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125"/>
  <workbookPr showInkAnnotation="0" autoCompressPictures="0"/>
  <bookViews>
    <workbookView xWindow="6820" yWindow="0" windowWidth="25680" windowHeight="17040" tabRatio="773" firstSheet="1" activeTab="2"/>
  </bookViews>
  <sheets>
    <sheet name="Gala Setup" sheetId="1" r:id="rId1"/>
    <sheet name="Recording" sheetId="10" r:id="rId2"/>
    <sheet name="Final Result" sheetId="13" r:id="rId3"/>
    <sheet name="Grouped Results" sheetId="23" r:id="rId4"/>
    <sheet name="Lane 1" sheetId="2" r:id="rId5"/>
    <sheet name="Lane 2" sheetId="3" r:id="rId6"/>
    <sheet name="Lane 3" sheetId="4" r:id="rId7"/>
    <sheet name="Lane 4" sheetId="5" r:id="rId8"/>
    <sheet name="Lane 5" sheetId="12" r:id="rId9"/>
    <sheet name="Lane 6" sheetId="6" r:id="rId10"/>
    <sheet name="Lane 7" sheetId="7" r:id="rId11"/>
    <sheet name="Lane 8" sheetId="8" r:id="rId12"/>
    <sheet name="Working" sheetId="11" state="hidden" r:id="rId13"/>
    <sheet name="Lookups" sheetId="9" r:id="rId14"/>
    <sheet name="LeagueSwimmers" sheetId="14" state="hidden" r:id="rId15"/>
    <sheet name="Lane1Swimmers" sheetId="15" state="hidden" r:id="rId16"/>
    <sheet name="Lane2Swimmers" sheetId="16" state="hidden" r:id="rId17"/>
    <sheet name="Lane3Swimmers" sheetId="17" state="hidden" r:id="rId18"/>
    <sheet name="Lane4Swimmers" sheetId="18" state="hidden" r:id="rId19"/>
    <sheet name="Lane5Swimmers" sheetId="19" state="hidden" r:id="rId20"/>
    <sheet name="Lane6Swimmers" sheetId="20" state="hidden" r:id="rId21"/>
    <sheet name="Lane7Swimmers" sheetId="21" state="hidden" r:id="rId22"/>
    <sheet name="Lane8Swimmers" sheetId="22" state="hidden" r:id="rId23"/>
  </sheets>
  <definedNames>
    <definedName name="AgeAtDate">'Gala Setup'!$B$8</definedName>
    <definedName name="AgeAtList">Lookups!$AH$5:$AI$6</definedName>
    <definedName name="Clubs">Lookups!$AL$5:$AL$29</definedName>
    <definedName name="ClubSwimmerList_Lane1">Lane1Swimmers!$C:$F</definedName>
    <definedName name="ClubSwimmerList_Lane2">Lane2Swimmers!$C:$F</definedName>
    <definedName name="ClubSwimmerList_Lane3">Lane3Swimmers!$C:$F</definedName>
    <definedName name="ClubSwimmerList_Lane4">Lane4Swimmers!$C:$F</definedName>
    <definedName name="ClubSwimmerList_Lane5">Lane5Swimmers!$C:$F</definedName>
    <definedName name="ClubSwimmerList_Lane6">Lane6Swimmers!$C:$F</definedName>
    <definedName name="ClubSwimmerList_Lane7">Lane7Swimmers!$C:$F</definedName>
    <definedName name="ClubSwimmerList_Lane8">Lane8Swimmers!$C:$F</definedName>
    <definedName name="ClubSwimmerNames_Lane1">OFFSET(Lane1Swimmers!$L$1,1,0,SUMPRODUCT(--(Lane1Swimmers!$L$1:$L$400&lt;&gt;"")),1)</definedName>
    <definedName name="ClubSwimmerNames_Lane2">OFFSET(Lane2Swimmers!$L$1,1,0,SUMPRODUCT(--(Lane2Swimmers!$L$1:$L$400&lt;&gt;"")),1)</definedName>
    <definedName name="ClubSwimmerNames_Lane3">OFFSET(Lane3Swimmers!$L$1,1,0,SUMPRODUCT(--(Lane3Swimmers!$L$1:$L$400&lt;&gt;"")),1)</definedName>
    <definedName name="ClubSwimmerNames_Lane4">OFFSET(Lane4Swimmers!$L$1,1,0,SUMPRODUCT(--(Lane4Swimmers!$L$1:$L$400&lt;&gt;"")),1)</definedName>
    <definedName name="ClubSwimmerNames_Lane5">OFFSET(Lane5Swimmers!$L$1,1,0,SUMPRODUCT(--(Lane5Swimmers!$L$1:$L$400&lt;&gt;"")),1)</definedName>
    <definedName name="ClubSwimmerNames_Lane6">OFFSET(Lane6Swimmers!$L$1,1,0,SUMPRODUCT(--(Lane6Swimmers!$L$1:$L$400&lt;&gt;"")),1)</definedName>
    <definedName name="ClubSwimmerNames_Lane7">OFFSET(Lane7Swimmers!$L$1,1,0,SUMPRODUCT(--(Lane7Swimmers!$L$1:$L$400&lt;&gt;"")),1)</definedName>
    <definedName name="ClubSwimmerNames_Lane8">OFFSET(Lane8Swimmers!$L$1,1,0,SUMPRODUCT(--(Lane8Swimmers!$L$1:$L$400&lt;&gt;"")),1)</definedName>
    <definedName name="Divisions">Lookups!$AK$5:$AK$7</definedName>
    <definedName name="DQRaceTime">'Gala Setup'!$K$1</definedName>
    <definedName name="EmptyLanes">'Gala Setup'!$B$9</definedName>
    <definedName name="EventList">Lookups!$A$5:$AE$108</definedName>
    <definedName name="EventList_NoLine">Lookups!$B$5:$AE$108</definedName>
    <definedName name="EventPointsList">Lookups!$BA$5:$BB$40</definedName>
    <definedName name="GALA_Venue">'Gala Setup'!$B$5</definedName>
    <definedName name="GalaDQPoints">'Gala Setup'!$D$9</definedName>
    <definedName name="HMLD1_EventList">Lookups!$B$5:$F$108</definedName>
    <definedName name="HMLD2_EventList">Lookups!$G$5:$K$108</definedName>
    <definedName name="HMLD3_EventList">Lookups!$L$5:$P$108</definedName>
    <definedName name="HSL_Clubs">Lookups!$AL$5:$AL$29</definedName>
    <definedName name="HSL_Division">'Gala Setup'!$D$3</definedName>
    <definedName name="HSL_Divisions">Lookups!$AK$5:$AK$7</definedName>
    <definedName name="HSL_Format">'Gala Setup'!$B$3</definedName>
    <definedName name="HSL_Formats">Lookups!$AJ$5:$AJ$6</definedName>
    <definedName name="HSL_GalaDate">'Gala Setup'!$B$6</definedName>
    <definedName name="HSL_Round">'Gala Setup'!$B$4</definedName>
    <definedName name="HSL_Rounds">Lookups!$AG$5:$AG$8</definedName>
    <definedName name="HSLClubSwimmers">LeagueSwimmers!$B:$H</definedName>
    <definedName name="Lane1_BlanksRange">Lane1Swimmers!$C$2:$C$401</definedName>
    <definedName name="Lane1_Club">'Gala Setup'!$G$2</definedName>
    <definedName name="Lane1_P10">Working!$E$214</definedName>
    <definedName name="Lane1_P18">Working!$E$215</definedName>
    <definedName name="Lane1_P26">Working!$E$216</definedName>
    <definedName name="Lane1_P34">Working!$E$217</definedName>
    <definedName name="Lane1_P42">Working!$E$218</definedName>
    <definedName name="Lane1_Swimmers">'Lane 1'!$O$6:$T$109</definedName>
    <definedName name="Lane2_BlanksRange">Lane2Swimmers!$C$2:$C$401</definedName>
    <definedName name="Lane2_Club">'Gala Setup'!$G$3</definedName>
    <definedName name="Lane2_P10">Working!$H$214</definedName>
    <definedName name="Lane2_P18">Working!$H$215</definedName>
    <definedName name="Lane2_P26">Working!$H$216</definedName>
    <definedName name="Lane2_P34">Working!$H$217</definedName>
    <definedName name="Lane2_P42">Working!$H$218</definedName>
    <definedName name="Lane2_Swimmers">'Lane 2'!$O$6:$T$109</definedName>
    <definedName name="Lane2AgeDate">'Lane 2'!$O$3</definedName>
    <definedName name="Lane3_BlanksRange">Lane3Swimmers!$C$2:$C$401</definedName>
    <definedName name="Lane3_Club">'Gala Setup'!$G$4</definedName>
    <definedName name="Lane3_P10">Working!$K$214</definedName>
    <definedName name="Lane3_P18">Working!$K$215</definedName>
    <definedName name="Lane3_P26">Working!$K$216</definedName>
    <definedName name="Lane3_P34">Working!$K$217</definedName>
    <definedName name="Lane3_P42">Working!$K$218</definedName>
    <definedName name="Lane3_Swimmers">'Lane 3'!$O$6:$T$109</definedName>
    <definedName name="Lane3Age">'Lane 3'!$O$3</definedName>
    <definedName name="Lane4_BlanksRange">Lane4Swimmers!$C$2:$C$401</definedName>
    <definedName name="Lane4_Club">'Gala Setup'!$G$5</definedName>
    <definedName name="Lane4_P10">Working!$N$214</definedName>
    <definedName name="Lane4_P18">Working!$N$215</definedName>
    <definedName name="Lane4_P26">Working!$N$216</definedName>
    <definedName name="Lane4_P34">Working!$N$217</definedName>
    <definedName name="Lane4_P42">Working!$N$218</definedName>
    <definedName name="Lane4_Swimmers">'Lane 4'!$O$6:$T$109</definedName>
    <definedName name="Lane5_BlanksRange">Lane5Swimmers!$C$2:$C$401</definedName>
    <definedName name="Lane5_Club">'Gala Setup'!$G$6</definedName>
    <definedName name="Lane5_P10">Working!$Q$214</definedName>
    <definedName name="Lane5_P18">Working!$Q$215</definedName>
    <definedName name="Lane5_P26">Working!$Q$216</definedName>
    <definedName name="Lane5_P34">Working!$Q$217</definedName>
    <definedName name="Lane5_P42">Working!$Q$218</definedName>
    <definedName name="Lane5_Swimmers">'Lane 5'!$O$6:$T$109</definedName>
    <definedName name="Lane6_BlanksRange">Lane6Swimmers!$C$2:$C$401</definedName>
    <definedName name="Lane6_Club">'Gala Setup'!$G$7</definedName>
    <definedName name="Lane6_P10">Working!$T$214</definedName>
    <definedName name="Lane6_P18">Working!$T$215</definedName>
    <definedName name="Lane6_P26">Working!$T$216</definedName>
    <definedName name="Lane6_P34">Working!$T$217</definedName>
    <definedName name="Lane6_P42">Working!$T$218</definedName>
    <definedName name="Lane6_Swimmers">'Lane 6'!$O$6:$T$109</definedName>
    <definedName name="Lane7_BlanksRange">Lane7Swimmers!$C$2:$C$401</definedName>
    <definedName name="Lane7_Club">'Gala Setup'!$G$8</definedName>
    <definedName name="Lane7_P10">Working!$W$214</definedName>
    <definedName name="Lane7_P18">Working!$W$215</definedName>
    <definedName name="Lane7_P26">Working!$W$216</definedName>
    <definedName name="Lane7_P34">Working!$W$217</definedName>
    <definedName name="Lane7_P42">Working!$W$218</definedName>
    <definedName name="Lane7_Swimmers">'Lane 7'!$O$6:$T$109</definedName>
    <definedName name="Lane8_BlanksRange">Lane8Swimmers!$C$2:$C$401</definedName>
    <definedName name="Lane8_Club">'Gala Setup'!$G$9</definedName>
    <definedName name="Lane8_P10">Working!$Z$214</definedName>
    <definedName name="Lane8_P18">Working!$Z$215</definedName>
    <definedName name="Lane8_P26">Working!$Z$216</definedName>
    <definedName name="Lane8_P34">Working!$Z$217</definedName>
    <definedName name="Lane8_P42">Working!$Z$218</definedName>
    <definedName name="Lane8_Swimmers">'Lane 8'!$O$6:$T$109</definedName>
    <definedName name="League_Format">Lookups!$AJ$5:$AJ$6</definedName>
    <definedName name="MajorsAG">Lookups!$AR$5:$AS$12</definedName>
    <definedName name="MajorsAGRev">Lookups!$AQ$5:$AS$12</definedName>
    <definedName name="MajorsSquadron">Lookups!$AU$9:$AY$12</definedName>
    <definedName name="NumberOfTeams">'Gala Setup'!$D$8</definedName>
    <definedName name="NutsD1_EventList">Lookups!$Q$5:$U$108</definedName>
    <definedName name="NutsD2_EventList">Lookups!$V$5:$Z$108</definedName>
    <definedName name="NutsD3_EventList">Lookups!$AA$5:$AE$108</definedName>
    <definedName name="PeanutsAG">Lookups!$AN$5:$AO$8</definedName>
    <definedName name="PeanutsAGRev">Lookups!$AM$5:$AO$8</definedName>
    <definedName name="PeanutsSquadron">Lookups!$AU$5:$AY$8</definedName>
    <definedName name="Recording_ResultList">Recording!$B$21:$L$216</definedName>
    <definedName name="Working_ResultList">Working!$A$12:$AB$207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5" i="14" l="1"/>
  <c r="G3297" i="14"/>
  <c r="F3297" i="14"/>
  <c r="A6" i="14"/>
  <c r="B6" i="14"/>
  <c r="A7" i="14"/>
  <c r="B7" i="14"/>
  <c r="G3296" i="14"/>
  <c r="F3296" i="14"/>
  <c r="G3295" i="14"/>
  <c r="F3295" i="14"/>
  <c r="G3294" i="14"/>
  <c r="F3294" i="14"/>
  <c r="G3293" i="14"/>
  <c r="F3293" i="14"/>
  <c r="B8" i="1"/>
  <c r="F3292" i="14"/>
  <c r="G3292" i="14"/>
  <c r="F3291" i="14"/>
  <c r="G3291" i="14"/>
  <c r="F3290" i="14"/>
  <c r="G3290" i="14"/>
  <c r="F3289" i="14"/>
  <c r="G3289" i="14"/>
  <c r="F3288" i="14"/>
  <c r="G3288" i="14"/>
  <c r="F3287" i="14"/>
  <c r="G3287" i="14"/>
  <c r="F3286" i="14"/>
  <c r="G3286" i="14"/>
  <c r="F3285" i="14"/>
  <c r="G3285" i="14"/>
  <c r="F3284" i="14"/>
  <c r="G3284" i="14"/>
  <c r="F3283" i="14"/>
  <c r="G3283" i="14"/>
  <c r="F3282" i="14"/>
  <c r="G3282" i="14"/>
  <c r="F3281" i="14"/>
  <c r="G3281" i="14"/>
  <c r="F3280" i="14"/>
  <c r="G3280" i="14"/>
  <c r="F3279" i="14"/>
  <c r="G3279" i="14"/>
  <c r="F3278" i="14"/>
  <c r="G3278" i="14"/>
  <c r="F3277" i="14"/>
  <c r="G3277" i="14"/>
  <c r="F3276" i="14"/>
  <c r="G3276" i="14"/>
  <c r="F3275" i="14"/>
  <c r="G3275" i="14"/>
  <c r="F3274" i="14"/>
  <c r="G3274" i="14"/>
  <c r="F3273" i="14"/>
  <c r="G3273" i="14"/>
  <c r="F3272" i="14"/>
  <c r="G3272" i="14"/>
  <c r="F3271" i="14"/>
  <c r="G3271" i="14"/>
  <c r="F3270" i="14"/>
  <c r="G3270" i="14"/>
  <c r="F3269" i="14"/>
  <c r="G3269" i="14"/>
  <c r="F3268" i="14"/>
  <c r="G3268" i="14"/>
  <c r="F3267" i="14"/>
  <c r="G3267" i="14"/>
  <c r="F3266" i="14"/>
  <c r="G3266" i="14"/>
  <c r="F3265" i="14"/>
  <c r="G3265" i="14"/>
  <c r="F3264" i="14"/>
  <c r="G3264" i="14"/>
  <c r="F3263" i="14"/>
  <c r="G3263" i="14"/>
  <c r="F3262" i="14"/>
  <c r="G3262" i="14"/>
  <c r="F3261" i="14"/>
  <c r="G3261" i="14"/>
  <c r="F3260" i="14"/>
  <c r="G3260" i="14"/>
  <c r="F3259" i="14"/>
  <c r="G3259" i="14"/>
  <c r="F3258" i="14"/>
  <c r="G3258" i="14"/>
  <c r="F3257" i="14"/>
  <c r="G3257" i="14"/>
  <c r="F3256" i="14"/>
  <c r="G3256" i="14"/>
  <c r="F3255" i="14"/>
  <c r="G3255" i="14"/>
  <c r="F3254" i="14"/>
  <c r="G3254" i="14"/>
  <c r="F3253" i="14"/>
  <c r="G3253" i="14"/>
  <c r="F3252" i="14"/>
  <c r="G3252" i="14"/>
  <c r="F3251" i="14"/>
  <c r="G3251" i="14"/>
  <c r="F3250" i="14"/>
  <c r="G3250" i="14"/>
  <c r="F3249" i="14"/>
  <c r="G3249" i="14"/>
  <c r="F3248" i="14"/>
  <c r="G3248" i="14"/>
  <c r="F3247" i="14"/>
  <c r="G3247" i="14"/>
  <c r="F3246" i="14"/>
  <c r="G3246" i="14"/>
  <c r="F3245" i="14"/>
  <c r="G3245" i="14"/>
  <c r="F3244" i="14"/>
  <c r="G3244" i="14"/>
  <c r="F3243" i="14"/>
  <c r="G3243" i="14"/>
  <c r="F3242" i="14"/>
  <c r="G3242" i="14"/>
  <c r="F3241" i="14"/>
  <c r="G3241" i="14"/>
  <c r="F3240" i="14"/>
  <c r="G3240" i="14"/>
  <c r="F3239" i="14"/>
  <c r="G3239" i="14"/>
  <c r="F3238" i="14"/>
  <c r="G3238" i="14"/>
  <c r="F3237" i="14"/>
  <c r="G3237" i="14"/>
  <c r="F3236" i="14"/>
  <c r="G3236" i="14"/>
  <c r="F3235" i="14"/>
  <c r="G3235" i="14"/>
  <c r="F3234" i="14"/>
  <c r="G3234" i="14"/>
  <c r="F3233" i="14"/>
  <c r="G3233" i="14"/>
  <c r="F3232" i="14"/>
  <c r="G3232" i="14"/>
  <c r="F3231" i="14"/>
  <c r="G3231" i="14"/>
  <c r="F3230" i="14"/>
  <c r="G3230" i="14"/>
  <c r="F3229" i="14"/>
  <c r="G3229" i="14"/>
  <c r="F3228" i="14"/>
  <c r="G3228" i="14"/>
  <c r="F3227" i="14"/>
  <c r="G3227" i="14"/>
  <c r="F3226" i="14"/>
  <c r="G3226" i="14"/>
  <c r="F3225" i="14"/>
  <c r="G3225" i="14"/>
  <c r="F3224" i="14"/>
  <c r="G3224" i="14"/>
  <c r="F3223" i="14"/>
  <c r="G3223" i="14"/>
  <c r="F3222" i="14"/>
  <c r="G3222" i="14"/>
  <c r="F3221" i="14"/>
  <c r="G3221" i="14"/>
  <c r="F3220" i="14"/>
  <c r="G3220" i="14"/>
  <c r="F3219" i="14"/>
  <c r="G3219" i="14"/>
  <c r="F3218" i="14"/>
  <c r="G3218" i="14"/>
  <c r="F3217" i="14"/>
  <c r="G3217" i="14"/>
  <c r="F3216" i="14"/>
  <c r="G3216" i="14"/>
  <c r="F3215" i="14"/>
  <c r="G3215" i="14"/>
  <c r="F3214" i="14"/>
  <c r="G3214" i="14"/>
  <c r="F3213" i="14"/>
  <c r="G3213" i="14"/>
  <c r="F3212" i="14"/>
  <c r="G3212" i="14"/>
  <c r="F3211" i="14"/>
  <c r="G3211" i="14"/>
  <c r="F3210" i="14"/>
  <c r="G3210" i="14"/>
  <c r="F3209" i="14"/>
  <c r="G3209" i="14"/>
  <c r="F3208" i="14"/>
  <c r="G3208" i="14"/>
  <c r="F3207" i="14"/>
  <c r="G3207" i="14"/>
  <c r="F3206" i="14"/>
  <c r="G3206" i="14"/>
  <c r="F3205" i="14"/>
  <c r="G3205" i="14"/>
  <c r="F3204" i="14"/>
  <c r="G3204" i="14"/>
  <c r="F3203" i="14"/>
  <c r="G3203" i="14"/>
  <c r="F3202" i="14"/>
  <c r="G3202" i="14"/>
  <c r="F3201" i="14"/>
  <c r="G3201" i="14"/>
  <c r="F3200" i="14"/>
  <c r="G3200" i="14"/>
  <c r="F3199" i="14"/>
  <c r="G3199" i="14"/>
  <c r="F3198" i="14"/>
  <c r="G3198" i="14"/>
  <c r="F3197" i="14"/>
  <c r="G3197" i="14"/>
  <c r="F3196" i="14"/>
  <c r="G3196" i="14"/>
  <c r="F3195" i="14"/>
  <c r="G3195" i="14"/>
  <c r="F3194" i="14"/>
  <c r="G3194" i="14"/>
  <c r="F3193" i="14"/>
  <c r="G3193" i="14"/>
  <c r="F3192" i="14"/>
  <c r="G3192" i="14"/>
  <c r="F3191" i="14"/>
  <c r="G3191" i="14"/>
  <c r="F3190" i="14"/>
  <c r="G3190" i="14"/>
  <c r="F3189" i="14"/>
  <c r="G3189" i="14"/>
  <c r="F3188" i="14"/>
  <c r="G3188" i="14"/>
  <c r="F3187" i="14"/>
  <c r="G3187" i="14"/>
  <c r="F3186" i="14"/>
  <c r="G3186" i="14"/>
  <c r="F3185" i="14"/>
  <c r="G3185" i="14"/>
  <c r="F3184" i="14"/>
  <c r="G3184" i="14"/>
  <c r="F3183" i="14"/>
  <c r="G3183" i="14"/>
  <c r="F3182" i="14"/>
  <c r="G3182" i="14"/>
  <c r="F3181" i="14"/>
  <c r="G3181" i="14"/>
  <c r="F3180" i="14"/>
  <c r="G3180" i="14"/>
  <c r="F3179" i="14"/>
  <c r="G3179" i="14"/>
  <c r="F3178" i="14"/>
  <c r="G3178" i="14"/>
  <c r="F3177" i="14"/>
  <c r="G3177" i="14"/>
  <c r="F3176" i="14"/>
  <c r="G3176" i="14"/>
  <c r="F3175" i="14"/>
  <c r="G3175" i="14"/>
  <c r="F3174" i="14"/>
  <c r="G3174" i="14"/>
  <c r="F3173" i="14"/>
  <c r="G3173" i="14"/>
  <c r="F3172" i="14"/>
  <c r="G3172" i="14"/>
  <c r="F3171" i="14"/>
  <c r="G3171" i="14"/>
  <c r="F3170" i="14"/>
  <c r="G3170" i="14"/>
  <c r="F3169" i="14"/>
  <c r="G3169" i="14"/>
  <c r="F3168" i="14"/>
  <c r="G3168" i="14"/>
  <c r="F3167" i="14"/>
  <c r="G3167" i="14"/>
  <c r="F3166" i="14"/>
  <c r="G3166" i="14"/>
  <c r="F3165" i="14"/>
  <c r="G3165" i="14"/>
  <c r="F3164" i="14"/>
  <c r="G3164" i="14"/>
  <c r="F3163" i="14"/>
  <c r="G3163" i="14"/>
  <c r="F3162" i="14"/>
  <c r="G3162" i="14"/>
  <c r="F3161" i="14"/>
  <c r="G3161" i="14"/>
  <c r="F3160" i="14"/>
  <c r="G3160" i="14"/>
  <c r="F3159" i="14"/>
  <c r="G3159" i="14"/>
  <c r="F3158" i="14"/>
  <c r="G3158" i="14"/>
  <c r="F3157" i="14"/>
  <c r="G3157" i="14"/>
  <c r="F3156" i="14"/>
  <c r="G3156" i="14"/>
  <c r="F3155" i="14"/>
  <c r="G3155" i="14"/>
  <c r="F3154" i="14"/>
  <c r="G3154" i="14"/>
  <c r="F3153" i="14"/>
  <c r="G3153" i="14"/>
  <c r="F3152" i="14"/>
  <c r="G3152" i="14"/>
  <c r="F3151" i="14"/>
  <c r="G3151" i="14"/>
  <c r="F3150" i="14"/>
  <c r="G3150" i="14"/>
  <c r="F3149" i="14"/>
  <c r="G3149" i="14"/>
  <c r="F3148" i="14"/>
  <c r="G3148" i="14"/>
  <c r="F3147" i="14"/>
  <c r="G3147" i="14"/>
  <c r="F3146" i="14"/>
  <c r="G3146" i="14"/>
  <c r="F3145" i="14"/>
  <c r="G3145" i="14"/>
  <c r="F3144" i="14"/>
  <c r="G3144" i="14"/>
  <c r="F3143" i="14"/>
  <c r="G3143" i="14"/>
  <c r="F3142" i="14"/>
  <c r="G3142" i="14"/>
  <c r="F3141" i="14"/>
  <c r="G3141" i="14"/>
  <c r="F3140" i="14"/>
  <c r="G3140" i="14"/>
  <c r="F3139" i="14"/>
  <c r="G3139" i="14"/>
  <c r="F3138" i="14"/>
  <c r="G3138" i="14"/>
  <c r="F3137" i="14"/>
  <c r="G3137" i="14"/>
  <c r="F3136" i="14"/>
  <c r="G3136" i="14"/>
  <c r="F3135" i="14"/>
  <c r="G3135" i="14"/>
  <c r="F3134" i="14"/>
  <c r="G3134" i="14"/>
  <c r="F3133" i="14"/>
  <c r="G3133" i="14"/>
  <c r="F3132" i="14"/>
  <c r="G3132" i="14"/>
  <c r="F3131" i="14"/>
  <c r="G3131" i="14"/>
  <c r="F3130" i="14"/>
  <c r="G3130" i="14"/>
  <c r="F3129" i="14"/>
  <c r="G3129" i="14"/>
  <c r="F3128" i="14"/>
  <c r="G3128" i="14"/>
  <c r="F3127" i="14"/>
  <c r="G3127" i="14"/>
  <c r="F3126" i="14"/>
  <c r="G3126" i="14"/>
  <c r="F3125" i="14"/>
  <c r="G3125" i="14"/>
  <c r="F3124" i="14"/>
  <c r="G3124" i="14"/>
  <c r="F3123" i="14"/>
  <c r="G3123" i="14"/>
  <c r="F3122" i="14"/>
  <c r="G3122" i="14"/>
  <c r="F3121" i="14"/>
  <c r="G3121" i="14"/>
  <c r="F3120" i="14"/>
  <c r="G3120" i="14"/>
  <c r="F3119" i="14"/>
  <c r="G3119" i="14"/>
  <c r="F3118" i="14"/>
  <c r="G3118" i="14"/>
  <c r="F3117" i="14"/>
  <c r="G3117" i="14"/>
  <c r="F3116" i="14"/>
  <c r="G3116" i="14"/>
  <c r="F3115" i="14"/>
  <c r="G3115" i="14"/>
  <c r="F3114" i="14"/>
  <c r="G3114" i="14"/>
  <c r="F3113" i="14"/>
  <c r="G3113" i="14"/>
  <c r="F3112" i="14"/>
  <c r="G3112" i="14"/>
  <c r="F3111" i="14"/>
  <c r="G3111" i="14"/>
  <c r="F3110" i="14"/>
  <c r="G3110" i="14"/>
  <c r="F3109" i="14"/>
  <c r="G3109" i="14"/>
  <c r="F3108" i="14"/>
  <c r="G3108" i="14"/>
  <c r="F3107" i="14"/>
  <c r="G3107" i="14"/>
  <c r="F3106" i="14"/>
  <c r="G3106" i="14"/>
  <c r="F3105" i="14"/>
  <c r="G3105" i="14"/>
  <c r="F3104" i="14"/>
  <c r="G3104" i="14"/>
  <c r="F3103" i="14"/>
  <c r="G3103" i="14"/>
  <c r="F3102" i="14"/>
  <c r="G3102" i="14"/>
  <c r="F3101" i="14"/>
  <c r="G3101" i="14"/>
  <c r="F3100" i="14"/>
  <c r="G3100" i="14"/>
  <c r="F3099" i="14"/>
  <c r="G3099" i="14"/>
  <c r="F3098" i="14"/>
  <c r="G3098" i="14"/>
  <c r="F3097" i="14"/>
  <c r="G3097" i="14"/>
  <c r="F3096" i="14"/>
  <c r="G3096" i="14"/>
  <c r="F3095" i="14"/>
  <c r="G3095" i="14"/>
  <c r="F3094" i="14"/>
  <c r="G3094" i="14"/>
  <c r="F3093" i="14"/>
  <c r="G3093" i="14"/>
  <c r="F3092" i="14"/>
  <c r="G3092" i="14"/>
  <c r="G3091" i="14"/>
  <c r="F3091" i="14"/>
  <c r="G3090" i="14"/>
  <c r="F3090" i="14"/>
  <c r="G3089" i="14"/>
  <c r="F3089" i="14"/>
  <c r="G3088" i="14"/>
  <c r="F3088" i="14"/>
  <c r="G3087" i="14"/>
  <c r="F3087" i="14"/>
  <c r="F3086" i="14"/>
  <c r="G3086" i="14"/>
  <c r="F3085" i="14"/>
  <c r="G3085" i="14"/>
  <c r="F3084" i="14"/>
  <c r="G3084" i="14"/>
  <c r="F3083" i="14"/>
  <c r="G3083" i="14"/>
  <c r="F3082" i="14"/>
  <c r="G3082" i="14"/>
  <c r="F3081" i="14"/>
  <c r="G3081" i="14"/>
  <c r="F3080" i="14"/>
  <c r="G3080" i="14"/>
  <c r="F3079" i="14"/>
  <c r="G3079" i="14"/>
  <c r="F3078" i="14"/>
  <c r="G3078" i="14"/>
  <c r="F3077" i="14"/>
  <c r="G3077" i="14"/>
  <c r="F3076" i="14"/>
  <c r="G3076" i="14"/>
  <c r="F3075" i="14"/>
  <c r="G3075" i="14"/>
  <c r="F3074" i="14"/>
  <c r="G3074" i="14"/>
  <c r="F3073" i="14"/>
  <c r="G3073" i="14"/>
  <c r="F3072" i="14"/>
  <c r="G3072" i="14"/>
  <c r="F3071" i="14"/>
  <c r="G3071" i="14"/>
  <c r="F3070" i="14"/>
  <c r="G3070" i="14"/>
  <c r="F3069" i="14"/>
  <c r="G3069" i="14"/>
  <c r="F3068" i="14"/>
  <c r="G3068" i="14"/>
  <c r="F3067" i="14"/>
  <c r="G3067" i="14"/>
  <c r="F3066" i="14"/>
  <c r="G3066" i="14"/>
  <c r="F3065" i="14"/>
  <c r="G3065" i="14"/>
  <c r="F3064" i="14"/>
  <c r="G3064" i="14"/>
  <c r="F3063" i="14"/>
  <c r="G3063" i="14"/>
  <c r="F3062" i="14"/>
  <c r="G3062" i="14"/>
  <c r="F3061" i="14"/>
  <c r="G3061" i="14"/>
  <c r="F3060" i="14"/>
  <c r="G3060" i="14"/>
  <c r="F3059" i="14"/>
  <c r="G3059" i="14"/>
  <c r="F3058" i="14"/>
  <c r="G3058" i="14"/>
  <c r="F3057" i="14"/>
  <c r="G3057" i="14"/>
  <c r="F3056" i="14"/>
  <c r="G3056" i="14"/>
  <c r="F3055" i="14"/>
  <c r="G3055" i="14"/>
  <c r="F3054" i="14"/>
  <c r="G3054" i="14"/>
  <c r="F3053" i="14"/>
  <c r="G3053" i="14"/>
  <c r="F3052" i="14"/>
  <c r="G3052" i="14"/>
  <c r="F3051" i="14"/>
  <c r="G3051" i="14"/>
  <c r="F3050" i="14"/>
  <c r="G3050" i="14"/>
  <c r="F3049" i="14"/>
  <c r="G3049" i="14"/>
  <c r="F3048" i="14"/>
  <c r="G3048" i="14"/>
  <c r="F3047" i="14"/>
  <c r="G3047" i="14"/>
  <c r="F3046" i="14"/>
  <c r="G3046" i="14"/>
  <c r="F3045" i="14"/>
  <c r="G3045" i="14"/>
  <c r="F3044" i="14"/>
  <c r="G3044" i="14"/>
  <c r="F3043" i="14"/>
  <c r="G3043" i="14"/>
  <c r="F3042" i="14"/>
  <c r="G3042" i="14"/>
  <c r="F3041" i="14"/>
  <c r="G3041" i="14"/>
  <c r="F3040" i="14"/>
  <c r="G3040" i="14"/>
  <c r="F3039" i="14"/>
  <c r="G3039" i="14"/>
  <c r="F3038" i="14"/>
  <c r="G3038" i="14"/>
  <c r="F3037" i="14"/>
  <c r="G3037" i="14"/>
  <c r="F3036" i="14"/>
  <c r="G3036" i="14"/>
  <c r="F3035" i="14"/>
  <c r="G3035" i="14"/>
  <c r="F3034" i="14"/>
  <c r="G3034" i="14"/>
  <c r="F3033" i="14"/>
  <c r="G3033" i="14"/>
  <c r="F3032" i="14"/>
  <c r="G3032" i="14"/>
  <c r="F3031" i="14"/>
  <c r="G3031" i="14"/>
  <c r="F3030" i="14"/>
  <c r="G3030" i="14"/>
  <c r="F3029" i="14"/>
  <c r="G3029" i="14"/>
  <c r="F3028" i="14"/>
  <c r="G3028" i="14"/>
  <c r="F3027" i="14"/>
  <c r="G3027" i="14"/>
  <c r="F3026" i="14"/>
  <c r="G3026" i="14"/>
  <c r="F3025" i="14"/>
  <c r="G3025" i="14"/>
  <c r="F3024" i="14"/>
  <c r="G3024" i="14"/>
  <c r="F3023" i="14"/>
  <c r="G3023" i="14"/>
  <c r="F3022" i="14"/>
  <c r="G3022" i="14"/>
  <c r="F3021" i="14"/>
  <c r="G3021" i="14"/>
  <c r="F3020" i="14"/>
  <c r="G3020" i="14"/>
  <c r="F3019" i="14"/>
  <c r="G3019" i="14"/>
  <c r="F3018" i="14"/>
  <c r="G3018" i="14"/>
  <c r="F3017" i="14"/>
  <c r="G3017" i="14"/>
  <c r="F3016" i="14"/>
  <c r="G3016" i="14"/>
  <c r="F3015" i="14"/>
  <c r="G3015" i="14"/>
  <c r="F3014" i="14"/>
  <c r="G3014" i="14"/>
  <c r="F3013" i="14"/>
  <c r="G3013" i="14"/>
  <c r="F3012" i="14"/>
  <c r="G3012" i="14"/>
  <c r="F3011" i="14"/>
  <c r="G3011" i="14"/>
  <c r="F3010" i="14"/>
  <c r="G3010" i="14"/>
  <c r="F3009" i="14"/>
  <c r="G3009" i="14"/>
  <c r="F3008" i="14"/>
  <c r="G3008" i="14"/>
  <c r="F3007" i="14"/>
  <c r="G3007" i="14"/>
  <c r="F3006" i="14"/>
  <c r="G3006" i="14"/>
  <c r="F3005" i="14"/>
  <c r="G3005" i="14"/>
  <c r="F3004" i="14"/>
  <c r="G3004" i="14"/>
  <c r="F3003" i="14"/>
  <c r="G3003" i="14"/>
  <c r="F3002" i="14"/>
  <c r="G3002" i="14"/>
  <c r="F3001" i="14"/>
  <c r="G3001" i="14"/>
  <c r="F3000" i="14"/>
  <c r="G3000" i="14"/>
  <c r="F2999" i="14"/>
  <c r="G2999" i="14"/>
  <c r="F2998" i="14"/>
  <c r="G2998" i="14"/>
  <c r="F2997" i="14"/>
  <c r="G2997" i="14"/>
  <c r="F2996" i="14"/>
  <c r="G2996" i="14"/>
  <c r="F2995" i="14"/>
  <c r="G2995" i="14"/>
  <c r="F2994" i="14"/>
  <c r="G2994" i="14"/>
  <c r="F2993" i="14"/>
  <c r="G2993" i="14"/>
  <c r="F2992" i="14"/>
  <c r="G2992" i="14"/>
  <c r="F2991" i="14"/>
  <c r="G2991" i="14"/>
  <c r="F2990" i="14"/>
  <c r="G2990" i="14"/>
  <c r="F2989" i="14"/>
  <c r="G2989" i="14"/>
  <c r="F2988" i="14"/>
  <c r="G2988" i="14"/>
  <c r="F2987" i="14"/>
  <c r="G2987" i="14"/>
  <c r="F2986" i="14"/>
  <c r="G2986" i="14"/>
  <c r="F2985" i="14"/>
  <c r="G2985" i="14"/>
  <c r="F2984" i="14"/>
  <c r="G2984" i="14"/>
  <c r="F2983" i="14"/>
  <c r="G2983" i="14"/>
  <c r="F2982" i="14"/>
  <c r="G2982" i="14"/>
  <c r="F2981" i="14"/>
  <c r="G2981" i="14"/>
  <c r="F2980" i="14"/>
  <c r="G2980" i="14"/>
  <c r="F2979" i="14"/>
  <c r="G2979" i="14"/>
  <c r="F2978" i="14"/>
  <c r="G2978" i="14"/>
  <c r="F2977" i="14"/>
  <c r="G2977" i="14"/>
  <c r="F2976" i="14"/>
  <c r="G2976" i="14"/>
  <c r="F2975" i="14"/>
  <c r="G2975" i="14"/>
  <c r="F2974" i="14"/>
  <c r="G2974" i="14"/>
  <c r="F2973" i="14"/>
  <c r="G2973" i="14"/>
  <c r="F2972" i="14"/>
  <c r="G2972" i="14"/>
  <c r="F2971" i="14"/>
  <c r="G2971" i="14"/>
  <c r="F2970" i="14"/>
  <c r="G2970" i="14"/>
  <c r="F2969" i="14"/>
  <c r="G2969" i="14"/>
  <c r="F2968" i="14"/>
  <c r="G2968" i="14"/>
  <c r="F2967" i="14"/>
  <c r="G2967" i="14"/>
  <c r="F2966" i="14"/>
  <c r="G2966" i="14"/>
  <c r="F2965" i="14"/>
  <c r="G2965" i="14"/>
  <c r="F2964" i="14"/>
  <c r="G2964" i="14"/>
  <c r="F2963" i="14"/>
  <c r="G2963" i="14"/>
  <c r="F2962" i="14"/>
  <c r="G2962" i="14"/>
  <c r="F2961" i="14"/>
  <c r="G2961" i="14"/>
  <c r="F2960" i="14"/>
  <c r="G2960" i="14"/>
  <c r="F2959" i="14"/>
  <c r="G2959" i="14"/>
  <c r="F2958" i="14"/>
  <c r="G2958" i="14"/>
  <c r="F2957" i="14"/>
  <c r="G2957" i="14"/>
  <c r="F2956" i="14"/>
  <c r="G2956" i="14"/>
  <c r="F2955" i="14"/>
  <c r="G2955" i="14"/>
  <c r="F2954" i="14"/>
  <c r="G2954" i="14"/>
  <c r="F2953" i="14"/>
  <c r="G2953" i="14"/>
  <c r="F2952" i="14"/>
  <c r="G2952" i="14"/>
  <c r="F2951" i="14"/>
  <c r="G2951" i="14"/>
  <c r="F2950" i="14"/>
  <c r="G2950" i="14"/>
  <c r="F2949" i="14"/>
  <c r="G2949" i="14"/>
  <c r="F2948" i="14"/>
  <c r="G2948" i="14"/>
  <c r="F2947" i="14"/>
  <c r="G2947" i="14"/>
  <c r="F2946" i="14"/>
  <c r="G2946" i="14"/>
  <c r="F2945" i="14"/>
  <c r="G2945" i="14"/>
  <c r="F2944" i="14"/>
  <c r="G2944" i="14"/>
  <c r="F2943" i="14"/>
  <c r="G2943" i="14"/>
  <c r="F2942" i="14"/>
  <c r="G2942" i="14"/>
  <c r="F2941" i="14"/>
  <c r="G2941" i="14"/>
  <c r="G2940" i="14"/>
  <c r="F2940" i="14"/>
  <c r="G2939" i="14"/>
  <c r="F2939" i="14"/>
  <c r="G2938" i="14"/>
  <c r="F2938" i="14"/>
  <c r="G2937" i="14"/>
  <c r="F2937" i="14"/>
  <c r="G2936" i="14"/>
  <c r="F2936" i="14"/>
  <c r="F2935" i="14"/>
  <c r="G2935" i="14"/>
  <c r="F2934" i="14"/>
  <c r="G2934" i="14"/>
  <c r="F2933" i="14"/>
  <c r="G2933" i="14"/>
  <c r="F2932" i="14"/>
  <c r="G2932" i="14"/>
  <c r="F2931" i="14"/>
  <c r="G2931" i="14"/>
  <c r="F2930" i="14"/>
  <c r="G2930" i="14"/>
  <c r="F2929" i="14"/>
  <c r="G2929" i="14"/>
  <c r="F2928" i="14"/>
  <c r="G2928" i="14"/>
  <c r="F2927" i="14"/>
  <c r="G2927" i="14"/>
  <c r="F2926" i="14"/>
  <c r="G2926" i="14"/>
  <c r="F2925" i="14"/>
  <c r="G2925" i="14"/>
  <c r="F2924" i="14"/>
  <c r="G2924" i="14"/>
  <c r="F2923" i="14"/>
  <c r="G2923" i="14"/>
  <c r="F2922" i="14"/>
  <c r="G2922" i="14"/>
  <c r="F2921" i="14"/>
  <c r="G2921" i="14"/>
  <c r="F2920" i="14"/>
  <c r="G2920" i="14"/>
  <c r="F2919" i="14"/>
  <c r="G2919" i="14"/>
  <c r="F2918" i="14"/>
  <c r="G2918" i="14"/>
  <c r="F2917" i="14"/>
  <c r="G2917" i="14"/>
  <c r="F2916" i="14"/>
  <c r="G2916" i="14"/>
  <c r="F2915" i="14"/>
  <c r="G2915" i="14"/>
  <c r="F2914" i="14"/>
  <c r="G2914" i="14"/>
  <c r="F2913" i="14"/>
  <c r="G2913" i="14"/>
  <c r="F2912" i="14"/>
  <c r="G2912" i="14"/>
  <c r="F2911" i="14"/>
  <c r="G2911" i="14"/>
  <c r="F2910" i="14"/>
  <c r="G2910" i="14"/>
  <c r="F2909" i="14"/>
  <c r="G2909" i="14"/>
  <c r="F2908" i="14"/>
  <c r="G2908" i="14"/>
  <c r="F2907" i="14"/>
  <c r="G2907" i="14"/>
  <c r="F2906" i="14"/>
  <c r="G2906" i="14"/>
  <c r="F2905" i="14"/>
  <c r="G2905" i="14"/>
  <c r="F2904" i="14"/>
  <c r="G2904" i="14"/>
  <c r="F2903" i="14"/>
  <c r="G2903" i="14"/>
  <c r="F2902" i="14"/>
  <c r="G2902" i="14"/>
  <c r="F2901" i="14"/>
  <c r="G2901" i="14"/>
  <c r="F2900" i="14"/>
  <c r="G2900" i="14"/>
  <c r="F2899" i="14"/>
  <c r="G2899" i="14"/>
  <c r="F2898" i="14"/>
  <c r="G2898" i="14"/>
  <c r="F2897" i="14"/>
  <c r="G2897" i="14"/>
  <c r="F2896" i="14"/>
  <c r="G2896" i="14"/>
  <c r="F2895" i="14"/>
  <c r="G2895" i="14"/>
  <c r="F2894" i="14"/>
  <c r="G2894" i="14"/>
  <c r="F2893" i="14"/>
  <c r="G2893" i="14"/>
  <c r="F2892" i="14"/>
  <c r="G2892" i="14"/>
  <c r="F2891" i="14"/>
  <c r="G2891" i="14"/>
  <c r="F2890" i="14"/>
  <c r="G2890" i="14"/>
  <c r="F2889" i="14"/>
  <c r="G2889" i="14"/>
  <c r="F2888" i="14"/>
  <c r="G2888" i="14"/>
  <c r="F2887" i="14"/>
  <c r="G2887" i="14"/>
  <c r="F2886" i="14"/>
  <c r="G2886" i="14"/>
  <c r="F2885" i="14"/>
  <c r="G2885" i="14"/>
  <c r="F2884" i="14"/>
  <c r="G2884" i="14"/>
  <c r="F2883" i="14"/>
  <c r="G2883" i="14"/>
  <c r="F2882" i="14"/>
  <c r="G2882" i="14"/>
  <c r="F2881" i="14"/>
  <c r="G2881" i="14"/>
  <c r="F2880" i="14"/>
  <c r="G2880" i="14"/>
  <c r="F2879" i="14"/>
  <c r="G2879" i="14"/>
  <c r="F2878" i="14"/>
  <c r="G2878" i="14"/>
  <c r="F2877" i="14"/>
  <c r="G2877" i="14"/>
  <c r="F2876" i="14"/>
  <c r="G2876" i="14"/>
  <c r="F2875" i="14"/>
  <c r="G2875" i="14"/>
  <c r="F2874" i="14"/>
  <c r="G2874" i="14"/>
  <c r="F2873" i="14"/>
  <c r="G2873" i="14"/>
  <c r="F2872" i="14"/>
  <c r="G2872" i="14"/>
  <c r="F2871" i="14"/>
  <c r="G2871" i="14"/>
  <c r="F2870" i="14"/>
  <c r="G2870" i="14"/>
  <c r="F2869" i="14"/>
  <c r="G2869" i="14"/>
  <c r="F2868" i="14"/>
  <c r="G2868" i="14"/>
  <c r="F2867" i="14"/>
  <c r="G2867" i="14"/>
  <c r="F2866" i="14"/>
  <c r="G2866" i="14"/>
  <c r="F2865" i="14"/>
  <c r="G2865" i="14"/>
  <c r="F2864" i="14"/>
  <c r="G2864" i="14"/>
  <c r="F2863" i="14"/>
  <c r="G2863" i="14"/>
  <c r="F2862" i="14"/>
  <c r="G2862" i="14"/>
  <c r="F2861" i="14"/>
  <c r="G2861" i="14"/>
  <c r="F2860" i="14"/>
  <c r="G2860" i="14"/>
  <c r="F2859" i="14"/>
  <c r="G2859" i="14"/>
  <c r="F2858" i="14"/>
  <c r="G2858" i="14"/>
  <c r="F2857" i="14"/>
  <c r="G2857" i="14"/>
  <c r="F2856" i="14"/>
  <c r="G2856" i="14"/>
  <c r="F2855" i="14"/>
  <c r="G2855" i="14"/>
  <c r="F2854" i="14"/>
  <c r="G2854" i="14"/>
  <c r="F2853" i="14"/>
  <c r="G2853" i="14"/>
  <c r="F2852" i="14"/>
  <c r="G2852" i="14"/>
  <c r="F2851" i="14"/>
  <c r="G2851" i="14"/>
  <c r="F2850" i="14"/>
  <c r="G2850" i="14"/>
  <c r="F2849" i="14"/>
  <c r="G2849" i="14"/>
  <c r="F2848" i="14"/>
  <c r="G2848" i="14"/>
  <c r="F2847" i="14"/>
  <c r="G2847" i="14"/>
  <c r="F2846" i="14"/>
  <c r="G2846" i="14"/>
  <c r="F2845" i="14"/>
  <c r="G2845" i="14"/>
  <c r="F2844" i="14"/>
  <c r="G2844" i="14"/>
  <c r="F2843" i="14"/>
  <c r="G2843" i="14"/>
  <c r="F2842" i="14"/>
  <c r="G2842" i="14"/>
  <c r="F2841" i="14"/>
  <c r="G2841" i="14"/>
  <c r="F2840" i="14"/>
  <c r="G2840" i="14"/>
  <c r="F2839" i="14"/>
  <c r="G2839" i="14"/>
  <c r="F2838" i="14"/>
  <c r="G2838" i="14"/>
  <c r="F2837" i="14"/>
  <c r="G2837" i="14"/>
  <c r="F2836" i="14"/>
  <c r="G2836" i="14"/>
  <c r="F2835" i="14"/>
  <c r="G2835" i="14"/>
  <c r="F2834" i="14"/>
  <c r="G2834" i="14"/>
  <c r="F2833" i="14"/>
  <c r="G2833" i="14"/>
  <c r="F2832" i="14"/>
  <c r="G2832" i="14"/>
  <c r="F2831" i="14"/>
  <c r="G2831" i="14"/>
  <c r="F2830" i="14"/>
  <c r="G2830" i="14"/>
  <c r="F2829" i="14"/>
  <c r="G2829" i="14"/>
  <c r="F2828" i="14"/>
  <c r="G2828" i="14"/>
  <c r="F2827" i="14"/>
  <c r="G2827" i="14"/>
  <c r="F2826" i="14"/>
  <c r="G2826" i="14"/>
  <c r="F2825" i="14"/>
  <c r="G2825" i="14"/>
  <c r="F2824" i="14"/>
  <c r="G2824" i="14"/>
  <c r="F2823" i="14"/>
  <c r="G2823" i="14"/>
  <c r="F2822" i="14"/>
  <c r="G2822" i="14"/>
  <c r="F2821" i="14"/>
  <c r="G2821" i="14"/>
  <c r="F2820" i="14"/>
  <c r="G2820" i="14"/>
  <c r="F2819" i="14"/>
  <c r="G2819" i="14"/>
  <c r="F2818" i="14"/>
  <c r="G2818" i="14"/>
  <c r="F2817" i="14"/>
  <c r="G2817" i="14"/>
  <c r="F2816" i="14"/>
  <c r="G2816" i="14"/>
  <c r="F2815" i="14"/>
  <c r="G2815" i="14"/>
  <c r="F2814" i="14"/>
  <c r="G2814" i="14"/>
  <c r="F2813" i="14"/>
  <c r="G2813" i="14"/>
  <c r="F2812" i="14"/>
  <c r="G2812" i="14"/>
  <c r="F2811" i="14"/>
  <c r="G2811" i="14"/>
  <c r="F2810" i="14"/>
  <c r="G2810" i="14"/>
  <c r="F2809" i="14"/>
  <c r="G2809" i="14"/>
  <c r="F2808" i="14"/>
  <c r="G2808" i="14"/>
  <c r="F2807" i="14"/>
  <c r="G2807" i="14"/>
  <c r="F2806" i="14"/>
  <c r="G2806" i="14"/>
  <c r="F2805" i="14"/>
  <c r="G2805" i="14"/>
  <c r="F2804" i="14"/>
  <c r="G2804" i="14"/>
  <c r="F2803" i="14"/>
  <c r="G2803" i="14"/>
  <c r="F2802" i="14"/>
  <c r="G2802" i="14"/>
  <c r="F2801" i="14"/>
  <c r="G2801" i="14"/>
  <c r="F2800" i="14"/>
  <c r="G2800" i="14"/>
  <c r="F2799" i="14"/>
  <c r="G2799" i="14"/>
  <c r="F2798" i="14"/>
  <c r="G2798" i="14"/>
  <c r="G2797" i="14"/>
  <c r="F2797" i="14"/>
  <c r="G2796" i="14"/>
  <c r="F2796" i="14"/>
  <c r="G2795" i="14"/>
  <c r="F2795" i="14"/>
  <c r="G2794" i="14"/>
  <c r="F2794" i="14"/>
  <c r="G2793" i="14"/>
  <c r="F2793" i="14"/>
  <c r="F2792" i="14"/>
  <c r="G2792" i="14"/>
  <c r="F2791" i="14"/>
  <c r="G2791" i="14"/>
  <c r="F2790" i="14"/>
  <c r="G2790" i="14"/>
  <c r="F2789" i="14"/>
  <c r="G2789" i="14"/>
  <c r="F2788" i="14"/>
  <c r="G2788" i="14"/>
  <c r="F2787" i="14"/>
  <c r="G2787" i="14"/>
  <c r="F2786" i="14"/>
  <c r="G2786" i="14"/>
  <c r="F2785" i="14"/>
  <c r="G2785" i="14"/>
  <c r="F2784" i="14"/>
  <c r="G2784" i="14"/>
  <c r="F2783" i="14"/>
  <c r="G2783" i="14"/>
  <c r="F2782" i="14"/>
  <c r="G2782" i="14"/>
  <c r="F2781" i="14"/>
  <c r="G2781" i="14"/>
  <c r="F2780" i="14"/>
  <c r="G2780" i="14"/>
  <c r="F2779" i="14"/>
  <c r="G2779" i="14"/>
  <c r="F2778" i="14"/>
  <c r="G2778" i="14"/>
  <c r="F2777" i="14"/>
  <c r="G2777" i="14"/>
  <c r="F2776" i="14"/>
  <c r="G2776" i="14"/>
  <c r="F2775" i="14"/>
  <c r="G2775" i="14"/>
  <c r="F2774" i="14"/>
  <c r="G2774" i="14"/>
  <c r="F2773" i="14"/>
  <c r="G2773" i="14"/>
  <c r="F2772" i="14"/>
  <c r="G2772" i="14"/>
  <c r="F2771" i="14"/>
  <c r="G2771" i="14"/>
  <c r="F2770" i="14"/>
  <c r="G2770" i="14"/>
  <c r="F2769" i="14"/>
  <c r="G2769" i="14"/>
  <c r="F2768" i="14"/>
  <c r="G2768" i="14"/>
  <c r="F2767" i="14"/>
  <c r="G2767" i="14"/>
  <c r="F2766" i="14"/>
  <c r="G2766" i="14"/>
  <c r="F2765" i="14"/>
  <c r="G2765" i="14"/>
  <c r="F2764" i="14"/>
  <c r="G2764" i="14"/>
  <c r="F2763" i="14"/>
  <c r="G2763" i="14"/>
  <c r="F2762" i="14"/>
  <c r="G2762" i="14"/>
  <c r="F2761" i="14"/>
  <c r="G2761" i="14"/>
  <c r="F2760" i="14"/>
  <c r="G2760" i="14"/>
  <c r="F2759" i="14"/>
  <c r="G2759" i="14"/>
  <c r="F2758" i="14"/>
  <c r="G2758" i="14"/>
  <c r="F2757" i="14"/>
  <c r="G2757" i="14"/>
  <c r="F2756" i="14"/>
  <c r="G2756" i="14"/>
  <c r="F2755" i="14"/>
  <c r="G2755" i="14"/>
  <c r="F2754" i="14"/>
  <c r="G2754" i="14"/>
  <c r="F2753" i="14"/>
  <c r="G2753" i="14"/>
  <c r="F2752" i="14"/>
  <c r="G2752" i="14"/>
  <c r="F2751" i="14"/>
  <c r="G2751" i="14"/>
  <c r="F2750" i="14"/>
  <c r="G2750" i="14"/>
  <c r="F2749" i="14"/>
  <c r="G2749" i="14"/>
  <c r="F2748" i="14"/>
  <c r="G2748" i="14"/>
  <c r="F2747" i="14"/>
  <c r="G2747" i="14"/>
  <c r="F2746" i="14"/>
  <c r="G2746" i="14"/>
  <c r="F2745" i="14"/>
  <c r="G2745" i="14"/>
  <c r="F2744" i="14"/>
  <c r="G2744" i="14"/>
  <c r="F2743" i="14"/>
  <c r="G2743" i="14"/>
  <c r="F2742" i="14"/>
  <c r="G2742" i="14"/>
  <c r="F2741" i="14"/>
  <c r="G2741" i="14"/>
  <c r="F2740" i="14"/>
  <c r="G2740" i="14"/>
  <c r="F2739" i="14"/>
  <c r="G2739" i="14"/>
  <c r="F2738" i="14"/>
  <c r="G2738" i="14"/>
  <c r="F2737" i="14"/>
  <c r="G2737" i="14"/>
  <c r="F2736" i="14"/>
  <c r="G2736" i="14"/>
  <c r="F2735" i="14"/>
  <c r="G2735" i="14"/>
  <c r="F2734" i="14"/>
  <c r="G2734" i="14"/>
  <c r="F2733" i="14"/>
  <c r="G2733" i="14"/>
  <c r="F2732" i="14"/>
  <c r="G2732" i="14"/>
  <c r="F2731" i="14"/>
  <c r="G2731" i="14"/>
  <c r="F2730" i="14"/>
  <c r="G2730" i="14"/>
  <c r="F2729" i="14"/>
  <c r="G2729" i="14"/>
  <c r="F2728" i="14"/>
  <c r="G2728" i="14"/>
  <c r="F2727" i="14"/>
  <c r="G2727" i="14"/>
  <c r="F2726" i="14"/>
  <c r="G2726" i="14"/>
  <c r="F2725" i="14"/>
  <c r="G2725" i="14"/>
  <c r="F2724" i="14"/>
  <c r="G2724" i="14"/>
  <c r="F2723" i="14"/>
  <c r="G2723" i="14"/>
  <c r="F2722" i="14"/>
  <c r="G2722" i="14"/>
  <c r="F2721" i="14"/>
  <c r="G2721" i="14"/>
  <c r="F2720" i="14"/>
  <c r="G2720" i="14"/>
  <c r="F2719" i="14"/>
  <c r="G2719" i="14"/>
  <c r="F2718" i="14"/>
  <c r="G2718" i="14"/>
  <c r="F2717" i="14"/>
  <c r="G2717" i="14"/>
  <c r="F2716" i="14"/>
  <c r="G2716" i="14"/>
  <c r="F2715" i="14"/>
  <c r="G2715" i="14"/>
  <c r="F2714" i="14"/>
  <c r="G2714" i="14"/>
  <c r="F2713" i="14"/>
  <c r="G2713" i="14"/>
  <c r="F2712" i="14"/>
  <c r="G2712" i="14"/>
  <c r="F2711" i="14"/>
  <c r="G2711" i="14"/>
  <c r="F2710" i="14"/>
  <c r="G2710" i="14"/>
  <c r="F2709" i="14"/>
  <c r="G2709" i="14"/>
  <c r="F2708" i="14"/>
  <c r="G2708" i="14"/>
  <c r="F2707" i="14"/>
  <c r="G2707" i="14"/>
  <c r="F2706" i="14"/>
  <c r="G2706" i="14"/>
  <c r="F2705" i="14"/>
  <c r="G2705" i="14"/>
  <c r="F2704" i="14"/>
  <c r="G2704" i="14"/>
  <c r="F2703" i="14"/>
  <c r="G2703" i="14"/>
  <c r="F2702" i="14"/>
  <c r="G2702" i="14"/>
  <c r="F2701" i="14"/>
  <c r="G2701" i="14"/>
  <c r="F2700" i="14"/>
  <c r="G2700" i="14"/>
  <c r="F2699" i="14"/>
  <c r="G2699" i="14"/>
  <c r="F2698" i="14"/>
  <c r="G2698" i="14"/>
  <c r="F2697" i="14"/>
  <c r="G2697" i="14"/>
  <c r="F2696" i="14"/>
  <c r="G2696" i="14"/>
  <c r="F2695" i="14"/>
  <c r="G2695" i="14"/>
  <c r="F2694" i="14"/>
  <c r="G2694" i="14"/>
  <c r="F2693" i="14"/>
  <c r="G2693" i="14"/>
  <c r="F2692" i="14"/>
  <c r="G2692" i="14"/>
  <c r="F2691" i="14"/>
  <c r="G2691" i="14"/>
  <c r="F2690" i="14"/>
  <c r="G2690" i="14"/>
  <c r="F2689" i="14"/>
  <c r="G2689" i="14"/>
  <c r="F2688" i="14"/>
  <c r="G2688" i="14"/>
  <c r="F2687" i="14"/>
  <c r="G2687" i="14"/>
  <c r="F2686" i="14"/>
  <c r="G2686" i="14"/>
  <c r="F2685" i="14"/>
  <c r="G2685" i="14"/>
  <c r="F2684" i="14"/>
  <c r="G2684" i="14"/>
  <c r="F2683" i="14"/>
  <c r="G2683" i="14"/>
  <c r="F2682" i="14"/>
  <c r="G2682" i="14"/>
  <c r="F2681" i="14"/>
  <c r="G2681" i="14"/>
  <c r="F2680" i="14"/>
  <c r="G2680" i="14"/>
  <c r="F2679" i="14"/>
  <c r="G2679" i="14"/>
  <c r="F2678" i="14"/>
  <c r="G2678" i="14"/>
  <c r="F2677" i="14"/>
  <c r="G2677" i="14"/>
  <c r="F2676" i="14"/>
  <c r="G2676" i="14"/>
  <c r="F2675" i="14"/>
  <c r="G2675" i="14"/>
  <c r="F2674" i="14"/>
  <c r="G2674" i="14"/>
  <c r="F2673" i="14"/>
  <c r="G2673" i="14"/>
  <c r="F2672" i="14"/>
  <c r="G2672" i="14"/>
  <c r="F2671" i="14"/>
  <c r="G2671" i="14"/>
  <c r="F2670" i="14"/>
  <c r="G2670" i="14"/>
  <c r="F2669" i="14"/>
  <c r="G2669" i="14"/>
  <c r="F2668" i="14"/>
  <c r="G2668" i="14"/>
  <c r="F2667" i="14"/>
  <c r="G2667" i="14"/>
  <c r="F2666" i="14"/>
  <c r="G2666" i="14"/>
  <c r="F2665" i="14"/>
  <c r="G2665" i="14"/>
  <c r="F2664" i="14"/>
  <c r="G2664" i="14"/>
  <c r="F2663" i="14"/>
  <c r="G2663" i="14"/>
  <c r="F2662" i="14"/>
  <c r="G2662" i="14"/>
  <c r="F2661" i="14"/>
  <c r="G2661" i="14"/>
  <c r="F2660" i="14"/>
  <c r="G2660" i="14"/>
  <c r="F2659" i="14"/>
  <c r="G2659" i="14"/>
  <c r="F2658" i="14"/>
  <c r="G2658" i="14"/>
  <c r="F2657" i="14"/>
  <c r="G2657" i="14"/>
  <c r="F2656" i="14"/>
  <c r="G2656" i="14"/>
  <c r="F2655" i="14"/>
  <c r="G2655" i="14"/>
  <c r="F2654" i="14"/>
  <c r="G2654" i="14"/>
  <c r="F2653" i="14"/>
  <c r="G2653" i="14"/>
  <c r="F2652" i="14"/>
  <c r="G2652" i="14"/>
  <c r="F2651" i="14"/>
  <c r="G2651" i="14"/>
  <c r="F2650" i="14"/>
  <c r="G2650" i="14"/>
  <c r="F2649" i="14"/>
  <c r="G2649" i="14"/>
  <c r="F2648" i="14"/>
  <c r="G2648" i="14"/>
  <c r="F2647" i="14"/>
  <c r="G2647" i="14"/>
  <c r="F2646" i="14"/>
  <c r="G2646" i="14"/>
  <c r="F2645" i="14"/>
  <c r="G2645" i="14"/>
  <c r="F2644" i="14"/>
  <c r="G2644" i="14"/>
  <c r="F2643" i="14"/>
  <c r="G2643" i="14"/>
  <c r="F2642" i="14"/>
  <c r="G2642" i="14"/>
  <c r="F2641" i="14"/>
  <c r="G2641" i="14"/>
  <c r="F2640" i="14"/>
  <c r="G2640" i="14"/>
  <c r="F2639" i="14"/>
  <c r="G2639" i="14"/>
  <c r="F2638" i="14"/>
  <c r="G2638" i="14"/>
  <c r="F2637" i="14"/>
  <c r="G2637" i="14"/>
  <c r="F2636" i="14"/>
  <c r="G2636" i="14"/>
  <c r="F2635" i="14"/>
  <c r="G2635" i="14"/>
  <c r="F2634" i="14"/>
  <c r="G2634" i="14"/>
  <c r="F2633" i="14"/>
  <c r="G2633" i="14"/>
  <c r="F2632" i="14"/>
  <c r="G2632" i="14"/>
  <c r="F2631" i="14"/>
  <c r="G2631" i="14"/>
  <c r="F2630" i="14"/>
  <c r="G2630" i="14"/>
  <c r="F2629" i="14"/>
  <c r="G2629" i="14"/>
  <c r="F2628" i="14"/>
  <c r="G2628" i="14"/>
  <c r="F2627" i="14"/>
  <c r="G2627" i="14"/>
  <c r="F2626" i="14"/>
  <c r="G2626" i="14"/>
  <c r="F2625" i="14"/>
  <c r="G2625" i="14"/>
  <c r="F2624" i="14"/>
  <c r="G2624" i="14"/>
  <c r="F2623" i="14"/>
  <c r="G2623" i="14"/>
  <c r="F2622" i="14"/>
  <c r="G2622" i="14"/>
  <c r="F2621" i="14"/>
  <c r="G2621" i="14"/>
  <c r="F2620" i="14"/>
  <c r="G2620" i="14"/>
  <c r="F2619" i="14"/>
  <c r="G2619" i="14"/>
  <c r="F2618" i="14"/>
  <c r="G2618" i="14"/>
  <c r="F2617" i="14"/>
  <c r="G2617" i="14"/>
  <c r="F2616" i="14"/>
  <c r="G2616" i="14"/>
  <c r="F2615" i="14"/>
  <c r="G2615" i="14"/>
  <c r="F2614" i="14"/>
  <c r="G2614" i="14"/>
  <c r="F2613" i="14"/>
  <c r="G2613" i="14"/>
  <c r="F2612" i="14"/>
  <c r="G2612" i="14"/>
  <c r="F2611" i="14"/>
  <c r="G2611" i="14"/>
  <c r="F2610" i="14"/>
  <c r="G2610" i="14"/>
  <c r="F2609" i="14"/>
  <c r="G2609" i="14"/>
  <c r="F2608" i="14"/>
  <c r="G2608" i="14"/>
  <c r="F2607" i="14"/>
  <c r="G2607" i="14"/>
  <c r="F2606" i="14"/>
  <c r="G2606" i="14"/>
  <c r="F2605" i="14"/>
  <c r="G2605" i="14"/>
  <c r="F2604" i="14"/>
  <c r="G2604" i="14"/>
  <c r="F2603" i="14"/>
  <c r="G2603" i="14"/>
  <c r="F2602" i="14"/>
  <c r="G2602" i="14"/>
  <c r="F2601" i="14"/>
  <c r="G2601" i="14"/>
  <c r="F2600" i="14"/>
  <c r="G2600" i="14"/>
  <c r="F2599" i="14"/>
  <c r="G2599" i="14"/>
  <c r="F2598" i="14"/>
  <c r="G2598" i="14"/>
  <c r="F2597" i="14"/>
  <c r="G2597" i="14"/>
  <c r="F2596" i="14"/>
  <c r="G2596" i="14"/>
  <c r="F2595" i="14"/>
  <c r="G2595" i="14"/>
  <c r="F2594" i="14"/>
  <c r="G2594" i="14"/>
  <c r="F2593" i="14"/>
  <c r="G2593" i="14"/>
  <c r="F2592" i="14"/>
  <c r="G2592" i="14"/>
  <c r="F2591" i="14"/>
  <c r="G2591" i="14"/>
  <c r="F2590" i="14"/>
  <c r="G2590" i="14"/>
  <c r="F2589" i="14"/>
  <c r="G2589" i="14"/>
  <c r="F2588" i="14"/>
  <c r="G2588" i="14"/>
  <c r="F2587" i="14"/>
  <c r="G2587" i="14"/>
  <c r="F2586" i="14"/>
  <c r="G2586" i="14"/>
  <c r="F2585" i="14"/>
  <c r="G2585" i="14"/>
  <c r="G2584" i="14"/>
  <c r="F2584" i="14"/>
  <c r="G2583" i="14"/>
  <c r="F2583" i="14"/>
  <c r="G2582" i="14"/>
  <c r="F2582" i="14"/>
  <c r="G2581" i="14"/>
  <c r="F2581" i="14"/>
  <c r="F2580" i="14"/>
  <c r="G2580" i="14"/>
  <c r="F2579" i="14"/>
  <c r="G2579" i="14"/>
  <c r="F2578" i="14"/>
  <c r="G2578" i="14"/>
  <c r="F2577" i="14"/>
  <c r="G2577" i="14"/>
  <c r="F2576" i="14"/>
  <c r="G2576" i="14"/>
  <c r="F2575" i="14"/>
  <c r="G2575" i="14"/>
  <c r="F2574" i="14"/>
  <c r="G2574" i="14"/>
  <c r="F2573" i="14"/>
  <c r="G2573" i="14"/>
  <c r="F2572" i="14"/>
  <c r="G2572" i="14"/>
  <c r="F2571" i="14"/>
  <c r="G2571" i="14"/>
  <c r="F2570" i="14"/>
  <c r="G2570" i="14"/>
  <c r="F2569" i="14"/>
  <c r="G2569" i="14"/>
  <c r="F2568" i="14"/>
  <c r="G2568" i="14"/>
  <c r="F2567" i="14"/>
  <c r="G2567" i="14"/>
  <c r="F2566" i="14"/>
  <c r="G2566" i="14"/>
  <c r="F2565" i="14"/>
  <c r="G2565" i="14"/>
  <c r="F2564" i="14"/>
  <c r="G2564" i="14"/>
  <c r="F2563" i="14"/>
  <c r="G2563" i="14"/>
  <c r="F2562" i="14"/>
  <c r="G2562" i="14"/>
  <c r="F2561" i="14"/>
  <c r="G2561" i="14"/>
  <c r="F2560" i="14"/>
  <c r="G2560" i="14"/>
  <c r="F2559" i="14"/>
  <c r="G2559" i="14"/>
  <c r="F2558" i="14"/>
  <c r="G2558" i="14"/>
  <c r="F2557" i="14"/>
  <c r="G2557" i="14"/>
  <c r="F2556" i="14"/>
  <c r="G2556" i="14"/>
  <c r="F2555" i="14"/>
  <c r="G2555" i="14"/>
  <c r="F2554" i="14"/>
  <c r="G2554" i="14"/>
  <c r="F2553" i="14"/>
  <c r="G2553" i="14"/>
  <c r="F2552" i="14"/>
  <c r="G2552" i="14"/>
  <c r="F2551" i="14"/>
  <c r="G2551" i="14"/>
  <c r="F2550" i="14"/>
  <c r="G2550" i="14"/>
  <c r="F2549" i="14"/>
  <c r="G2549" i="14"/>
  <c r="F2548" i="14"/>
  <c r="G2548" i="14"/>
  <c r="F2547" i="14"/>
  <c r="G2547" i="14"/>
  <c r="F2546" i="14"/>
  <c r="G2546" i="14"/>
  <c r="F2545" i="14"/>
  <c r="G2545" i="14"/>
  <c r="F2544" i="14"/>
  <c r="G2544" i="14"/>
  <c r="F2543" i="14"/>
  <c r="G2543" i="14"/>
  <c r="F2542" i="14"/>
  <c r="G2542" i="14"/>
  <c r="F2541" i="14"/>
  <c r="G2541" i="14"/>
  <c r="F2540" i="14"/>
  <c r="G2540" i="14"/>
  <c r="F2539" i="14"/>
  <c r="G2539" i="14"/>
  <c r="F2538" i="14"/>
  <c r="G2538" i="14"/>
  <c r="F2537" i="14"/>
  <c r="G2537" i="14"/>
  <c r="F2536" i="14"/>
  <c r="G2536" i="14"/>
  <c r="F2535" i="14"/>
  <c r="G2535" i="14"/>
  <c r="F2534" i="14"/>
  <c r="G2534" i="14"/>
  <c r="F2533" i="14"/>
  <c r="G2533" i="14"/>
  <c r="F2532" i="14"/>
  <c r="G2532" i="14"/>
  <c r="F2531" i="14"/>
  <c r="G2531" i="14"/>
  <c r="G2530" i="14"/>
  <c r="F2530" i="14"/>
  <c r="F2529" i="14"/>
  <c r="G2529" i="14"/>
  <c r="F2528" i="14"/>
  <c r="G2528" i="14"/>
  <c r="F2527" i="14"/>
  <c r="G2527" i="14"/>
  <c r="F2526" i="14"/>
  <c r="G2526" i="14"/>
  <c r="F2525" i="14"/>
  <c r="G2525" i="14"/>
  <c r="F2524" i="14"/>
  <c r="G2524" i="14"/>
  <c r="F2523" i="14"/>
  <c r="G2523" i="14"/>
  <c r="F2522" i="14"/>
  <c r="G2522" i="14"/>
  <c r="F2521" i="14"/>
  <c r="G2521" i="14"/>
  <c r="F2520" i="14"/>
  <c r="G2520" i="14"/>
  <c r="F2519" i="14"/>
  <c r="G2519" i="14"/>
  <c r="F2518" i="14"/>
  <c r="G2518" i="14"/>
  <c r="F2517" i="14"/>
  <c r="G2517" i="14"/>
  <c r="F2516" i="14"/>
  <c r="G2516" i="14"/>
  <c r="F2515" i="14"/>
  <c r="G2515" i="14"/>
  <c r="F2514" i="14"/>
  <c r="G2514" i="14"/>
  <c r="F2513" i="14"/>
  <c r="G2513" i="14"/>
  <c r="F2512" i="14"/>
  <c r="G2512" i="14"/>
  <c r="F2511" i="14"/>
  <c r="G2511" i="14"/>
  <c r="F2510" i="14"/>
  <c r="G2510" i="14"/>
  <c r="F2509" i="14"/>
  <c r="G2509" i="14"/>
  <c r="F2508" i="14"/>
  <c r="G2508" i="14"/>
  <c r="F2507" i="14"/>
  <c r="G2507" i="14"/>
  <c r="F2506" i="14"/>
  <c r="G2506" i="14"/>
  <c r="F2505" i="14"/>
  <c r="G2505" i="14"/>
  <c r="F2504" i="14"/>
  <c r="G2504" i="14"/>
  <c r="F2503" i="14"/>
  <c r="G2503" i="14"/>
  <c r="F2502" i="14"/>
  <c r="G2502" i="14"/>
  <c r="F2501" i="14"/>
  <c r="G2501" i="14"/>
  <c r="F2500" i="14"/>
  <c r="G2500" i="14"/>
  <c r="F2499" i="14"/>
  <c r="G2499" i="14"/>
  <c r="F2498" i="14"/>
  <c r="G2498" i="14"/>
  <c r="F2497" i="14"/>
  <c r="G2497" i="14"/>
  <c r="F2496" i="14"/>
  <c r="G2496" i="14"/>
  <c r="F2495" i="14"/>
  <c r="G2495" i="14"/>
  <c r="F2494" i="14"/>
  <c r="G2494" i="14"/>
  <c r="F2493" i="14"/>
  <c r="G2493" i="14"/>
  <c r="F2492" i="14"/>
  <c r="G2492" i="14"/>
  <c r="F2491" i="14"/>
  <c r="G2491" i="14"/>
  <c r="F2490" i="14"/>
  <c r="G2490" i="14"/>
  <c r="F2489" i="14"/>
  <c r="G2489" i="14"/>
  <c r="F2488" i="14"/>
  <c r="G2488" i="14"/>
  <c r="F2487" i="14"/>
  <c r="G2487" i="14"/>
  <c r="F2486" i="14"/>
  <c r="G2486" i="14"/>
  <c r="F2485" i="14"/>
  <c r="G2485" i="14"/>
  <c r="F2484" i="14"/>
  <c r="G2484" i="14"/>
  <c r="F2483" i="14"/>
  <c r="G2483" i="14"/>
  <c r="F2482" i="14"/>
  <c r="G2482" i="14"/>
  <c r="F2481" i="14"/>
  <c r="G2481" i="14"/>
  <c r="F2480" i="14"/>
  <c r="G2480" i="14"/>
  <c r="F2479" i="14"/>
  <c r="G2479" i="14"/>
  <c r="F2478" i="14"/>
  <c r="G2478" i="14"/>
  <c r="F2477" i="14"/>
  <c r="G2477" i="14"/>
  <c r="F2476" i="14"/>
  <c r="G2476" i="14"/>
  <c r="F2475" i="14"/>
  <c r="G2475" i="14"/>
  <c r="F2474" i="14"/>
  <c r="G2474" i="14"/>
  <c r="F2473" i="14"/>
  <c r="G2473" i="14"/>
  <c r="F2472" i="14"/>
  <c r="G2472" i="14"/>
  <c r="F2471" i="14"/>
  <c r="G2471" i="14"/>
  <c r="F2470" i="14"/>
  <c r="G2470" i="14"/>
  <c r="F2469" i="14"/>
  <c r="G2469" i="14"/>
  <c r="F2468" i="14"/>
  <c r="G2468" i="14"/>
  <c r="F2467" i="14"/>
  <c r="G2467" i="14"/>
  <c r="F2466" i="14"/>
  <c r="G2466" i="14"/>
  <c r="F2465" i="14"/>
  <c r="G2465" i="14"/>
  <c r="F2464" i="14"/>
  <c r="G2464" i="14"/>
  <c r="F2463" i="14"/>
  <c r="G2463" i="14"/>
  <c r="F2462" i="14"/>
  <c r="G2462" i="14"/>
  <c r="F2461" i="14"/>
  <c r="G2461" i="14"/>
  <c r="F2460" i="14"/>
  <c r="G2460" i="14"/>
  <c r="F2459" i="14"/>
  <c r="G2459" i="14"/>
  <c r="F2458" i="14"/>
  <c r="G2458" i="14"/>
  <c r="F2457" i="14"/>
  <c r="G2457" i="14"/>
  <c r="F2456" i="14"/>
  <c r="G2456" i="14"/>
  <c r="F2455" i="14"/>
  <c r="G2455" i="14"/>
  <c r="F2454" i="14"/>
  <c r="G2454" i="14"/>
  <c r="F2453" i="14"/>
  <c r="G2453" i="14"/>
  <c r="F2452" i="14"/>
  <c r="G2452" i="14"/>
  <c r="F2451" i="14"/>
  <c r="G2451" i="14"/>
  <c r="F2450" i="14"/>
  <c r="G2450" i="14"/>
  <c r="F2449" i="14"/>
  <c r="G2449" i="14"/>
  <c r="F2448" i="14"/>
  <c r="G2448" i="14"/>
  <c r="F2447" i="14"/>
  <c r="G2447" i="14"/>
  <c r="F2446" i="14"/>
  <c r="G2446" i="14"/>
  <c r="F2445" i="14"/>
  <c r="G2445" i="14"/>
  <c r="F2444" i="14"/>
  <c r="G2444" i="14"/>
  <c r="F2443" i="14"/>
  <c r="G2443" i="14"/>
  <c r="F2442" i="14"/>
  <c r="G2442" i="14"/>
  <c r="F2441" i="14"/>
  <c r="G2441" i="14"/>
  <c r="F2440" i="14"/>
  <c r="G2440" i="14"/>
  <c r="F2439" i="14"/>
  <c r="G2439" i="14"/>
  <c r="F2438" i="14"/>
  <c r="G2438" i="14"/>
  <c r="F2437" i="14"/>
  <c r="G2437" i="14"/>
  <c r="F2436" i="14"/>
  <c r="G2436" i="14"/>
  <c r="F2435" i="14"/>
  <c r="G2435" i="14"/>
  <c r="F2434" i="14"/>
  <c r="G2434" i="14"/>
  <c r="F2433" i="14"/>
  <c r="G2433" i="14"/>
  <c r="F2432" i="14"/>
  <c r="G2432" i="14"/>
  <c r="F2431" i="14"/>
  <c r="G2431" i="14"/>
  <c r="F2430" i="14"/>
  <c r="G2430" i="14"/>
  <c r="F2429" i="14"/>
  <c r="G2429" i="14"/>
  <c r="F2428" i="14"/>
  <c r="G2428" i="14"/>
  <c r="F2427" i="14"/>
  <c r="G2427" i="14"/>
  <c r="F2426" i="14"/>
  <c r="G2426" i="14"/>
  <c r="F2425" i="14"/>
  <c r="G2425" i="14"/>
  <c r="F2424" i="14"/>
  <c r="G2424" i="14"/>
  <c r="F2423" i="14"/>
  <c r="G2423" i="14"/>
  <c r="F2422" i="14"/>
  <c r="G2422" i="14"/>
  <c r="F2421" i="14"/>
  <c r="G2421" i="14"/>
  <c r="F2420" i="14"/>
  <c r="G2420" i="14"/>
  <c r="F2419" i="14"/>
  <c r="G2419" i="14"/>
  <c r="F2418" i="14"/>
  <c r="G2418" i="14"/>
  <c r="F2417" i="14"/>
  <c r="G2417" i="14"/>
  <c r="F2416" i="14"/>
  <c r="G2416" i="14"/>
  <c r="F2415" i="14"/>
  <c r="G2415" i="14"/>
  <c r="F2414" i="14"/>
  <c r="G2414" i="14"/>
  <c r="F2413" i="14"/>
  <c r="G2413" i="14"/>
  <c r="F2412" i="14"/>
  <c r="G2412" i="14"/>
  <c r="F2411" i="14"/>
  <c r="G2411" i="14"/>
  <c r="F2410" i="14"/>
  <c r="G2410" i="14"/>
  <c r="F2409" i="14"/>
  <c r="G2409" i="14"/>
  <c r="F2408" i="14"/>
  <c r="G2408" i="14"/>
  <c r="F2407" i="14"/>
  <c r="G2407" i="14"/>
  <c r="F2406" i="14"/>
  <c r="G2406" i="14"/>
  <c r="F2405" i="14"/>
  <c r="G2405" i="14"/>
  <c r="F2404" i="14"/>
  <c r="G2404" i="14"/>
  <c r="F2403" i="14"/>
  <c r="G2403" i="14"/>
  <c r="F2402" i="14"/>
  <c r="G2402" i="14"/>
  <c r="F2401" i="14"/>
  <c r="G2401" i="14"/>
  <c r="F2400" i="14"/>
  <c r="G2400" i="14"/>
  <c r="F2399" i="14"/>
  <c r="G2399" i="14"/>
  <c r="F2398" i="14"/>
  <c r="G2398" i="14"/>
  <c r="F2397" i="14"/>
  <c r="G2397" i="14"/>
  <c r="F2396" i="14"/>
  <c r="G2396" i="14"/>
  <c r="F2395" i="14"/>
  <c r="G2395" i="14"/>
  <c r="F2394" i="14"/>
  <c r="G2394" i="14"/>
  <c r="F2393" i="14"/>
  <c r="G2393" i="14"/>
  <c r="F2392" i="14"/>
  <c r="G2392" i="14"/>
  <c r="F2391" i="14"/>
  <c r="G2391" i="14"/>
  <c r="F2390" i="14"/>
  <c r="G2390" i="14"/>
  <c r="F2389" i="14"/>
  <c r="G2389" i="14"/>
  <c r="F2388" i="14"/>
  <c r="G2388" i="14"/>
  <c r="F2387" i="14"/>
  <c r="G2387" i="14"/>
  <c r="F2386" i="14"/>
  <c r="G2386" i="14"/>
  <c r="F2385" i="14"/>
  <c r="G2385" i="14"/>
  <c r="F2384" i="14"/>
  <c r="G2384" i="14"/>
  <c r="F2383" i="14"/>
  <c r="G2383" i="14"/>
  <c r="F2382" i="14"/>
  <c r="G2382" i="14"/>
  <c r="F2381" i="14"/>
  <c r="G2381" i="14"/>
  <c r="G2380" i="14"/>
  <c r="F2380" i="14"/>
  <c r="G2379" i="14"/>
  <c r="F2379" i="14"/>
  <c r="G2378" i="14"/>
  <c r="F2378" i="14"/>
  <c r="G2377" i="14"/>
  <c r="F2377" i="14"/>
  <c r="F2376" i="14"/>
  <c r="G2376" i="14"/>
  <c r="F2375" i="14"/>
  <c r="G2375" i="14"/>
  <c r="F2374" i="14"/>
  <c r="G2374" i="14"/>
  <c r="F2373" i="14"/>
  <c r="G2373" i="14"/>
  <c r="F2372" i="14"/>
  <c r="G2372" i="14"/>
  <c r="F2371" i="14"/>
  <c r="G2371" i="14"/>
  <c r="F2370" i="14"/>
  <c r="G2370" i="14"/>
  <c r="F2369" i="14"/>
  <c r="G2369" i="14"/>
  <c r="F2368" i="14"/>
  <c r="G2368" i="14"/>
  <c r="F2367" i="14"/>
  <c r="G2367" i="14"/>
  <c r="F2366" i="14"/>
  <c r="G2366" i="14"/>
  <c r="F2365" i="14"/>
  <c r="G2365" i="14"/>
  <c r="F2364" i="14"/>
  <c r="G2364" i="14"/>
  <c r="F2363" i="14"/>
  <c r="G2363" i="14"/>
  <c r="F2362" i="14"/>
  <c r="G2362" i="14"/>
  <c r="F2361" i="14"/>
  <c r="G2361" i="14"/>
  <c r="F2360" i="14"/>
  <c r="G2360" i="14"/>
  <c r="F2359" i="14"/>
  <c r="G2359" i="14"/>
  <c r="F2358" i="14"/>
  <c r="G2358" i="14"/>
  <c r="F2357" i="14"/>
  <c r="G2357" i="14"/>
  <c r="F2356" i="14"/>
  <c r="G2356" i="14"/>
  <c r="F2355" i="14"/>
  <c r="G2355" i="14"/>
  <c r="F2354" i="14"/>
  <c r="G2354" i="14"/>
  <c r="F2353" i="14"/>
  <c r="G2353" i="14"/>
  <c r="F2352" i="14"/>
  <c r="G2352" i="14"/>
  <c r="F2351" i="14"/>
  <c r="G2351" i="14"/>
  <c r="F2350" i="14"/>
  <c r="G2350" i="14"/>
  <c r="F2349" i="14"/>
  <c r="G2349" i="14"/>
  <c r="F2348" i="14"/>
  <c r="G2348" i="14"/>
  <c r="F2347" i="14"/>
  <c r="G2347" i="14"/>
  <c r="F2346" i="14"/>
  <c r="G2346" i="14"/>
  <c r="F2345" i="14"/>
  <c r="G2345" i="14"/>
  <c r="F2344" i="14"/>
  <c r="G2344" i="14"/>
  <c r="F2343" i="14"/>
  <c r="G2343" i="14"/>
  <c r="F2342" i="14"/>
  <c r="G2342" i="14"/>
  <c r="F2341" i="14"/>
  <c r="G2341" i="14"/>
  <c r="F2340" i="14"/>
  <c r="G2340" i="14"/>
  <c r="F2339" i="14"/>
  <c r="G2339" i="14"/>
  <c r="F2338" i="14"/>
  <c r="G2338" i="14"/>
  <c r="F2337" i="14"/>
  <c r="G2337" i="14"/>
  <c r="F2336" i="14"/>
  <c r="G2336" i="14"/>
  <c r="F2335" i="14"/>
  <c r="G2335" i="14"/>
  <c r="F2334" i="14"/>
  <c r="G2334" i="14"/>
  <c r="F2333" i="14"/>
  <c r="G2333" i="14"/>
  <c r="F2332" i="14"/>
  <c r="G2332" i="14"/>
  <c r="F2331" i="14"/>
  <c r="G2331" i="14"/>
  <c r="F2330" i="14"/>
  <c r="G2330" i="14"/>
  <c r="F2329" i="14"/>
  <c r="G2329" i="14"/>
  <c r="F2328" i="14"/>
  <c r="G2328" i="14"/>
  <c r="F2327" i="14"/>
  <c r="G2327" i="14"/>
  <c r="F2326" i="14"/>
  <c r="G2326" i="14"/>
  <c r="F2325" i="14"/>
  <c r="G2325" i="14"/>
  <c r="F2324" i="14"/>
  <c r="G2324" i="14"/>
  <c r="F2323" i="14"/>
  <c r="G2323" i="14"/>
  <c r="F2322" i="14"/>
  <c r="G2322" i="14"/>
  <c r="F2321" i="14"/>
  <c r="G2321" i="14"/>
  <c r="F2320" i="14"/>
  <c r="G2320" i="14"/>
  <c r="F2319" i="14"/>
  <c r="G2319" i="14"/>
  <c r="F2318" i="14"/>
  <c r="G2318" i="14"/>
  <c r="F2317" i="14"/>
  <c r="G2317" i="14"/>
  <c r="F2316" i="14"/>
  <c r="G2316" i="14"/>
  <c r="F2315" i="14"/>
  <c r="G2315" i="14"/>
  <c r="F2314" i="14"/>
  <c r="G2314" i="14"/>
  <c r="F2313" i="14"/>
  <c r="G2313" i="14"/>
  <c r="F2312" i="14"/>
  <c r="G2312" i="14"/>
  <c r="F2311" i="14"/>
  <c r="G2311" i="14"/>
  <c r="F2310" i="14"/>
  <c r="G2310" i="14"/>
  <c r="F2309" i="14"/>
  <c r="G2309" i="14"/>
  <c r="F2308" i="14"/>
  <c r="G2308" i="14"/>
  <c r="F2307" i="14"/>
  <c r="G2307" i="14"/>
  <c r="F2306" i="14"/>
  <c r="G2306" i="14"/>
  <c r="F2305" i="14"/>
  <c r="G2305" i="14"/>
  <c r="F2304" i="14"/>
  <c r="G2304" i="14"/>
  <c r="F2303" i="14"/>
  <c r="G2303" i="14"/>
  <c r="F2302" i="14"/>
  <c r="G2302" i="14"/>
  <c r="F2301" i="14"/>
  <c r="G2301" i="14"/>
  <c r="F2300" i="14"/>
  <c r="G2300" i="14"/>
  <c r="F2299" i="14"/>
  <c r="G2299" i="14"/>
  <c r="F2298" i="14"/>
  <c r="G2298" i="14"/>
  <c r="G2297" i="14"/>
  <c r="F2297" i="14"/>
  <c r="G2296" i="14"/>
  <c r="F2296" i="14"/>
  <c r="G2295" i="14"/>
  <c r="F2295" i="14"/>
  <c r="G2294" i="14"/>
  <c r="F2294" i="14"/>
  <c r="G2293" i="14"/>
  <c r="F2293" i="14"/>
  <c r="F2292" i="14"/>
  <c r="G2292" i="14"/>
  <c r="F2291" i="14"/>
  <c r="G2291" i="14"/>
  <c r="F2290" i="14"/>
  <c r="G2290" i="14"/>
  <c r="F2289" i="14"/>
  <c r="G2289" i="14"/>
  <c r="F2288" i="14"/>
  <c r="G2288" i="14"/>
  <c r="F2287" i="14"/>
  <c r="G2287" i="14"/>
  <c r="F2286" i="14"/>
  <c r="G2286" i="14"/>
  <c r="F2285" i="14"/>
  <c r="G2285" i="14"/>
  <c r="F2284" i="14"/>
  <c r="G2284" i="14"/>
  <c r="F2283" i="14"/>
  <c r="G2283" i="14"/>
  <c r="F2282" i="14"/>
  <c r="G2282" i="14"/>
  <c r="F2281" i="14"/>
  <c r="G2281" i="14"/>
  <c r="F2280" i="14"/>
  <c r="G2280" i="14"/>
  <c r="F2279" i="14"/>
  <c r="G2279" i="14"/>
  <c r="F2278" i="14"/>
  <c r="G2278" i="14"/>
  <c r="F2277" i="14"/>
  <c r="G2277" i="14"/>
  <c r="F2276" i="14"/>
  <c r="G2276" i="14"/>
  <c r="F2275" i="14"/>
  <c r="G2275" i="14"/>
  <c r="F2274" i="14"/>
  <c r="G2274" i="14"/>
  <c r="F2273" i="14"/>
  <c r="G2273" i="14"/>
  <c r="F2272" i="14"/>
  <c r="G2272" i="14"/>
  <c r="F2271" i="14"/>
  <c r="G2271" i="14"/>
  <c r="F2270" i="14"/>
  <c r="G2270" i="14"/>
  <c r="F2269" i="14"/>
  <c r="G2269" i="14"/>
  <c r="F2268" i="14"/>
  <c r="G2268" i="14"/>
  <c r="F2267" i="14"/>
  <c r="G2267" i="14"/>
  <c r="F2266" i="14"/>
  <c r="G2266" i="14"/>
  <c r="F2265" i="14"/>
  <c r="G2265" i="14"/>
  <c r="F2264" i="14"/>
  <c r="G2264" i="14"/>
  <c r="F2263" i="14"/>
  <c r="G2263" i="14"/>
  <c r="F2262" i="14"/>
  <c r="G2262" i="14"/>
  <c r="F2261" i="14"/>
  <c r="G2261" i="14"/>
  <c r="F2260" i="14"/>
  <c r="G2260" i="14"/>
  <c r="F2259" i="14"/>
  <c r="G2259" i="14"/>
  <c r="F2258" i="14"/>
  <c r="G2258" i="14"/>
  <c r="F2257" i="14"/>
  <c r="G2257" i="14"/>
  <c r="F2256" i="14"/>
  <c r="G2256" i="14"/>
  <c r="F2255" i="14"/>
  <c r="G2255" i="14"/>
  <c r="F2254" i="14"/>
  <c r="G2254" i="14"/>
  <c r="F2253" i="14"/>
  <c r="G2253" i="14"/>
  <c r="F2252" i="14"/>
  <c r="G2252" i="14"/>
  <c r="F2251" i="14"/>
  <c r="G2251" i="14"/>
  <c r="F2250" i="14"/>
  <c r="G2250" i="14"/>
  <c r="F2249" i="14"/>
  <c r="G2249" i="14"/>
  <c r="F2248" i="14"/>
  <c r="G2248" i="14"/>
  <c r="F2247" i="14"/>
  <c r="G2247" i="14"/>
  <c r="F2246" i="14"/>
  <c r="G2246" i="14"/>
  <c r="F2245" i="14"/>
  <c r="G2245" i="14"/>
  <c r="F2244" i="14"/>
  <c r="G2244" i="14"/>
  <c r="F2243" i="14"/>
  <c r="G2243" i="14"/>
  <c r="F2242" i="14"/>
  <c r="G2242" i="14"/>
  <c r="F2241" i="14"/>
  <c r="G2241" i="14"/>
  <c r="F2240" i="14"/>
  <c r="G2240" i="14"/>
  <c r="F2239" i="14"/>
  <c r="G2239" i="14"/>
  <c r="F2238" i="14"/>
  <c r="G2238" i="14"/>
  <c r="F2237" i="14"/>
  <c r="G2237" i="14"/>
  <c r="F2236" i="14"/>
  <c r="G2236" i="14"/>
  <c r="F2235" i="14"/>
  <c r="G2235" i="14"/>
  <c r="F2234" i="14"/>
  <c r="G2234" i="14"/>
  <c r="F2233" i="14"/>
  <c r="G2233" i="14"/>
  <c r="F2232" i="14"/>
  <c r="G2232" i="14"/>
  <c r="F2231" i="14"/>
  <c r="G2231" i="14"/>
  <c r="F2230" i="14"/>
  <c r="G2230" i="14"/>
  <c r="F2229" i="14"/>
  <c r="G2229" i="14"/>
  <c r="F2228" i="14"/>
  <c r="G2228" i="14"/>
  <c r="F2227" i="14"/>
  <c r="G2227" i="14"/>
  <c r="F2226" i="14"/>
  <c r="G2226" i="14"/>
  <c r="F2225" i="14"/>
  <c r="G2225" i="14"/>
  <c r="F2224" i="14"/>
  <c r="G2224" i="14"/>
  <c r="F2223" i="14"/>
  <c r="G2223" i="14"/>
  <c r="F2222" i="14"/>
  <c r="G2222" i="14"/>
  <c r="F2221" i="14"/>
  <c r="G2221" i="14"/>
  <c r="F2220" i="14"/>
  <c r="G2220" i="14"/>
  <c r="F2219" i="14"/>
  <c r="G2219" i="14"/>
  <c r="F2218" i="14"/>
  <c r="G2218" i="14"/>
  <c r="F2217" i="14"/>
  <c r="G2217" i="14"/>
  <c r="F2216" i="14"/>
  <c r="G2216" i="14"/>
  <c r="F2215" i="14"/>
  <c r="G2215" i="14"/>
  <c r="F2214" i="14"/>
  <c r="G2214" i="14"/>
  <c r="F2213" i="14"/>
  <c r="G2213" i="14"/>
  <c r="F2212" i="14"/>
  <c r="G2212" i="14"/>
  <c r="F2211" i="14"/>
  <c r="G2211" i="14"/>
  <c r="F2210" i="14"/>
  <c r="G2210" i="14"/>
  <c r="F2209" i="14"/>
  <c r="G2209" i="14"/>
  <c r="F2208" i="14"/>
  <c r="G2208" i="14"/>
  <c r="F2207" i="14"/>
  <c r="G2207" i="14"/>
  <c r="F2206" i="14"/>
  <c r="G2206" i="14"/>
  <c r="F2205" i="14"/>
  <c r="G2205" i="14"/>
  <c r="F2204" i="14"/>
  <c r="G2204" i="14"/>
  <c r="F2203" i="14"/>
  <c r="G2203" i="14"/>
  <c r="F2202" i="14"/>
  <c r="G2202" i="14"/>
  <c r="F2201" i="14"/>
  <c r="G2201" i="14"/>
  <c r="F2200" i="14"/>
  <c r="G2200" i="14"/>
  <c r="F2199" i="14"/>
  <c r="G2199" i="14"/>
  <c r="F2198" i="14"/>
  <c r="G2198" i="14"/>
  <c r="F2197" i="14"/>
  <c r="G2197" i="14"/>
  <c r="F2196" i="14"/>
  <c r="G2196" i="14"/>
  <c r="F2195" i="14"/>
  <c r="G2195" i="14"/>
  <c r="F2194" i="14"/>
  <c r="G2194" i="14"/>
  <c r="F2193" i="14"/>
  <c r="G2193" i="14"/>
  <c r="F2192" i="14"/>
  <c r="G2192" i="14"/>
  <c r="F2191" i="14"/>
  <c r="G2191" i="14"/>
  <c r="F2190" i="14"/>
  <c r="G2190" i="14"/>
  <c r="F2189" i="14"/>
  <c r="G2189" i="14"/>
  <c r="F2188" i="14"/>
  <c r="G2188" i="14"/>
  <c r="F2187" i="14"/>
  <c r="G2187" i="14"/>
  <c r="F2186" i="14"/>
  <c r="G2186" i="14"/>
  <c r="F2185" i="14"/>
  <c r="G2185" i="14"/>
  <c r="F2184" i="14"/>
  <c r="G2184" i="14"/>
  <c r="F2183" i="14"/>
  <c r="G2183" i="14"/>
  <c r="F2182" i="14"/>
  <c r="G2182" i="14"/>
  <c r="F2181" i="14"/>
  <c r="G2181" i="14"/>
  <c r="F2180" i="14"/>
  <c r="G2180" i="14"/>
  <c r="F2179" i="14"/>
  <c r="G2179" i="14"/>
  <c r="F2178" i="14"/>
  <c r="G2178" i="14"/>
  <c r="F2177" i="14"/>
  <c r="G2177" i="14"/>
  <c r="F2176" i="14"/>
  <c r="G2176" i="14"/>
  <c r="F2175" i="14"/>
  <c r="G2175" i="14"/>
  <c r="F2174" i="14"/>
  <c r="G2174" i="14"/>
  <c r="F2173" i="14"/>
  <c r="G2173" i="14"/>
  <c r="F2172" i="14"/>
  <c r="G2172" i="14"/>
  <c r="F2171" i="14"/>
  <c r="G2171" i="14"/>
  <c r="F2170" i="14"/>
  <c r="G2170" i="14"/>
  <c r="F2169" i="14"/>
  <c r="G2169" i="14"/>
  <c r="F2168" i="14"/>
  <c r="G2168" i="14"/>
  <c r="F2167" i="14"/>
  <c r="G2167" i="14"/>
  <c r="F2166" i="14"/>
  <c r="G2166" i="14"/>
  <c r="F2165" i="14"/>
  <c r="G2165" i="14"/>
  <c r="F2164" i="14"/>
  <c r="G2164" i="14"/>
  <c r="F2163" i="14"/>
  <c r="G2163" i="14"/>
  <c r="F2162" i="14"/>
  <c r="G2162" i="14"/>
  <c r="F2161" i="14"/>
  <c r="G2161" i="14"/>
  <c r="F2160" i="14"/>
  <c r="G2160" i="14"/>
  <c r="F2159" i="14"/>
  <c r="G2159" i="14"/>
  <c r="F2158" i="14"/>
  <c r="G2158" i="14"/>
  <c r="F2157" i="14"/>
  <c r="G2157" i="14"/>
  <c r="F2156" i="14"/>
  <c r="G2156" i="14"/>
  <c r="F2155" i="14"/>
  <c r="G2155" i="14"/>
  <c r="F2154" i="14"/>
  <c r="G2154" i="14"/>
  <c r="F2153" i="14"/>
  <c r="G2153" i="14"/>
  <c r="F2152" i="14"/>
  <c r="G2152" i="14"/>
  <c r="F2151" i="14"/>
  <c r="G2151" i="14"/>
  <c r="F2150" i="14"/>
  <c r="G2150" i="14"/>
  <c r="F2149" i="14"/>
  <c r="G2149" i="14"/>
  <c r="F2148" i="14"/>
  <c r="G2148" i="14"/>
  <c r="F2147" i="14"/>
  <c r="G2147" i="14"/>
  <c r="F2146" i="14"/>
  <c r="G2146" i="14"/>
  <c r="F2145" i="14"/>
  <c r="G2145" i="14"/>
  <c r="F2144" i="14"/>
  <c r="G2144" i="14"/>
  <c r="F2143" i="14"/>
  <c r="G2143" i="14"/>
  <c r="F2142" i="14"/>
  <c r="G2142" i="14"/>
  <c r="F2141" i="14"/>
  <c r="G2141" i="14"/>
  <c r="F2140" i="14"/>
  <c r="G2140" i="14"/>
  <c r="F2139" i="14"/>
  <c r="G2139" i="14"/>
  <c r="F2138" i="14"/>
  <c r="G2138" i="14"/>
  <c r="F2137" i="14"/>
  <c r="G2137" i="14"/>
  <c r="F2136" i="14"/>
  <c r="G2136" i="14"/>
  <c r="F2135" i="14"/>
  <c r="G2135" i="14"/>
  <c r="F2134" i="14"/>
  <c r="G2134" i="14"/>
  <c r="F2133" i="14"/>
  <c r="G2133" i="14"/>
  <c r="F2132" i="14"/>
  <c r="G2132" i="14"/>
  <c r="F2131" i="14"/>
  <c r="G2131" i="14"/>
  <c r="F2130" i="14"/>
  <c r="G2130" i="14"/>
  <c r="F2129" i="14"/>
  <c r="G2129" i="14"/>
  <c r="F2128" i="14"/>
  <c r="G2128" i="14"/>
  <c r="F2127" i="14"/>
  <c r="G2127" i="14"/>
  <c r="F2126" i="14"/>
  <c r="G2126" i="14"/>
  <c r="F2125" i="14"/>
  <c r="G2125" i="14"/>
  <c r="F2124" i="14"/>
  <c r="G2124" i="14"/>
  <c r="F2123" i="14"/>
  <c r="G2123" i="14"/>
  <c r="F2122" i="14"/>
  <c r="G2122" i="14"/>
  <c r="F2121" i="14"/>
  <c r="G2121" i="14"/>
  <c r="F2120" i="14"/>
  <c r="G2120" i="14"/>
  <c r="F2119" i="14"/>
  <c r="G2119" i="14"/>
  <c r="F2118" i="14"/>
  <c r="G2118" i="14"/>
  <c r="F2117" i="14"/>
  <c r="G2117" i="14"/>
  <c r="F2116" i="14"/>
  <c r="G2116" i="14"/>
  <c r="F2115" i="14"/>
  <c r="G2115" i="14"/>
  <c r="F2114" i="14"/>
  <c r="G2114" i="14"/>
  <c r="F2113" i="14"/>
  <c r="G2113" i="14"/>
  <c r="F2112" i="14"/>
  <c r="G2112" i="14"/>
  <c r="F2111" i="14"/>
  <c r="G2111" i="14"/>
  <c r="F2110" i="14"/>
  <c r="G2110" i="14"/>
  <c r="F2109" i="14"/>
  <c r="G2109" i="14"/>
  <c r="F2108" i="14"/>
  <c r="G2108" i="14"/>
  <c r="F2107" i="14"/>
  <c r="G2107" i="14"/>
  <c r="F2106" i="14"/>
  <c r="G2106" i="14"/>
  <c r="F2105" i="14"/>
  <c r="G2105" i="14"/>
  <c r="F2104" i="14"/>
  <c r="G2104" i="14"/>
  <c r="F2103" i="14"/>
  <c r="G2103" i="14"/>
  <c r="F2102" i="14"/>
  <c r="G2102" i="14"/>
  <c r="F2101" i="14"/>
  <c r="G2101" i="14"/>
  <c r="F2100" i="14"/>
  <c r="G2100" i="14"/>
  <c r="F2099" i="14"/>
  <c r="G2099" i="14"/>
  <c r="F2098" i="14"/>
  <c r="G2098" i="14"/>
  <c r="F2097" i="14"/>
  <c r="G2097" i="14"/>
  <c r="F2096" i="14"/>
  <c r="G2096" i="14"/>
  <c r="F2095" i="14"/>
  <c r="G2095" i="14"/>
  <c r="F2094" i="14"/>
  <c r="G2094" i="14"/>
  <c r="F2093" i="14"/>
  <c r="G2093" i="14"/>
  <c r="F2092" i="14"/>
  <c r="G2092" i="14"/>
  <c r="F2091" i="14"/>
  <c r="G2091" i="14"/>
  <c r="G2090" i="14"/>
  <c r="F2090" i="14"/>
  <c r="G2089" i="14"/>
  <c r="F2089" i="14"/>
  <c r="G2088" i="14"/>
  <c r="F2088" i="14"/>
  <c r="G2087" i="14"/>
  <c r="F2087" i="14"/>
  <c r="G2086" i="14"/>
  <c r="F2086" i="14"/>
  <c r="F2085" i="14"/>
  <c r="G2085" i="14"/>
  <c r="F2084" i="14"/>
  <c r="G2084" i="14"/>
  <c r="F2083" i="14"/>
  <c r="G2083" i="14"/>
  <c r="F2082" i="14"/>
  <c r="G2082" i="14"/>
  <c r="F2081" i="14"/>
  <c r="G2081" i="14"/>
  <c r="F2080" i="14"/>
  <c r="G2080" i="14"/>
  <c r="F2079" i="14"/>
  <c r="G2079" i="14"/>
  <c r="F2078" i="14"/>
  <c r="G2078" i="14"/>
  <c r="F2077" i="14"/>
  <c r="G2077" i="14"/>
  <c r="F2076" i="14"/>
  <c r="G2076" i="14"/>
  <c r="F2075" i="14"/>
  <c r="G2075" i="14"/>
  <c r="F2074" i="14"/>
  <c r="G2074" i="14"/>
  <c r="F2073" i="14"/>
  <c r="G2073" i="14"/>
  <c r="F2072" i="14"/>
  <c r="G2072" i="14"/>
  <c r="F2071" i="14"/>
  <c r="G2071" i="14"/>
  <c r="F2070" i="14"/>
  <c r="G2070" i="14"/>
  <c r="F2069" i="14"/>
  <c r="G2069" i="14"/>
  <c r="F2068" i="14"/>
  <c r="G2068" i="14"/>
  <c r="F2067" i="14"/>
  <c r="G2067" i="14"/>
  <c r="F2066" i="14"/>
  <c r="G2066" i="14"/>
  <c r="F2065" i="14"/>
  <c r="G2065" i="14"/>
  <c r="F2064" i="14"/>
  <c r="G2064" i="14"/>
  <c r="F2063" i="14"/>
  <c r="G2063" i="14"/>
  <c r="F2062" i="14"/>
  <c r="G2062" i="14"/>
  <c r="F2061" i="14"/>
  <c r="G2061" i="14"/>
  <c r="F2060" i="14"/>
  <c r="G2060" i="14"/>
  <c r="F2059" i="14"/>
  <c r="G2059" i="14"/>
  <c r="F2058" i="14"/>
  <c r="G2058" i="14"/>
  <c r="F2057" i="14"/>
  <c r="G2057" i="14"/>
  <c r="F2056" i="14"/>
  <c r="G2056" i="14"/>
  <c r="F2055" i="14"/>
  <c r="G2055" i="14"/>
  <c r="F2054" i="14"/>
  <c r="G2054" i="14"/>
  <c r="F2053" i="14"/>
  <c r="G2053" i="14"/>
  <c r="F2052" i="14"/>
  <c r="G2052" i="14"/>
  <c r="F2051" i="14"/>
  <c r="G2051" i="14"/>
  <c r="F2050" i="14"/>
  <c r="G2050" i="14"/>
  <c r="F2049" i="14"/>
  <c r="G2049" i="14"/>
  <c r="F2048" i="14"/>
  <c r="G2048" i="14"/>
  <c r="F2047" i="14"/>
  <c r="G2047" i="14"/>
  <c r="F2046" i="14"/>
  <c r="G2046" i="14"/>
  <c r="F2045" i="14"/>
  <c r="G2045" i="14"/>
  <c r="F2044" i="14"/>
  <c r="G2044" i="14"/>
  <c r="F2043" i="14"/>
  <c r="G2043" i="14"/>
  <c r="F2042" i="14"/>
  <c r="G2042" i="14"/>
  <c r="F2041" i="14"/>
  <c r="G2041" i="14"/>
  <c r="F2040" i="14"/>
  <c r="G2040" i="14"/>
  <c r="F2039" i="14"/>
  <c r="G2039" i="14"/>
  <c r="F2038" i="14"/>
  <c r="G2038" i="14"/>
  <c r="F2037" i="14"/>
  <c r="G2037" i="14"/>
  <c r="F2036" i="14"/>
  <c r="G2036" i="14"/>
  <c r="F2035" i="14"/>
  <c r="G2035" i="14"/>
  <c r="F2034" i="14"/>
  <c r="G2034" i="14"/>
  <c r="F2033" i="14"/>
  <c r="G2033" i="14"/>
  <c r="F2032" i="14"/>
  <c r="G2032" i="14"/>
  <c r="F2031" i="14"/>
  <c r="G2031" i="14"/>
  <c r="F2030" i="14"/>
  <c r="G2030" i="14"/>
  <c r="F2029" i="14"/>
  <c r="G2029" i="14"/>
  <c r="F2028" i="14"/>
  <c r="G2028" i="14"/>
  <c r="F2027" i="14"/>
  <c r="G2027" i="14"/>
  <c r="F2026" i="14"/>
  <c r="G2026" i="14"/>
  <c r="F2025" i="14"/>
  <c r="G2025" i="14"/>
  <c r="F2024" i="14"/>
  <c r="G2024" i="14"/>
  <c r="F2023" i="14"/>
  <c r="G2023" i="14"/>
  <c r="G2022" i="14"/>
  <c r="F2022" i="14"/>
  <c r="G2021" i="14"/>
  <c r="F2021" i="14"/>
  <c r="G2020" i="14"/>
  <c r="F2020" i="14"/>
  <c r="G2019" i="14"/>
  <c r="F2019" i="14"/>
  <c r="G2018" i="14"/>
  <c r="F2018" i="14"/>
  <c r="F2017" i="14"/>
  <c r="G2017" i="14"/>
  <c r="F2016" i="14"/>
  <c r="G2016" i="14"/>
  <c r="F2015" i="14"/>
  <c r="G2015" i="14"/>
  <c r="F2014" i="14"/>
  <c r="G2014" i="14"/>
  <c r="F2013" i="14"/>
  <c r="G2013" i="14"/>
  <c r="F2012" i="14"/>
  <c r="G2012" i="14"/>
  <c r="F2011" i="14"/>
  <c r="G2011" i="14"/>
  <c r="F2010" i="14"/>
  <c r="G2010" i="14"/>
  <c r="F2009" i="14"/>
  <c r="G2009" i="14"/>
  <c r="F2008" i="14"/>
  <c r="G2008" i="14"/>
  <c r="F2007" i="14"/>
  <c r="G2007" i="14"/>
  <c r="F2006" i="14"/>
  <c r="G2006" i="14"/>
  <c r="F2005" i="14"/>
  <c r="G2005" i="14"/>
  <c r="F2004" i="14"/>
  <c r="G2004" i="14"/>
  <c r="F2003" i="14"/>
  <c r="G2003" i="14"/>
  <c r="F2002" i="14"/>
  <c r="G2002" i="14"/>
  <c r="F2001" i="14"/>
  <c r="G2001" i="14"/>
  <c r="F2000" i="14"/>
  <c r="G2000" i="14"/>
  <c r="F1999" i="14"/>
  <c r="G1999" i="14"/>
  <c r="F1998" i="14"/>
  <c r="G1998" i="14"/>
  <c r="F1997" i="14"/>
  <c r="G1997" i="14"/>
  <c r="F1996" i="14"/>
  <c r="G1996" i="14"/>
  <c r="F1995" i="14"/>
  <c r="G1995" i="14"/>
  <c r="F1994" i="14"/>
  <c r="G1994" i="14"/>
  <c r="F1993" i="14"/>
  <c r="G1993" i="14"/>
  <c r="F1992" i="14"/>
  <c r="G1992" i="14"/>
  <c r="F1991" i="14"/>
  <c r="G1991" i="14"/>
  <c r="F1990" i="14"/>
  <c r="G1990" i="14"/>
  <c r="F1989" i="14"/>
  <c r="G1989" i="14"/>
  <c r="F1988" i="14"/>
  <c r="G1988" i="14"/>
  <c r="F1987" i="14"/>
  <c r="G1987" i="14"/>
  <c r="F1986" i="14"/>
  <c r="G1986" i="14"/>
  <c r="F1985" i="14"/>
  <c r="G1985" i="14"/>
  <c r="F1984" i="14"/>
  <c r="G1984" i="14"/>
  <c r="F1983" i="14"/>
  <c r="G1983" i="14"/>
  <c r="F1982" i="14"/>
  <c r="G1982" i="14"/>
  <c r="F1981" i="14"/>
  <c r="G1981" i="14"/>
  <c r="F1980" i="14"/>
  <c r="G1980" i="14"/>
  <c r="F1979" i="14"/>
  <c r="G1979" i="14"/>
  <c r="F1978" i="14"/>
  <c r="G1978" i="14"/>
  <c r="F1977" i="14"/>
  <c r="G1977" i="14"/>
  <c r="F1976" i="14"/>
  <c r="G1976" i="14"/>
  <c r="F1975" i="14"/>
  <c r="G1975" i="14"/>
  <c r="F1974" i="14"/>
  <c r="G1974" i="14"/>
  <c r="F1973" i="14"/>
  <c r="G1973" i="14"/>
  <c r="F1972" i="14"/>
  <c r="G1972" i="14"/>
  <c r="F1971" i="14"/>
  <c r="G1971" i="14"/>
  <c r="F1970" i="14"/>
  <c r="G1970" i="14"/>
  <c r="F1969" i="14"/>
  <c r="G1969" i="14"/>
  <c r="F1968" i="14"/>
  <c r="G1968" i="14"/>
  <c r="F1967" i="14"/>
  <c r="G1967" i="14"/>
  <c r="F1966" i="14"/>
  <c r="G1966" i="14"/>
  <c r="F1965" i="14"/>
  <c r="G1965" i="14"/>
  <c r="F1964" i="14"/>
  <c r="G1964" i="14"/>
  <c r="F1963" i="14"/>
  <c r="G1963" i="14"/>
  <c r="F1962" i="14"/>
  <c r="G1962" i="14"/>
  <c r="F1961" i="14"/>
  <c r="G1961" i="14"/>
  <c r="F1960" i="14"/>
  <c r="G1960" i="14"/>
  <c r="F1959" i="14"/>
  <c r="G1959" i="14"/>
  <c r="F1958" i="14"/>
  <c r="G1958" i="14"/>
  <c r="F1957" i="14"/>
  <c r="G1957" i="14"/>
  <c r="F1956" i="14"/>
  <c r="G1956" i="14"/>
  <c r="F1955" i="14"/>
  <c r="G1955" i="14"/>
  <c r="F1954" i="14"/>
  <c r="G1954" i="14"/>
  <c r="F1953" i="14"/>
  <c r="G1953" i="14"/>
  <c r="F1952" i="14"/>
  <c r="G1952" i="14"/>
  <c r="F1951" i="14"/>
  <c r="G1951" i="14"/>
  <c r="F1950" i="14"/>
  <c r="G1950" i="14"/>
  <c r="F1949" i="14"/>
  <c r="G1949" i="14"/>
  <c r="F1948" i="14"/>
  <c r="G1948" i="14"/>
  <c r="F1947" i="14"/>
  <c r="G1947" i="14"/>
  <c r="F1946" i="14"/>
  <c r="G1946" i="14"/>
  <c r="F1945" i="14"/>
  <c r="G1945" i="14"/>
  <c r="F1944" i="14"/>
  <c r="G1944" i="14"/>
  <c r="F1943" i="14"/>
  <c r="G1943" i="14"/>
  <c r="F1942" i="14"/>
  <c r="G1942" i="14"/>
  <c r="F1941" i="14"/>
  <c r="G1941" i="14"/>
  <c r="F1940" i="14"/>
  <c r="G1940" i="14"/>
  <c r="F1939" i="14"/>
  <c r="G1939" i="14"/>
  <c r="F1938" i="14"/>
  <c r="G1938" i="14"/>
  <c r="F1937" i="14"/>
  <c r="G1937" i="14"/>
  <c r="F1936" i="14"/>
  <c r="G1936" i="14"/>
  <c r="F1935" i="14"/>
  <c r="G1935" i="14"/>
  <c r="F1934" i="14"/>
  <c r="G1934" i="14"/>
  <c r="F1933" i="14"/>
  <c r="G1933" i="14"/>
  <c r="F1932" i="14"/>
  <c r="G1932" i="14"/>
  <c r="F1931" i="14"/>
  <c r="G1931" i="14"/>
  <c r="F1930" i="14"/>
  <c r="G1930" i="14"/>
  <c r="F1929" i="14"/>
  <c r="G1929" i="14"/>
  <c r="F1928" i="14"/>
  <c r="G1928" i="14"/>
  <c r="F1927" i="14"/>
  <c r="G1927" i="14"/>
  <c r="F1926" i="14"/>
  <c r="G1926" i="14"/>
  <c r="F1925" i="14"/>
  <c r="G1925" i="14"/>
  <c r="F1924" i="14"/>
  <c r="G1924" i="14"/>
  <c r="F1923" i="14"/>
  <c r="G1923" i="14"/>
  <c r="F1922" i="14"/>
  <c r="G1922" i="14"/>
  <c r="F1921" i="14"/>
  <c r="G1921" i="14"/>
  <c r="B7" i="23"/>
  <c r="B21" i="10"/>
  <c r="C21" i="10"/>
  <c r="B23" i="10"/>
  <c r="C23" i="10"/>
  <c r="B6" i="2"/>
  <c r="M6" i="2"/>
  <c r="L6" i="2"/>
  <c r="F6" i="2"/>
  <c r="B6" i="3"/>
  <c r="M6" i="3"/>
  <c r="F6" i="3"/>
  <c r="B6" i="4"/>
  <c r="M6" i="4"/>
  <c r="F6" i="4"/>
  <c r="B6" i="5"/>
  <c r="M6" i="5"/>
  <c r="F6" i="5"/>
  <c r="B6" i="12"/>
  <c r="M6" i="12"/>
  <c r="F6" i="12"/>
  <c r="B6" i="6"/>
  <c r="M6" i="6"/>
  <c r="F6" i="6"/>
  <c r="B6" i="7"/>
  <c r="M6" i="7"/>
  <c r="F6" i="7"/>
  <c r="B6" i="8"/>
  <c r="M6" i="8"/>
  <c r="F6" i="8"/>
  <c r="B24" i="10"/>
  <c r="B25" i="10"/>
  <c r="B27" i="10"/>
  <c r="B26" i="10"/>
  <c r="A7" i="2"/>
  <c r="B7" i="2"/>
  <c r="F7" i="2"/>
  <c r="A7" i="3"/>
  <c r="B7" i="3"/>
  <c r="A7" i="4"/>
  <c r="B7" i="4"/>
  <c r="A7" i="5"/>
  <c r="B7" i="5"/>
  <c r="A7" i="12"/>
  <c r="B7" i="12"/>
  <c r="L7" i="12"/>
  <c r="F7" i="12"/>
  <c r="A7" i="6"/>
  <c r="F7" i="6"/>
  <c r="A7" i="7"/>
  <c r="B7" i="7"/>
  <c r="L7" i="7"/>
  <c r="F7" i="7"/>
  <c r="A7" i="8"/>
  <c r="B7" i="8"/>
  <c r="F7" i="8"/>
  <c r="B29" i="10"/>
  <c r="C29" i="10"/>
  <c r="A8" i="2"/>
  <c r="B8" i="2"/>
  <c r="L8" i="2"/>
  <c r="F8" i="2"/>
  <c r="A8" i="4"/>
  <c r="F8" i="4"/>
  <c r="A8" i="12"/>
  <c r="A9" i="12"/>
  <c r="A8" i="7"/>
  <c r="B8" i="7"/>
  <c r="L8" i="7"/>
  <c r="F8" i="7"/>
  <c r="A8" i="8"/>
  <c r="B8" i="8"/>
  <c r="M8" i="8"/>
  <c r="F8" i="8"/>
  <c r="B32" i="10"/>
  <c r="A9" i="2"/>
  <c r="A10" i="2"/>
  <c r="A9" i="4"/>
  <c r="F9" i="4"/>
  <c r="A9" i="8"/>
  <c r="B9" i="8"/>
  <c r="F9" i="8"/>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S88" i="2"/>
  <c r="AA88" i="2"/>
  <c r="S92" i="2"/>
  <c r="AA92" i="2"/>
  <c r="AP6" i="2"/>
  <c r="AP7" i="2"/>
  <c r="AP8" i="2"/>
  <c r="Q108" i="2"/>
  <c r="Q109" i="2"/>
  <c r="AQ6" i="2"/>
  <c r="AQ7" i="2"/>
  <c r="AQ8"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S6" i="2"/>
  <c r="AS7" i="2"/>
  <c r="AS8" i="2"/>
  <c r="AS9" i="2"/>
  <c r="AS10" i="2"/>
  <c r="AS11" i="2"/>
  <c r="AS12" i="2"/>
  <c r="AS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T6" i="2"/>
  <c r="AT7" i="2"/>
  <c r="AT8" i="2"/>
  <c r="AT9" i="2"/>
  <c r="AT10" i="2"/>
  <c r="AT11" i="2"/>
  <c r="AT12" i="2"/>
  <c r="AT13" i="2"/>
  <c r="AT14" i="2"/>
  <c r="AT15" i="2"/>
  <c r="AT16" i="2"/>
  <c r="AT17" i="2"/>
  <c r="AT18" i="2"/>
  <c r="AT19" i="2"/>
  <c r="AT20" i="2"/>
  <c r="AT21" i="2"/>
  <c r="AT22" i="2"/>
  <c r="AT23" i="2"/>
  <c r="AT24" i="2"/>
  <c r="AT25" i="2"/>
  <c r="AT26" i="2"/>
  <c r="AT27" i="2"/>
  <c r="AT28" i="2"/>
  <c r="AT29" i="2"/>
  <c r="AT30" i="2"/>
  <c r="AT31" i="2"/>
  <c r="AT32" i="2"/>
  <c r="AT33" i="2"/>
  <c r="AT34" i="2"/>
  <c r="AT35" i="2"/>
  <c r="AT36" i="2"/>
  <c r="AT37" i="2"/>
  <c r="AT38"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89" i="2"/>
  <c r="AT90" i="2"/>
  <c r="AT91" i="2"/>
  <c r="AT92" i="2"/>
  <c r="AT93" i="2"/>
  <c r="AT94" i="2"/>
  <c r="AT95" i="2"/>
  <c r="AT96" i="2"/>
  <c r="AT97" i="2"/>
  <c r="AT98" i="2"/>
  <c r="AT99" i="2"/>
  <c r="AT100" i="2"/>
  <c r="AT101" i="2"/>
  <c r="AT102" i="2"/>
  <c r="AT103" i="2"/>
  <c r="AT104" i="2"/>
  <c r="AT105" i="2"/>
  <c r="AT106" i="2"/>
  <c r="AT107" i="2"/>
  <c r="AT108" i="2"/>
  <c r="AT109" i="2"/>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V6" i="2"/>
  <c r="AV7" i="2"/>
  <c r="AV8" i="2"/>
  <c r="AV9" i="2"/>
  <c r="AV10" i="2"/>
  <c r="AV11" i="2"/>
  <c r="AV12" i="2"/>
  <c r="AV13" i="2"/>
  <c r="AV14" i="2"/>
  <c r="AV15" i="2"/>
  <c r="AV16" i="2"/>
  <c r="AV17" i="2"/>
  <c r="AV18" i="2"/>
  <c r="AV19" i="2"/>
  <c r="AV20" i="2"/>
  <c r="AV21" i="2"/>
  <c r="AV22" i="2"/>
  <c r="AV23" i="2"/>
  <c r="AV24" i="2"/>
  <c r="AV25" i="2"/>
  <c r="AV26" i="2"/>
  <c r="AV27" i="2"/>
  <c r="AV28" i="2"/>
  <c r="AV29" i="2"/>
  <c r="AV30" i="2"/>
  <c r="AV31" i="2"/>
  <c r="AV32" i="2"/>
  <c r="AV33" i="2"/>
  <c r="AV34" i="2"/>
  <c r="AV35" i="2"/>
  <c r="AV36" i="2"/>
  <c r="AV37" i="2"/>
  <c r="AV38" i="2"/>
  <c r="AV39" i="2"/>
  <c r="AV40" i="2"/>
  <c r="AV41" i="2"/>
  <c r="AV42" i="2"/>
  <c r="AV43" i="2"/>
  <c r="AV44" i="2"/>
  <c r="AV45" i="2"/>
  <c r="AV46" i="2"/>
  <c r="AV47" i="2"/>
  <c r="AV48" i="2"/>
  <c r="AV49" i="2"/>
  <c r="AV50" i="2"/>
  <c r="AV51" i="2"/>
  <c r="AV52" i="2"/>
  <c r="AV53" i="2"/>
  <c r="AV54" i="2"/>
  <c r="AV55" i="2"/>
  <c r="AV56" i="2"/>
  <c r="AV57" i="2"/>
  <c r="AV58" i="2"/>
  <c r="AV59" i="2"/>
  <c r="AV60" i="2"/>
  <c r="AV61" i="2"/>
  <c r="AV62" i="2"/>
  <c r="AV63" i="2"/>
  <c r="AV64" i="2"/>
  <c r="AV65" i="2"/>
  <c r="AV66" i="2"/>
  <c r="AV67" i="2"/>
  <c r="AV68" i="2"/>
  <c r="AV69" i="2"/>
  <c r="AV70" i="2"/>
  <c r="AV71" i="2"/>
  <c r="AV72" i="2"/>
  <c r="AV73" i="2"/>
  <c r="AV74" i="2"/>
  <c r="AV75" i="2"/>
  <c r="AV76" i="2"/>
  <c r="AV77" i="2"/>
  <c r="AV78" i="2"/>
  <c r="AV79" i="2"/>
  <c r="AV80" i="2"/>
  <c r="AV81" i="2"/>
  <c r="AV82" i="2"/>
  <c r="AV83" i="2"/>
  <c r="AV84" i="2"/>
  <c r="AV85" i="2"/>
  <c r="AV86" i="2"/>
  <c r="AV87" i="2"/>
  <c r="AV88" i="2"/>
  <c r="AV89" i="2"/>
  <c r="AV90" i="2"/>
  <c r="AV91" i="2"/>
  <c r="AV92" i="2"/>
  <c r="AV93" i="2"/>
  <c r="AV94" i="2"/>
  <c r="AV95" i="2"/>
  <c r="AV96" i="2"/>
  <c r="AV97" i="2"/>
  <c r="AV98" i="2"/>
  <c r="AV99" i="2"/>
  <c r="AV100" i="2"/>
  <c r="AV101" i="2"/>
  <c r="AV102" i="2"/>
  <c r="AV103" i="2"/>
  <c r="AV104" i="2"/>
  <c r="AV105" i="2"/>
  <c r="AV106" i="2"/>
  <c r="AV107" i="2"/>
  <c r="AV108" i="2"/>
  <c r="AV109" i="2"/>
  <c r="AW6" i="2"/>
  <c r="AW7" i="2"/>
  <c r="AW8" i="2"/>
  <c r="AW9" i="2"/>
  <c r="AW10" i="2"/>
  <c r="AW11" i="2"/>
  <c r="AW12" i="2"/>
  <c r="AW13" i="2"/>
  <c r="AW14" i="2"/>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X6" i="2"/>
  <c r="AX7" i="2"/>
  <c r="AX8" i="2"/>
  <c r="AX9" i="2"/>
  <c r="AX10" i="2"/>
  <c r="AX11" i="2"/>
  <c r="AX12"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45" i="2"/>
  <c r="AZ46" i="2"/>
  <c r="AZ47" i="2"/>
  <c r="AZ48" i="2"/>
  <c r="AZ49" i="2"/>
  <c r="AZ50" i="2"/>
  <c r="AZ51" i="2"/>
  <c r="AZ52" i="2"/>
  <c r="AZ53" i="2"/>
  <c r="AZ54" i="2"/>
  <c r="AZ55" i="2"/>
  <c r="AZ56" i="2"/>
  <c r="AZ57" i="2"/>
  <c r="AZ58" i="2"/>
  <c r="AZ59" i="2"/>
  <c r="AZ60" i="2"/>
  <c r="AZ61" i="2"/>
  <c r="AZ62" i="2"/>
  <c r="AZ63" i="2"/>
  <c r="AZ64" i="2"/>
  <c r="AZ65" i="2"/>
  <c r="AZ66" i="2"/>
  <c r="AZ67" i="2"/>
  <c r="AZ68" i="2"/>
  <c r="AZ69" i="2"/>
  <c r="AZ70" i="2"/>
  <c r="AZ71" i="2"/>
  <c r="AZ72" i="2"/>
  <c r="AZ73" i="2"/>
  <c r="AZ74" i="2"/>
  <c r="AZ75" i="2"/>
  <c r="AZ76" i="2"/>
  <c r="AZ77" i="2"/>
  <c r="AZ78" i="2"/>
  <c r="AZ79" i="2"/>
  <c r="AZ80" i="2"/>
  <c r="AZ81" i="2"/>
  <c r="AZ82" i="2"/>
  <c r="AZ83" i="2"/>
  <c r="AZ84" i="2"/>
  <c r="AZ85" i="2"/>
  <c r="AZ86" i="2"/>
  <c r="AZ87" i="2"/>
  <c r="AZ88" i="2"/>
  <c r="AZ89" i="2"/>
  <c r="AZ90" i="2"/>
  <c r="AZ91" i="2"/>
  <c r="AZ92" i="2"/>
  <c r="AZ93" i="2"/>
  <c r="AZ94" i="2"/>
  <c r="AZ95" i="2"/>
  <c r="AZ96" i="2"/>
  <c r="AZ97" i="2"/>
  <c r="AZ98" i="2"/>
  <c r="AZ99" i="2"/>
  <c r="AZ100" i="2"/>
  <c r="AZ101" i="2"/>
  <c r="AZ102" i="2"/>
  <c r="AZ103" i="2"/>
  <c r="AZ104" i="2"/>
  <c r="AZ105" i="2"/>
  <c r="AZ106" i="2"/>
  <c r="AZ107" i="2"/>
  <c r="AZ108" i="2"/>
  <c r="AZ109" i="2"/>
  <c r="AD6" i="2"/>
  <c r="AD7" i="2"/>
  <c r="AD8" i="2"/>
  <c r="AE6" i="2"/>
  <c r="AE7" i="2"/>
  <c r="AE8" i="2"/>
  <c r="AF6" i="2"/>
  <c r="AF7" i="2"/>
  <c r="AF8" i="2"/>
  <c r="AG6" i="2"/>
  <c r="AG7" i="2"/>
  <c r="AG8" i="2"/>
  <c r="AH6" i="2"/>
  <c r="AH7" i="2"/>
  <c r="AH8" i="2"/>
  <c r="AI6" i="2"/>
  <c r="AI7" i="2"/>
  <c r="AI8" i="2"/>
  <c r="AJ6" i="2"/>
  <c r="AJ7" i="2"/>
  <c r="AJ8" i="2"/>
  <c r="AK6" i="2"/>
  <c r="AK7" i="2"/>
  <c r="AK8" i="2"/>
  <c r="AL6" i="2"/>
  <c r="AL7" i="2"/>
  <c r="AL8" i="2"/>
  <c r="AM6" i="2"/>
  <c r="AM7" i="2"/>
  <c r="AM8" i="2"/>
  <c r="AN6" i="2"/>
  <c r="AN7" i="2"/>
  <c r="AN8" i="2"/>
  <c r="R108" i="2"/>
  <c r="S108" i="2"/>
  <c r="AA108" i="2"/>
  <c r="R109" i="2"/>
  <c r="S109" i="2"/>
  <c r="AB109" i="2"/>
  <c r="AP6" i="3"/>
  <c r="Q108" i="3"/>
  <c r="Q109" i="3"/>
  <c r="AQ6"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T6" i="3"/>
  <c r="AT7" i="3"/>
  <c r="AT8" i="3"/>
  <c r="AT9" i="3"/>
  <c r="AT10"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U6" i="3"/>
  <c r="AU7" i="3"/>
  <c r="AU8" i="3"/>
  <c r="AU9" i="3"/>
  <c r="AU10" i="3"/>
  <c r="AU11" i="3"/>
  <c r="AU12" i="3"/>
  <c r="AU13"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V6" i="3"/>
  <c r="AV7" i="3"/>
  <c r="AV8" i="3"/>
  <c r="AV9" i="3"/>
  <c r="AV10" i="3"/>
  <c r="AV1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X6" i="3"/>
  <c r="AX7" i="3"/>
  <c r="AX8" i="3"/>
  <c r="AX9" i="3"/>
  <c r="AX10" i="3"/>
  <c r="AX11"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Z6" i="3"/>
  <c r="AZ7" i="3"/>
  <c r="AZ8" i="3"/>
  <c r="AZ9" i="3"/>
  <c r="AZ10" i="3"/>
  <c r="AZ11" i="3"/>
  <c r="AZ12" i="3"/>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D6" i="3"/>
  <c r="AE6" i="3"/>
  <c r="AF6" i="3"/>
  <c r="AG6" i="3"/>
  <c r="AH6" i="3"/>
  <c r="AI6" i="3"/>
  <c r="AJ6" i="3"/>
  <c r="AK6" i="3"/>
  <c r="AL6" i="3"/>
  <c r="AM6" i="3"/>
  <c r="AN6" i="3"/>
  <c r="R108" i="3"/>
  <c r="S108" i="3"/>
  <c r="R109" i="3"/>
  <c r="S109" i="3"/>
  <c r="Y109" i="3"/>
  <c r="S20" i="4"/>
  <c r="S21" i="4"/>
  <c r="S22" i="4"/>
  <c r="S23" i="4"/>
  <c r="S24" i="4"/>
  <c r="S25" i="4"/>
  <c r="S26" i="4"/>
  <c r="S27" i="4"/>
  <c r="S68" i="4"/>
  <c r="S69" i="4"/>
  <c r="S70" i="4"/>
  <c r="S71" i="4"/>
  <c r="S72" i="4"/>
  <c r="S73" i="4"/>
  <c r="S74" i="4"/>
  <c r="S75" i="4"/>
  <c r="AP6" i="4"/>
  <c r="AP8" i="4"/>
  <c r="AP9" i="4"/>
  <c r="Q108" i="4"/>
  <c r="Q109" i="4"/>
  <c r="AQ6" i="4"/>
  <c r="AQ8" i="4"/>
  <c r="AQ9" i="4"/>
  <c r="AR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S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T6" i="4"/>
  <c r="AT7" i="4"/>
  <c r="AT8" i="4"/>
  <c r="AT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U6" i="4"/>
  <c r="AU7" i="4"/>
  <c r="AU8" i="4"/>
  <c r="AU9" i="4"/>
  <c r="AU10" i="4"/>
  <c r="AU11" i="4"/>
  <c r="AU12" i="4"/>
  <c r="AU13" i="4"/>
  <c r="AU14" i="4"/>
  <c r="AU15" i="4"/>
  <c r="AU16" i="4"/>
  <c r="AU17" i="4"/>
  <c r="AU18" i="4"/>
  <c r="AU19" i="4"/>
  <c r="AU20" i="4"/>
  <c r="AU21" i="4"/>
  <c r="AU22" i="4"/>
  <c r="AU23" i="4"/>
  <c r="AU24" i="4"/>
  <c r="AU25" i="4"/>
  <c r="AU26" i="4"/>
  <c r="AU27" i="4"/>
  <c r="AU28" i="4"/>
  <c r="AU29" i="4"/>
  <c r="AU30" i="4"/>
  <c r="AU31" i="4"/>
  <c r="AU32" i="4"/>
  <c r="AU33"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4" i="4"/>
  <c r="AU105" i="4"/>
  <c r="AU106" i="4"/>
  <c r="AU107" i="4"/>
  <c r="AU108" i="4"/>
  <c r="AU109" i="4"/>
  <c r="AV6" i="4"/>
  <c r="AV7" i="4"/>
  <c r="AV8" i="4"/>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W6" i="4"/>
  <c r="AW7" i="4"/>
  <c r="AW8" i="4"/>
  <c r="AW9" i="4"/>
  <c r="AW10" i="4"/>
  <c r="AW11" i="4"/>
  <c r="AW12" i="4"/>
  <c r="AW13" i="4"/>
  <c r="AW14" i="4"/>
  <c r="AW15" i="4"/>
  <c r="AW16" i="4"/>
  <c r="AW17" i="4"/>
  <c r="AW18" i="4"/>
  <c r="AW19" i="4"/>
  <c r="AW20"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50" i="4"/>
  <c r="AW51" i="4"/>
  <c r="AW52" i="4"/>
  <c r="AW53" i="4"/>
  <c r="AW54" i="4"/>
  <c r="AW55" i="4"/>
  <c r="AW56" i="4"/>
  <c r="AW57" i="4"/>
  <c r="AW58" i="4"/>
  <c r="AW59" i="4"/>
  <c r="AW60" i="4"/>
  <c r="AW61" i="4"/>
  <c r="AW62" i="4"/>
  <c r="AW63" i="4"/>
  <c r="AW64" i="4"/>
  <c r="AW65" i="4"/>
  <c r="AW66" i="4"/>
  <c r="AW67" i="4"/>
  <c r="AW68" i="4"/>
  <c r="AW69" i="4"/>
  <c r="AW70" i="4"/>
  <c r="AW71" i="4"/>
  <c r="AW72" i="4"/>
  <c r="AW73" i="4"/>
  <c r="AW74" i="4"/>
  <c r="AW75" i="4"/>
  <c r="AW76" i="4"/>
  <c r="AW77" i="4"/>
  <c r="AW78" i="4"/>
  <c r="AW79" i="4"/>
  <c r="AW80" i="4"/>
  <c r="AW81" i="4"/>
  <c r="AW82" i="4"/>
  <c r="AW83" i="4"/>
  <c r="AW84" i="4"/>
  <c r="AW85" i="4"/>
  <c r="AW86" i="4"/>
  <c r="AW87" i="4"/>
  <c r="AW88" i="4"/>
  <c r="AW89" i="4"/>
  <c r="AW90" i="4"/>
  <c r="AW91" i="4"/>
  <c r="AW92" i="4"/>
  <c r="AW93" i="4"/>
  <c r="AW94" i="4"/>
  <c r="AW95" i="4"/>
  <c r="AW96" i="4"/>
  <c r="AW97" i="4"/>
  <c r="AW98" i="4"/>
  <c r="AW99" i="4"/>
  <c r="AW100" i="4"/>
  <c r="AW101" i="4"/>
  <c r="AW102" i="4"/>
  <c r="AW103" i="4"/>
  <c r="AW104" i="4"/>
  <c r="AW105" i="4"/>
  <c r="AW106" i="4"/>
  <c r="AW107" i="4"/>
  <c r="AW108" i="4"/>
  <c r="AW109" i="4"/>
  <c r="AX6" i="4"/>
  <c r="AX7" i="4"/>
  <c r="AX8" i="4"/>
  <c r="AX9" i="4"/>
  <c r="AX10"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X70" i="4"/>
  <c r="AX71" i="4"/>
  <c r="AX72" i="4"/>
  <c r="AX73" i="4"/>
  <c r="AX74" i="4"/>
  <c r="AX75" i="4"/>
  <c r="AX76" i="4"/>
  <c r="AX77" i="4"/>
  <c r="AX78" i="4"/>
  <c r="AX79" i="4"/>
  <c r="AX80" i="4"/>
  <c r="AX81" i="4"/>
  <c r="AX82" i="4"/>
  <c r="AX83" i="4"/>
  <c r="AX84" i="4"/>
  <c r="AX85" i="4"/>
  <c r="AX86" i="4"/>
  <c r="AX87" i="4"/>
  <c r="AX88" i="4"/>
  <c r="AX89" i="4"/>
  <c r="AX90" i="4"/>
  <c r="AX91" i="4"/>
  <c r="AX92" i="4"/>
  <c r="AX93" i="4"/>
  <c r="AX94" i="4"/>
  <c r="AX95" i="4"/>
  <c r="AX96" i="4"/>
  <c r="AX97" i="4"/>
  <c r="AX98" i="4"/>
  <c r="AX99" i="4"/>
  <c r="AX100" i="4"/>
  <c r="AX101" i="4"/>
  <c r="AX102" i="4"/>
  <c r="AX103" i="4"/>
  <c r="AX104" i="4"/>
  <c r="AX105" i="4"/>
  <c r="AX106" i="4"/>
  <c r="AX107" i="4"/>
  <c r="AX108" i="4"/>
  <c r="AX109" i="4"/>
  <c r="AY6" i="4"/>
  <c r="AY7" i="4"/>
  <c r="AY8" i="4"/>
  <c r="AY9" i="4"/>
  <c r="AY10" i="4"/>
  <c r="AY11" i="4"/>
  <c r="AY12" i="4"/>
  <c r="AY13" i="4"/>
  <c r="AY14" i="4"/>
  <c r="AY15" i="4"/>
  <c r="AY16" i="4"/>
  <c r="AY17" i="4"/>
  <c r="AY18" i="4"/>
  <c r="AY19" i="4"/>
  <c r="AY20" i="4"/>
  <c r="AY21"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Z6" i="4"/>
  <c r="AZ7" i="4"/>
  <c r="AZ8" i="4"/>
  <c r="AZ9" i="4"/>
  <c r="AZ10" i="4"/>
  <c r="AZ11" i="4"/>
  <c r="AZ12" i="4"/>
  <c r="AZ13" i="4"/>
  <c r="AZ14" i="4"/>
  <c r="AZ15" i="4"/>
  <c r="AZ16" i="4"/>
  <c r="AZ17" i="4"/>
  <c r="AZ18" i="4"/>
  <c r="AZ19" i="4"/>
  <c r="AZ20" i="4"/>
  <c r="AZ21"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Z50" i="4"/>
  <c r="AZ51" i="4"/>
  <c r="AZ52" i="4"/>
  <c r="AZ53" i="4"/>
  <c r="AZ54" i="4"/>
  <c r="AZ55" i="4"/>
  <c r="AZ56" i="4"/>
  <c r="AZ57" i="4"/>
  <c r="AZ58" i="4"/>
  <c r="AZ59" i="4"/>
  <c r="AZ60" i="4"/>
  <c r="AZ61" i="4"/>
  <c r="AZ62" i="4"/>
  <c r="AZ63" i="4"/>
  <c r="AZ64" i="4"/>
  <c r="AZ65"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D6" i="4"/>
  <c r="AD8" i="4"/>
  <c r="AD9" i="4"/>
  <c r="AE6" i="4"/>
  <c r="AE8" i="4"/>
  <c r="AE9" i="4"/>
  <c r="AF6" i="4"/>
  <c r="AF8" i="4"/>
  <c r="AF9" i="4"/>
  <c r="AG6" i="4"/>
  <c r="AG8" i="4"/>
  <c r="AG9" i="4"/>
  <c r="AH6" i="4"/>
  <c r="AH8" i="4"/>
  <c r="AH9" i="4"/>
  <c r="AI6" i="4"/>
  <c r="AI8" i="4"/>
  <c r="AI9" i="4"/>
  <c r="AJ6" i="4"/>
  <c r="AJ8" i="4"/>
  <c r="AJ9" i="4"/>
  <c r="AK6" i="4"/>
  <c r="AK8" i="4"/>
  <c r="AK9" i="4"/>
  <c r="AL6" i="4"/>
  <c r="AL8" i="4"/>
  <c r="AL9" i="4"/>
  <c r="AM6" i="4"/>
  <c r="AM8" i="4"/>
  <c r="AM9" i="4"/>
  <c r="AN6" i="4"/>
  <c r="AN8" i="4"/>
  <c r="AN9" i="4"/>
  <c r="R108" i="4"/>
  <c r="S108" i="4"/>
  <c r="AA108" i="4"/>
  <c r="R109" i="4"/>
  <c r="S109" i="4"/>
  <c r="S24" i="5"/>
  <c r="S25" i="5"/>
  <c r="S26" i="5"/>
  <c r="S27" i="5"/>
  <c r="S72" i="5"/>
  <c r="S73" i="5"/>
  <c r="S74" i="5"/>
  <c r="S75" i="5"/>
  <c r="AP6" i="5"/>
  <c r="Q108" i="5"/>
  <c r="Q109" i="5"/>
  <c r="AQ6"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S6" i="5"/>
  <c r="AS7" i="5"/>
  <c r="AS8" i="5"/>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86" i="5"/>
  <c r="AS87" i="5"/>
  <c r="AS88" i="5"/>
  <c r="AS89" i="5"/>
  <c r="AS90" i="5"/>
  <c r="AS91" i="5"/>
  <c r="AS92" i="5"/>
  <c r="AS93" i="5"/>
  <c r="AS94" i="5"/>
  <c r="AS95" i="5"/>
  <c r="AS96" i="5"/>
  <c r="AS97" i="5"/>
  <c r="AS98" i="5"/>
  <c r="AS99" i="5"/>
  <c r="AS100" i="5"/>
  <c r="AS101" i="5"/>
  <c r="AS102" i="5"/>
  <c r="AS103" i="5"/>
  <c r="AS104" i="5"/>
  <c r="AS105" i="5"/>
  <c r="AS106" i="5"/>
  <c r="AS107" i="5"/>
  <c r="AS108" i="5"/>
  <c r="AS109"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U6" i="5"/>
  <c r="AU7" i="5"/>
  <c r="AU8" i="5"/>
  <c r="AU9" i="5"/>
  <c r="AU10" i="5"/>
  <c r="AU11" i="5"/>
  <c r="AU12" i="5"/>
  <c r="AU13" i="5"/>
  <c r="AU14" i="5"/>
  <c r="AU15" i="5"/>
  <c r="AU16" i="5"/>
  <c r="AU17" i="5"/>
  <c r="AU18" i="5"/>
  <c r="AU19" i="5"/>
  <c r="AU20" i="5"/>
  <c r="AU21" i="5"/>
  <c r="AU22" i="5"/>
  <c r="AU23" i="5"/>
  <c r="AU24" i="5"/>
  <c r="AU25" i="5"/>
  <c r="AU26" i="5"/>
  <c r="AU27" i="5"/>
  <c r="AU28" i="5"/>
  <c r="AU29" i="5"/>
  <c r="AU30" i="5"/>
  <c r="AU31" i="5"/>
  <c r="AU32" i="5"/>
  <c r="AU33" i="5"/>
  <c r="AU34" i="5"/>
  <c r="AU35" i="5"/>
  <c r="AU36" i="5"/>
  <c r="AU37" i="5"/>
  <c r="AU38" i="5"/>
  <c r="AU39" i="5"/>
  <c r="AU40" i="5"/>
  <c r="AU41" i="5"/>
  <c r="AU42" i="5"/>
  <c r="AU43" i="5"/>
  <c r="AU44"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V6" i="5"/>
  <c r="AV7" i="5"/>
  <c r="AV8" i="5"/>
  <c r="AV9" i="5"/>
  <c r="AV10" i="5"/>
  <c r="AV11" i="5"/>
  <c r="AV12" i="5"/>
  <c r="AV13" i="5"/>
  <c r="AV14" i="5"/>
  <c r="AV15" i="5"/>
  <c r="AV16" i="5"/>
  <c r="AV17" i="5"/>
  <c r="AV18" i="5"/>
  <c r="AV19" i="5"/>
  <c r="AV20" i="5"/>
  <c r="AV21" i="5"/>
  <c r="AV22" i="5"/>
  <c r="AV23" i="5"/>
  <c r="AV24" i="5"/>
  <c r="AV25" i="5"/>
  <c r="AV26" i="5"/>
  <c r="AV27" i="5"/>
  <c r="AV28" i="5"/>
  <c r="AV29" i="5"/>
  <c r="AV30" i="5"/>
  <c r="AV31" i="5"/>
  <c r="AV32" i="5"/>
  <c r="AV33" i="5"/>
  <c r="AV34" i="5"/>
  <c r="AV35" i="5"/>
  <c r="AV36" i="5"/>
  <c r="AV37" i="5"/>
  <c r="AV38" i="5"/>
  <c r="AV39" i="5"/>
  <c r="AV40" i="5"/>
  <c r="AV41" i="5"/>
  <c r="AV42" i="5"/>
  <c r="AV43" i="5"/>
  <c r="AV44" i="5"/>
  <c r="AV45"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AV104" i="5"/>
  <c r="AV105" i="5"/>
  <c r="AV106" i="5"/>
  <c r="AV107" i="5"/>
  <c r="AV108" i="5"/>
  <c r="AV109" i="5"/>
  <c r="AW6" i="5"/>
  <c r="AW7" i="5"/>
  <c r="AW8" i="5"/>
  <c r="AW9" i="5"/>
  <c r="AW10" i="5"/>
  <c r="AW11" i="5"/>
  <c r="AW12" i="5"/>
  <c r="AW13" i="5"/>
  <c r="AW14" i="5"/>
  <c r="AW15" i="5"/>
  <c r="AW16" i="5"/>
  <c r="AW17" i="5"/>
  <c r="AW18" i="5"/>
  <c r="AW19" i="5"/>
  <c r="AW20" i="5"/>
  <c r="AW21" i="5"/>
  <c r="AW22" i="5"/>
  <c r="AW23" i="5"/>
  <c r="AW24" i="5"/>
  <c r="AW25" i="5"/>
  <c r="AW26" i="5"/>
  <c r="AW27" i="5"/>
  <c r="AW28" i="5"/>
  <c r="AW29" i="5"/>
  <c r="AW30" i="5"/>
  <c r="AW31" i="5"/>
  <c r="AW32" i="5"/>
  <c r="AW33" i="5"/>
  <c r="AW34" i="5"/>
  <c r="AW35" i="5"/>
  <c r="AW36" i="5"/>
  <c r="AW37" i="5"/>
  <c r="AW38" i="5"/>
  <c r="AW39" i="5"/>
  <c r="AW40" i="5"/>
  <c r="AW41" i="5"/>
  <c r="AW42" i="5"/>
  <c r="AW43" i="5"/>
  <c r="AW44" i="5"/>
  <c r="AW45" i="5"/>
  <c r="AW46" i="5"/>
  <c r="AW47" i="5"/>
  <c r="AW48" i="5"/>
  <c r="AW49" i="5"/>
  <c r="AW50" i="5"/>
  <c r="AW51" i="5"/>
  <c r="AW52" i="5"/>
  <c r="AW53" i="5"/>
  <c r="AW54" i="5"/>
  <c r="AW55" i="5"/>
  <c r="AW56" i="5"/>
  <c r="AW57" i="5"/>
  <c r="AW58" i="5"/>
  <c r="AW59" i="5"/>
  <c r="AW60" i="5"/>
  <c r="AW61" i="5"/>
  <c r="AW62" i="5"/>
  <c r="AW63" i="5"/>
  <c r="AW64" i="5"/>
  <c r="AW65" i="5"/>
  <c r="AW66" i="5"/>
  <c r="AW67" i="5"/>
  <c r="AW68" i="5"/>
  <c r="AW69" i="5"/>
  <c r="AW70" i="5"/>
  <c r="AW71" i="5"/>
  <c r="AW72" i="5"/>
  <c r="AW73" i="5"/>
  <c r="AW74" i="5"/>
  <c r="AW75" i="5"/>
  <c r="AW76" i="5"/>
  <c r="AW77" i="5"/>
  <c r="AW78" i="5"/>
  <c r="AW79" i="5"/>
  <c r="AW80" i="5"/>
  <c r="AW81" i="5"/>
  <c r="AW82" i="5"/>
  <c r="AW83" i="5"/>
  <c r="AW84" i="5"/>
  <c r="AW85" i="5"/>
  <c r="AW86" i="5"/>
  <c r="AW87" i="5"/>
  <c r="AW88" i="5"/>
  <c r="AW89" i="5"/>
  <c r="AW90" i="5"/>
  <c r="AW91" i="5"/>
  <c r="AW92" i="5"/>
  <c r="AW93" i="5"/>
  <c r="AW94" i="5"/>
  <c r="AW95" i="5"/>
  <c r="AW96" i="5"/>
  <c r="AW97" i="5"/>
  <c r="AW98" i="5"/>
  <c r="AW99" i="5"/>
  <c r="AW100" i="5"/>
  <c r="AW101" i="5"/>
  <c r="AW102" i="5"/>
  <c r="AW103" i="5"/>
  <c r="AW104" i="5"/>
  <c r="AW105" i="5"/>
  <c r="AW106" i="5"/>
  <c r="AW107" i="5"/>
  <c r="AW108" i="5"/>
  <c r="AW109" i="5"/>
  <c r="AX6" i="5"/>
  <c r="AX7" i="5"/>
  <c r="AX8" i="5"/>
  <c r="AX9" i="5"/>
  <c r="AX10" i="5"/>
  <c r="AX11" i="5"/>
  <c r="AX12" i="5"/>
  <c r="AX13" i="5"/>
  <c r="AX14" i="5"/>
  <c r="AX15" i="5"/>
  <c r="AX16" i="5"/>
  <c r="AX17" i="5"/>
  <c r="AX18" i="5"/>
  <c r="AX19" i="5"/>
  <c r="AX20" i="5"/>
  <c r="AX21" i="5"/>
  <c r="AX22" i="5"/>
  <c r="AX23" i="5"/>
  <c r="AX24" i="5"/>
  <c r="AX25" i="5"/>
  <c r="AX26" i="5"/>
  <c r="AX27" i="5"/>
  <c r="AX28" i="5"/>
  <c r="AX29" i="5"/>
  <c r="AX30" i="5"/>
  <c r="AX31" i="5"/>
  <c r="AX32" i="5"/>
  <c r="AX33" i="5"/>
  <c r="AX34" i="5"/>
  <c r="AX35" i="5"/>
  <c r="AX36" i="5"/>
  <c r="AX37" i="5"/>
  <c r="AX38" i="5"/>
  <c r="AX39" i="5"/>
  <c r="AX40" i="5"/>
  <c r="AX41" i="5"/>
  <c r="AX42" i="5"/>
  <c r="AX43" i="5"/>
  <c r="AX44" i="5"/>
  <c r="AX45" i="5"/>
  <c r="AX46" i="5"/>
  <c r="AX47" i="5"/>
  <c r="AX48" i="5"/>
  <c r="AX49" i="5"/>
  <c r="AX50" i="5"/>
  <c r="AX51" i="5"/>
  <c r="AX52" i="5"/>
  <c r="AX53" i="5"/>
  <c r="AX54" i="5"/>
  <c r="AX55" i="5"/>
  <c r="AX56" i="5"/>
  <c r="AX57" i="5"/>
  <c r="AX58" i="5"/>
  <c r="AX59" i="5"/>
  <c r="AX60" i="5"/>
  <c r="AX61" i="5"/>
  <c r="AX62" i="5"/>
  <c r="AX63" i="5"/>
  <c r="AX64" i="5"/>
  <c r="AX65" i="5"/>
  <c r="AX66" i="5"/>
  <c r="AX67" i="5"/>
  <c r="AX68" i="5"/>
  <c r="AX69" i="5"/>
  <c r="AX70" i="5"/>
  <c r="AX71" i="5"/>
  <c r="AX72" i="5"/>
  <c r="AX73" i="5"/>
  <c r="AX74" i="5"/>
  <c r="AX75" i="5"/>
  <c r="AX76" i="5"/>
  <c r="AX77" i="5"/>
  <c r="AX78" i="5"/>
  <c r="AX79" i="5"/>
  <c r="AX80" i="5"/>
  <c r="AX81" i="5"/>
  <c r="AX82" i="5"/>
  <c r="AX83" i="5"/>
  <c r="AX84" i="5"/>
  <c r="AX85" i="5"/>
  <c r="AX86" i="5"/>
  <c r="AX87" i="5"/>
  <c r="AX88" i="5"/>
  <c r="AX89" i="5"/>
  <c r="AX90" i="5"/>
  <c r="AX91" i="5"/>
  <c r="AX92" i="5"/>
  <c r="AX93" i="5"/>
  <c r="AX94" i="5"/>
  <c r="AX95" i="5"/>
  <c r="AX96" i="5"/>
  <c r="AX97" i="5"/>
  <c r="AX98" i="5"/>
  <c r="AX99" i="5"/>
  <c r="AX100" i="5"/>
  <c r="AX101" i="5"/>
  <c r="AX102" i="5"/>
  <c r="AX103" i="5"/>
  <c r="AX104" i="5"/>
  <c r="AX105" i="5"/>
  <c r="AX106" i="5"/>
  <c r="AX107" i="5"/>
  <c r="AX108" i="5"/>
  <c r="AX109" i="5"/>
  <c r="AY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Z6" i="5"/>
  <c r="AZ7" i="5"/>
  <c r="AZ8" i="5"/>
  <c r="AZ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Z104" i="5"/>
  <c r="AZ105" i="5"/>
  <c r="AZ106" i="5"/>
  <c r="AZ107" i="5"/>
  <c r="AZ108" i="5"/>
  <c r="AZ109" i="5"/>
  <c r="AD6" i="5"/>
  <c r="AE6" i="5"/>
  <c r="AF6" i="5"/>
  <c r="AG6" i="5"/>
  <c r="AH6" i="5"/>
  <c r="AI6" i="5"/>
  <c r="AJ6" i="5"/>
  <c r="AK6" i="5"/>
  <c r="AL6" i="5"/>
  <c r="AM6" i="5"/>
  <c r="AN6" i="5"/>
  <c r="R108" i="5"/>
  <c r="S108" i="5"/>
  <c r="R109" i="5"/>
  <c r="S109" i="5"/>
  <c r="Z109" i="5"/>
  <c r="AP6" i="12"/>
  <c r="AP7" i="12"/>
  <c r="Q108" i="12"/>
  <c r="Q109" i="12"/>
  <c r="AQ6" i="12"/>
  <c r="AQ7"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T6" i="12"/>
  <c r="AT7" i="12"/>
  <c r="AT8" i="12"/>
  <c r="AT9" i="12"/>
  <c r="AT10" i="12"/>
  <c r="AT11" i="12"/>
  <c r="AT12" i="12"/>
  <c r="AT13" i="12"/>
  <c r="AT14" i="12"/>
  <c r="AT15" i="12"/>
  <c r="AT16" i="12"/>
  <c r="AT17" i="12"/>
  <c r="AT18" i="12"/>
  <c r="AT19" i="12"/>
  <c r="AT20" i="12"/>
  <c r="AT21" i="12"/>
  <c r="AT22" i="12"/>
  <c r="AT23" i="12"/>
  <c r="AT24" i="12"/>
  <c r="AT25" i="12"/>
  <c r="AT26" i="12"/>
  <c r="AT27" i="12"/>
  <c r="AT28" i="12"/>
  <c r="AT29" i="12"/>
  <c r="AT30" i="12"/>
  <c r="AT31" i="12"/>
  <c r="AT32" i="12"/>
  <c r="AT33" i="12"/>
  <c r="AT34" i="12"/>
  <c r="AT35" i="12"/>
  <c r="AT36" i="12"/>
  <c r="AT37" i="12"/>
  <c r="AT38" i="12"/>
  <c r="AT39" i="12"/>
  <c r="AT40" i="12"/>
  <c r="AT41" i="12"/>
  <c r="AT42" i="12"/>
  <c r="AT43" i="12"/>
  <c r="AT44" i="12"/>
  <c r="AT45" i="12"/>
  <c r="AT46" i="12"/>
  <c r="AT47" i="12"/>
  <c r="AT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U6"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V6" i="12"/>
  <c r="AV7" i="12"/>
  <c r="AV8" i="12"/>
  <c r="AV9" i="12"/>
  <c r="AV10" i="12"/>
  <c r="AV11" i="12"/>
  <c r="AV12" i="12"/>
  <c r="AV13" i="12"/>
  <c r="AV14" i="12"/>
  <c r="AV15" i="12"/>
  <c r="AV16" i="12"/>
  <c r="AV17" i="12"/>
  <c r="AV18" i="12"/>
  <c r="AV19" i="12"/>
  <c r="AV20" i="12"/>
  <c r="AV21" i="12"/>
  <c r="AV22" i="12"/>
  <c r="AV23" i="12"/>
  <c r="AV24" i="12"/>
  <c r="AV25" i="12"/>
  <c r="AV26" i="12"/>
  <c r="AV27" i="12"/>
  <c r="AV28" i="12"/>
  <c r="AV29" i="12"/>
  <c r="AV30" i="12"/>
  <c r="AV31" i="12"/>
  <c r="AV32" i="12"/>
  <c r="AV33" i="12"/>
  <c r="AV34" i="12"/>
  <c r="AV35" i="12"/>
  <c r="AV36" i="12"/>
  <c r="AV37" i="12"/>
  <c r="AV38" i="12"/>
  <c r="AV39" i="12"/>
  <c r="AV40" i="12"/>
  <c r="AV41" i="12"/>
  <c r="AV42" i="12"/>
  <c r="AV43" i="12"/>
  <c r="AV44" i="12"/>
  <c r="AV45" i="12"/>
  <c r="AV46" i="12"/>
  <c r="AV47" i="12"/>
  <c r="AV48" i="12"/>
  <c r="AV49" i="12"/>
  <c r="AV50" i="12"/>
  <c r="AV51" i="12"/>
  <c r="AV52" i="12"/>
  <c r="AV53" i="12"/>
  <c r="AV54" i="12"/>
  <c r="AV55" i="12"/>
  <c r="AV56" i="12"/>
  <c r="AV57" i="12"/>
  <c r="AV58" i="12"/>
  <c r="AV59" i="12"/>
  <c r="AV60" i="12"/>
  <c r="AV61" i="12"/>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W6" i="12"/>
  <c r="AW7" i="12"/>
  <c r="AW8" i="12"/>
  <c r="AW9" i="12"/>
  <c r="AW10" i="12"/>
  <c r="AW11" i="12"/>
  <c r="AW12" i="12"/>
  <c r="AW13" i="12"/>
  <c r="AW14" i="12"/>
  <c r="AW15" i="12"/>
  <c r="AW16" i="12"/>
  <c r="AW17" i="12"/>
  <c r="AW18" i="12"/>
  <c r="AW19" i="12"/>
  <c r="AW20" i="12"/>
  <c r="AW21" i="12"/>
  <c r="AW22" i="12"/>
  <c r="AW23" i="12"/>
  <c r="AW24" i="12"/>
  <c r="AW25" i="12"/>
  <c r="AW26" i="12"/>
  <c r="AW27" i="12"/>
  <c r="AW28" i="12"/>
  <c r="AW29" i="12"/>
  <c r="AW30" i="12"/>
  <c r="AW31" i="12"/>
  <c r="AW32" i="12"/>
  <c r="AW33" i="12"/>
  <c r="AW34" i="12"/>
  <c r="AW35" i="12"/>
  <c r="AW36" i="12"/>
  <c r="AW37" i="12"/>
  <c r="AW38" i="12"/>
  <c r="AW39" i="12"/>
  <c r="AW40" i="12"/>
  <c r="AW41" i="12"/>
  <c r="AW42" i="12"/>
  <c r="AW43" i="12"/>
  <c r="AW44" i="12"/>
  <c r="AW45" i="12"/>
  <c r="AW46" i="12"/>
  <c r="AW47" i="12"/>
  <c r="AW48" i="12"/>
  <c r="AW49" i="12"/>
  <c r="AW50" i="12"/>
  <c r="AW51" i="12"/>
  <c r="AW52" i="12"/>
  <c r="AW53" i="12"/>
  <c r="AW54" i="12"/>
  <c r="AW55" i="12"/>
  <c r="AW56" i="12"/>
  <c r="AW57" i="12"/>
  <c r="AW58" i="12"/>
  <c r="AW59" i="12"/>
  <c r="AW60" i="12"/>
  <c r="AW61" i="12"/>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X6" i="12"/>
  <c r="AX7" i="12"/>
  <c r="AX8" i="12"/>
  <c r="AX9" i="12"/>
  <c r="AX10" i="12"/>
  <c r="AX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5" i="12"/>
  <c r="AX46" i="12"/>
  <c r="AX47" i="12"/>
  <c r="AX48" i="12"/>
  <c r="AX49" i="12"/>
  <c r="AX50" i="12"/>
  <c r="AX51" i="12"/>
  <c r="AX52" i="12"/>
  <c r="AX53" i="12"/>
  <c r="AX54" i="12"/>
  <c r="AX55" i="12"/>
  <c r="AX56" i="12"/>
  <c r="AX57" i="12"/>
  <c r="AX58" i="12"/>
  <c r="AX59" i="12"/>
  <c r="AX60" i="12"/>
  <c r="AX61" i="12"/>
  <c r="AX62" i="12"/>
  <c r="AX63" i="12"/>
  <c r="AX64" i="12"/>
  <c r="AX65" i="12"/>
  <c r="AX66" i="12"/>
  <c r="AX67" i="12"/>
  <c r="AX68" i="12"/>
  <c r="AX69" i="12"/>
  <c r="AX70" i="12"/>
  <c r="AX71" i="12"/>
  <c r="AX72" i="12"/>
  <c r="AX73" i="12"/>
  <c r="AX74" i="12"/>
  <c r="AX75" i="12"/>
  <c r="AX76" i="12"/>
  <c r="AX77" i="12"/>
  <c r="AX78" i="12"/>
  <c r="AX79" i="12"/>
  <c r="AX80" i="12"/>
  <c r="AX81" i="12"/>
  <c r="AX82"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109"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Z6" i="12"/>
  <c r="AZ7" i="12"/>
  <c r="AZ8" i="12"/>
  <c r="AZ9" i="12"/>
  <c r="AZ10" i="12"/>
  <c r="AZ11" i="12"/>
  <c r="AZ12" i="12"/>
  <c r="AZ13" i="12"/>
  <c r="AZ14" i="12"/>
  <c r="AZ15" i="12"/>
  <c r="AZ16" i="12"/>
  <c r="AZ17" i="12"/>
  <c r="AZ18" i="12"/>
  <c r="AZ19" i="12"/>
  <c r="AZ20" i="12"/>
  <c r="AZ21" i="12"/>
  <c r="AZ22" i="12"/>
  <c r="AZ23" i="12"/>
  <c r="AZ24" i="12"/>
  <c r="AZ25" i="12"/>
  <c r="AZ26" i="12"/>
  <c r="AZ27" i="12"/>
  <c r="AZ28" i="12"/>
  <c r="AZ29" i="12"/>
  <c r="AZ30" i="12"/>
  <c r="AZ31" i="12"/>
  <c r="AZ32" i="12"/>
  <c r="AZ33" i="12"/>
  <c r="AZ34" i="12"/>
  <c r="AZ35" i="12"/>
  <c r="AZ36" i="12"/>
  <c r="AZ37" i="12"/>
  <c r="AZ38" i="12"/>
  <c r="AZ39" i="12"/>
  <c r="AZ40" i="12"/>
  <c r="AZ41" i="12"/>
  <c r="AZ42" i="12"/>
  <c r="AZ43" i="12"/>
  <c r="AZ44" i="12"/>
  <c r="AZ45" i="12"/>
  <c r="AZ46" i="12"/>
  <c r="AZ47" i="12"/>
  <c r="AZ48" i="12"/>
  <c r="AZ49" i="12"/>
  <c r="AZ50" i="12"/>
  <c r="AZ51" i="12"/>
  <c r="AZ52" i="12"/>
  <c r="AZ53" i="12"/>
  <c r="AZ54" i="12"/>
  <c r="AZ55" i="12"/>
  <c r="AZ56" i="12"/>
  <c r="AZ57" i="12"/>
  <c r="AZ58" i="12"/>
  <c r="AZ59" i="12"/>
  <c r="AZ60" i="12"/>
  <c r="AZ61" i="12"/>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D6" i="12"/>
  <c r="AD7" i="12"/>
  <c r="AE6" i="12"/>
  <c r="AE7" i="12"/>
  <c r="AF6" i="12"/>
  <c r="AF7" i="12"/>
  <c r="AG6" i="12"/>
  <c r="AG7" i="12"/>
  <c r="AH6" i="12"/>
  <c r="AH7" i="12"/>
  <c r="AI6" i="12"/>
  <c r="AI7" i="12"/>
  <c r="AJ6" i="12"/>
  <c r="AJ7" i="12"/>
  <c r="AK6" i="12"/>
  <c r="AK7" i="12"/>
  <c r="AL6" i="12"/>
  <c r="AL7" i="12"/>
  <c r="AM6" i="12"/>
  <c r="AM7" i="12"/>
  <c r="AN6" i="12"/>
  <c r="AN7" i="12"/>
  <c r="R108" i="12"/>
  <c r="S108" i="12"/>
  <c r="Z108" i="12"/>
  <c r="R109" i="12"/>
  <c r="S109" i="12"/>
  <c r="Y109" i="12"/>
  <c r="AP6" i="6"/>
  <c r="AP7" i="6"/>
  <c r="Q108" i="6"/>
  <c r="Q109" i="6"/>
  <c r="AQ6" i="6"/>
  <c r="AQ7" i="6"/>
  <c r="AR6" i="6"/>
  <c r="AR7" i="6"/>
  <c r="AR8" i="6"/>
  <c r="AR9" i="6"/>
  <c r="AR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R65" i="6"/>
  <c r="AR66" i="6"/>
  <c r="AR67" i="6"/>
  <c r="AR68" i="6"/>
  <c r="AR69" i="6"/>
  <c r="AR70" i="6"/>
  <c r="AR71" i="6"/>
  <c r="AR72" i="6"/>
  <c r="AR73" i="6"/>
  <c r="AR74" i="6"/>
  <c r="AR75" i="6"/>
  <c r="AR76" i="6"/>
  <c r="AR77" i="6"/>
  <c r="AR78" i="6"/>
  <c r="AR79" i="6"/>
  <c r="AR80" i="6"/>
  <c r="AR81" i="6"/>
  <c r="AR82" i="6"/>
  <c r="AR83" i="6"/>
  <c r="AR84" i="6"/>
  <c r="AR85" i="6"/>
  <c r="AR86" i="6"/>
  <c r="AR87" i="6"/>
  <c r="AR88" i="6"/>
  <c r="AR89" i="6"/>
  <c r="AR90" i="6"/>
  <c r="AR91" i="6"/>
  <c r="AR92" i="6"/>
  <c r="AR93" i="6"/>
  <c r="AR94" i="6"/>
  <c r="AR95" i="6"/>
  <c r="AR96" i="6"/>
  <c r="AR97" i="6"/>
  <c r="AR98" i="6"/>
  <c r="AR99" i="6"/>
  <c r="AR100" i="6"/>
  <c r="AR101" i="6"/>
  <c r="AR102" i="6"/>
  <c r="AR103" i="6"/>
  <c r="AR104" i="6"/>
  <c r="AR105" i="6"/>
  <c r="AR106" i="6"/>
  <c r="AR107" i="6"/>
  <c r="AR108" i="6"/>
  <c r="AR109" i="6"/>
  <c r="AS6" i="6"/>
  <c r="AS7" i="6"/>
  <c r="AS8"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T6" i="6"/>
  <c r="AT7" i="6"/>
  <c r="AT8" i="6"/>
  <c r="AT9" i="6"/>
  <c r="AT10" i="6"/>
  <c r="AT11" i="6"/>
  <c r="AT12" i="6"/>
  <c r="AT13"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U6" i="6"/>
  <c r="AU7" i="6"/>
  <c r="AU8" i="6"/>
  <c r="AU9" i="6"/>
  <c r="AU10" i="6"/>
  <c r="AU11" i="6"/>
  <c r="AU12" i="6"/>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V6"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W6" i="6"/>
  <c r="AW7"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X6" i="6"/>
  <c r="AX7" i="6"/>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Y6" i="6"/>
  <c r="AY7" i="6"/>
  <c r="AY8" i="6"/>
  <c r="AY9" i="6"/>
  <c r="AY10" i="6"/>
  <c r="AY11" i="6"/>
  <c r="AY12" i="6"/>
  <c r="AY13" i="6"/>
  <c r="AY14" i="6"/>
  <c r="AY15" i="6"/>
  <c r="AY16" i="6"/>
  <c r="AY17" i="6"/>
  <c r="AY18" i="6"/>
  <c r="AY19" i="6"/>
  <c r="AY20" i="6"/>
  <c r="AY21" i="6"/>
  <c r="AY22" i="6"/>
  <c r="AY23" i="6"/>
  <c r="AY24" i="6"/>
  <c r="AY25" i="6"/>
  <c r="AY26" i="6"/>
  <c r="AY27" i="6"/>
  <c r="AY28" i="6"/>
  <c r="AY29" i="6"/>
  <c r="AY30" i="6"/>
  <c r="AY31" i="6"/>
  <c r="AY32" i="6"/>
  <c r="AY33" i="6"/>
  <c r="AY34" i="6"/>
  <c r="AY35" i="6"/>
  <c r="AY36" i="6"/>
  <c r="AY37" i="6"/>
  <c r="AY38" i="6"/>
  <c r="AY39" i="6"/>
  <c r="AY40" i="6"/>
  <c r="AY41" i="6"/>
  <c r="AY42" i="6"/>
  <c r="AY43" i="6"/>
  <c r="AY44" i="6"/>
  <c r="AY45" i="6"/>
  <c r="AY46" i="6"/>
  <c r="AY47" i="6"/>
  <c r="AY48" i="6"/>
  <c r="AY49" i="6"/>
  <c r="AY50" i="6"/>
  <c r="AY51" i="6"/>
  <c r="AY52" i="6"/>
  <c r="AY53" i="6"/>
  <c r="AY54" i="6"/>
  <c r="AY55" i="6"/>
  <c r="AY56" i="6"/>
  <c r="AY57" i="6"/>
  <c r="AY58" i="6"/>
  <c r="AY59" i="6"/>
  <c r="AY60" i="6"/>
  <c r="AY61" i="6"/>
  <c r="AY62" i="6"/>
  <c r="AY63" i="6"/>
  <c r="AY64" i="6"/>
  <c r="AY65" i="6"/>
  <c r="AY66" i="6"/>
  <c r="AY67" i="6"/>
  <c r="AY68" i="6"/>
  <c r="AY69" i="6"/>
  <c r="AY70" i="6"/>
  <c r="AY71" i="6"/>
  <c r="AY72" i="6"/>
  <c r="AY73" i="6"/>
  <c r="AY74" i="6"/>
  <c r="AY75" i="6"/>
  <c r="AY76" i="6"/>
  <c r="AY77" i="6"/>
  <c r="AY78" i="6"/>
  <c r="AY79" i="6"/>
  <c r="AY80" i="6"/>
  <c r="AY81" i="6"/>
  <c r="AY82" i="6"/>
  <c r="AY83" i="6"/>
  <c r="AY84" i="6"/>
  <c r="AY85" i="6"/>
  <c r="AY86" i="6"/>
  <c r="AY87" i="6"/>
  <c r="AY88" i="6"/>
  <c r="AY89" i="6"/>
  <c r="AY90" i="6"/>
  <c r="AY91" i="6"/>
  <c r="AY92" i="6"/>
  <c r="AY93" i="6"/>
  <c r="AY94" i="6"/>
  <c r="AY95" i="6"/>
  <c r="AY96" i="6"/>
  <c r="AY97" i="6"/>
  <c r="AY98" i="6"/>
  <c r="AY99" i="6"/>
  <c r="AY100" i="6"/>
  <c r="AY101" i="6"/>
  <c r="AY102" i="6"/>
  <c r="AY103" i="6"/>
  <c r="AY104" i="6"/>
  <c r="AY105" i="6"/>
  <c r="AY106" i="6"/>
  <c r="AY107" i="6"/>
  <c r="AY108" i="6"/>
  <c r="AY109" i="6"/>
  <c r="AZ6" i="6"/>
  <c r="AZ7" i="6"/>
  <c r="AZ8" i="6"/>
  <c r="AZ9" i="6"/>
  <c r="AZ10" i="6"/>
  <c r="AZ11" i="6"/>
  <c r="AZ12" i="6"/>
  <c r="AZ13" i="6"/>
  <c r="AZ14" i="6"/>
  <c r="AZ15" i="6"/>
  <c r="AZ16" i="6"/>
  <c r="AZ17" i="6"/>
  <c r="AZ18" i="6"/>
  <c r="AZ19" i="6"/>
  <c r="AZ20" i="6"/>
  <c r="AZ21" i="6"/>
  <c r="AZ22" i="6"/>
  <c r="AZ23" i="6"/>
  <c r="AZ24" i="6"/>
  <c r="AZ25" i="6"/>
  <c r="AZ26" i="6"/>
  <c r="AZ27" i="6"/>
  <c r="AZ28" i="6"/>
  <c r="AZ29" i="6"/>
  <c r="AZ30" i="6"/>
  <c r="AZ31" i="6"/>
  <c r="AZ32" i="6"/>
  <c r="AZ33" i="6"/>
  <c r="AZ34" i="6"/>
  <c r="AZ35" i="6"/>
  <c r="AZ36" i="6"/>
  <c r="AZ37" i="6"/>
  <c r="AZ38" i="6"/>
  <c r="AZ39" i="6"/>
  <c r="AZ40" i="6"/>
  <c r="AZ41" i="6"/>
  <c r="AZ42" i="6"/>
  <c r="AZ43" i="6"/>
  <c r="AZ44" i="6"/>
  <c r="AZ45" i="6"/>
  <c r="AZ46" i="6"/>
  <c r="AZ47" i="6"/>
  <c r="AZ48" i="6"/>
  <c r="AZ49" i="6"/>
  <c r="AZ50" i="6"/>
  <c r="AZ51" i="6"/>
  <c r="AZ52" i="6"/>
  <c r="AZ53" i="6"/>
  <c r="AZ54" i="6"/>
  <c r="AZ55" i="6"/>
  <c r="AZ56" i="6"/>
  <c r="AZ57" i="6"/>
  <c r="AZ58" i="6"/>
  <c r="AZ59" i="6"/>
  <c r="AZ60" i="6"/>
  <c r="AZ61" i="6"/>
  <c r="AZ62" i="6"/>
  <c r="AZ63" i="6"/>
  <c r="AZ64" i="6"/>
  <c r="AZ65" i="6"/>
  <c r="AZ66" i="6"/>
  <c r="AZ67" i="6"/>
  <c r="AZ68" i="6"/>
  <c r="AZ69" i="6"/>
  <c r="AZ70" i="6"/>
  <c r="AZ71" i="6"/>
  <c r="AZ72" i="6"/>
  <c r="AZ73" i="6"/>
  <c r="AZ74" i="6"/>
  <c r="AZ75" i="6"/>
  <c r="AZ76" i="6"/>
  <c r="AZ77" i="6"/>
  <c r="AZ78" i="6"/>
  <c r="AZ79" i="6"/>
  <c r="AZ80" i="6"/>
  <c r="AZ81" i="6"/>
  <c r="AZ82" i="6"/>
  <c r="AZ83" i="6"/>
  <c r="AZ84" i="6"/>
  <c r="AZ85" i="6"/>
  <c r="AZ86" i="6"/>
  <c r="AZ87" i="6"/>
  <c r="AZ88" i="6"/>
  <c r="AZ89" i="6"/>
  <c r="AZ90" i="6"/>
  <c r="AZ91" i="6"/>
  <c r="AZ92" i="6"/>
  <c r="AZ93" i="6"/>
  <c r="AZ94" i="6"/>
  <c r="AZ95" i="6"/>
  <c r="AZ96" i="6"/>
  <c r="AZ97" i="6"/>
  <c r="AZ98" i="6"/>
  <c r="AZ99" i="6"/>
  <c r="AZ100" i="6"/>
  <c r="AZ101" i="6"/>
  <c r="AZ102" i="6"/>
  <c r="AZ103" i="6"/>
  <c r="AZ104" i="6"/>
  <c r="AZ105" i="6"/>
  <c r="AZ106" i="6"/>
  <c r="AZ107" i="6"/>
  <c r="AZ108" i="6"/>
  <c r="AZ109" i="6"/>
  <c r="AD6" i="6"/>
  <c r="AD7" i="6"/>
  <c r="AE6" i="6"/>
  <c r="AE7" i="6"/>
  <c r="AF6" i="6"/>
  <c r="AF7" i="6"/>
  <c r="AG6" i="6"/>
  <c r="AG7" i="6"/>
  <c r="AH6" i="6"/>
  <c r="AH7" i="6"/>
  <c r="AI6" i="6"/>
  <c r="AI7" i="6"/>
  <c r="AJ6" i="6"/>
  <c r="AJ7" i="6"/>
  <c r="AK6" i="6"/>
  <c r="AK7" i="6"/>
  <c r="AL6" i="6"/>
  <c r="AL7" i="6"/>
  <c r="AM6" i="6"/>
  <c r="AM7" i="6"/>
  <c r="AN6" i="6"/>
  <c r="AN7" i="6"/>
  <c r="R108" i="6"/>
  <c r="S108" i="6"/>
  <c r="AB108" i="6"/>
  <c r="R109" i="6"/>
  <c r="S109" i="6"/>
  <c r="AA109" i="6"/>
  <c r="AP6" i="7"/>
  <c r="AP7" i="7"/>
  <c r="AP8" i="7"/>
  <c r="Q108" i="7"/>
  <c r="Q109" i="7"/>
  <c r="AQ6" i="7"/>
  <c r="AQ7" i="7"/>
  <c r="AQ8" i="7"/>
  <c r="AR6" i="7"/>
  <c r="AR7" i="7"/>
  <c r="AR8" i="7"/>
  <c r="AR9" i="7"/>
  <c r="AR10" i="7"/>
  <c r="AR11" i="7"/>
  <c r="AR12" i="7"/>
  <c r="AR13" i="7"/>
  <c r="AR14" i="7"/>
  <c r="AR15" i="7"/>
  <c r="AR16" i="7"/>
  <c r="AR17" i="7"/>
  <c r="AR18" i="7"/>
  <c r="AR19" i="7"/>
  <c r="AR20" i="7"/>
  <c r="AR21" i="7"/>
  <c r="AR22"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95" i="7"/>
  <c r="AR96" i="7"/>
  <c r="AR97" i="7"/>
  <c r="AR98" i="7"/>
  <c r="AR99" i="7"/>
  <c r="AR100" i="7"/>
  <c r="AR101" i="7"/>
  <c r="AR102" i="7"/>
  <c r="AR103" i="7"/>
  <c r="AR104" i="7"/>
  <c r="AR105" i="7"/>
  <c r="AR106" i="7"/>
  <c r="AR107" i="7"/>
  <c r="AR108" i="7"/>
  <c r="AR109" i="7"/>
  <c r="AS6"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S80" i="7"/>
  <c r="AS81" i="7"/>
  <c r="AS82" i="7"/>
  <c r="AS83" i="7"/>
  <c r="AS84" i="7"/>
  <c r="AS85" i="7"/>
  <c r="AS86" i="7"/>
  <c r="AS87" i="7"/>
  <c r="AS88" i="7"/>
  <c r="AS89" i="7"/>
  <c r="AS90" i="7"/>
  <c r="AS91" i="7"/>
  <c r="AS92" i="7"/>
  <c r="AS93" i="7"/>
  <c r="AS94" i="7"/>
  <c r="AS95" i="7"/>
  <c r="AS96" i="7"/>
  <c r="AS97" i="7"/>
  <c r="AS98" i="7"/>
  <c r="AS99" i="7"/>
  <c r="AS100" i="7"/>
  <c r="AS101" i="7"/>
  <c r="AS102" i="7"/>
  <c r="AS103" i="7"/>
  <c r="AS104" i="7"/>
  <c r="AS105" i="7"/>
  <c r="AS106" i="7"/>
  <c r="AS107" i="7"/>
  <c r="AS108" i="7"/>
  <c r="AS109" i="7"/>
  <c r="AT6" i="7"/>
  <c r="AT7" i="7"/>
  <c r="AT8" i="7"/>
  <c r="AT9" i="7"/>
  <c r="AT10" i="7"/>
  <c r="AT11" i="7"/>
  <c r="AT12" i="7"/>
  <c r="AT13" i="7"/>
  <c r="AT14" i="7"/>
  <c r="AT15" i="7"/>
  <c r="AT16" i="7"/>
  <c r="AT17" i="7"/>
  <c r="AT18" i="7"/>
  <c r="AT19"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U6" i="7"/>
  <c r="AU7" i="7"/>
  <c r="AU8"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95" i="7"/>
  <c r="AU96" i="7"/>
  <c r="AU97" i="7"/>
  <c r="AU98" i="7"/>
  <c r="AU99" i="7"/>
  <c r="AU100" i="7"/>
  <c r="AU101" i="7"/>
  <c r="AU102" i="7"/>
  <c r="AU103" i="7"/>
  <c r="AU104" i="7"/>
  <c r="AU105" i="7"/>
  <c r="AU106" i="7"/>
  <c r="AU107" i="7"/>
  <c r="AU108" i="7"/>
  <c r="AU109" i="7"/>
  <c r="AV6" i="7"/>
  <c r="AV7" i="7"/>
  <c r="AV8"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95" i="7"/>
  <c r="AV96" i="7"/>
  <c r="AV97" i="7"/>
  <c r="AV98" i="7"/>
  <c r="AV99" i="7"/>
  <c r="AV100" i="7"/>
  <c r="AV101" i="7"/>
  <c r="AV102" i="7"/>
  <c r="AV103" i="7"/>
  <c r="AV104" i="7"/>
  <c r="AV105" i="7"/>
  <c r="AV106" i="7"/>
  <c r="AV107" i="7"/>
  <c r="AV108" i="7"/>
  <c r="AV109" i="7"/>
  <c r="AW6" i="7"/>
  <c r="AW7" i="7"/>
  <c r="AW8" i="7"/>
  <c r="AW9" i="7"/>
  <c r="AW10" i="7"/>
  <c r="AW11" i="7"/>
  <c r="AW12" i="7"/>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95" i="7"/>
  <c r="AW96" i="7"/>
  <c r="AW97" i="7"/>
  <c r="AW98" i="7"/>
  <c r="AW99" i="7"/>
  <c r="AW100" i="7"/>
  <c r="AW101" i="7"/>
  <c r="AW102" i="7"/>
  <c r="AW103" i="7"/>
  <c r="AW104" i="7"/>
  <c r="AW105" i="7"/>
  <c r="AW106" i="7"/>
  <c r="AW107" i="7"/>
  <c r="AW108" i="7"/>
  <c r="AW109" i="7"/>
  <c r="AX6" i="7"/>
  <c r="AX7" i="7"/>
  <c r="AX8" i="7"/>
  <c r="AX9" i="7"/>
  <c r="AX10" i="7"/>
  <c r="AX11" i="7"/>
  <c r="AX12" i="7"/>
  <c r="AX13" i="7"/>
  <c r="AX14" i="7"/>
  <c r="AX15" i="7"/>
  <c r="AX16" i="7"/>
  <c r="AX17" i="7"/>
  <c r="AX18" i="7"/>
  <c r="AX19" i="7"/>
  <c r="AX20" i="7"/>
  <c r="AX21" i="7"/>
  <c r="AX22" i="7"/>
  <c r="AX23" i="7"/>
  <c r="AX24" i="7"/>
  <c r="AX25" i="7"/>
  <c r="AX26" i="7"/>
  <c r="AX27" i="7"/>
  <c r="AX28" i="7"/>
  <c r="AX29" i="7"/>
  <c r="AX30" i="7"/>
  <c r="AX31" i="7"/>
  <c r="AX32" i="7"/>
  <c r="AX33" i="7"/>
  <c r="AX34" i="7"/>
  <c r="AX35" i="7"/>
  <c r="AX36" i="7"/>
  <c r="AX37" i="7"/>
  <c r="AX38" i="7"/>
  <c r="AX39" i="7"/>
  <c r="AX40" i="7"/>
  <c r="AX41" i="7"/>
  <c r="AX42" i="7"/>
  <c r="AX43" i="7"/>
  <c r="AX44" i="7"/>
  <c r="AX45" i="7"/>
  <c r="AX46" i="7"/>
  <c r="AX47" i="7"/>
  <c r="AX48" i="7"/>
  <c r="AX49" i="7"/>
  <c r="AX50" i="7"/>
  <c r="AX51" i="7"/>
  <c r="AX52" i="7"/>
  <c r="AX53" i="7"/>
  <c r="AX54" i="7"/>
  <c r="AX55" i="7"/>
  <c r="AX56" i="7"/>
  <c r="AX57" i="7"/>
  <c r="AX58" i="7"/>
  <c r="AX59" i="7"/>
  <c r="AX60" i="7"/>
  <c r="AX61" i="7"/>
  <c r="AX62" i="7"/>
  <c r="AX63" i="7"/>
  <c r="AX64" i="7"/>
  <c r="AX65" i="7"/>
  <c r="AX66" i="7"/>
  <c r="AX67" i="7"/>
  <c r="AX68"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AX104" i="7"/>
  <c r="AX105" i="7"/>
  <c r="AX106" i="7"/>
  <c r="AX107" i="7"/>
  <c r="AX108" i="7"/>
  <c r="AX109" i="7"/>
  <c r="AY6"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Y87" i="7"/>
  <c r="AY88" i="7"/>
  <c r="AY89" i="7"/>
  <c r="AY90" i="7"/>
  <c r="AY91" i="7"/>
  <c r="AY92" i="7"/>
  <c r="AY93" i="7"/>
  <c r="AY94" i="7"/>
  <c r="AY95" i="7"/>
  <c r="AY96" i="7"/>
  <c r="AY97" i="7"/>
  <c r="AY98" i="7"/>
  <c r="AY99" i="7"/>
  <c r="AY100" i="7"/>
  <c r="AY101" i="7"/>
  <c r="AY102" i="7"/>
  <c r="AY103" i="7"/>
  <c r="AY104" i="7"/>
  <c r="AY105" i="7"/>
  <c r="AY106" i="7"/>
  <c r="AY107" i="7"/>
  <c r="AY108" i="7"/>
  <c r="AY109" i="7"/>
  <c r="AZ6" i="7"/>
  <c r="AZ7" i="7"/>
  <c r="AZ8" i="7"/>
  <c r="AZ9" i="7"/>
  <c r="AZ10" i="7"/>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D6" i="7"/>
  <c r="AD7" i="7"/>
  <c r="AD8" i="7"/>
  <c r="AE6" i="7"/>
  <c r="AE7" i="7"/>
  <c r="AE8" i="7"/>
  <c r="AF6" i="7"/>
  <c r="AF7" i="7"/>
  <c r="AF8" i="7"/>
  <c r="AG6" i="7"/>
  <c r="AG7" i="7"/>
  <c r="AG8" i="7"/>
  <c r="AH6" i="7"/>
  <c r="AH7" i="7"/>
  <c r="AH8" i="7"/>
  <c r="AI6" i="7"/>
  <c r="AI7" i="7"/>
  <c r="AI8" i="7"/>
  <c r="AJ6" i="7"/>
  <c r="AJ7" i="7"/>
  <c r="AJ8" i="7"/>
  <c r="AK6" i="7"/>
  <c r="AK7" i="7"/>
  <c r="AK8" i="7"/>
  <c r="AL6" i="7"/>
  <c r="AL7" i="7"/>
  <c r="AL8" i="7"/>
  <c r="AM6" i="7"/>
  <c r="AM7" i="7"/>
  <c r="AM8" i="7"/>
  <c r="AN6" i="7"/>
  <c r="AN7" i="7"/>
  <c r="AN8" i="7"/>
  <c r="R108" i="7"/>
  <c r="S108" i="7"/>
  <c r="AB108" i="7"/>
  <c r="R109" i="7"/>
  <c r="S109" i="7"/>
  <c r="AA109" i="7"/>
  <c r="S20" i="8"/>
  <c r="S21" i="8"/>
  <c r="S22" i="8"/>
  <c r="S23" i="8"/>
  <c r="S24" i="8"/>
  <c r="S25" i="8"/>
  <c r="S26" i="8"/>
  <c r="S27" i="8"/>
  <c r="S60" i="8"/>
  <c r="S61" i="8"/>
  <c r="S68" i="8"/>
  <c r="S69" i="8"/>
  <c r="S70" i="8"/>
  <c r="S71" i="8"/>
  <c r="S72" i="8"/>
  <c r="S73" i="8"/>
  <c r="S74" i="8"/>
  <c r="S75" i="8"/>
  <c r="AP6" i="8"/>
  <c r="AP7" i="8"/>
  <c r="AP8" i="8"/>
  <c r="AP9" i="8"/>
  <c r="Q108" i="8"/>
  <c r="Q109" i="8"/>
  <c r="AQ6" i="8"/>
  <c r="AQ7" i="8"/>
  <c r="AQ8" i="8"/>
  <c r="AQ9" i="8"/>
  <c r="AR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S6" i="8"/>
  <c r="AS7" i="8"/>
  <c r="AS8" i="8"/>
  <c r="AS9" i="8"/>
  <c r="AS10"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88" i="8"/>
  <c r="AS89" i="8"/>
  <c r="AS90" i="8"/>
  <c r="AS91" i="8"/>
  <c r="AS92" i="8"/>
  <c r="AS93" i="8"/>
  <c r="AS94" i="8"/>
  <c r="AS95" i="8"/>
  <c r="AS96" i="8"/>
  <c r="AS97" i="8"/>
  <c r="AS98" i="8"/>
  <c r="AS99" i="8"/>
  <c r="AS100" i="8"/>
  <c r="AS101" i="8"/>
  <c r="AS102" i="8"/>
  <c r="AS103" i="8"/>
  <c r="AS104" i="8"/>
  <c r="AS105" i="8"/>
  <c r="AS106" i="8"/>
  <c r="AS107" i="8"/>
  <c r="AS108" i="8"/>
  <c r="AS109" i="8"/>
  <c r="AT6" i="8"/>
  <c r="AT7" i="8"/>
  <c r="AT8" i="8"/>
  <c r="AT9" i="8"/>
  <c r="AT10" i="8"/>
  <c r="AT11" i="8"/>
  <c r="AT12" i="8"/>
  <c r="AT13" i="8"/>
  <c r="AT14" i="8"/>
  <c r="AT15" i="8"/>
  <c r="AT16" i="8"/>
  <c r="AT17" i="8"/>
  <c r="AT18" i="8"/>
  <c r="AT19" i="8"/>
  <c r="AT20" i="8"/>
  <c r="AT21" i="8"/>
  <c r="AT22" i="8"/>
  <c r="AT23" i="8"/>
  <c r="AT24" i="8"/>
  <c r="AT25" i="8"/>
  <c r="AT26" i="8"/>
  <c r="AT27" i="8"/>
  <c r="AT28" i="8"/>
  <c r="AT29" i="8"/>
  <c r="AT30" i="8"/>
  <c r="AT31" i="8"/>
  <c r="AT32" i="8"/>
  <c r="AT33" i="8"/>
  <c r="AT34" i="8"/>
  <c r="AT35" i="8"/>
  <c r="AT36" i="8"/>
  <c r="AT37" i="8"/>
  <c r="AT38" i="8"/>
  <c r="AT39" i="8"/>
  <c r="AT40" i="8"/>
  <c r="AT41" i="8"/>
  <c r="AT42" i="8"/>
  <c r="AT43" i="8"/>
  <c r="AT44" i="8"/>
  <c r="AT45" i="8"/>
  <c r="AT46" i="8"/>
  <c r="AT47" i="8"/>
  <c r="AT48" i="8"/>
  <c r="AT49" i="8"/>
  <c r="AT50" i="8"/>
  <c r="AT51" i="8"/>
  <c r="AT52" i="8"/>
  <c r="AT53" i="8"/>
  <c r="AT54" i="8"/>
  <c r="AT55" i="8"/>
  <c r="AT56" i="8"/>
  <c r="AT57" i="8"/>
  <c r="AT58" i="8"/>
  <c r="AT59" i="8"/>
  <c r="AT60" i="8"/>
  <c r="AT61" i="8"/>
  <c r="AT62" i="8"/>
  <c r="AT63" i="8"/>
  <c r="AT64" i="8"/>
  <c r="AT65" i="8"/>
  <c r="AT66" i="8"/>
  <c r="AT67" i="8"/>
  <c r="AT68" i="8"/>
  <c r="AT69" i="8"/>
  <c r="AT70" i="8"/>
  <c r="AT71" i="8"/>
  <c r="AT72" i="8"/>
  <c r="AT73" i="8"/>
  <c r="AT74" i="8"/>
  <c r="AT75" i="8"/>
  <c r="AT76" i="8"/>
  <c r="AT77" i="8"/>
  <c r="AT78" i="8"/>
  <c r="AT79" i="8"/>
  <c r="AT80" i="8"/>
  <c r="AT81" i="8"/>
  <c r="AT82" i="8"/>
  <c r="AT83" i="8"/>
  <c r="AT84" i="8"/>
  <c r="AT85" i="8"/>
  <c r="AT86" i="8"/>
  <c r="AT87" i="8"/>
  <c r="AT88" i="8"/>
  <c r="AT89" i="8"/>
  <c r="AT90" i="8"/>
  <c r="AT91" i="8"/>
  <c r="AT92" i="8"/>
  <c r="AT93" i="8"/>
  <c r="AT94" i="8"/>
  <c r="AT95" i="8"/>
  <c r="AT96" i="8"/>
  <c r="AT97" i="8"/>
  <c r="AT98" i="8"/>
  <c r="AT99" i="8"/>
  <c r="AT100" i="8"/>
  <c r="AT101" i="8"/>
  <c r="AT102" i="8"/>
  <c r="AT103" i="8"/>
  <c r="AT104" i="8"/>
  <c r="AT105" i="8"/>
  <c r="AT106" i="8"/>
  <c r="AT107" i="8"/>
  <c r="AT108" i="8"/>
  <c r="AT109" i="8"/>
  <c r="AU6" i="8"/>
  <c r="AU7" i="8"/>
  <c r="AU8" i="8"/>
  <c r="AU9" i="8"/>
  <c r="AU10" i="8"/>
  <c r="AU11" i="8"/>
  <c r="AU12" i="8"/>
  <c r="AU13" i="8"/>
  <c r="AU14"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V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W6" i="8"/>
  <c r="AW7" i="8"/>
  <c r="AW8" i="8"/>
  <c r="AW9" i="8"/>
  <c r="AW10" i="8"/>
  <c r="AW11" i="8"/>
  <c r="AW12" i="8"/>
  <c r="AW13" i="8"/>
  <c r="AW14"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Y6" i="8"/>
  <c r="AY7" i="8"/>
  <c r="AY8" i="8"/>
  <c r="AY9" i="8"/>
  <c r="AY10" i="8"/>
  <c r="AY11" i="8"/>
  <c r="AY12" i="8"/>
  <c r="AY13" i="8"/>
  <c r="AY14"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Z6" i="8"/>
  <c r="AZ7" i="8"/>
  <c r="AZ8" i="8"/>
  <c r="AZ9" i="8"/>
  <c r="AZ10" i="8"/>
  <c r="AZ11" i="8"/>
  <c r="AZ12" i="8"/>
  <c r="AZ13" i="8"/>
  <c r="AZ14"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D6" i="8"/>
  <c r="AD7" i="8"/>
  <c r="AD8" i="8"/>
  <c r="AD9" i="8"/>
  <c r="AE6" i="8"/>
  <c r="AE7" i="8"/>
  <c r="AE8" i="8"/>
  <c r="AE9" i="8"/>
  <c r="AF6" i="8"/>
  <c r="AF7" i="8"/>
  <c r="AF8" i="8"/>
  <c r="AF9" i="8"/>
  <c r="AG6" i="8"/>
  <c r="AG7" i="8"/>
  <c r="AG8" i="8"/>
  <c r="AG9" i="8"/>
  <c r="AH6" i="8"/>
  <c r="AH7" i="8"/>
  <c r="AH8" i="8"/>
  <c r="AH9" i="8"/>
  <c r="AI6" i="8"/>
  <c r="AI7" i="8"/>
  <c r="AI8" i="8"/>
  <c r="AI9" i="8"/>
  <c r="AJ6" i="8"/>
  <c r="AJ7" i="8"/>
  <c r="AJ8" i="8"/>
  <c r="AJ9" i="8"/>
  <c r="AK6" i="8"/>
  <c r="AK7" i="8"/>
  <c r="AK8" i="8"/>
  <c r="AK9" i="8"/>
  <c r="AL6" i="8"/>
  <c r="AL7" i="8"/>
  <c r="AL8" i="8"/>
  <c r="AL9" i="8"/>
  <c r="AM6" i="8"/>
  <c r="AM7" i="8"/>
  <c r="AM8" i="8"/>
  <c r="AM9" i="8"/>
  <c r="AN6" i="8"/>
  <c r="AN7" i="8"/>
  <c r="AN8" i="8"/>
  <c r="AN9" i="8"/>
  <c r="R108" i="8"/>
  <c r="S108" i="8"/>
  <c r="Z108" i="8"/>
  <c r="R109" i="8"/>
  <c r="S109" i="8"/>
  <c r="Y109" i="8"/>
  <c r="B8" i="23"/>
  <c r="A9" i="23"/>
  <c r="B6" i="23"/>
  <c r="C9" i="23"/>
  <c r="BB8" i="23"/>
  <c r="F8" i="23"/>
  <c r="E8" i="23"/>
  <c r="D8" i="23"/>
  <c r="C8" i="23"/>
  <c r="BB7" i="23"/>
  <c r="F7" i="23"/>
  <c r="E7" i="23"/>
  <c r="D7" i="23"/>
  <c r="C7" i="23"/>
  <c r="F6" i="23"/>
  <c r="E6" i="23"/>
  <c r="D6" i="23"/>
  <c r="C6" i="23"/>
  <c r="W4" i="23"/>
  <c r="U4" i="23"/>
  <c r="S4" i="23"/>
  <c r="Q4" i="23"/>
  <c r="O4" i="23"/>
  <c r="M4" i="23"/>
  <c r="K4" i="23"/>
  <c r="I4" i="23"/>
  <c r="F4" i="23"/>
  <c r="C4" i="23"/>
  <c r="F3" i="23"/>
  <c r="C3" i="23"/>
  <c r="A12" i="11"/>
  <c r="B12" i="11"/>
  <c r="A16" i="11"/>
  <c r="A20" i="11"/>
  <c r="B20" i="11"/>
  <c r="A24" i="11"/>
  <c r="A3" i="22"/>
  <c r="A4" i="22"/>
  <c r="A5" i="22"/>
  <c r="B2" i="22"/>
  <c r="B3" i="22"/>
  <c r="A3" i="21"/>
  <c r="B2" i="21"/>
  <c r="A3" i="20"/>
  <c r="A4" i="20"/>
  <c r="B2" i="20"/>
  <c r="B3" i="20"/>
  <c r="A3" i="19"/>
  <c r="A4" i="19"/>
  <c r="B4" i="19"/>
  <c r="A5" i="19"/>
  <c r="A6" i="19"/>
  <c r="B2" i="19"/>
  <c r="B3" i="19"/>
  <c r="A3" i="18"/>
  <c r="A4" i="18"/>
  <c r="A5" i="18"/>
  <c r="B2" i="18"/>
  <c r="B3" i="18"/>
  <c r="A3" i="17"/>
  <c r="A4" i="17"/>
  <c r="B2" i="17"/>
  <c r="B3" i="17"/>
  <c r="A3" i="16"/>
  <c r="A4" i="16"/>
  <c r="B2" i="16"/>
  <c r="E2" i="16"/>
  <c r="A3" i="15"/>
  <c r="B2" i="15"/>
  <c r="C6" i="2"/>
  <c r="X6" i="3"/>
  <c r="S6" i="3"/>
  <c r="C6" i="3"/>
  <c r="K29" i="14"/>
  <c r="K28" i="14"/>
  <c r="K27" i="14"/>
  <c r="K26" i="14"/>
  <c r="K25" i="14"/>
  <c r="K24" i="14"/>
  <c r="K23" i="14"/>
  <c r="K22" i="14"/>
  <c r="K21" i="14"/>
  <c r="K20" i="14"/>
  <c r="K19" i="14"/>
  <c r="K18" i="14"/>
  <c r="K17" i="14"/>
  <c r="K16" i="14"/>
  <c r="K15" i="14"/>
  <c r="K14" i="14"/>
  <c r="K13" i="14"/>
  <c r="K12" i="14"/>
  <c r="K11" i="14"/>
  <c r="K10" i="14"/>
  <c r="K9" i="14"/>
  <c r="K8" i="14"/>
  <c r="K7" i="14"/>
  <c r="K6" i="14"/>
  <c r="K5" i="14"/>
  <c r="K2" i="14"/>
  <c r="B9" i="1"/>
  <c r="D8" i="1"/>
  <c r="D9" i="1"/>
  <c r="M116" i="8"/>
  <c r="L116" i="8"/>
  <c r="I116" i="8"/>
  <c r="J116" i="8"/>
  <c r="K116" i="8"/>
  <c r="N116" i="8"/>
  <c r="O116" i="8"/>
  <c r="M115" i="8"/>
  <c r="L115" i="8"/>
  <c r="I115" i="8"/>
  <c r="J115" i="8"/>
  <c r="K115" i="8"/>
  <c r="N115" i="8"/>
  <c r="O115" i="8"/>
  <c r="M114" i="8"/>
  <c r="L114" i="8"/>
  <c r="I114" i="8"/>
  <c r="J114" i="8"/>
  <c r="K114" i="8"/>
  <c r="M113" i="8"/>
  <c r="L113" i="8"/>
  <c r="I113" i="8"/>
  <c r="J113" i="8"/>
  <c r="K113" i="8"/>
  <c r="M112" i="8"/>
  <c r="N112" i="8"/>
  <c r="O112" i="8"/>
  <c r="L112" i="8"/>
  <c r="I112" i="8"/>
  <c r="J112" i="8"/>
  <c r="K112" i="8"/>
  <c r="M111" i="8"/>
  <c r="N111" i="8"/>
  <c r="O111" i="8"/>
  <c r="L111" i="8"/>
  <c r="I111" i="8"/>
  <c r="J111" i="8"/>
  <c r="K111" i="8"/>
  <c r="L110" i="8"/>
  <c r="I110" i="8"/>
  <c r="J110" i="8"/>
  <c r="K110" i="8"/>
  <c r="H9" i="8"/>
  <c r="K8" i="8"/>
  <c r="H8" i="8"/>
  <c r="K7" i="8"/>
  <c r="J7" i="8"/>
  <c r="H7" i="8"/>
  <c r="K6" i="8"/>
  <c r="J6" i="8"/>
  <c r="I6" i="8"/>
  <c r="H6" i="8"/>
  <c r="M116" i="7"/>
  <c r="L116" i="7"/>
  <c r="I116" i="7"/>
  <c r="J116" i="7"/>
  <c r="K116" i="7"/>
  <c r="M115" i="7"/>
  <c r="L115" i="7"/>
  <c r="I115" i="7"/>
  <c r="J115" i="7"/>
  <c r="K115" i="7"/>
  <c r="M114" i="7"/>
  <c r="L114" i="7"/>
  <c r="I114" i="7"/>
  <c r="J114" i="7"/>
  <c r="K114" i="7"/>
  <c r="M113" i="7"/>
  <c r="L113" i="7"/>
  <c r="I113" i="7"/>
  <c r="J113" i="7"/>
  <c r="K113" i="7"/>
  <c r="N113" i="7"/>
  <c r="O113" i="7"/>
  <c r="M112" i="7"/>
  <c r="L112" i="7"/>
  <c r="I112" i="7"/>
  <c r="J112" i="7"/>
  <c r="K112" i="7"/>
  <c r="M111" i="7"/>
  <c r="L111" i="7"/>
  <c r="I111" i="7"/>
  <c r="J111" i="7"/>
  <c r="K111" i="7"/>
  <c r="L110" i="7"/>
  <c r="I110" i="7"/>
  <c r="J110" i="7"/>
  <c r="K110" i="7"/>
  <c r="H8" i="7"/>
  <c r="K7" i="7"/>
  <c r="H7" i="7"/>
  <c r="K6" i="7"/>
  <c r="J6" i="7"/>
  <c r="H6" i="7"/>
  <c r="M116" i="6"/>
  <c r="L116" i="6"/>
  <c r="I116" i="6"/>
  <c r="J116" i="6"/>
  <c r="K116" i="6"/>
  <c r="N116" i="6"/>
  <c r="O116" i="6"/>
  <c r="M115" i="6"/>
  <c r="L115" i="6"/>
  <c r="I115" i="6"/>
  <c r="J115" i="6"/>
  <c r="K115" i="6"/>
  <c r="N115" i="6"/>
  <c r="O115" i="6"/>
  <c r="M114" i="6"/>
  <c r="L114" i="6"/>
  <c r="I114" i="6"/>
  <c r="J114" i="6"/>
  <c r="K114" i="6"/>
  <c r="M113" i="6"/>
  <c r="L113" i="6"/>
  <c r="I113" i="6"/>
  <c r="J113" i="6"/>
  <c r="K113" i="6"/>
  <c r="M112" i="6"/>
  <c r="N112" i="6"/>
  <c r="O112" i="6"/>
  <c r="L112" i="6"/>
  <c r="I112" i="6"/>
  <c r="J112" i="6"/>
  <c r="K112" i="6"/>
  <c r="M111" i="6"/>
  <c r="N111" i="6"/>
  <c r="O111" i="6"/>
  <c r="L111" i="6"/>
  <c r="I111" i="6"/>
  <c r="J111" i="6"/>
  <c r="K111" i="6"/>
  <c r="L110" i="6"/>
  <c r="I110" i="6"/>
  <c r="J110" i="6"/>
  <c r="K110" i="6"/>
  <c r="H7" i="6"/>
  <c r="H6" i="6"/>
  <c r="M116" i="12"/>
  <c r="L116" i="12"/>
  <c r="I116" i="12"/>
  <c r="J116" i="12"/>
  <c r="K116" i="12"/>
  <c r="M115" i="12"/>
  <c r="L115" i="12"/>
  <c r="I115" i="12"/>
  <c r="J115" i="12"/>
  <c r="K115" i="12"/>
  <c r="M114" i="12"/>
  <c r="L114" i="12"/>
  <c r="I114" i="12"/>
  <c r="J114" i="12"/>
  <c r="K114" i="12"/>
  <c r="M113" i="12"/>
  <c r="L113" i="12"/>
  <c r="I113" i="12"/>
  <c r="J113" i="12"/>
  <c r="K113" i="12"/>
  <c r="N113" i="12"/>
  <c r="O113" i="12"/>
  <c r="M112" i="12"/>
  <c r="L112" i="12"/>
  <c r="I112" i="12"/>
  <c r="J112" i="12"/>
  <c r="K112" i="12"/>
  <c r="M111" i="12"/>
  <c r="L111" i="12"/>
  <c r="I111" i="12"/>
  <c r="J111" i="12"/>
  <c r="K111" i="12"/>
  <c r="L110" i="12"/>
  <c r="I110" i="12"/>
  <c r="J110" i="12"/>
  <c r="K110" i="12"/>
  <c r="H7" i="12"/>
  <c r="K6" i="12"/>
  <c r="H6" i="12"/>
  <c r="M116" i="5"/>
  <c r="L116" i="5"/>
  <c r="I116" i="5"/>
  <c r="J116" i="5"/>
  <c r="K116" i="5"/>
  <c r="M115" i="5"/>
  <c r="N115" i="5"/>
  <c r="O115" i="5"/>
  <c r="L115" i="5"/>
  <c r="I115" i="5"/>
  <c r="J115" i="5"/>
  <c r="K115" i="5"/>
  <c r="M114" i="5"/>
  <c r="L114" i="5"/>
  <c r="I114" i="5"/>
  <c r="J114" i="5"/>
  <c r="K114" i="5"/>
  <c r="M113" i="5"/>
  <c r="L113" i="5"/>
  <c r="I113" i="5"/>
  <c r="J113" i="5"/>
  <c r="K113" i="5"/>
  <c r="M112" i="5"/>
  <c r="L112" i="5"/>
  <c r="I112" i="5"/>
  <c r="J112" i="5"/>
  <c r="K112" i="5"/>
  <c r="M111" i="5"/>
  <c r="L111" i="5"/>
  <c r="I111" i="5"/>
  <c r="J111" i="5"/>
  <c r="K111" i="5"/>
  <c r="N111" i="5"/>
  <c r="O111" i="5"/>
  <c r="L110" i="5"/>
  <c r="I110" i="5"/>
  <c r="J110" i="5"/>
  <c r="K110" i="5"/>
  <c r="K6" i="5"/>
  <c r="H6" i="5"/>
  <c r="M116" i="4"/>
  <c r="L116" i="4"/>
  <c r="I116" i="4"/>
  <c r="J116" i="4"/>
  <c r="K116" i="4"/>
  <c r="M115" i="4"/>
  <c r="L115" i="4"/>
  <c r="I115" i="4"/>
  <c r="J115" i="4"/>
  <c r="K115" i="4"/>
  <c r="M114" i="4"/>
  <c r="L114" i="4"/>
  <c r="I114" i="4"/>
  <c r="J114" i="4"/>
  <c r="K114" i="4"/>
  <c r="M113" i="4"/>
  <c r="L113" i="4"/>
  <c r="I113" i="4"/>
  <c r="J113" i="4"/>
  <c r="K113" i="4"/>
  <c r="N113" i="4"/>
  <c r="O113" i="4"/>
  <c r="M112" i="4"/>
  <c r="L112" i="4"/>
  <c r="I112" i="4"/>
  <c r="J112" i="4"/>
  <c r="K112" i="4"/>
  <c r="M111" i="4"/>
  <c r="L111" i="4"/>
  <c r="I111" i="4"/>
  <c r="J111" i="4"/>
  <c r="K111" i="4"/>
  <c r="L110" i="4"/>
  <c r="I110" i="4"/>
  <c r="J110" i="4"/>
  <c r="K110" i="4"/>
  <c r="H9" i="4"/>
  <c r="H8" i="4"/>
  <c r="K6" i="4"/>
  <c r="H6" i="4"/>
  <c r="M116" i="3"/>
  <c r="L116" i="3"/>
  <c r="I116" i="3"/>
  <c r="J116" i="3"/>
  <c r="K116" i="3"/>
  <c r="M115" i="3"/>
  <c r="L115" i="3"/>
  <c r="I115" i="3"/>
  <c r="J115" i="3"/>
  <c r="K115" i="3"/>
  <c r="N115" i="3"/>
  <c r="O115" i="3"/>
  <c r="M114" i="3"/>
  <c r="L114" i="3"/>
  <c r="I114" i="3"/>
  <c r="J114" i="3"/>
  <c r="K114" i="3"/>
  <c r="M113" i="3"/>
  <c r="L113" i="3"/>
  <c r="I113" i="3"/>
  <c r="J113" i="3"/>
  <c r="K113" i="3"/>
  <c r="M112" i="3"/>
  <c r="L112" i="3"/>
  <c r="I112" i="3"/>
  <c r="J112" i="3"/>
  <c r="K112" i="3"/>
  <c r="M111" i="3"/>
  <c r="N111" i="3"/>
  <c r="O111" i="3"/>
  <c r="L111" i="3"/>
  <c r="I111" i="3"/>
  <c r="J111" i="3"/>
  <c r="K111" i="3"/>
  <c r="L110" i="3"/>
  <c r="I110" i="3"/>
  <c r="J110" i="3"/>
  <c r="K110" i="3"/>
  <c r="K6" i="3"/>
  <c r="H6" i="3"/>
  <c r="J6" i="2"/>
  <c r="X30" i="2"/>
  <c r="S30" i="2"/>
  <c r="AB30" i="2"/>
  <c r="X31" i="2"/>
  <c r="S31" i="2"/>
  <c r="X32" i="2"/>
  <c r="S32" i="2"/>
  <c r="X33" i="2"/>
  <c r="S33" i="2"/>
  <c r="K7" i="2"/>
  <c r="K6" i="2"/>
  <c r="E8" i="13"/>
  <c r="E21" i="13"/>
  <c r="F8" i="13"/>
  <c r="F21" i="13"/>
  <c r="G8" i="13"/>
  <c r="G21" i="13"/>
  <c r="H8" i="13"/>
  <c r="H21" i="13"/>
  <c r="I8" i="13"/>
  <c r="I21" i="13"/>
  <c r="J8" i="13"/>
  <c r="J21" i="13"/>
  <c r="K8" i="13"/>
  <c r="K21" i="13"/>
  <c r="D8" i="13"/>
  <c r="D21" i="13"/>
  <c r="T6" i="11"/>
  <c r="E6" i="11"/>
  <c r="H6" i="11"/>
  <c r="K6" i="11"/>
  <c r="N6" i="11"/>
  <c r="Q6" i="11"/>
  <c r="K12" i="13"/>
  <c r="J12" i="13"/>
  <c r="I12" i="13"/>
  <c r="H12" i="13"/>
  <c r="G12" i="13"/>
  <c r="F12" i="13"/>
  <c r="E12" i="13"/>
  <c r="D12" i="13"/>
  <c r="B4" i="13"/>
  <c r="B3" i="13"/>
  <c r="F4" i="8"/>
  <c r="F4" i="7"/>
  <c r="F4" i="6"/>
  <c r="F4" i="12"/>
  <c r="F4" i="5"/>
  <c r="F4" i="4"/>
  <c r="F4" i="3"/>
  <c r="F3" i="8"/>
  <c r="F3" i="7"/>
  <c r="F3" i="6"/>
  <c r="F3" i="12"/>
  <c r="F3" i="5"/>
  <c r="F3" i="4"/>
  <c r="F3" i="3"/>
  <c r="F3" i="2"/>
  <c r="F4" i="2"/>
  <c r="C2" i="2"/>
  <c r="X109" i="2"/>
  <c r="Z108" i="2"/>
  <c r="X108" i="2"/>
  <c r="X107" i="2"/>
  <c r="S107" i="2"/>
  <c r="Z107" i="2"/>
  <c r="X106" i="2"/>
  <c r="S106" i="2"/>
  <c r="X105" i="2"/>
  <c r="S105" i="2"/>
  <c r="AB105" i="2"/>
  <c r="X104" i="2"/>
  <c r="S104" i="2"/>
  <c r="X103" i="2"/>
  <c r="S103" i="2"/>
  <c r="X102" i="2"/>
  <c r="S102" i="2"/>
  <c r="AA102" i="2"/>
  <c r="X101" i="2"/>
  <c r="S101" i="2"/>
  <c r="X100" i="2"/>
  <c r="S100" i="2"/>
  <c r="X99" i="2"/>
  <c r="S99" i="2"/>
  <c r="X98" i="2"/>
  <c r="S98" i="2"/>
  <c r="AA98" i="2"/>
  <c r="X97" i="2"/>
  <c r="S97" i="2"/>
  <c r="X96" i="2"/>
  <c r="S96" i="2"/>
  <c r="X94" i="2"/>
  <c r="S94" i="2"/>
  <c r="X93" i="2"/>
  <c r="S93" i="2"/>
  <c r="Z92" i="2"/>
  <c r="X92" i="2"/>
  <c r="X91" i="2"/>
  <c r="S91" i="2"/>
  <c r="X90" i="2"/>
  <c r="S90" i="2"/>
  <c r="AA90" i="2"/>
  <c r="X89" i="2"/>
  <c r="S89" i="2"/>
  <c r="Z88" i="2"/>
  <c r="X88" i="2"/>
  <c r="X87" i="2"/>
  <c r="S87" i="2"/>
  <c r="X86" i="2"/>
  <c r="S86" i="2"/>
  <c r="AA86" i="2"/>
  <c r="X85" i="2"/>
  <c r="S85" i="2"/>
  <c r="X84" i="2"/>
  <c r="S84" i="2"/>
  <c r="X83" i="2"/>
  <c r="S83" i="2"/>
  <c r="X82" i="2"/>
  <c r="S82" i="2"/>
  <c r="AA82" i="2"/>
  <c r="X81" i="2"/>
  <c r="S81" i="2"/>
  <c r="X80" i="2"/>
  <c r="S80" i="2"/>
  <c r="X79" i="2"/>
  <c r="S79" i="2"/>
  <c r="X78" i="2"/>
  <c r="S78" i="2"/>
  <c r="X77" i="2"/>
  <c r="S77" i="2"/>
  <c r="X76" i="2"/>
  <c r="S76" i="2"/>
  <c r="X75" i="2"/>
  <c r="S75" i="2"/>
  <c r="X74" i="2"/>
  <c r="S74" i="2"/>
  <c r="AA74" i="2"/>
  <c r="X73" i="2"/>
  <c r="S73" i="2"/>
  <c r="X72" i="2"/>
  <c r="S72" i="2"/>
  <c r="X71" i="2"/>
  <c r="S71" i="2"/>
  <c r="X70" i="2"/>
  <c r="S70" i="2"/>
  <c r="AA70" i="2"/>
  <c r="X69" i="2"/>
  <c r="S69" i="2"/>
  <c r="X68" i="2"/>
  <c r="S68" i="2"/>
  <c r="X67" i="2"/>
  <c r="S67" i="2"/>
  <c r="X66" i="2"/>
  <c r="S66" i="2"/>
  <c r="AA66" i="2"/>
  <c r="X65" i="2"/>
  <c r="S65" i="2"/>
  <c r="X64" i="2"/>
  <c r="S64" i="2"/>
  <c r="X63" i="2"/>
  <c r="S63" i="2"/>
  <c r="X62" i="2"/>
  <c r="S62" i="2"/>
  <c r="X61" i="2"/>
  <c r="S61" i="2"/>
  <c r="X60" i="2"/>
  <c r="S60" i="2"/>
  <c r="X59" i="2"/>
  <c r="S59" i="2"/>
  <c r="X58" i="2"/>
  <c r="S58" i="2"/>
  <c r="AA58" i="2"/>
  <c r="X57" i="2"/>
  <c r="S57" i="2"/>
  <c r="X56" i="2"/>
  <c r="S56" i="2"/>
  <c r="X55" i="2"/>
  <c r="S55" i="2"/>
  <c r="X54" i="2"/>
  <c r="S54" i="2"/>
  <c r="AA54" i="2"/>
  <c r="X53" i="2"/>
  <c r="S53" i="2"/>
  <c r="X52" i="2"/>
  <c r="S52" i="2"/>
  <c r="X51" i="2"/>
  <c r="S51" i="2"/>
  <c r="X50" i="2"/>
  <c r="S50" i="2"/>
  <c r="AA50" i="2"/>
  <c r="X49" i="2"/>
  <c r="S49" i="2"/>
  <c r="X48" i="2"/>
  <c r="S48" i="2"/>
  <c r="X47" i="2"/>
  <c r="S47" i="2"/>
  <c r="X46" i="2"/>
  <c r="S46" i="2"/>
  <c r="X45" i="2"/>
  <c r="S45" i="2"/>
  <c r="X44" i="2"/>
  <c r="S44" i="2"/>
  <c r="X43" i="2"/>
  <c r="S43" i="2"/>
  <c r="X42" i="2"/>
  <c r="S42" i="2"/>
  <c r="AA42" i="2"/>
  <c r="X41" i="2"/>
  <c r="S41" i="2"/>
  <c r="X40" i="2"/>
  <c r="S40" i="2"/>
  <c r="X39" i="2"/>
  <c r="S39" i="2"/>
  <c r="X38" i="2"/>
  <c r="S38" i="2"/>
  <c r="AA38" i="2"/>
  <c r="X37" i="2"/>
  <c r="S37" i="2"/>
  <c r="X36" i="2"/>
  <c r="S36" i="2"/>
  <c r="X35" i="2"/>
  <c r="S35" i="2"/>
  <c r="X34" i="2"/>
  <c r="S34" i="2"/>
  <c r="AA34" i="2"/>
  <c r="X29" i="2"/>
  <c r="S29" i="2"/>
  <c r="X28" i="2"/>
  <c r="S28" i="2"/>
  <c r="X27" i="2"/>
  <c r="S27" i="2"/>
  <c r="X26" i="2"/>
  <c r="S26" i="2"/>
  <c r="AA26" i="2"/>
  <c r="X25" i="2"/>
  <c r="S25" i="2"/>
  <c r="X24" i="2"/>
  <c r="S24" i="2"/>
  <c r="X23" i="2"/>
  <c r="S23" i="2"/>
  <c r="X22" i="2"/>
  <c r="S22" i="2"/>
  <c r="AA22" i="2"/>
  <c r="X21" i="2"/>
  <c r="S21" i="2"/>
  <c r="X20" i="2"/>
  <c r="S20" i="2"/>
  <c r="X19" i="2"/>
  <c r="S19" i="2"/>
  <c r="X18" i="2"/>
  <c r="S18" i="2"/>
  <c r="AA18" i="2"/>
  <c r="X17" i="2"/>
  <c r="S17" i="2"/>
  <c r="X16" i="2"/>
  <c r="S16" i="2"/>
  <c r="X15" i="2"/>
  <c r="S15" i="2"/>
  <c r="X14" i="2"/>
  <c r="S14" i="2"/>
  <c r="X13" i="2"/>
  <c r="S13" i="2"/>
  <c r="X12" i="2"/>
  <c r="S12" i="2"/>
  <c r="X11" i="2"/>
  <c r="S11" i="2"/>
  <c r="D10" i="2"/>
  <c r="X10" i="2"/>
  <c r="S10" i="2"/>
  <c r="AB10" i="2"/>
  <c r="E10" i="2"/>
  <c r="W10" i="2"/>
  <c r="C10" i="2"/>
  <c r="V10" i="2"/>
  <c r="D9" i="2"/>
  <c r="AC9" i="2"/>
  <c r="X9" i="2"/>
  <c r="S9" i="2"/>
  <c r="E9" i="2"/>
  <c r="W9" i="2"/>
  <c r="C9" i="2"/>
  <c r="BB8" i="2"/>
  <c r="D8" i="2"/>
  <c r="X8" i="2"/>
  <c r="S8" i="2"/>
  <c r="E8" i="2"/>
  <c r="W8" i="2"/>
  <c r="C8" i="2"/>
  <c r="V8" i="2"/>
  <c r="H8" i="2"/>
  <c r="BB7" i="2"/>
  <c r="D7" i="2"/>
  <c r="AC7" i="2"/>
  <c r="X7" i="2"/>
  <c r="S7" i="2"/>
  <c r="E7" i="2"/>
  <c r="W7" i="2"/>
  <c r="C7" i="2"/>
  <c r="H7" i="2"/>
  <c r="D6" i="2"/>
  <c r="E6" i="2"/>
  <c r="W6" i="2"/>
  <c r="V6" i="2"/>
  <c r="H6" i="2"/>
  <c r="C4" i="2"/>
  <c r="P3" i="2"/>
  <c r="C3" i="2"/>
  <c r="C2" i="3"/>
  <c r="Z109" i="3"/>
  <c r="X109" i="3"/>
  <c r="AB108" i="3"/>
  <c r="AA108" i="3"/>
  <c r="Z108" i="3"/>
  <c r="Y108" i="3"/>
  <c r="X108" i="3"/>
  <c r="X107" i="3"/>
  <c r="S107" i="3"/>
  <c r="X106" i="3"/>
  <c r="S106" i="3"/>
  <c r="X105" i="3"/>
  <c r="S105" i="3"/>
  <c r="X104" i="3"/>
  <c r="S104" i="3"/>
  <c r="X103" i="3"/>
  <c r="S103" i="3"/>
  <c r="X102" i="3"/>
  <c r="S102" i="3"/>
  <c r="X101" i="3"/>
  <c r="S101" i="3"/>
  <c r="X100" i="3"/>
  <c r="S100" i="3"/>
  <c r="X99" i="3"/>
  <c r="S99" i="3"/>
  <c r="X98" i="3"/>
  <c r="S98" i="3"/>
  <c r="X97" i="3"/>
  <c r="S97" i="3"/>
  <c r="X96" i="3"/>
  <c r="S96" i="3"/>
  <c r="X95" i="3"/>
  <c r="S95" i="3"/>
  <c r="X94" i="3"/>
  <c r="S94" i="3"/>
  <c r="X93" i="3"/>
  <c r="S93" i="3"/>
  <c r="X92" i="3"/>
  <c r="S92" i="3"/>
  <c r="X91" i="3"/>
  <c r="S91" i="3"/>
  <c r="X90" i="3"/>
  <c r="S90" i="3"/>
  <c r="X89" i="3"/>
  <c r="S89" i="3"/>
  <c r="X88" i="3"/>
  <c r="S88" i="3"/>
  <c r="X87" i="3"/>
  <c r="S87" i="3"/>
  <c r="X86" i="3"/>
  <c r="S86" i="3"/>
  <c r="X85" i="3"/>
  <c r="S85" i="3"/>
  <c r="X84" i="3"/>
  <c r="S84" i="3"/>
  <c r="X83" i="3"/>
  <c r="S83" i="3"/>
  <c r="X82" i="3"/>
  <c r="S82" i="3"/>
  <c r="X81" i="3"/>
  <c r="S81" i="3"/>
  <c r="X80" i="3"/>
  <c r="S80" i="3"/>
  <c r="X79" i="3"/>
  <c r="S79" i="3"/>
  <c r="X78" i="3"/>
  <c r="S78" i="3"/>
  <c r="X77" i="3"/>
  <c r="S77" i="3"/>
  <c r="X76" i="3"/>
  <c r="S76" i="3"/>
  <c r="X75" i="3"/>
  <c r="S75" i="3"/>
  <c r="X74" i="3"/>
  <c r="S74" i="3"/>
  <c r="X73" i="3"/>
  <c r="S73" i="3"/>
  <c r="X72" i="3"/>
  <c r="S72" i="3"/>
  <c r="X71" i="3"/>
  <c r="S71" i="3"/>
  <c r="X70" i="3"/>
  <c r="S70" i="3"/>
  <c r="X69" i="3"/>
  <c r="S69" i="3"/>
  <c r="X68" i="3"/>
  <c r="S68" i="3"/>
  <c r="X67" i="3"/>
  <c r="S67" i="3"/>
  <c r="X66" i="3"/>
  <c r="S66" i="3"/>
  <c r="X65" i="3"/>
  <c r="S65" i="3"/>
  <c r="X64" i="3"/>
  <c r="S64" i="3"/>
  <c r="X63" i="3"/>
  <c r="S63" i="3"/>
  <c r="X62" i="3"/>
  <c r="S62" i="3"/>
  <c r="X61" i="3"/>
  <c r="S61" i="3"/>
  <c r="X60" i="3"/>
  <c r="S60" i="3"/>
  <c r="X59" i="3"/>
  <c r="S59" i="3"/>
  <c r="X58" i="3"/>
  <c r="S58" i="3"/>
  <c r="X57" i="3"/>
  <c r="S57" i="3"/>
  <c r="X56" i="3"/>
  <c r="S56" i="3"/>
  <c r="X55" i="3"/>
  <c r="S55" i="3"/>
  <c r="X54" i="3"/>
  <c r="S54" i="3"/>
  <c r="X53" i="3"/>
  <c r="S53" i="3"/>
  <c r="X52" i="3"/>
  <c r="S52" i="3"/>
  <c r="X51" i="3"/>
  <c r="S51" i="3"/>
  <c r="X50" i="3"/>
  <c r="S50" i="3"/>
  <c r="X49" i="3"/>
  <c r="S49" i="3"/>
  <c r="X48" i="3"/>
  <c r="S48" i="3"/>
  <c r="X47" i="3"/>
  <c r="S47" i="3"/>
  <c r="X46" i="3"/>
  <c r="S46" i="3"/>
  <c r="X45" i="3"/>
  <c r="S45" i="3"/>
  <c r="X44" i="3"/>
  <c r="S44" i="3"/>
  <c r="X43" i="3"/>
  <c r="S43" i="3"/>
  <c r="X42" i="3"/>
  <c r="S42" i="3"/>
  <c r="X41" i="3"/>
  <c r="S41" i="3"/>
  <c r="X40" i="3"/>
  <c r="S40" i="3"/>
  <c r="X39" i="3"/>
  <c r="S39" i="3"/>
  <c r="X38" i="3"/>
  <c r="S38" i="3"/>
  <c r="X37" i="3"/>
  <c r="S37" i="3"/>
  <c r="X36" i="3"/>
  <c r="S36" i="3"/>
  <c r="X35" i="3"/>
  <c r="S35" i="3"/>
  <c r="X34" i="3"/>
  <c r="S34" i="3"/>
  <c r="X33" i="3"/>
  <c r="S33" i="3"/>
  <c r="X32" i="3"/>
  <c r="S32" i="3"/>
  <c r="X31" i="3"/>
  <c r="S31" i="3"/>
  <c r="X30" i="3"/>
  <c r="S30" i="3"/>
  <c r="X29" i="3"/>
  <c r="S29" i="3"/>
  <c r="C7" i="3"/>
  <c r="V7" i="3"/>
  <c r="X28" i="3"/>
  <c r="S28" i="3"/>
  <c r="X27" i="3"/>
  <c r="S27" i="3"/>
  <c r="X26" i="3"/>
  <c r="S26" i="3"/>
  <c r="X25" i="3"/>
  <c r="S25" i="3"/>
  <c r="X24" i="3"/>
  <c r="S24" i="3"/>
  <c r="X23" i="3"/>
  <c r="S23" i="3"/>
  <c r="X22" i="3"/>
  <c r="S22" i="3"/>
  <c r="X21" i="3"/>
  <c r="S21" i="3"/>
  <c r="X20" i="3"/>
  <c r="S20" i="3"/>
  <c r="X19" i="3"/>
  <c r="S19" i="3"/>
  <c r="X18" i="3"/>
  <c r="S18" i="3"/>
  <c r="X17" i="3"/>
  <c r="S17" i="3"/>
  <c r="X16" i="3"/>
  <c r="S16" i="3"/>
  <c r="X15" i="3"/>
  <c r="S15" i="3"/>
  <c r="X14" i="3"/>
  <c r="S14" i="3"/>
  <c r="X13" i="3"/>
  <c r="S13" i="3"/>
  <c r="X12" i="3"/>
  <c r="S12" i="3"/>
  <c r="X11" i="3"/>
  <c r="S11" i="3"/>
  <c r="X10" i="3"/>
  <c r="S10" i="3"/>
  <c r="X9" i="3"/>
  <c r="S9" i="3"/>
  <c r="X8" i="3"/>
  <c r="S8" i="3"/>
  <c r="BB7" i="3"/>
  <c r="D7" i="3"/>
  <c r="AC7" i="3"/>
  <c r="X7" i="3"/>
  <c r="S7" i="3"/>
  <c r="E7" i="3"/>
  <c r="W7" i="3"/>
  <c r="D6" i="3"/>
  <c r="AC6" i="3"/>
  <c r="E6" i="3"/>
  <c r="W6" i="3"/>
  <c r="V6" i="3"/>
  <c r="C4" i="3"/>
  <c r="P3" i="3"/>
  <c r="C3" i="3"/>
  <c r="C2" i="8"/>
  <c r="AB109" i="8"/>
  <c r="Z109" i="8"/>
  <c r="X109" i="8"/>
  <c r="AA108" i="8"/>
  <c r="Y108" i="8"/>
  <c r="X108" i="8"/>
  <c r="X107" i="8"/>
  <c r="S107" i="8"/>
  <c r="X106" i="8"/>
  <c r="S106" i="8"/>
  <c r="X105" i="8"/>
  <c r="S105" i="8"/>
  <c r="X104" i="8"/>
  <c r="S104" i="8"/>
  <c r="X103" i="8"/>
  <c r="S103" i="8"/>
  <c r="X102" i="8"/>
  <c r="S102" i="8"/>
  <c r="X101" i="8"/>
  <c r="S101" i="8"/>
  <c r="X100" i="8"/>
  <c r="S100" i="8"/>
  <c r="X99" i="8"/>
  <c r="S99" i="8"/>
  <c r="X98" i="8"/>
  <c r="S98" i="8"/>
  <c r="X97" i="8"/>
  <c r="S97" i="8"/>
  <c r="X96" i="8"/>
  <c r="S96" i="8"/>
  <c r="X95" i="8"/>
  <c r="S95" i="8"/>
  <c r="X94" i="8"/>
  <c r="S94" i="8"/>
  <c r="X93" i="8"/>
  <c r="S93" i="8"/>
  <c r="X92" i="8"/>
  <c r="S92" i="8"/>
  <c r="X91" i="8"/>
  <c r="S91" i="8"/>
  <c r="X90" i="8"/>
  <c r="S90" i="8"/>
  <c r="X89" i="8"/>
  <c r="S89" i="8"/>
  <c r="X88" i="8"/>
  <c r="S88" i="8"/>
  <c r="X87" i="8"/>
  <c r="S87" i="8"/>
  <c r="X86" i="8"/>
  <c r="S86" i="8"/>
  <c r="X85" i="8"/>
  <c r="S85" i="8"/>
  <c r="X84" i="8"/>
  <c r="S84" i="8"/>
  <c r="X83" i="8"/>
  <c r="S83" i="8"/>
  <c r="X82" i="8"/>
  <c r="S82" i="8"/>
  <c r="X81" i="8"/>
  <c r="S81" i="8"/>
  <c r="X80" i="8"/>
  <c r="S80" i="8"/>
  <c r="X79" i="8"/>
  <c r="S79" i="8"/>
  <c r="X78" i="8"/>
  <c r="S78" i="8"/>
  <c r="X77" i="8"/>
  <c r="S77" i="8"/>
  <c r="X76" i="8"/>
  <c r="S76" i="8"/>
  <c r="AB75" i="8"/>
  <c r="AA75" i="8"/>
  <c r="Z75" i="8"/>
  <c r="Y75" i="8"/>
  <c r="X75" i="8"/>
  <c r="AB74" i="8"/>
  <c r="AA74" i="8"/>
  <c r="Z74" i="8"/>
  <c r="Y74" i="8"/>
  <c r="X74" i="8"/>
  <c r="AB73" i="8"/>
  <c r="AA73" i="8"/>
  <c r="Z73" i="8"/>
  <c r="Y73" i="8"/>
  <c r="X73" i="8"/>
  <c r="AB72" i="8"/>
  <c r="AA72" i="8"/>
  <c r="Z72" i="8"/>
  <c r="Y72" i="8"/>
  <c r="X72" i="8"/>
  <c r="AB71" i="8"/>
  <c r="AA71" i="8"/>
  <c r="Z71" i="8"/>
  <c r="Y71" i="8"/>
  <c r="X71" i="8"/>
  <c r="AB70" i="8"/>
  <c r="AA70" i="8"/>
  <c r="Z70" i="8"/>
  <c r="Y70" i="8"/>
  <c r="X70" i="8"/>
  <c r="AB69" i="8"/>
  <c r="AA69" i="8"/>
  <c r="Z69" i="8"/>
  <c r="Y69" i="8"/>
  <c r="X69" i="8"/>
  <c r="AB68" i="8"/>
  <c r="AA68" i="8"/>
  <c r="Z68" i="8"/>
  <c r="Y68" i="8"/>
  <c r="X68" i="8"/>
  <c r="X67" i="8"/>
  <c r="S67" i="8"/>
  <c r="X66" i="8"/>
  <c r="S66" i="8"/>
  <c r="X65" i="8"/>
  <c r="S65" i="8"/>
  <c r="X64" i="8"/>
  <c r="S64" i="8"/>
  <c r="X63" i="8"/>
  <c r="S63" i="8"/>
  <c r="X62" i="8"/>
  <c r="S62" i="8"/>
  <c r="AB61" i="8"/>
  <c r="AA61" i="8"/>
  <c r="Z61" i="8"/>
  <c r="Y61" i="8"/>
  <c r="X61" i="8"/>
  <c r="AB60" i="8"/>
  <c r="AA60" i="8"/>
  <c r="Z60" i="8"/>
  <c r="Y60" i="8"/>
  <c r="X60" i="8"/>
  <c r="X59" i="8"/>
  <c r="S59" i="8"/>
  <c r="X58" i="8"/>
  <c r="S58" i="8"/>
  <c r="X57" i="8"/>
  <c r="S57" i="8"/>
  <c r="X56" i="8"/>
  <c r="S56" i="8"/>
  <c r="X55" i="8"/>
  <c r="S55" i="8"/>
  <c r="X54" i="8"/>
  <c r="S54" i="8"/>
  <c r="X53" i="8"/>
  <c r="S53" i="8"/>
  <c r="X52" i="8"/>
  <c r="S52" i="8"/>
  <c r="X51" i="8"/>
  <c r="S51" i="8"/>
  <c r="X50" i="8"/>
  <c r="S50" i="8"/>
  <c r="X49" i="8"/>
  <c r="S49" i="8"/>
  <c r="X48" i="8"/>
  <c r="S48" i="8"/>
  <c r="X47" i="8"/>
  <c r="S47" i="8"/>
  <c r="X46" i="8"/>
  <c r="S46" i="8"/>
  <c r="X45" i="8"/>
  <c r="S45" i="8"/>
  <c r="X44" i="8"/>
  <c r="S44" i="8"/>
  <c r="X43" i="8"/>
  <c r="S43" i="8"/>
  <c r="X42" i="8"/>
  <c r="S42" i="8"/>
  <c r="X41" i="8"/>
  <c r="S41" i="8"/>
  <c r="X40" i="8"/>
  <c r="S40" i="8"/>
  <c r="X39" i="8"/>
  <c r="S39" i="8"/>
  <c r="X38" i="8"/>
  <c r="S38" i="8"/>
  <c r="X37" i="8"/>
  <c r="S37" i="8"/>
  <c r="X36" i="8"/>
  <c r="S36" i="8"/>
  <c r="X35" i="8"/>
  <c r="S35" i="8"/>
  <c r="X34" i="8"/>
  <c r="S34" i="8"/>
  <c r="X33" i="8"/>
  <c r="S33" i="8"/>
  <c r="X32" i="8"/>
  <c r="S32" i="8"/>
  <c r="X31" i="8"/>
  <c r="S31" i="8"/>
  <c r="X30" i="8"/>
  <c r="S30" i="8"/>
  <c r="X29" i="8"/>
  <c r="S29" i="8"/>
  <c r="X28" i="8"/>
  <c r="S28" i="8"/>
  <c r="AB27" i="8"/>
  <c r="AA27" i="8"/>
  <c r="Z27" i="8"/>
  <c r="Y27" i="8"/>
  <c r="X27" i="8"/>
  <c r="AB26" i="8"/>
  <c r="AA26" i="8"/>
  <c r="Z26" i="8"/>
  <c r="Y26" i="8"/>
  <c r="X26" i="8"/>
  <c r="AB25" i="8"/>
  <c r="AA25" i="8"/>
  <c r="Z25" i="8"/>
  <c r="Y25" i="8"/>
  <c r="X25" i="8"/>
  <c r="AB24" i="8"/>
  <c r="AA24" i="8"/>
  <c r="Z24" i="8"/>
  <c r="Y24" i="8"/>
  <c r="X24" i="8"/>
  <c r="AB23" i="8"/>
  <c r="AA23" i="8"/>
  <c r="Z23" i="8"/>
  <c r="Y23" i="8"/>
  <c r="X23" i="8"/>
  <c r="AB22" i="8"/>
  <c r="AA22" i="8"/>
  <c r="Z22" i="8"/>
  <c r="Y22" i="8"/>
  <c r="X22" i="8"/>
  <c r="AB21" i="8"/>
  <c r="AA21" i="8"/>
  <c r="Z21" i="8"/>
  <c r="Y21" i="8"/>
  <c r="X21" i="8"/>
  <c r="AB20" i="8"/>
  <c r="AA20" i="8"/>
  <c r="Z20" i="8"/>
  <c r="Y20" i="8"/>
  <c r="X20" i="8"/>
  <c r="X19" i="8"/>
  <c r="S19" i="8"/>
  <c r="X18" i="8"/>
  <c r="S18" i="8"/>
  <c r="X17" i="8"/>
  <c r="S17" i="8"/>
  <c r="X16" i="8"/>
  <c r="S16" i="8"/>
  <c r="X15" i="8"/>
  <c r="S15" i="8"/>
  <c r="X14" i="8"/>
  <c r="S14" i="8"/>
  <c r="X13" i="8"/>
  <c r="S13" i="8"/>
  <c r="X12" i="8"/>
  <c r="S12" i="8"/>
  <c r="X11" i="8"/>
  <c r="S11" i="8"/>
  <c r="X10" i="8"/>
  <c r="S10" i="8"/>
  <c r="BB9" i="8"/>
  <c r="D9" i="8"/>
  <c r="AC9" i="8"/>
  <c r="X9" i="8"/>
  <c r="E9" i="8"/>
  <c r="W9" i="8"/>
  <c r="C9" i="8"/>
  <c r="BB8" i="8"/>
  <c r="D8" i="8"/>
  <c r="AC8" i="8"/>
  <c r="X8" i="8"/>
  <c r="S8" i="8"/>
  <c r="E8" i="8"/>
  <c r="W8" i="8"/>
  <c r="C8" i="8"/>
  <c r="BB7" i="8"/>
  <c r="D7" i="8"/>
  <c r="AC7" i="8"/>
  <c r="X7" i="8"/>
  <c r="E7" i="8"/>
  <c r="W7" i="8"/>
  <c r="C7" i="8"/>
  <c r="D6" i="8"/>
  <c r="AC6" i="8"/>
  <c r="X6" i="8"/>
  <c r="S6" i="8"/>
  <c r="E6" i="8"/>
  <c r="W6" i="8"/>
  <c r="C6" i="8"/>
  <c r="C4" i="8"/>
  <c r="P3" i="8"/>
  <c r="C3" i="8"/>
  <c r="C2" i="7"/>
  <c r="AB109" i="7"/>
  <c r="Z109" i="7"/>
  <c r="X109" i="7"/>
  <c r="AA108" i="7"/>
  <c r="Y108" i="7"/>
  <c r="X108" i="7"/>
  <c r="X107" i="7"/>
  <c r="S107" i="7"/>
  <c r="X106" i="7"/>
  <c r="S106" i="7"/>
  <c r="X105" i="7"/>
  <c r="S105" i="7"/>
  <c r="X104" i="7"/>
  <c r="S104" i="7"/>
  <c r="X103" i="7"/>
  <c r="S103" i="7"/>
  <c r="X102" i="7"/>
  <c r="S102" i="7"/>
  <c r="X101" i="7"/>
  <c r="S101" i="7"/>
  <c r="X100" i="7"/>
  <c r="S100" i="7"/>
  <c r="X99" i="7"/>
  <c r="S99" i="7"/>
  <c r="X98" i="7"/>
  <c r="S98" i="7"/>
  <c r="X97" i="7"/>
  <c r="S97" i="7"/>
  <c r="X96" i="7"/>
  <c r="S96" i="7"/>
  <c r="X95" i="7"/>
  <c r="S95" i="7"/>
  <c r="X94" i="7"/>
  <c r="S94" i="7"/>
  <c r="X93" i="7"/>
  <c r="S93" i="7"/>
  <c r="X92" i="7"/>
  <c r="S92" i="7"/>
  <c r="X91" i="7"/>
  <c r="S91" i="7"/>
  <c r="X90" i="7"/>
  <c r="S90" i="7"/>
  <c r="X89" i="7"/>
  <c r="S89" i="7"/>
  <c r="X88" i="7"/>
  <c r="S88" i="7"/>
  <c r="X87" i="7"/>
  <c r="S87" i="7"/>
  <c r="X86" i="7"/>
  <c r="S86" i="7"/>
  <c r="X85" i="7"/>
  <c r="S85" i="7"/>
  <c r="X84" i="7"/>
  <c r="S84" i="7"/>
  <c r="X83" i="7"/>
  <c r="S83" i="7"/>
  <c r="X82" i="7"/>
  <c r="S82" i="7"/>
  <c r="X81" i="7"/>
  <c r="S81" i="7"/>
  <c r="X80" i="7"/>
  <c r="S80" i="7"/>
  <c r="X79" i="7"/>
  <c r="S79" i="7"/>
  <c r="X78" i="7"/>
  <c r="S78" i="7"/>
  <c r="X77" i="7"/>
  <c r="S77" i="7"/>
  <c r="X76" i="7"/>
  <c r="S76" i="7"/>
  <c r="X75" i="7"/>
  <c r="S75" i="7"/>
  <c r="X74" i="7"/>
  <c r="S74" i="7"/>
  <c r="X73" i="7"/>
  <c r="S73" i="7"/>
  <c r="X72" i="7"/>
  <c r="S72" i="7"/>
  <c r="X71" i="7"/>
  <c r="S71" i="7"/>
  <c r="X70" i="7"/>
  <c r="S70" i="7"/>
  <c r="X69" i="7"/>
  <c r="S69" i="7"/>
  <c r="X68" i="7"/>
  <c r="S68" i="7"/>
  <c r="X67" i="7"/>
  <c r="S67" i="7"/>
  <c r="X66" i="7"/>
  <c r="S66" i="7"/>
  <c r="X65" i="7"/>
  <c r="S65" i="7"/>
  <c r="X64" i="7"/>
  <c r="S64" i="7"/>
  <c r="X63" i="7"/>
  <c r="S63" i="7"/>
  <c r="X62" i="7"/>
  <c r="S62" i="7"/>
  <c r="X61" i="7"/>
  <c r="S61" i="7"/>
  <c r="X60" i="7"/>
  <c r="S60" i="7"/>
  <c r="X59" i="7"/>
  <c r="S59" i="7"/>
  <c r="X58" i="7"/>
  <c r="S58" i="7"/>
  <c r="X57" i="7"/>
  <c r="S57" i="7"/>
  <c r="X56" i="7"/>
  <c r="S56" i="7"/>
  <c r="X55" i="7"/>
  <c r="S55" i="7"/>
  <c r="X54" i="7"/>
  <c r="S54" i="7"/>
  <c r="X53" i="7"/>
  <c r="S53" i="7"/>
  <c r="X52" i="7"/>
  <c r="S52" i="7"/>
  <c r="X51" i="7"/>
  <c r="S51" i="7"/>
  <c r="X50" i="7"/>
  <c r="S50" i="7"/>
  <c r="X49" i="7"/>
  <c r="S49" i="7"/>
  <c r="X48" i="7"/>
  <c r="S48" i="7"/>
  <c r="X47" i="7"/>
  <c r="S47" i="7"/>
  <c r="X46" i="7"/>
  <c r="S46" i="7"/>
  <c r="X45" i="7"/>
  <c r="S45" i="7"/>
  <c r="X44" i="7"/>
  <c r="S44" i="7"/>
  <c r="X43" i="7"/>
  <c r="S43" i="7"/>
  <c r="X42" i="7"/>
  <c r="S42" i="7"/>
  <c r="X41" i="7"/>
  <c r="S41" i="7"/>
  <c r="X40" i="7"/>
  <c r="S40" i="7"/>
  <c r="X39" i="7"/>
  <c r="S39" i="7"/>
  <c r="X38" i="7"/>
  <c r="S38" i="7"/>
  <c r="X37" i="7"/>
  <c r="S37" i="7"/>
  <c r="X36" i="7"/>
  <c r="S36" i="7"/>
  <c r="X35" i="7"/>
  <c r="S35" i="7"/>
  <c r="X34" i="7"/>
  <c r="S34" i="7"/>
  <c r="X33" i="7"/>
  <c r="S33" i="7"/>
  <c r="X32" i="7"/>
  <c r="S32" i="7"/>
  <c r="X31" i="7"/>
  <c r="S31" i="7"/>
  <c r="X30" i="7"/>
  <c r="S30" i="7"/>
  <c r="X29" i="7"/>
  <c r="S29" i="7"/>
  <c r="X28" i="7"/>
  <c r="S28" i="7"/>
  <c r="X27" i="7"/>
  <c r="S27" i="7"/>
  <c r="X26" i="7"/>
  <c r="S26" i="7"/>
  <c r="X25" i="7"/>
  <c r="S25" i="7"/>
  <c r="X24" i="7"/>
  <c r="S24" i="7"/>
  <c r="X23" i="7"/>
  <c r="S23" i="7"/>
  <c r="X22" i="7"/>
  <c r="S22" i="7"/>
  <c r="X21" i="7"/>
  <c r="S21" i="7"/>
  <c r="X20" i="7"/>
  <c r="S20" i="7"/>
  <c r="X19" i="7"/>
  <c r="S19" i="7"/>
  <c r="X18" i="7"/>
  <c r="S18" i="7"/>
  <c r="X17" i="7"/>
  <c r="S17" i="7"/>
  <c r="X16" i="7"/>
  <c r="S16" i="7"/>
  <c r="X15" i="7"/>
  <c r="S15" i="7"/>
  <c r="X14" i="7"/>
  <c r="S14" i="7"/>
  <c r="X13" i="7"/>
  <c r="S13" i="7"/>
  <c r="X12" i="7"/>
  <c r="S12" i="7"/>
  <c r="X11" i="7"/>
  <c r="S11" i="7"/>
  <c r="X10" i="7"/>
  <c r="S10" i="7"/>
  <c r="X9" i="7"/>
  <c r="S9" i="7"/>
  <c r="BB8" i="7"/>
  <c r="D8" i="7"/>
  <c r="AC8" i="7"/>
  <c r="X8" i="7"/>
  <c r="S8" i="7"/>
  <c r="E8" i="7"/>
  <c r="W8" i="7"/>
  <c r="C8" i="7"/>
  <c r="V8" i="7"/>
  <c r="BB7" i="7"/>
  <c r="D7" i="7"/>
  <c r="AC7" i="7"/>
  <c r="X7" i="7"/>
  <c r="S7" i="7"/>
  <c r="E7" i="7"/>
  <c r="W7" i="7"/>
  <c r="C7" i="7"/>
  <c r="V7" i="7"/>
  <c r="D6" i="7"/>
  <c r="AC6" i="7"/>
  <c r="X6" i="7"/>
  <c r="S6" i="7"/>
  <c r="E6" i="7"/>
  <c r="W6" i="7"/>
  <c r="C6" i="7"/>
  <c r="V6" i="7"/>
  <c r="C4" i="7"/>
  <c r="P3" i="7"/>
  <c r="C3" i="7"/>
  <c r="C2" i="6"/>
  <c r="X109" i="6"/>
  <c r="AA108" i="6"/>
  <c r="X108" i="6"/>
  <c r="X107" i="6"/>
  <c r="S107" i="6"/>
  <c r="X106" i="6"/>
  <c r="S106" i="6"/>
  <c r="X105" i="6"/>
  <c r="S105" i="6"/>
  <c r="X104" i="6"/>
  <c r="S104" i="6"/>
  <c r="X103" i="6"/>
  <c r="S103" i="6"/>
  <c r="X102" i="6"/>
  <c r="S102" i="6"/>
  <c r="X101" i="6"/>
  <c r="S101" i="6"/>
  <c r="X100" i="6"/>
  <c r="S100" i="6"/>
  <c r="X99" i="6"/>
  <c r="S99" i="6"/>
  <c r="X98" i="6"/>
  <c r="S98" i="6"/>
  <c r="X97" i="6"/>
  <c r="S97" i="6"/>
  <c r="X96" i="6"/>
  <c r="S96" i="6"/>
  <c r="X95" i="6"/>
  <c r="S95" i="6"/>
  <c r="X94" i="6"/>
  <c r="S94" i="6"/>
  <c r="X93" i="6"/>
  <c r="S93" i="6"/>
  <c r="X92" i="6"/>
  <c r="S92" i="6"/>
  <c r="X91" i="6"/>
  <c r="S91" i="6"/>
  <c r="X90" i="6"/>
  <c r="S90" i="6"/>
  <c r="X89" i="6"/>
  <c r="S89" i="6"/>
  <c r="X88" i="6"/>
  <c r="S88" i="6"/>
  <c r="X87" i="6"/>
  <c r="S87" i="6"/>
  <c r="X86" i="6"/>
  <c r="S86" i="6"/>
  <c r="X85" i="6"/>
  <c r="S85" i="6"/>
  <c r="X84" i="6"/>
  <c r="S84" i="6"/>
  <c r="X83" i="6"/>
  <c r="S83" i="6"/>
  <c r="X82" i="6"/>
  <c r="S82" i="6"/>
  <c r="X81" i="6"/>
  <c r="S81" i="6"/>
  <c r="X80" i="6"/>
  <c r="S80" i="6"/>
  <c r="X79" i="6"/>
  <c r="S79" i="6"/>
  <c r="X78" i="6"/>
  <c r="S78" i="6"/>
  <c r="X77" i="6"/>
  <c r="S77" i="6"/>
  <c r="X76" i="6"/>
  <c r="S76" i="6"/>
  <c r="X75" i="6"/>
  <c r="S75" i="6"/>
  <c r="X74" i="6"/>
  <c r="S74" i="6"/>
  <c r="X73" i="6"/>
  <c r="S73" i="6"/>
  <c r="X72" i="6"/>
  <c r="S72" i="6"/>
  <c r="X71" i="6"/>
  <c r="S71" i="6"/>
  <c r="X70" i="6"/>
  <c r="S70" i="6"/>
  <c r="X69" i="6"/>
  <c r="S69" i="6"/>
  <c r="X68" i="6"/>
  <c r="S68" i="6"/>
  <c r="X67" i="6"/>
  <c r="S67" i="6"/>
  <c r="X66" i="6"/>
  <c r="S66" i="6"/>
  <c r="X65" i="6"/>
  <c r="S65" i="6"/>
  <c r="X64" i="6"/>
  <c r="S64" i="6"/>
  <c r="X63" i="6"/>
  <c r="S63" i="6"/>
  <c r="X62" i="6"/>
  <c r="S62" i="6"/>
  <c r="X61" i="6"/>
  <c r="S61" i="6"/>
  <c r="X60" i="6"/>
  <c r="S60" i="6"/>
  <c r="X59" i="6"/>
  <c r="S59" i="6"/>
  <c r="X58" i="6"/>
  <c r="S58" i="6"/>
  <c r="X57" i="6"/>
  <c r="S57" i="6"/>
  <c r="X56" i="6"/>
  <c r="S56" i="6"/>
  <c r="X55" i="6"/>
  <c r="S55" i="6"/>
  <c r="X54" i="6"/>
  <c r="S54" i="6"/>
  <c r="X53" i="6"/>
  <c r="S53" i="6"/>
  <c r="X52" i="6"/>
  <c r="S52" i="6"/>
  <c r="X51" i="6"/>
  <c r="S51" i="6"/>
  <c r="X50" i="6"/>
  <c r="S50" i="6"/>
  <c r="X49" i="6"/>
  <c r="S49" i="6"/>
  <c r="X48" i="6"/>
  <c r="S48" i="6"/>
  <c r="X47" i="6"/>
  <c r="S47" i="6"/>
  <c r="X46" i="6"/>
  <c r="S46" i="6"/>
  <c r="X45" i="6"/>
  <c r="S45" i="6"/>
  <c r="X44" i="6"/>
  <c r="S44" i="6"/>
  <c r="X43" i="6"/>
  <c r="S43" i="6"/>
  <c r="X42" i="6"/>
  <c r="S42" i="6"/>
  <c r="X41" i="6"/>
  <c r="S41" i="6"/>
  <c r="X40" i="6"/>
  <c r="S40" i="6"/>
  <c r="X39" i="6"/>
  <c r="S39" i="6"/>
  <c r="X38" i="6"/>
  <c r="S38" i="6"/>
  <c r="X37" i="6"/>
  <c r="S37" i="6"/>
  <c r="X36" i="6"/>
  <c r="S36" i="6"/>
  <c r="X35" i="6"/>
  <c r="S35" i="6"/>
  <c r="X34" i="6"/>
  <c r="S34" i="6"/>
  <c r="X33" i="6"/>
  <c r="S33" i="6"/>
  <c r="X32" i="6"/>
  <c r="S32" i="6"/>
  <c r="X31" i="6"/>
  <c r="S31" i="6"/>
  <c r="X30" i="6"/>
  <c r="S30" i="6"/>
  <c r="X29" i="6"/>
  <c r="S29" i="6"/>
  <c r="X28" i="6"/>
  <c r="S28" i="6"/>
  <c r="X27" i="6"/>
  <c r="S27" i="6"/>
  <c r="X26" i="6"/>
  <c r="S26" i="6"/>
  <c r="X25" i="6"/>
  <c r="S25" i="6"/>
  <c r="X24" i="6"/>
  <c r="S24" i="6"/>
  <c r="X23" i="6"/>
  <c r="S23" i="6"/>
  <c r="X22" i="6"/>
  <c r="S22" i="6"/>
  <c r="X21" i="6"/>
  <c r="S21" i="6"/>
  <c r="X20" i="6"/>
  <c r="S20" i="6"/>
  <c r="X19" i="6"/>
  <c r="S19" i="6"/>
  <c r="X18" i="6"/>
  <c r="S18" i="6"/>
  <c r="X17" i="6"/>
  <c r="S17" i="6"/>
  <c r="X16" i="6"/>
  <c r="S16" i="6"/>
  <c r="X15" i="6"/>
  <c r="S15" i="6"/>
  <c r="X14" i="6"/>
  <c r="S14" i="6"/>
  <c r="X13" i="6"/>
  <c r="S13" i="6"/>
  <c r="X12" i="6"/>
  <c r="S12" i="6"/>
  <c r="X11" i="6"/>
  <c r="S11" i="6"/>
  <c r="X10" i="6"/>
  <c r="S10" i="6"/>
  <c r="X9" i="6"/>
  <c r="S9" i="6"/>
  <c r="X8" i="6"/>
  <c r="S8" i="6"/>
  <c r="D7" i="6"/>
  <c r="AC7" i="6"/>
  <c r="X7" i="6"/>
  <c r="S7" i="6"/>
  <c r="E7" i="6"/>
  <c r="W7" i="6"/>
  <c r="C7" i="6"/>
  <c r="V7" i="6"/>
  <c r="D6" i="6"/>
  <c r="AC6" i="6"/>
  <c r="X6" i="6"/>
  <c r="S6" i="6"/>
  <c r="E6" i="6"/>
  <c r="W6" i="6"/>
  <c r="C6" i="6"/>
  <c r="C4" i="6"/>
  <c r="P3" i="6"/>
  <c r="C3" i="6"/>
  <c r="C2" i="12"/>
  <c r="AB109" i="12"/>
  <c r="X109" i="12"/>
  <c r="X108" i="12"/>
  <c r="X107" i="12"/>
  <c r="S107" i="12"/>
  <c r="X106" i="12"/>
  <c r="S106" i="12"/>
  <c r="X105" i="12"/>
  <c r="S105" i="12"/>
  <c r="X104" i="12"/>
  <c r="S104" i="12"/>
  <c r="X103" i="12"/>
  <c r="S103" i="12"/>
  <c r="X102" i="12"/>
  <c r="S102" i="12"/>
  <c r="X101" i="12"/>
  <c r="S101" i="12"/>
  <c r="X100" i="12"/>
  <c r="S100" i="12"/>
  <c r="X99" i="12"/>
  <c r="S99" i="12"/>
  <c r="X98" i="12"/>
  <c r="S98" i="12"/>
  <c r="X97" i="12"/>
  <c r="S97" i="12"/>
  <c r="X96" i="12"/>
  <c r="S96" i="12"/>
  <c r="X95" i="12"/>
  <c r="S95" i="12"/>
  <c r="X94" i="12"/>
  <c r="S94" i="12"/>
  <c r="X93" i="12"/>
  <c r="S93" i="12"/>
  <c r="X92" i="12"/>
  <c r="S92" i="12"/>
  <c r="X91" i="12"/>
  <c r="S91" i="12"/>
  <c r="X90" i="12"/>
  <c r="S90" i="12"/>
  <c r="X89" i="12"/>
  <c r="S89" i="12"/>
  <c r="X88" i="12"/>
  <c r="S88" i="12"/>
  <c r="X87" i="12"/>
  <c r="S87" i="12"/>
  <c r="X86" i="12"/>
  <c r="S86" i="12"/>
  <c r="X85" i="12"/>
  <c r="S85" i="12"/>
  <c r="X84" i="12"/>
  <c r="S84" i="12"/>
  <c r="X83" i="12"/>
  <c r="S83" i="12"/>
  <c r="X82" i="12"/>
  <c r="S82" i="12"/>
  <c r="X81" i="12"/>
  <c r="S81" i="12"/>
  <c r="X80" i="12"/>
  <c r="S80" i="12"/>
  <c r="X79" i="12"/>
  <c r="S79" i="12"/>
  <c r="X78" i="12"/>
  <c r="S78" i="12"/>
  <c r="X77" i="12"/>
  <c r="S77" i="12"/>
  <c r="X76" i="12"/>
  <c r="S76" i="12"/>
  <c r="X75" i="12"/>
  <c r="S75" i="12"/>
  <c r="X74" i="12"/>
  <c r="S74" i="12"/>
  <c r="X73" i="12"/>
  <c r="S73" i="12"/>
  <c r="X72" i="12"/>
  <c r="S72" i="12"/>
  <c r="X71" i="12"/>
  <c r="S71" i="12"/>
  <c r="X70" i="12"/>
  <c r="S70" i="12"/>
  <c r="X69" i="12"/>
  <c r="S69" i="12"/>
  <c r="X68" i="12"/>
  <c r="S68" i="12"/>
  <c r="X67" i="12"/>
  <c r="S67" i="12"/>
  <c r="X66" i="12"/>
  <c r="S66" i="12"/>
  <c r="X65" i="12"/>
  <c r="S65" i="12"/>
  <c r="X64" i="12"/>
  <c r="S64" i="12"/>
  <c r="X63" i="12"/>
  <c r="S63" i="12"/>
  <c r="X62" i="12"/>
  <c r="S62" i="12"/>
  <c r="X61" i="12"/>
  <c r="S61" i="12"/>
  <c r="X60" i="12"/>
  <c r="S60" i="12"/>
  <c r="X59" i="12"/>
  <c r="S59" i="12"/>
  <c r="X58" i="12"/>
  <c r="S58" i="12"/>
  <c r="X57" i="12"/>
  <c r="S57" i="12"/>
  <c r="X56" i="12"/>
  <c r="S56" i="12"/>
  <c r="X55" i="12"/>
  <c r="S55" i="12"/>
  <c r="X54" i="12"/>
  <c r="S54" i="12"/>
  <c r="X53" i="12"/>
  <c r="S53" i="12"/>
  <c r="X52" i="12"/>
  <c r="S52" i="12"/>
  <c r="X51" i="12"/>
  <c r="S51" i="12"/>
  <c r="X50" i="12"/>
  <c r="S50" i="12"/>
  <c r="X49" i="12"/>
  <c r="S49" i="12"/>
  <c r="X48" i="12"/>
  <c r="S48" i="12"/>
  <c r="X47" i="12"/>
  <c r="S47" i="12"/>
  <c r="X46" i="12"/>
  <c r="S46" i="12"/>
  <c r="X45" i="12"/>
  <c r="S45" i="12"/>
  <c r="X44" i="12"/>
  <c r="S44" i="12"/>
  <c r="X43" i="12"/>
  <c r="S43" i="12"/>
  <c r="X42" i="12"/>
  <c r="S42" i="12"/>
  <c r="X41" i="12"/>
  <c r="S41" i="12"/>
  <c r="X40" i="12"/>
  <c r="S40" i="12"/>
  <c r="X39" i="12"/>
  <c r="S39" i="12"/>
  <c r="X38" i="12"/>
  <c r="S38" i="12"/>
  <c r="X37" i="12"/>
  <c r="S37" i="12"/>
  <c r="X36" i="12"/>
  <c r="S36" i="12"/>
  <c r="X35" i="12"/>
  <c r="S35" i="12"/>
  <c r="X34" i="12"/>
  <c r="S34" i="12"/>
  <c r="X33" i="12"/>
  <c r="S33" i="12"/>
  <c r="X32" i="12"/>
  <c r="S32" i="12"/>
  <c r="X31" i="12"/>
  <c r="S31" i="12"/>
  <c r="X30" i="12"/>
  <c r="S30" i="12"/>
  <c r="X29" i="12"/>
  <c r="S29" i="12"/>
  <c r="X28" i="12"/>
  <c r="S28" i="12"/>
  <c r="X27" i="12"/>
  <c r="S27" i="12"/>
  <c r="X26" i="12"/>
  <c r="S26" i="12"/>
  <c r="X25" i="12"/>
  <c r="S25" i="12"/>
  <c r="X24" i="12"/>
  <c r="S24" i="12"/>
  <c r="X23" i="12"/>
  <c r="S23" i="12"/>
  <c r="X22" i="12"/>
  <c r="S22" i="12"/>
  <c r="X21" i="12"/>
  <c r="S21" i="12"/>
  <c r="X20" i="12"/>
  <c r="S20" i="12"/>
  <c r="X19" i="12"/>
  <c r="S19" i="12"/>
  <c r="X18" i="12"/>
  <c r="S18" i="12"/>
  <c r="X17" i="12"/>
  <c r="S17" i="12"/>
  <c r="X16" i="12"/>
  <c r="S16" i="12"/>
  <c r="X15" i="12"/>
  <c r="S15" i="12"/>
  <c r="X14" i="12"/>
  <c r="S14" i="12"/>
  <c r="X13" i="12"/>
  <c r="S13" i="12"/>
  <c r="X12" i="12"/>
  <c r="S12" i="12"/>
  <c r="X11" i="12"/>
  <c r="S11" i="12"/>
  <c r="X10" i="12"/>
  <c r="S10" i="12"/>
  <c r="D9" i="12"/>
  <c r="AC9" i="12"/>
  <c r="X9" i="12"/>
  <c r="S9" i="12"/>
  <c r="E9" i="12"/>
  <c r="W9" i="12"/>
  <c r="C9" i="12"/>
  <c r="D8" i="12"/>
  <c r="AC8" i="12"/>
  <c r="X8" i="12"/>
  <c r="S8" i="12"/>
  <c r="E8" i="12"/>
  <c r="W8" i="12"/>
  <c r="C8" i="12"/>
  <c r="V8" i="12"/>
  <c r="BB7" i="12"/>
  <c r="D7" i="12"/>
  <c r="AC7" i="12"/>
  <c r="X7" i="12"/>
  <c r="S7" i="12"/>
  <c r="E7" i="12"/>
  <c r="W7" i="12"/>
  <c r="C7" i="12"/>
  <c r="V7" i="12"/>
  <c r="D6" i="12"/>
  <c r="AC6" i="12"/>
  <c r="X6" i="12"/>
  <c r="S6" i="12"/>
  <c r="E6" i="12"/>
  <c r="W6" i="12"/>
  <c r="C6" i="12"/>
  <c r="V6" i="12"/>
  <c r="C4" i="12"/>
  <c r="P3" i="12"/>
  <c r="C3" i="12"/>
  <c r="C2" i="5"/>
  <c r="AA109" i="5"/>
  <c r="X109" i="5"/>
  <c r="AB108" i="5"/>
  <c r="AA108" i="5"/>
  <c r="Z108" i="5"/>
  <c r="Y108" i="5"/>
  <c r="X108" i="5"/>
  <c r="X107" i="5"/>
  <c r="S107" i="5"/>
  <c r="X106" i="5"/>
  <c r="S106" i="5"/>
  <c r="X105" i="5"/>
  <c r="S105" i="5"/>
  <c r="X104" i="5"/>
  <c r="S104" i="5"/>
  <c r="X103" i="5"/>
  <c r="S103" i="5"/>
  <c r="X102" i="5"/>
  <c r="S102" i="5"/>
  <c r="X101" i="5"/>
  <c r="S101" i="5"/>
  <c r="X100" i="5"/>
  <c r="S100" i="5"/>
  <c r="X99" i="5"/>
  <c r="S99" i="5"/>
  <c r="X98" i="5"/>
  <c r="S98" i="5"/>
  <c r="X97" i="5"/>
  <c r="X96" i="5"/>
  <c r="X95" i="5"/>
  <c r="X94" i="5"/>
  <c r="X93" i="5"/>
  <c r="S93" i="5"/>
  <c r="X92" i="5"/>
  <c r="S92" i="5"/>
  <c r="X91" i="5"/>
  <c r="S91" i="5"/>
  <c r="X90" i="5"/>
  <c r="S90" i="5"/>
  <c r="X89" i="5"/>
  <c r="X88" i="5"/>
  <c r="S88" i="5"/>
  <c r="X87" i="5"/>
  <c r="X86" i="5"/>
  <c r="X85" i="5"/>
  <c r="S85" i="5"/>
  <c r="X84" i="5"/>
  <c r="S84" i="5"/>
  <c r="X83" i="5"/>
  <c r="S83" i="5"/>
  <c r="X82" i="5"/>
  <c r="S82" i="5"/>
  <c r="X81" i="5"/>
  <c r="X80" i="5"/>
  <c r="X79" i="5"/>
  <c r="X78" i="5"/>
  <c r="X77" i="5"/>
  <c r="S77" i="5"/>
  <c r="X76" i="5"/>
  <c r="S76" i="5"/>
  <c r="AB75" i="5"/>
  <c r="AA75" i="5"/>
  <c r="Z75" i="5"/>
  <c r="Y75" i="5"/>
  <c r="X75" i="5"/>
  <c r="AB74" i="5"/>
  <c r="AA74" i="5"/>
  <c r="Z74" i="5"/>
  <c r="Y74" i="5"/>
  <c r="X74" i="5"/>
  <c r="AB73" i="5"/>
  <c r="AA73" i="5"/>
  <c r="Z73" i="5"/>
  <c r="Y73" i="5"/>
  <c r="X73" i="5"/>
  <c r="AB72" i="5"/>
  <c r="AA72" i="5"/>
  <c r="Z72" i="5"/>
  <c r="Y72" i="5"/>
  <c r="X72" i="5"/>
  <c r="X71" i="5"/>
  <c r="S71" i="5"/>
  <c r="X70" i="5"/>
  <c r="X69" i="5"/>
  <c r="S69" i="5"/>
  <c r="X68" i="5"/>
  <c r="X67" i="5"/>
  <c r="S67" i="5"/>
  <c r="X66" i="5"/>
  <c r="X65" i="5"/>
  <c r="S65" i="5"/>
  <c r="X64" i="5"/>
  <c r="X63" i="5"/>
  <c r="S63" i="5"/>
  <c r="X62" i="5"/>
  <c r="X61" i="5"/>
  <c r="S61" i="5"/>
  <c r="X60" i="5"/>
  <c r="X59" i="5"/>
  <c r="S59" i="5"/>
  <c r="X58" i="5"/>
  <c r="X57" i="5"/>
  <c r="S57" i="5"/>
  <c r="X56" i="5"/>
  <c r="X55" i="5"/>
  <c r="S55" i="5"/>
  <c r="X54" i="5"/>
  <c r="X53" i="5"/>
  <c r="S53" i="5"/>
  <c r="X52" i="5"/>
  <c r="S52" i="5"/>
  <c r="X51" i="5"/>
  <c r="S51" i="5"/>
  <c r="X50" i="5"/>
  <c r="S50" i="5"/>
  <c r="X49" i="5"/>
  <c r="X48" i="5"/>
  <c r="X47" i="5"/>
  <c r="X46" i="5"/>
  <c r="X45" i="5"/>
  <c r="S45" i="5"/>
  <c r="X44" i="5"/>
  <c r="S44" i="5"/>
  <c r="X43" i="5"/>
  <c r="S43" i="5"/>
  <c r="X42" i="5"/>
  <c r="S42" i="5"/>
  <c r="X41" i="5"/>
  <c r="X40" i="5"/>
  <c r="X39" i="5"/>
  <c r="X38" i="5"/>
  <c r="X37" i="5"/>
  <c r="S37" i="5"/>
  <c r="X36" i="5"/>
  <c r="S36" i="5"/>
  <c r="X35" i="5"/>
  <c r="S35" i="5"/>
  <c r="X34" i="5"/>
  <c r="S34" i="5"/>
  <c r="X33" i="5"/>
  <c r="X32" i="5"/>
  <c r="X31" i="5"/>
  <c r="X30" i="5"/>
  <c r="X29" i="5"/>
  <c r="S29" i="5"/>
  <c r="X28" i="5"/>
  <c r="S28" i="5"/>
  <c r="AB27" i="5"/>
  <c r="AA27" i="5"/>
  <c r="Z27" i="5"/>
  <c r="Y27" i="5"/>
  <c r="X27" i="5"/>
  <c r="AB26" i="5"/>
  <c r="AA26" i="5"/>
  <c r="Z26" i="5"/>
  <c r="Y26" i="5"/>
  <c r="X26" i="5"/>
  <c r="AB25" i="5"/>
  <c r="AA25" i="5"/>
  <c r="Z25" i="5"/>
  <c r="Y25" i="5"/>
  <c r="X25" i="5"/>
  <c r="AB24" i="5"/>
  <c r="AA24" i="5"/>
  <c r="Z24" i="5"/>
  <c r="Y24" i="5"/>
  <c r="X24" i="5"/>
  <c r="X23" i="5"/>
  <c r="X22" i="5"/>
  <c r="S22" i="5"/>
  <c r="X21" i="5"/>
  <c r="X20" i="5"/>
  <c r="X19" i="5"/>
  <c r="X18" i="5"/>
  <c r="S18" i="5"/>
  <c r="X17" i="5"/>
  <c r="X16" i="5"/>
  <c r="S16" i="5"/>
  <c r="X15" i="5"/>
  <c r="X14" i="5"/>
  <c r="S14" i="5"/>
  <c r="X13" i="5"/>
  <c r="X12" i="5"/>
  <c r="X11" i="5"/>
  <c r="X10" i="5"/>
  <c r="X9" i="5"/>
  <c r="X8" i="5"/>
  <c r="BB7" i="5"/>
  <c r="D7" i="5"/>
  <c r="AC7" i="5"/>
  <c r="X7" i="5"/>
  <c r="E7" i="5"/>
  <c r="W7" i="5"/>
  <c r="C7" i="5"/>
  <c r="V7" i="5"/>
  <c r="D6" i="5"/>
  <c r="AC6" i="5"/>
  <c r="X6" i="5"/>
  <c r="S6" i="5"/>
  <c r="E6" i="5"/>
  <c r="W6" i="5"/>
  <c r="C6" i="5"/>
  <c r="V6" i="5"/>
  <c r="C4" i="5"/>
  <c r="P3" i="5"/>
  <c r="C3" i="5"/>
  <c r="C2" i="4"/>
  <c r="AB109" i="4"/>
  <c r="AA109" i="4"/>
  <c r="Z109" i="4"/>
  <c r="Y109" i="4"/>
  <c r="X109" i="4"/>
  <c r="AB108" i="4"/>
  <c r="X108" i="4"/>
  <c r="X107" i="4"/>
  <c r="S107" i="4"/>
  <c r="X106" i="4"/>
  <c r="S106" i="4"/>
  <c r="X105" i="4"/>
  <c r="S105" i="4"/>
  <c r="X104" i="4"/>
  <c r="S104" i="4"/>
  <c r="X103" i="4"/>
  <c r="S103" i="4"/>
  <c r="X102" i="4"/>
  <c r="S102" i="4"/>
  <c r="X101" i="4"/>
  <c r="S101" i="4"/>
  <c r="X100" i="4"/>
  <c r="S100" i="4"/>
  <c r="X99" i="4"/>
  <c r="S99" i="4"/>
  <c r="X98" i="4"/>
  <c r="S98" i="4"/>
  <c r="X97" i="4"/>
  <c r="X96" i="4"/>
  <c r="S96" i="4"/>
  <c r="X95" i="4"/>
  <c r="X94" i="4"/>
  <c r="X93" i="4"/>
  <c r="S93" i="4"/>
  <c r="X92" i="4"/>
  <c r="S92" i="4"/>
  <c r="X91" i="4"/>
  <c r="S91" i="4"/>
  <c r="X90" i="4"/>
  <c r="S90" i="4"/>
  <c r="X89" i="4"/>
  <c r="X88" i="4"/>
  <c r="X87" i="4"/>
  <c r="X86" i="4"/>
  <c r="X85" i="4"/>
  <c r="S85" i="4"/>
  <c r="X84" i="4"/>
  <c r="S84" i="4"/>
  <c r="X83" i="4"/>
  <c r="S83" i="4"/>
  <c r="X82" i="4"/>
  <c r="X81" i="4"/>
  <c r="S81" i="4"/>
  <c r="X80" i="4"/>
  <c r="S80" i="4"/>
  <c r="X79" i="4"/>
  <c r="S79" i="4"/>
  <c r="X78" i="4"/>
  <c r="S78" i="4"/>
  <c r="X77" i="4"/>
  <c r="S77" i="4"/>
  <c r="X76" i="4"/>
  <c r="AB75" i="4"/>
  <c r="AA75" i="4"/>
  <c r="Z75" i="4"/>
  <c r="Y75" i="4"/>
  <c r="X75" i="4"/>
  <c r="AB74" i="4"/>
  <c r="AA74" i="4"/>
  <c r="Z74" i="4"/>
  <c r="Y74" i="4"/>
  <c r="X74" i="4"/>
  <c r="AB73" i="4"/>
  <c r="AA73" i="4"/>
  <c r="Z73" i="4"/>
  <c r="Y73" i="4"/>
  <c r="X73" i="4"/>
  <c r="AB72" i="4"/>
  <c r="AA72" i="4"/>
  <c r="Z72" i="4"/>
  <c r="Y72" i="4"/>
  <c r="X72" i="4"/>
  <c r="AB71" i="4"/>
  <c r="AA71" i="4"/>
  <c r="Z71" i="4"/>
  <c r="Y71" i="4"/>
  <c r="X71" i="4"/>
  <c r="AB70" i="4"/>
  <c r="AA70" i="4"/>
  <c r="Z70" i="4"/>
  <c r="Y70" i="4"/>
  <c r="X70" i="4"/>
  <c r="AB69" i="4"/>
  <c r="AA69" i="4"/>
  <c r="Z69" i="4"/>
  <c r="Y69" i="4"/>
  <c r="X69" i="4"/>
  <c r="AB68" i="4"/>
  <c r="AA68" i="4"/>
  <c r="Z68" i="4"/>
  <c r="Y68" i="4"/>
  <c r="X68" i="4"/>
  <c r="X67" i="4"/>
  <c r="X66" i="4"/>
  <c r="S66" i="4"/>
  <c r="X65" i="4"/>
  <c r="S65" i="4"/>
  <c r="X64" i="4"/>
  <c r="S64" i="4"/>
  <c r="X63" i="4"/>
  <c r="X62" i="4"/>
  <c r="X61" i="4"/>
  <c r="X60" i="4"/>
  <c r="S60" i="4"/>
  <c r="X59" i="4"/>
  <c r="X58" i="4"/>
  <c r="S58" i="4"/>
  <c r="X57" i="4"/>
  <c r="X56" i="4"/>
  <c r="S56" i="4"/>
  <c r="X55" i="4"/>
  <c r="X54" i="4"/>
  <c r="S54" i="4"/>
  <c r="X53" i="4"/>
  <c r="X52" i="4"/>
  <c r="X51" i="4"/>
  <c r="X50" i="4"/>
  <c r="X49" i="4"/>
  <c r="S49" i="4"/>
  <c r="X48" i="4"/>
  <c r="S48" i="4"/>
  <c r="X47" i="4"/>
  <c r="S47" i="4"/>
  <c r="X46" i="4"/>
  <c r="S46" i="4"/>
  <c r="X45" i="4"/>
  <c r="X44" i="4"/>
  <c r="X43" i="4"/>
  <c r="X42" i="4"/>
  <c r="X41" i="4"/>
  <c r="S41" i="4"/>
  <c r="X40" i="4"/>
  <c r="S40" i="4"/>
  <c r="X39" i="4"/>
  <c r="S39" i="4"/>
  <c r="X38" i="4"/>
  <c r="S38" i="4"/>
  <c r="X37" i="4"/>
  <c r="X36" i="4"/>
  <c r="X35" i="4"/>
  <c r="X34" i="4"/>
  <c r="X33" i="4"/>
  <c r="S33" i="4"/>
  <c r="X32" i="4"/>
  <c r="S32" i="4"/>
  <c r="X31" i="4"/>
  <c r="S31" i="4"/>
  <c r="X30" i="4"/>
  <c r="S30" i="4"/>
  <c r="X29" i="4"/>
  <c r="X28" i="4"/>
  <c r="AB27" i="4"/>
  <c r="AA27" i="4"/>
  <c r="Z27" i="4"/>
  <c r="Y27" i="4"/>
  <c r="X27" i="4"/>
  <c r="X26" i="4"/>
  <c r="AB26" i="4"/>
  <c r="AA26" i="4"/>
  <c r="Z26" i="4"/>
  <c r="Y26" i="4"/>
  <c r="AB25" i="4"/>
  <c r="AA25" i="4"/>
  <c r="Z25" i="4"/>
  <c r="Y25" i="4"/>
  <c r="X25" i="4"/>
  <c r="AB24" i="4"/>
  <c r="AA24" i="4"/>
  <c r="Z24" i="4"/>
  <c r="Y24" i="4"/>
  <c r="X24" i="4"/>
  <c r="AB23" i="4"/>
  <c r="AA23" i="4"/>
  <c r="Z23" i="4"/>
  <c r="Y23" i="4"/>
  <c r="X23" i="4"/>
  <c r="AB22" i="4"/>
  <c r="AA22" i="4"/>
  <c r="Z22" i="4"/>
  <c r="Y22" i="4"/>
  <c r="X22" i="4"/>
  <c r="AB21" i="4"/>
  <c r="AA21" i="4"/>
  <c r="Z21" i="4"/>
  <c r="Y21" i="4"/>
  <c r="X21" i="4"/>
  <c r="AB20" i="4"/>
  <c r="AA20" i="4"/>
  <c r="Z20" i="4"/>
  <c r="Y20" i="4"/>
  <c r="X20" i="4"/>
  <c r="X19" i="4"/>
  <c r="S19" i="4"/>
  <c r="X18" i="4"/>
  <c r="X17" i="4"/>
  <c r="S17" i="4"/>
  <c r="X16" i="4"/>
  <c r="S16" i="4"/>
  <c r="X15" i="4"/>
  <c r="S15" i="4"/>
  <c r="X14" i="4"/>
  <c r="X13" i="4"/>
  <c r="S13" i="4"/>
  <c r="X12" i="4"/>
  <c r="S12" i="4"/>
  <c r="X11" i="4"/>
  <c r="S11" i="4"/>
  <c r="X10" i="4"/>
  <c r="S10" i="4"/>
  <c r="D9" i="4"/>
  <c r="AC9" i="4"/>
  <c r="X9" i="4"/>
  <c r="S9" i="4"/>
  <c r="E9" i="4"/>
  <c r="W9" i="4"/>
  <c r="C9" i="4"/>
  <c r="V9" i="4"/>
  <c r="D8" i="4"/>
  <c r="AC8" i="4"/>
  <c r="X8" i="4"/>
  <c r="S8" i="4"/>
  <c r="E8" i="4"/>
  <c r="W8" i="4"/>
  <c r="C8" i="4"/>
  <c r="V8" i="4"/>
  <c r="BB7" i="4"/>
  <c r="D7" i="4"/>
  <c r="AC7" i="4"/>
  <c r="X7" i="4"/>
  <c r="S7" i="4"/>
  <c r="E7" i="4"/>
  <c r="W7" i="4"/>
  <c r="C7" i="4"/>
  <c r="D6" i="4"/>
  <c r="AC6" i="4"/>
  <c r="X6" i="4"/>
  <c r="S6" i="4"/>
  <c r="E6" i="4"/>
  <c r="W6" i="4"/>
  <c r="C6" i="4"/>
  <c r="C4" i="4"/>
  <c r="P3" i="4"/>
  <c r="C3" i="4"/>
  <c r="A13" i="11"/>
  <c r="A14" i="11"/>
  <c r="A15" i="11"/>
  <c r="C12" i="11"/>
  <c r="C13" i="11"/>
  <c r="A19" i="11"/>
  <c r="A23" i="11"/>
  <c r="A27" i="11"/>
  <c r="A31" i="11"/>
  <c r="C20" i="11"/>
  <c r="C21" i="11"/>
  <c r="A22" i="11"/>
  <c r="A35" i="11"/>
  <c r="A39" i="11"/>
  <c r="A43" i="11"/>
  <c r="A47" i="11"/>
  <c r="A51" i="11"/>
  <c r="A55" i="11"/>
  <c r="A59" i="11"/>
  <c r="A63" i="11"/>
  <c r="A67" i="11"/>
  <c r="A71" i="11"/>
  <c r="A75" i="11"/>
  <c r="A79" i="11"/>
  <c r="A83" i="11"/>
  <c r="A87" i="11"/>
  <c r="A91" i="11"/>
  <c r="A95" i="11"/>
  <c r="A99" i="11"/>
  <c r="A103" i="11"/>
  <c r="A107" i="11"/>
  <c r="A111" i="11"/>
  <c r="A115" i="11"/>
  <c r="A119" i="11"/>
  <c r="A123" i="11"/>
  <c r="A127" i="11"/>
  <c r="A131" i="11"/>
  <c r="A135" i="11"/>
  <c r="A139" i="11"/>
  <c r="A143" i="11"/>
  <c r="A147" i="11"/>
  <c r="A151" i="11"/>
  <c r="A155" i="11"/>
  <c r="A159" i="11"/>
  <c r="A163" i="11"/>
  <c r="A167" i="11"/>
  <c r="A171" i="11"/>
  <c r="A175" i="11"/>
  <c r="A179" i="11"/>
  <c r="A183" i="11"/>
  <c r="A187" i="11"/>
  <c r="A191" i="11"/>
  <c r="A195" i="11"/>
  <c r="A199" i="11"/>
  <c r="A203" i="11"/>
  <c r="A207" i="11"/>
  <c r="BB36" i="9"/>
  <c r="BB37" i="9"/>
  <c r="BB32" i="9"/>
  <c r="BB33" i="9"/>
  <c r="BB34" i="9"/>
  <c r="BB28" i="9"/>
  <c r="BB29" i="9"/>
  <c r="BB30" i="9"/>
  <c r="BB21" i="9"/>
  <c r="BB22" i="9"/>
  <c r="BB23" i="9"/>
  <c r="BB24" i="9"/>
  <c r="BB25" i="9"/>
  <c r="BB14" i="9"/>
  <c r="BB15" i="9"/>
  <c r="BB16" i="9"/>
  <c r="BB17" i="9"/>
  <c r="BB18" i="9"/>
  <c r="BB19" i="9"/>
  <c r="BB6" i="9"/>
  <c r="BB7" i="9"/>
  <c r="BB8" i="9"/>
  <c r="BB9" i="9"/>
  <c r="BB10" i="9"/>
  <c r="BB11" i="9"/>
  <c r="BB12" i="9"/>
  <c r="Z213" i="11"/>
  <c r="W213" i="11"/>
  <c r="T213" i="11"/>
  <c r="Q213" i="11"/>
  <c r="N213" i="11"/>
  <c r="K213" i="11"/>
  <c r="H213" i="11"/>
  <c r="E213" i="11"/>
  <c r="Z6" i="11"/>
  <c r="W6" i="11"/>
  <c r="I4" i="11"/>
  <c r="V4" i="11"/>
  <c r="R3" i="11"/>
  <c r="L3" i="11"/>
  <c r="F3" i="11"/>
  <c r="C3" i="10"/>
  <c r="C2" i="10"/>
  <c r="L9" i="10"/>
  <c r="K9" i="10"/>
  <c r="J9" i="10"/>
  <c r="I9" i="10"/>
  <c r="H9" i="10"/>
  <c r="G9" i="10"/>
  <c r="F9" i="10"/>
  <c r="E9" i="10"/>
  <c r="L13" i="10"/>
  <c r="J13" i="10"/>
  <c r="I13" i="10"/>
  <c r="H13" i="10"/>
  <c r="G13" i="10"/>
  <c r="F13" i="10"/>
  <c r="E13" i="10"/>
  <c r="K13" i="10"/>
  <c r="Z36" i="2"/>
  <c r="Y36" i="2"/>
  <c r="AB64" i="2"/>
  <c r="AA64" i="2"/>
  <c r="Y85" i="2"/>
  <c r="Z85" i="2"/>
  <c r="AB85" i="2"/>
  <c r="AA80" i="2"/>
  <c r="Z80" i="2"/>
  <c r="AA63" i="2"/>
  <c r="Z63" i="2"/>
  <c r="AB63" i="2"/>
  <c r="Y32" i="2"/>
  <c r="AB32" i="2"/>
  <c r="Y65" i="2"/>
  <c r="AB65" i="2"/>
  <c r="Z65" i="2"/>
  <c r="Y77" i="2"/>
  <c r="Z77" i="2"/>
  <c r="AB77" i="2"/>
  <c r="AA62" i="2"/>
  <c r="AB62" i="2"/>
  <c r="Y31" i="2"/>
  <c r="Z31" i="2"/>
  <c r="AB31" i="2"/>
  <c r="AA46" i="2"/>
  <c r="AB46" i="2"/>
  <c r="AA94" i="2"/>
  <c r="AB94" i="2"/>
  <c r="Y81" i="2"/>
  <c r="Z81" i="2"/>
  <c r="AB81" i="2"/>
  <c r="AB72" i="2"/>
  <c r="AA72" i="2"/>
  <c r="Y61" i="2"/>
  <c r="Z61" i="2"/>
  <c r="AB61" i="2"/>
  <c r="AA27" i="2"/>
  <c r="Z27" i="2"/>
  <c r="AB27" i="2"/>
  <c r="AA51" i="2"/>
  <c r="Z51" i="2"/>
  <c r="AB51" i="2"/>
  <c r="AA59" i="2"/>
  <c r="AB59" i="2"/>
  <c r="Z59" i="2"/>
  <c r="Z96" i="2"/>
  <c r="Y96" i="2"/>
  <c r="Y53" i="2"/>
  <c r="AB53" i="2"/>
  <c r="Z53" i="2"/>
  <c r="Y25" i="2"/>
  <c r="AB25" i="2"/>
  <c r="Z25" i="2"/>
  <c r="Z24" i="2"/>
  <c r="Y24" i="2"/>
  <c r="Y33" i="2"/>
  <c r="Z33" i="2"/>
  <c r="AB33" i="2"/>
  <c r="AA55" i="2"/>
  <c r="AB55" i="2"/>
  <c r="Z55" i="2"/>
  <c r="Y73" i="2"/>
  <c r="AB73" i="2"/>
  <c r="Z73" i="2"/>
  <c r="Y101" i="2"/>
  <c r="Z101" i="2"/>
  <c r="AB101" i="2"/>
  <c r="Z100" i="2"/>
  <c r="Y100" i="2"/>
  <c r="Y69" i="2"/>
  <c r="Z69" i="2"/>
  <c r="AB69" i="2"/>
  <c r="Y60" i="2"/>
  <c r="AB60" i="2"/>
  <c r="AA23" i="2"/>
  <c r="AB23" i="2"/>
  <c r="Z23" i="2"/>
  <c r="AA39" i="2"/>
  <c r="AB39" i="2"/>
  <c r="Z39" i="2"/>
  <c r="Y56" i="2"/>
  <c r="AB56" i="2"/>
  <c r="AA104" i="2"/>
  <c r="Z104" i="2"/>
  <c r="AA71" i="2"/>
  <c r="Z71" i="2"/>
  <c r="AB71" i="2"/>
  <c r="Y52" i="2"/>
  <c r="AB52" i="2"/>
  <c r="AA47" i="2"/>
  <c r="Z47" i="2"/>
  <c r="AB47" i="2"/>
  <c r="Y106" i="2"/>
  <c r="AB106" i="2"/>
  <c r="AA78" i="2"/>
  <c r="AB78" i="2"/>
  <c r="Y29" i="2"/>
  <c r="Z29" i="2"/>
  <c r="AB29" i="2"/>
  <c r="Z20" i="2"/>
  <c r="Y20" i="2"/>
  <c r="AA43" i="2"/>
  <c r="Z43" i="2"/>
  <c r="AB43" i="2"/>
  <c r="Y49" i="2"/>
  <c r="Z49" i="2"/>
  <c r="AB49" i="2"/>
  <c r="Y57" i="2"/>
  <c r="AB57" i="2"/>
  <c r="Z57" i="2"/>
  <c r="Y97" i="2"/>
  <c r="AB97" i="2"/>
  <c r="Z97" i="2"/>
  <c r="Y48" i="2"/>
  <c r="AB48" i="2"/>
  <c r="AA19" i="2"/>
  <c r="AB19" i="2"/>
  <c r="Z19" i="2"/>
  <c r="Z44" i="2"/>
  <c r="Y44" i="2"/>
  <c r="AA91" i="2"/>
  <c r="AB91" i="2"/>
  <c r="Z91" i="2"/>
  <c r="Y41" i="2"/>
  <c r="Z41" i="2"/>
  <c r="AB41" i="2"/>
  <c r="Y17" i="2"/>
  <c r="AB17" i="2"/>
  <c r="Z17" i="2"/>
  <c r="AA87" i="2"/>
  <c r="AB87" i="2"/>
  <c r="Z87" i="2"/>
  <c r="Z16" i="2"/>
  <c r="Y16" i="2"/>
  <c r="Z103" i="2"/>
  <c r="AA103" i="2"/>
  <c r="AA83" i="2"/>
  <c r="Z83" i="2"/>
  <c r="AB83" i="2"/>
  <c r="AA15" i="2"/>
  <c r="Z15" i="2"/>
  <c r="AB15" i="2"/>
  <c r="AA79" i="2"/>
  <c r="AB79" i="2"/>
  <c r="Z79" i="2"/>
  <c r="AA14" i="2"/>
  <c r="AB14" i="2"/>
  <c r="AA75" i="2"/>
  <c r="AB75" i="2"/>
  <c r="Z75" i="2"/>
  <c r="Y13" i="2"/>
  <c r="Z13" i="2"/>
  <c r="AB13" i="2"/>
  <c r="Y21" i="2"/>
  <c r="AB21" i="2"/>
  <c r="Z21" i="2"/>
  <c r="AA12" i="2"/>
  <c r="Z12" i="2"/>
  <c r="AA99" i="2"/>
  <c r="Z99" i="2"/>
  <c r="AB99" i="2"/>
  <c r="AA67" i="2"/>
  <c r="Z67" i="2"/>
  <c r="AB67" i="2"/>
  <c r="AA11" i="2"/>
  <c r="AB11" i="2"/>
  <c r="Z11" i="2"/>
  <c r="Y93" i="2"/>
  <c r="Z93" i="2"/>
  <c r="AB93" i="2"/>
  <c r="Y45" i="2"/>
  <c r="AB45" i="2"/>
  <c r="Z45" i="2"/>
  <c r="Y89" i="2"/>
  <c r="Z89" i="2"/>
  <c r="AB89" i="2"/>
  <c r="Z40" i="2"/>
  <c r="Y40" i="2"/>
  <c r="Z9" i="2"/>
  <c r="AA9" i="2"/>
  <c r="Y9" i="2"/>
  <c r="AA84" i="2"/>
  <c r="Z84" i="2"/>
  <c r="Y37" i="2"/>
  <c r="Z37" i="2"/>
  <c r="AB37" i="2"/>
  <c r="AB8" i="2"/>
  <c r="AA8" i="2"/>
  <c r="AA35" i="2"/>
  <c r="Z35" i="2"/>
  <c r="AB35" i="2"/>
  <c r="Z7" i="2"/>
  <c r="AA7" i="2"/>
  <c r="Y7" i="2"/>
  <c r="AB76" i="2"/>
  <c r="AA76" i="2"/>
  <c r="AB68" i="2"/>
  <c r="AA68" i="2"/>
  <c r="Z28" i="2"/>
  <c r="Y28" i="2"/>
  <c r="V7" i="8"/>
  <c r="U9" i="4"/>
  <c r="N113" i="3"/>
  <c r="O113" i="3"/>
  <c r="N116" i="3"/>
  <c r="O116" i="3"/>
  <c r="N111" i="4"/>
  <c r="O111" i="4"/>
  <c r="N114" i="4"/>
  <c r="O114" i="4"/>
  <c r="N116" i="4"/>
  <c r="O116" i="4"/>
  <c r="N112" i="5"/>
  <c r="O112" i="5"/>
  <c r="N114" i="5"/>
  <c r="O114" i="5"/>
  <c r="N111" i="12"/>
  <c r="O111" i="12"/>
  <c r="N114" i="12"/>
  <c r="O114" i="12"/>
  <c r="N116" i="12"/>
  <c r="O116" i="12"/>
  <c r="N114" i="7"/>
  <c r="O114" i="7"/>
  <c r="N116" i="7"/>
  <c r="O116" i="7"/>
  <c r="A4" i="15"/>
  <c r="B3" i="15"/>
  <c r="B5" i="22"/>
  <c r="A6" i="22"/>
  <c r="B9" i="23"/>
  <c r="BB9" i="23"/>
  <c r="F9" i="23"/>
  <c r="D9" i="23"/>
  <c r="M7" i="4"/>
  <c r="N7" i="4"/>
  <c r="O7" i="4"/>
  <c r="L7" i="4"/>
  <c r="N112" i="3"/>
  <c r="O112" i="3"/>
  <c r="N114" i="3"/>
  <c r="O114" i="3"/>
  <c r="N112" i="4"/>
  <c r="O112" i="4"/>
  <c r="N115" i="4"/>
  <c r="O115" i="4"/>
  <c r="N113" i="5"/>
  <c r="O113" i="5"/>
  <c r="N116" i="5"/>
  <c r="O116" i="5"/>
  <c r="N112" i="12"/>
  <c r="O112" i="12"/>
  <c r="N115" i="12"/>
  <c r="O115" i="12"/>
  <c r="N114" i="6"/>
  <c r="O114" i="6"/>
  <c r="N112" i="7"/>
  <c r="O112" i="7"/>
  <c r="N114" i="8"/>
  <c r="O114" i="8"/>
  <c r="B5" i="18"/>
  <c r="A6" i="18"/>
  <c r="A7" i="18"/>
  <c r="B4" i="22"/>
  <c r="E9" i="23"/>
  <c r="A10" i="23"/>
  <c r="A10" i="8"/>
  <c r="A9" i="7"/>
  <c r="F8" i="12"/>
  <c r="A8" i="5"/>
  <c r="F7" i="5"/>
  <c r="F7" i="4"/>
  <c r="F1008" i="14"/>
  <c r="G1008" i="14"/>
  <c r="F12" i="14"/>
  <c r="G12" i="14"/>
  <c r="F10" i="14"/>
  <c r="G10" i="14"/>
  <c r="F11" i="14"/>
  <c r="G11" i="14"/>
  <c r="Y108" i="12"/>
  <c r="Y8" i="2"/>
  <c r="AC10" i="2"/>
  <c r="AB12" i="2"/>
  <c r="AA16" i="2"/>
  <c r="AA20" i="2"/>
  <c r="AA24" i="2"/>
  <c r="AA28" i="2"/>
  <c r="Z32" i="2"/>
  <c r="AA36" i="2"/>
  <c r="AA40" i="2"/>
  <c r="AA44" i="2"/>
  <c r="Z48" i="2"/>
  <c r="Z52" i="2"/>
  <c r="Z56" i="2"/>
  <c r="Z60" i="2"/>
  <c r="Y64" i="2"/>
  <c r="Y68" i="2"/>
  <c r="Y72" i="2"/>
  <c r="Y76" i="2"/>
  <c r="AB80" i="2"/>
  <c r="AB84" i="2"/>
  <c r="AB88" i="2"/>
  <c r="AB92" i="2"/>
  <c r="AA96" i="2"/>
  <c r="AA100" i="2"/>
  <c r="AB104" i="2"/>
  <c r="Z106" i="2"/>
  <c r="AB108" i="2"/>
  <c r="AA108" i="12"/>
  <c r="Y108" i="6"/>
  <c r="Z8" i="2"/>
  <c r="Y12" i="2"/>
  <c r="AB16" i="2"/>
  <c r="AB20" i="2"/>
  <c r="AB24" i="2"/>
  <c r="AB28" i="2"/>
  <c r="AA32" i="2"/>
  <c r="AB36" i="2"/>
  <c r="AB40" i="2"/>
  <c r="AB44" i="2"/>
  <c r="AA48" i="2"/>
  <c r="AA52" i="2"/>
  <c r="AA56" i="2"/>
  <c r="AA60" i="2"/>
  <c r="Z64" i="2"/>
  <c r="Z68" i="2"/>
  <c r="Z72" i="2"/>
  <c r="Z76" i="2"/>
  <c r="Y80" i="2"/>
  <c r="Y84" i="2"/>
  <c r="Y88" i="2"/>
  <c r="Y92" i="2"/>
  <c r="AB96" i="2"/>
  <c r="AB100" i="2"/>
  <c r="Y104" i="2"/>
  <c r="AA106" i="2"/>
  <c r="Y108" i="2"/>
  <c r="AR112" i="7"/>
  <c r="AR113" i="7"/>
  <c r="AT112" i="3"/>
  <c r="AT113" i="3"/>
  <c r="Z109" i="6"/>
  <c r="AB18" i="2"/>
  <c r="AB34" i="2"/>
  <c r="AB50" i="2"/>
  <c r="AB66" i="2"/>
  <c r="AB82" i="2"/>
  <c r="AB98" i="2"/>
  <c r="Y109" i="2"/>
  <c r="AB109" i="6"/>
  <c r="AC8" i="2"/>
  <c r="Y10" i="2"/>
  <c r="AB22" i="2"/>
  <c r="AB38" i="2"/>
  <c r="AB54" i="2"/>
  <c r="AB70" i="2"/>
  <c r="AB86" i="2"/>
  <c r="AB102" i="2"/>
  <c r="AA107" i="2"/>
  <c r="Z109" i="12"/>
  <c r="AB26" i="2"/>
  <c r="Y30" i="2"/>
  <c r="AB42" i="2"/>
  <c r="AB58" i="2"/>
  <c r="AB74" i="2"/>
  <c r="AB90" i="2"/>
  <c r="Y105" i="2"/>
  <c r="AB109" i="5"/>
  <c r="AA109" i="3"/>
  <c r="Z10" i="2"/>
  <c r="Y14" i="2"/>
  <c r="Y18" i="2"/>
  <c r="Y22" i="2"/>
  <c r="Y26" i="2"/>
  <c r="Z30" i="2"/>
  <c r="Y34" i="2"/>
  <c r="Y38" i="2"/>
  <c r="Y42" i="2"/>
  <c r="Y46" i="2"/>
  <c r="Y50" i="2"/>
  <c r="Y54" i="2"/>
  <c r="Y58" i="2"/>
  <c r="Y62" i="2"/>
  <c r="Y66" i="2"/>
  <c r="Y70" i="2"/>
  <c r="Y74" i="2"/>
  <c r="Y78" i="2"/>
  <c r="Y82" i="2"/>
  <c r="Y86" i="2"/>
  <c r="Y90" i="2"/>
  <c r="Y94" i="2"/>
  <c r="Y98" i="2"/>
  <c r="Y102" i="2"/>
  <c r="AB103" i="2"/>
  <c r="Z105" i="2"/>
  <c r="AB107" i="2"/>
  <c r="Z109" i="2"/>
  <c r="AS112" i="8"/>
  <c r="AS113" i="8"/>
  <c r="Y108" i="4"/>
  <c r="Z108" i="4"/>
  <c r="Y109" i="5"/>
  <c r="AB109" i="3"/>
  <c r="AA10" i="2"/>
  <c r="Z14" i="2"/>
  <c r="Z18" i="2"/>
  <c r="Z22" i="2"/>
  <c r="Z26" i="2"/>
  <c r="AA30" i="2"/>
  <c r="Z34" i="2"/>
  <c r="Z38" i="2"/>
  <c r="Z42" i="2"/>
  <c r="Z46" i="2"/>
  <c r="Z50" i="2"/>
  <c r="Z54" i="2"/>
  <c r="Z58" i="2"/>
  <c r="Z62" i="2"/>
  <c r="Z66" i="2"/>
  <c r="Z70" i="2"/>
  <c r="Z74" i="2"/>
  <c r="Z78" i="2"/>
  <c r="Z82" i="2"/>
  <c r="Z86" i="2"/>
  <c r="Z90" i="2"/>
  <c r="Z94" i="2"/>
  <c r="Z98" i="2"/>
  <c r="Z102" i="2"/>
  <c r="Y103" i="2"/>
  <c r="AA105" i="2"/>
  <c r="Y107" i="2"/>
  <c r="AA109" i="2"/>
  <c r="AZ112" i="7"/>
  <c r="AZ113" i="7"/>
  <c r="AR112" i="6"/>
  <c r="AR113" i="6"/>
  <c r="AY112" i="2"/>
  <c r="AY113" i="2"/>
  <c r="AB108" i="12"/>
  <c r="AA109" i="12"/>
  <c r="Z108" i="6"/>
  <c r="Y109" i="6"/>
  <c r="Z108" i="7"/>
  <c r="Y109" i="7"/>
  <c r="AB108" i="8"/>
  <c r="AA109" i="8"/>
  <c r="AB7" i="2"/>
  <c r="AB9" i="2"/>
  <c r="Y11" i="2"/>
  <c r="AA13" i="2"/>
  <c r="Y15" i="2"/>
  <c r="AA17" i="2"/>
  <c r="Y19" i="2"/>
  <c r="AA21" i="2"/>
  <c r="Y23" i="2"/>
  <c r="AA25" i="2"/>
  <c r="Y27" i="2"/>
  <c r="AA29" i="2"/>
  <c r="AA31" i="2"/>
  <c r="AA33" i="2"/>
  <c r="Y35" i="2"/>
  <c r="AA37" i="2"/>
  <c r="Y39" i="2"/>
  <c r="AA41" i="2"/>
  <c r="Y43" i="2"/>
  <c r="AA45" i="2"/>
  <c r="Y47" i="2"/>
  <c r="AA49" i="2"/>
  <c r="Y51" i="2"/>
  <c r="AA53" i="2"/>
  <c r="Y55" i="2"/>
  <c r="AA57" i="2"/>
  <c r="Y59" i="2"/>
  <c r="AA61" i="2"/>
  <c r="Y63" i="2"/>
  <c r="AA65" i="2"/>
  <c r="Y67" i="2"/>
  <c r="AA69" i="2"/>
  <c r="Y71" i="2"/>
  <c r="AA73" i="2"/>
  <c r="Y75" i="2"/>
  <c r="AA77" i="2"/>
  <c r="Y79" i="2"/>
  <c r="AA81" i="2"/>
  <c r="Y83" i="2"/>
  <c r="AA85" i="2"/>
  <c r="Y87" i="2"/>
  <c r="AA89" i="2"/>
  <c r="Y91" i="2"/>
  <c r="AA93" i="2"/>
  <c r="AA97" i="2"/>
  <c r="Y99" i="2"/>
  <c r="AA101" i="2"/>
  <c r="AU112" i="2"/>
  <c r="AU113" i="2"/>
  <c r="A8" i="14"/>
  <c r="B8" i="14"/>
  <c r="S7" i="8"/>
  <c r="S9" i="8"/>
  <c r="AY112" i="8"/>
  <c r="AY113" i="8"/>
  <c r="AR112" i="8"/>
  <c r="AR113" i="8"/>
  <c r="AX112" i="7"/>
  <c r="AX113" i="7"/>
  <c r="AT112" i="7"/>
  <c r="AT113" i="7"/>
  <c r="AV112" i="7"/>
  <c r="AV113" i="7"/>
  <c r="AZ112" i="6"/>
  <c r="AZ113" i="6"/>
  <c r="AT112" i="6"/>
  <c r="AT113" i="6"/>
  <c r="AV112" i="6"/>
  <c r="AV113" i="6"/>
  <c r="AX112" i="6"/>
  <c r="AX113" i="6"/>
  <c r="U9" i="12"/>
  <c r="I2" i="16"/>
  <c r="A17" i="11"/>
  <c r="A21" i="11"/>
  <c r="A25" i="11"/>
  <c r="A29" i="11"/>
  <c r="A33" i="11"/>
  <c r="A37" i="11"/>
  <c r="A41" i="11"/>
  <c r="A45" i="11"/>
  <c r="A49" i="11"/>
  <c r="A53" i="11"/>
  <c r="A57" i="11"/>
  <c r="A61" i="11"/>
  <c r="A65" i="11"/>
  <c r="A69" i="11"/>
  <c r="A73" i="11"/>
  <c r="A77" i="11"/>
  <c r="A81" i="11"/>
  <c r="A85" i="11"/>
  <c r="A89" i="11"/>
  <c r="A93" i="11"/>
  <c r="A97" i="11"/>
  <c r="A101" i="11"/>
  <c r="A105" i="11"/>
  <c r="A109" i="11"/>
  <c r="A113" i="11"/>
  <c r="A117" i="11"/>
  <c r="A121" i="11"/>
  <c r="A125" i="11"/>
  <c r="A129" i="11"/>
  <c r="A133" i="11"/>
  <c r="A137" i="11"/>
  <c r="A141" i="11"/>
  <c r="A145" i="11"/>
  <c r="A149" i="11"/>
  <c r="A153" i="11"/>
  <c r="A157" i="11"/>
  <c r="A161" i="11"/>
  <c r="A165" i="11"/>
  <c r="A169" i="11"/>
  <c r="A173" i="11"/>
  <c r="A177" i="11"/>
  <c r="A181" i="11"/>
  <c r="A185" i="11"/>
  <c r="A189" i="11"/>
  <c r="A193" i="11"/>
  <c r="A197" i="11"/>
  <c r="A201" i="11"/>
  <c r="A205" i="11"/>
  <c r="V6" i="6"/>
  <c r="V9" i="8"/>
  <c r="V9" i="2"/>
  <c r="N113" i="6"/>
  <c r="O113" i="6"/>
  <c r="N113" i="8"/>
  <c r="O113" i="8"/>
  <c r="A5" i="16"/>
  <c r="B4" i="16"/>
  <c r="N111" i="7"/>
  <c r="O111" i="7"/>
  <c r="N115" i="7"/>
  <c r="O115" i="7"/>
  <c r="V7" i="2"/>
  <c r="A5" i="17"/>
  <c r="B4" i="17"/>
  <c r="A7" i="19"/>
  <c r="B6" i="19"/>
  <c r="A4" i="21"/>
  <c r="B3" i="21"/>
  <c r="B6" i="18"/>
  <c r="A7" i="22"/>
  <c r="B6" i="22"/>
  <c r="B24" i="11"/>
  <c r="A28" i="11"/>
  <c r="B3" i="16"/>
  <c r="F3" i="16"/>
  <c r="B5" i="19"/>
  <c r="A5" i="20"/>
  <c r="B4" i="20"/>
  <c r="B4" i="18"/>
  <c r="B16" i="11"/>
  <c r="AZ112" i="8"/>
  <c r="AZ113" i="8"/>
  <c r="AW112" i="8"/>
  <c r="AW113" i="8"/>
  <c r="AU112" i="8"/>
  <c r="AU113" i="8"/>
  <c r="AT112" i="8"/>
  <c r="AT113" i="8"/>
  <c r="AX112" i="8"/>
  <c r="AX113" i="8"/>
  <c r="AV112" i="8"/>
  <c r="AV113" i="8"/>
  <c r="AW112" i="12"/>
  <c r="AW113" i="12"/>
  <c r="AZ112" i="3"/>
  <c r="AZ113" i="3"/>
  <c r="AY112" i="3"/>
  <c r="AY113" i="3"/>
  <c r="AR112" i="3"/>
  <c r="AR113" i="3"/>
  <c r="AV112" i="3"/>
  <c r="AV113" i="3"/>
  <c r="AX112" i="3"/>
  <c r="AX113" i="3"/>
  <c r="C27" i="10"/>
  <c r="C28" i="10"/>
  <c r="AW112" i="3"/>
  <c r="AW113" i="3"/>
  <c r="A11" i="2"/>
  <c r="F10" i="2"/>
  <c r="B10" i="2"/>
  <c r="AU112" i="3"/>
  <c r="AU113" i="3"/>
  <c r="F9" i="12"/>
  <c r="B9" i="12"/>
  <c r="A10" i="12"/>
  <c r="M7" i="3"/>
  <c r="L7" i="3"/>
  <c r="AS112" i="3"/>
  <c r="AS113" i="3"/>
  <c r="AZ112" i="2"/>
  <c r="AZ113" i="2"/>
  <c r="AT112" i="2"/>
  <c r="AT113" i="2"/>
  <c r="AS112" i="2"/>
  <c r="AS113" i="2"/>
  <c r="A10" i="4"/>
  <c r="B9" i="4"/>
  <c r="F9" i="2"/>
  <c r="B9" i="2"/>
  <c r="A8" i="6"/>
  <c r="B8" i="12"/>
  <c r="B8" i="5"/>
  <c r="B8" i="4"/>
  <c r="B31" i="10"/>
  <c r="B28" i="10"/>
  <c r="B7" i="6"/>
  <c r="M7" i="12"/>
  <c r="N7" i="12"/>
  <c r="O7" i="12"/>
  <c r="F7" i="3"/>
  <c r="C25" i="10"/>
  <c r="B22" i="10"/>
  <c r="W6" i="23"/>
  <c r="AV112" i="2"/>
  <c r="AV113" i="2"/>
  <c r="A8" i="3"/>
  <c r="B30" i="10"/>
  <c r="C24" i="10"/>
  <c r="AR112" i="2"/>
  <c r="AR113" i="2"/>
  <c r="B33" i="10"/>
  <c r="L8" i="8"/>
  <c r="M8" i="7"/>
  <c r="M7" i="7"/>
  <c r="AX112" i="2"/>
  <c r="AX113" i="2"/>
  <c r="AW112" i="2"/>
  <c r="AW113" i="2"/>
  <c r="N8" i="7"/>
  <c r="O8" i="7"/>
  <c r="F1919" i="14"/>
  <c r="G1919" i="14"/>
  <c r="F1914" i="14"/>
  <c r="G1914" i="14"/>
  <c r="F1911" i="14"/>
  <c r="G1911" i="14"/>
  <c r="F1906" i="14"/>
  <c r="G1906" i="14"/>
  <c r="F1903" i="14"/>
  <c r="G1903" i="14"/>
  <c r="F1898" i="14"/>
  <c r="G1898" i="14"/>
  <c r="F1895" i="14"/>
  <c r="G1895" i="14"/>
  <c r="F1890" i="14"/>
  <c r="G1890" i="14"/>
  <c r="F1887" i="14"/>
  <c r="G1887" i="14"/>
  <c r="F1882" i="14"/>
  <c r="G1882" i="14"/>
  <c r="F1879" i="14"/>
  <c r="G1879" i="14"/>
  <c r="F1874" i="14"/>
  <c r="G1874" i="14"/>
  <c r="F1871" i="14"/>
  <c r="G1871" i="14"/>
  <c r="F1866" i="14"/>
  <c r="G1866" i="14"/>
  <c r="F1863" i="14"/>
  <c r="G1863" i="14"/>
  <c r="F1858" i="14"/>
  <c r="G1858" i="14"/>
  <c r="F1855" i="14"/>
  <c r="G1855" i="14"/>
  <c r="F1850" i="14"/>
  <c r="G1850" i="14"/>
  <c r="F1847" i="14"/>
  <c r="G1847" i="14"/>
  <c r="F1842" i="14"/>
  <c r="G1842" i="14"/>
  <c r="F1839" i="14"/>
  <c r="G1839" i="14"/>
  <c r="F1834" i="14"/>
  <c r="G1834" i="14"/>
  <c r="F1831" i="14"/>
  <c r="G1831" i="14"/>
  <c r="F1826" i="14"/>
  <c r="G1826" i="14"/>
  <c r="F1823" i="14"/>
  <c r="G1823" i="14"/>
  <c r="F1818" i="14"/>
  <c r="G1818" i="14"/>
  <c r="F1815" i="14"/>
  <c r="G1815" i="14"/>
  <c r="F1810" i="14"/>
  <c r="G1810" i="14"/>
  <c r="F1807" i="14"/>
  <c r="G1807" i="14"/>
  <c r="F1802" i="14"/>
  <c r="G1802" i="14"/>
  <c r="F1799" i="14"/>
  <c r="G1799" i="14"/>
  <c r="F1794" i="14"/>
  <c r="G1794" i="14"/>
  <c r="F1791" i="14"/>
  <c r="G1791" i="14"/>
  <c r="F1786" i="14"/>
  <c r="G1786" i="14"/>
  <c r="F1783" i="14"/>
  <c r="G1783" i="14"/>
  <c r="F1778" i="14"/>
  <c r="G1778" i="14"/>
  <c r="F1775" i="14"/>
  <c r="G1775" i="14"/>
  <c r="F1770" i="14"/>
  <c r="G1770" i="14"/>
  <c r="F1767" i="14"/>
  <c r="G1767" i="14"/>
  <c r="F1762" i="14"/>
  <c r="G1762" i="14"/>
  <c r="F1759" i="14"/>
  <c r="G1759" i="14"/>
  <c r="F1754" i="14"/>
  <c r="G1754" i="14"/>
  <c r="F1751" i="14"/>
  <c r="G1751" i="14"/>
  <c r="F1746" i="14"/>
  <c r="G1746" i="14"/>
  <c r="F1743" i="14"/>
  <c r="G1743" i="14"/>
  <c r="F1738" i="14"/>
  <c r="G1738" i="14"/>
  <c r="F1735" i="14"/>
  <c r="G1735" i="14"/>
  <c r="F1730" i="14"/>
  <c r="G1730" i="14"/>
  <c r="F1727" i="14"/>
  <c r="G1727" i="14"/>
  <c r="F1722" i="14"/>
  <c r="G1722" i="14"/>
  <c r="F1719" i="14"/>
  <c r="G1719" i="14"/>
  <c r="F1714" i="14"/>
  <c r="G1714" i="14"/>
  <c r="F1711" i="14"/>
  <c r="G1711" i="14"/>
  <c r="F1706" i="14"/>
  <c r="G1706" i="14"/>
  <c r="F1703" i="14"/>
  <c r="G1703" i="14"/>
  <c r="F1698" i="14"/>
  <c r="G1698" i="14"/>
  <c r="F1695" i="14"/>
  <c r="G1695" i="14"/>
  <c r="F1917" i="14"/>
  <c r="G1917" i="14"/>
  <c r="F1913" i="14"/>
  <c r="G1913" i="14"/>
  <c r="F1910" i="14"/>
  <c r="G1910" i="14"/>
  <c r="F1899" i="14"/>
  <c r="G1899" i="14"/>
  <c r="F1896" i="14"/>
  <c r="G1896" i="14"/>
  <c r="F1892" i="14"/>
  <c r="G1892" i="14"/>
  <c r="F1885" i="14"/>
  <c r="G1885" i="14"/>
  <c r="F1881" i="14"/>
  <c r="G1881" i="14"/>
  <c r="F1878" i="14"/>
  <c r="G1878" i="14"/>
  <c r="F1867" i="14"/>
  <c r="G1867" i="14"/>
  <c r="F1864" i="14"/>
  <c r="G1864" i="14"/>
  <c r="F1860" i="14"/>
  <c r="G1860" i="14"/>
  <c r="F1853" i="14"/>
  <c r="G1853" i="14"/>
  <c r="F1849" i="14"/>
  <c r="G1849" i="14"/>
  <c r="F1846" i="14"/>
  <c r="G1846" i="14"/>
  <c r="F1835" i="14"/>
  <c r="G1835" i="14"/>
  <c r="F1832" i="14"/>
  <c r="G1832" i="14"/>
  <c r="F1828" i="14"/>
  <c r="G1828" i="14"/>
  <c r="F1821" i="14"/>
  <c r="G1821" i="14"/>
  <c r="F1817" i="14"/>
  <c r="G1817" i="14"/>
  <c r="F1814" i="14"/>
  <c r="G1814" i="14"/>
  <c r="F1803" i="14"/>
  <c r="G1803" i="14"/>
  <c r="F1800" i="14"/>
  <c r="G1800" i="14"/>
  <c r="F1796" i="14"/>
  <c r="G1796" i="14"/>
  <c r="F1789" i="14"/>
  <c r="G1789" i="14"/>
  <c r="F1785" i="14"/>
  <c r="G1785" i="14"/>
  <c r="F1782" i="14"/>
  <c r="G1782" i="14"/>
  <c r="F1771" i="14"/>
  <c r="G1771" i="14"/>
  <c r="F1768" i="14"/>
  <c r="G1768" i="14"/>
  <c r="F1764" i="14"/>
  <c r="G1764" i="14"/>
  <c r="F1757" i="14"/>
  <c r="G1757" i="14"/>
  <c r="F1753" i="14"/>
  <c r="G1753" i="14"/>
  <c r="F1750" i="14"/>
  <c r="G1750" i="14"/>
  <c r="F1739" i="14"/>
  <c r="G1739" i="14"/>
  <c r="F1736" i="14"/>
  <c r="G1736" i="14"/>
  <c r="F1732" i="14"/>
  <c r="G1732" i="14"/>
  <c r="F1725" i="14"/>
  <c r="G1725" i="14"/>
  <c r="F1721" i="14"/>
  <c r="G1721" i="14"/>
  <c r="F1718" i="14"/>
  <c r="G1718" i="14"/>
  <c r="F1707" i="14"/>
  <c r="G1707" i="14"/>
  <c r="F1704" i="14"/>
  <c r="G1704" i="14"/>
  <c r="F1700" i="14"/>
  <c r="G1700" i="14"/>
  <c r="F1693" i="14"/>
  <c r="G1693" i="14"/>
  <c r="F1688" i="14"/>
  <c r="G1688" i="14"/>
  <c r="F1685" i="14"/>
  <c r="G1685" i="14"/>
  <c r="F1680" i="14"/>
  <c r="G1680" i="14"/>
  <c r="F1677" i="14"/>
  <c r="G1677" i="14"/>
  <c r="F1672" i="14"/>
  <c r="G1672" i="14"/>
  <c r="F1669" i="14"/>
  <c r="G1669" i="14"/>
  <c r="F1664" i="14"/>
  <c r="G1664" i="14"/>
  <c r="F1661" i="14"/>
  <c r="G1661" i="14"/>
  <c r="F1656" i="14"/>
  <c r="G1656" i="14"/>
  <c r="F1653" i="14"/>
  <c r="G1653" i="14"/>
  <c r="F1648" i="14"/>
  <c r="G1648" i="14"/>
  <c r="F1645" i="14"/>
  <c r="G1645" i="14"/>
  <c r="F1640" i="14"/>
  <c r="G1640" i="14"/>
  <c r="F1920" i="14"/>
  <c r="G1920" i="14"/>
  <c r="F1916" i="14"/>
  <c r="G1916" i="14"/>
  <c r="F1909" i="14"/>
  <c r="G1909" i="14"/>
  <c r="F1905" i="14"/>
  <c r="G1905" i="14"/>
  <c r="F1902" i="14"/>
  <c r="G1902" i="14"/>
  <c r="F1891" i="14"/>
  <c r="G1891" i="14"/>
  <c r="F1888" i="14"/>
  <c r="G1888" i="14"/>
  <c r="F1884" i="14"/>
  <c r="G1884" i="14"/>
  <c r="F1877" i="14"/>
  <c r="G1877" i="14"/>
  <c r="F1873" i="14"/>
  <c r="G1873" i="14"/>
  <c r="F1870" i="14"/>
  <c r="G1870" i="14"/>
  <c r="F1859" i="14"/>
  <c r="G1859" i="14"/>
  <c r="F1856" i="14"/>
  <c r="G1856" i="14"/>
  <c r="F1852" i="14"/>
  <c r="G1852" i="14"/>
  <c r="F1845" i="14"/>
  <c r="G1845" i="14"/>
  <c r="F1841" i="14"/>
  <c r="G1841" i="14"/>
  <c r="F1838" i="14"/>
  <c r="G1838" i="14"/>
  <c r="F1827" i="14"/>
  <c r="G1827" i="14"/>
  <c r="F1824" i="14"/>
  <c r="G1824" i="14"/>
  <c r="F1820" i="14"/>
  <c r="G1820" i="14"/>
  <c r="F1813" i="14"/>
  <c r="G1813" i="14"/>
  <c r="F1809" i="14"/>
  <c r="G1809" i="14"/>
  <c r="F1806" i="14"/>
  <c r="G1806" i="14"/>
  <c r="F1795" i="14"/>
  <c r="G1795" i="14"/>
  <c r="F1792" i="14"/>
  <c r="G1792" i="14"/>
  <c r="F1788" i="14"/>
  <c r="G1788" i="14"/>
  <c r="F1781" i="14"/>
  <c r="G1781" i="14"/>
  <c r="F1777" i="14"/>
  <c r="G1777" i="14"/>
  <c r="F1774" i="14"/>
  <c r="G1774" i="14"/>
  <c r="F1763" i="14"/>
  <c r="G1763" i="14"/>
  <c r="F1760" i="14"/>
  <c r="G1760" i="14"/>
  <c r="F1756" i="14"/>
  <c r="G1756" i="14"/>
  <c r="F1749" i="14"/>
  <c r="G1749" i="14"/>
  <c r="F1745" i="14"/>
  <c r="G1745" i="14"/>
  <c r="F1742" i="14"/>
  <c r="G1742" i="14"/>
  <c r="F1731" i="14"/>
  <c r="G1731" i="14"/>
  <c r="F1728" i="14"/>
  <c r="G1728" i="14"/>
  <c r="F1724" i="14"/>
  <c r="G1724" i="14"/>
  <c r="F1717" i="14"/>
  <c r="G1717" i="14"/>
  <c r="F1713" i="14"/>
  <c r="G1713" i="14"/>
  <c r="F1710" i="14"/>
  <c r="G1710" i="14"/>
  <c r="F1699" i="14"/>
  <c r="G1699" i="14"/>
  <c r="F1696" i="14"/>
  <c r="G1696" i="14"/>
  <c r="F1690" i="14"/>
  <c r="G1690" i="14"/>
  <c r="F1687" i="14"/>
  <c r="G1687" i="14"/>
  <c r="F1682" i="14"/>
  <c r="G1682" i="14"/>
  <c r="F1679" i="14"/>
  <c r="G1679" i="14"/>
  <c r="F1674" i="14"/>
  <c r="G1674" i="14"/>
  <c r="F1671" i="14"/>
  <c r="G1671" i="14"/>
  <c r="F1915" i="14"/>
  <c r="G1915" i="14"/>
  <c r="F1912" i="14"/>
  <c r="G1912" i="14"/>
  <c r="F1908" i="14"/>
  <c r="G1908" i="14"/>
  <c r="F1901" i="14"/>
  <c r="G1901" i="14"/>
  <c r="F1897" i="14"/>
  <c r="G1897" i="14"/>
  <c r="F1894" i="14"/>
  <c r="G1894" i="14"/>
  <c r="F1883" i="14"/>
  <c r="G1883" i="14"/>
  <c r="F1880" i="14"/>
  <c r="G1880" i="14"/>
  <c r="F1876" i="14"/>
  <c r="G1876" i="14"/>
  <c r="F1869" i="14"/>
  <c r="G1869" i="14"/>
  <c r="F1865" i="14"/>
  <c r="G1865" i="14"/>
  <c r="F1862" i="14"/>
  <c r="G1862" i="14"/>
  <c r="F1851" i="14"/>
  <c r="G1851" i="14"/>
  <c r="F1848" i="14"/>
  <c r="G1848" i="14"/>
  <c r="F1844" i="14"/>
  <c r="G1844" i="14"/>
  <c r="F1837" i="14"/>
  <c r="G1837" i="14"/>
  <c r="F1833" i="14"/>
  <c r="G1833" i="14"/>
  <c r="F1830" i="14"/>
  <c r="G1830" i="14"/>
  <c r="F1819" i="14"/>
  <c r="G1819" i="14"/>
  <c r="F1816" i="14"/>
  <c r="G1816" i="14"/>
  <c r="F1812" i="14"/>
  <c r="G1812" i="14"/>
  <c r="F1805" i="14"/>
  <c r="G1805" i="14"/>
  <c r="F1801" i="14"/>
  <c r="G1801" i="14"/>
  <c r="F1798" i="14"/>
  <c r="G1798" i="14"/>
  <c r="F1787" i="14"/>
  <c r="G1787" i="14"/>
  <c r="F1784" i="14"/>
  <c r="G1784" i="14"/>
  <c r="F1780" i="14"/>
  <c r="G1780" i="14"/>
  <c r="F1773" i="14"/>
  <c r="G1773" i="14"/>
  <c r="F1769" i="14"/>
  <c r="G1769" i="14"/>
  <c r="F1766" i="14"/>
  <c r="G1766" i="14"/>
  <c r="F1755" i="14"/>
  <c r="G1755" i="14"/>
  <c r="F1752" i="14"/>
  <c r="G1752" i="14"/>
  <c r="F1748" i="14"/>
  <c r="G1748" i="14"/>
  <c r="F1741" i="14"/>
  <c r="G1741" i="14"/>
  <c r="F1737" i="14"/>
  <c r="G1737" i="14"/>
  <c r="F1734" i="14"/>
  <c r="G1734" i="14"/>
  <c r="F1723" i="14"/>
  <c r="G1723" i="14"/>
  <c r="F1720" i="14"/>
  <c r="G1720" i="14"/>
  <c r="F1716" i="14"/>
  <c r="G1716" i="14"/>
  <c r="F1709" i="14"/>
  <c r="G1709" i="14"/>
  <c r="F1705" i="14"/>
  <c r="G1705" i="14"/>
  <c r="F1702" i="14"/>
  <c r="G1702" i="14"/>
  <c r="F1692" i="14"/>
  <c r="G1692" i="14"/>
  <c r="F1689" i="14"/>
  <c r="G1689" i="14"/>
  <c r="F1684" i="14"/>
  <c r="G1684" i="14"/>
  <c r="F1681" i="14"/>
  <c r="G1681" i="14"/>
  <c r="F1676" i="14"/>
  <c r="G1676" i="14"/>
  <c r="F1673" i="14"/>
  <c r="G1673" i="14"/>
  <c r="F1668" i="14"/>
  <c r="G1668" i="14"/>
  <c r="F1665" i="14"/>
  <c r="G1665" i="14"/>
  <c r="F1660" i="14"/>
  <c r="G1660" i="14"/>
  <c r="F1657" i="14"/>
  <c r="G1657" i="14"/>
  <c r="F1652" i="14"/>
  <c r="G1652" i="14"/>
  <c r="F1649" i="14"/>
  <c r="G1649" i="14"/>
  <c r="F1644" i="14"/>
  <c r="G1644" i="14"/>
  <c r="F1641" i="14"/>
  <c r="G1641" i="14"/>
  <c r="F1636" i="14"/>
  <c r="G1636" i="14"/>
  <c r="F1633" i="14"/>
  <c r="G1633" i="14"/>
  <c r="F1628" i="14"/>
  <c r="G1628" i="14"/>
  <c r="F1625" i="14"/>
  <c r="G1625" i="14"/>
  <c r="F1620" i="14"/>
  <c r="G1620" i="14"/>
  <c r="F1617" i="14"/>
  <c r="G1617" i="14"/>
  <c r="F1612" i="14"/>
  <c r="G1612" i="14"/>
  <c r="F1609" i="14"/>
  <c r="G1609" i="14"/>
  <c r="F1918" i="14"/>
  <c r="G1918" i="14"/>
  <c r="F1907" i="14"/>
  <c r="G1907" i="14"/>
  <c r="F1904" i="14"/>
  <c r="G1904" i="14"/>
  <c r="F1900" i="14"/>
  <c r="G1900" i="14"/>
  <c r="F1893" i="14"/>
  <c r="G1893" i="14"/>
  <c r="F1889" i="14"/>
  <c r="G1889" i="14"/>
  <c r="F1886" i="14"/>
  <c r="G1886" i="14"/>
  <c r="F1875" i="14"/>
  <c r="G1875" i="14"/>
  <c r="F1872" i="14"/>
  <c r="G1872" i="14"/>
  <c r="F1868" i="14"/>
  <c r="G1868" i="14"/>
  <c r="F1861" i="14"/>
  <c r="G1861" i="14"/>
  <c r="F1857" i="14"/>
  <c r="G1857" i="14"/>
  <c r="F1854" i="14"/>
  <c r="G1854" i="14"/>
  <c r="F1843" i="14"/>
  <c r="G1843" i="14"/>
  <c r="F1840" i="14"/>
  <c r="G1840" i="14"/>
  <c r="F1836" i="14"/>
  <c r="G1836" i="14"/>
  <c r="F1829" i="14"/>
  <c r="G1829" i="14"/>
  <c r="F1825" i="14"/>
  <c r="G1825" i="14"/>
  <c r="F1822" i="14"/>
  <c r="G1822" i="14"/>
  <c r="F1811" i="14"/>
  <c r="G1811" i="14"/>
  <c r="F1808" i="14"/>
  <c r="G1808" i="14"/>
  <c r="F1804" i="14"/>
  <c r="G1804" i="14"/>
  <c r="F1797" i="14"/>
  <c r="G1797" i="14"/>
  <c r="F1793" i="14"/>
  <c r="G1793" i="14"/>
  <c r="F1790" i="14"/>
  <c r="G1790" i="14"/>
  <c r="F1779" i="14"/>
  <c r="G1779" i="14"/>
  <c r="F1776" i="14"/>
  <c r="G1776" i="14"/>
  <c r="F1772" i="14"/>
  <c r="G1772" i="14"/>
  <c r="F1765" i="14"/>
  <c r="G1765" i="14"/>
  <c r="F1761" i="14"/>
  <c r="G1761" i="14"/>
  <c r="F1758" i="14"/>
  <c r="G1758" i="14"/>
  <c r="F1747" i="14"/>
  <c r="G1747" i="14"/>
  <c r="F1744" i="14"/>
  <c r="G1744" i="14"/>
  <c r="F1740" i="14"/>
  <c r="G1740" i="14"/>
  <c r="F1733" i="14"/>
  <c r="G1733" i="14"/>
  <c r="F1729" i="14"/>
  <c r="G1729" i="14"/>
  <c r="F1726" i="14"/>
  <c r="G1726" i="14"/>
  <c r="F1715" i="14"/>
  <c r="G1715" i="14"/>
  <c r="F1712" i="14"/>
  <c r="G1712" i="14"/>
  <c r="F1708" i="14"/>
  <c r="G1708" i="14"/>
  <c r="F1701" i="14"/>
  <c r="G1701" i="14"/>
  <c r="F1697" i="14"/>
  <c r="G1697" i="14"/>
  <c r="F1694" i="14"/>
  <c r="G1694" i="14"/>
  <c r="F1691" i="14"/>
  <c r="G1691" i="14"/>
  <c r="F1686" i="14"/>
  <c r="G1686" i="14"/>
  <c r="F1683" i="14"/>
  <c r="G1683" i="14"/>
  <c r="F1666" i="14"/>
  <c r="G1666" i="14"/>
  <c r="F1655" i="14"/>
  <c r="G1655" i="14"/>
  <c r="F1650" i="14"/>
  <c r="G1650" i="14"/>
  <c r="F1639" i="14"/>
  <c r="G1639" i="14"/>
  <c r="F1635" i="14"/>
  <c r="G1635" i="14"/>
  <c r="F1632" i="14"/>
  <c r="G1632" i="14"/>
  <c r="F1621" i="14"/>
  <c r="G1621" i="14"/>
  <c r="F1618" i="14"/>
  <c r="G1618" i="14"/>
  <c r="F1614" i="14"/>
  <c r="G1614" i="14"/>
  <c r="F1607" i="14"/>
  <c r="G1607" i="14"/>
  <c r="F1604" i="14"/>
  <c r="G1604" i="14"/>
  <c r="F1601" i="14"/>
  <c r="G1601" i="14"/>
  <c r="F1596" i="14"/>
  <c r="G1596" i="14"/>
  <c r="F1593" i="14"/>
  <c r="G1593" i="14"/>
  <c r="F1588" i="14"/>
  <c r="G1588" i="14"/>
  <c r="F1585" i="14"/>
  <c r="G1585" i="14"/>
  <c r="F1580" i="14"/>
  <c r="G1580" i="14"/>
  <c r="F1577" i="14"/>
  <c r="G1577" i="14"/>
  <c r="F1572" i="14"/>
  <c r="G1572" i="14"/>
  <c r="F1569" i="14"/>
  <c r="G1569" i="14"/>
  <c r="F1564" i="14"/>
  <c r="G1564" i="14"/>
  <c r="F1561" i="14"/>
  <c r="G1561" i="14"/>
  <c r="F1556" i="14"/>
  <c r="G1556" i="14"/>
  <c r="F1553" i="14"/>
  <c r="G1553" i="14"/>
  <c r="F1548" i="14"/>
  <c r="G1548" i="14"/>
  <c r="F1545" i="14"/>
  <c r="G1545" i="14"/>
  <c r="F1540" i="14"/>
  <c r="G1540" i="14"/>
  <c r="F1537" i="14"/>
  <c r="G1537" i="14"/>
  <c r="F1532" i="14"/>
  <c r="G1532" i="14"/>
  <c r="F1529" i="14"/>
  <c r="G1529" i="14"/>
  <c r="F1524" i="14"/>
  <c r="G1524" i="14"/>
  <c r="F1521" i="14"/>
  <c r="G1521" i="14"/>
  <c r="F1516" i="14"/>
  <c r="G1516" i="14"/>
  <c r="F1513" i="14"/>
  <c r="G1513" i="14"/>
  <c r="F1508" i="14"/>
  <c r="G1508" i="14"/>
  <c r="F1505" i="14"/>
  <c r="G1505" i="14"/>
  <c r="F1670" i="14"/>
  <c r="G1670" i="14"/>
  <c r="F1659" i="14"/>
  <c r="G1659" i="14"/>
  <c r="F1654" i="14"/>
  <c r="G1654" i="14"/>
  <c r="F1643" i="14"/>
  <c r="G1643" i="14"/>
  <c r="F1638" i="14"/>
  <c r="G1638" i="14"/>
  <c r="F1631" i="14"/>
  <c r="G1631" i="14"/>
  <c r="F1627" i="14"/>
  <c r="G1627" i="14"/>
  <c r="F1624" i="14"/>
  <c r="G1624" i="14"/>
  <c r="F1613" i="14"/>
  <c r="G1613" i="14"/>
  <c r="F1610" i="14"/>
  <c r="G1610" i="14"/>
  <c r="F1606" i="14"/>
  <c r="G1606" i="14"/>
  <c r="F1603" i="14"/>
  <c r="G1603" i="14"/>
  <c r="F1598" i="14"/>
  <c r="G1598" i="14"/>
  <c r="F1595" i="14"/>
  <c r="G1595" i="14"/>
  <c r="F1590" i="14"/>
  <c r="G1590" i="14"/>
  <c r="F1587" i="14"/>
  <c r="G1587" i="14"/>
  <c r="F1582" i="14"/>
  <c r="G1582" i="14"/>
  <c r="F1579" i="14"/>
  <c r="G1579" i="14"/>
  <c r="F1574" i="14"/>
  <c r="G1574" i="14"/>
  <c r="F1571" i="14"/>
  <c r="G1571" i="14"/>
  <c r="F1566" i="14"/>
  <c r="G1566" i="14"/>
  <c r="F1563" i="14"/>
  <c r="G1563" i="14"/>
  <c r="F1558" i="14"/>
  <c r="G1558" i="14"/>
  <c r="F1555" i="14"/>
  <c r="G1555" i="14"/>
  <c r="F1550" i="14"/>
  <c r="G1550" i="14"/>
  <c r="F1547" i="14"/>
  <c r="G1547" i="14"/>
  <c r="F1542" i="14"/>
  <c r="G1542" i="14"/>
  <c r="F1539" i="14"/>
  <c r="G1539" i="14"/>
  <c r="F1534" i="14"/>
  <c r="G1534" i="14"/>
  <c r="F1531" i="14"/>
  <c r="G1531" i="14"/>
  <c r="F1526" i="14"/>
  <c r="G1526" i="14"/>
  <c r="F1523" i="14"/>
  <c r="G1523" i="14"/>
  <c r="F1518" i="14"/>
  <c r="G1518" i="14"/>
  <c r="F1515" i="14"/>
  <c r="G1515" i="14"/>
  <c r="F1510" i="14"/>
  <c r="G1510" i="14"/>
  <c r="F1507" i="14"/>
  <c r="G1507" i="14"/>
  <c r="F1502" i="14"/>
  <c r="G1502" i="14"/>
  <c r="F1499" i="14"/>
  <c r="G1499" i="14"/>
  <c r="F1494" i="14"/>
  <c r="G1494" i="14"/>
  <c r="F1491" i="14"/>
  <c r="G1491" i="14"/>
  <c r="F1486" i="14"/>
  <c r="G1486" i="14"/>
  <c r="F1483" i="14"/>
  <c r="G1483" i="14"/>
  <c r="F1478" i="14"/>
  <c r="G1478" i="14"/>
  <c r="F1475" i="14"/>
  <c r="G1475" i="14"/>
  <c r="F1470" i="14"/>
  <c r="G1470" i="14"/>
  <c r="F1467" i="14"/>
  <c r="G1467" i="14"/>
  <c r="F1462" i="14"/>
  <c r="G1462" i="14"/>
  <c r="F1459" i="14"/>
  <c r="G1459" i="14"/>
  <c r="F1454" i="14"/>
  <c r="G1454" i="14"/>
  <c r="F1451" i="14"/>
  <c r="G1451" i="14"/>
  <c r="F1446" i="14"/>
  <c r="G1446" i="14"/>
  <c r="F1443" i="14"/>
  <c r="G1443" i="14"/>
  <c r="F1678" i="14"/>
  <c r="G1678" i="14"/>
  <c r="F1663" i="14"/>
  <c r="G1663" i="14"/>
  <c r="F1658" i="14"/>
  <c r="G1658" i="14"/>
  <c r="F1647" i="14"/>
  <c r="G1647" i="14"/>
  <c r="F1642" i="14"/>
  <c r="G1642" i="14"/>
  <c r="F1637" i="14"/>
  <c r="G1637" i="14"/>
  <c r="F1634" i="14"/>
  <c r="G1634" i="14"/>
  <c r="F1630" i="14"/>
  <c r="G1630" i="14"/>
  <c r="F1623" i="14"/>
  <c r="G1623" i="14"/>
  <c r="F1619" i="14"/>
  <c r="G1619" i="14"/>
  <c r="F1616" i="14"/>
  <c r="G1616" i="14"/>
  <c r="F1605" i="14"/>
  <c r="G1605" i="14"/>
  <c r="F1600" i="14"/>
  <c r="G1600" i="14"/>
  <c r="F1597" i="14"/>
  <c r="G1597" i="14"/>
  <c r="F1592" i="14"/>
  <c r="G1592" i="14"/>
  <c r="F1589" i="14"/>
  <c r="G1589" i="14"/>
  <c r="F1584" i="14"/>
  <c r="G1584" i="14"/>
  <c r="F1581" i="14"/>
  <c r="G1581" i="14"/>
  <c r="F1576" i="14"/>
  <c r="G1576" i="14"/>
  <c r="F1573" i="14"/>
  <c r="G1573" i="14"/>
  <c r="F1568" i="14"/>
  <c r="G1568" i="14"/>
  <c r="F1565" i="14"/>
  <c r="G1565" i="14"/>
  <c r="F1560" i="14"/>
  <c r="G1560" i="14"/>
  <c r="F1557" i="14"/>
  <c r="G1557" i="14"/>
  <c r="F1552" i="14"/>
  <c r="G1552" i="14"/>
  <c r="F1549" i="14"/>
  <c r="G1549" i="14"/>
  <c r="F1544" i="14"/>
  <c r="G1544" i="14"/>
  <c r="F1541" i="14"/>
  <c r="G1541" i="14"/>
  <c r="F1536" i="14"/>
  <c r="G1536" i="14"/>
  <c r="F1533" i="14"/>
  <c r="G1533" i="14"/>
  <c r="F1528" i="14"/>
  <c r="G1528" i="14"/>
  <c r="F1525" i="14"/>
  <c r="G1525" i="14"/>
  <c r="F1520" i="14"/>
  <c r="G1520" i="14"/>
  <c r="F1517" i="14"/>
  <c r="G1517" i="14"/>
  <c r="F1512" i="14"/>
  <c r="G1512" i="14"/>
  <c r="F1509" i="14"/>
  <c r="G1509" i="14"/>
  <c r="F1504" i="14"/>
  <c r="G1504" i="14"/>
  <c r="F1501" i="14"/>
  <c r="G1501" i="14"/>
  <c r="F1496" i="14"/>
  <c r="G1496" i="14"/>
  <c r="F1493" i="14"/>
  <c r="G1493" i="14"/>
  <c r="F1488" i="14"/>
  <c r="G1488" i="14"/>
  <c r="F1485" i="14"/>
  <c r="G1485" i="14"/>
  <c r="F1480" i="14"/>
  <c r="G1480" i="14"/>
  <c r="F1477" i="14"/>
  <c r="G1477" i="14"/>
  <c r="F1472" i="14"/>
  <c r="G1472" i="14"/>
  <c r="F1469" i="14"/>
  <c r="G1469" i="14"/>
  <c r="F1464" i="14"/>
  <c r="G1464" i="14"/>
  <c r="F1461" i="14"/>
  <c r="G1461" i="14"/>
  <c r="F1456" i="14"/>
  <c r="G1456" i="14"/>
  <c r="F1453" i="14"/>
  <c r="G1453" i="14"/>
  <c r="F1448" i="14"/>
  <c r="G1448" i="14"/>
  <c r="F1445" i="14"/>
  <c r="G1445" i="14"/>
  <c r="F1440" i="14"/>
  <c r="G1440" i="14"/>
  <c r="F1437" i="14"/>
  <c r="G1437" i="14"/>
  <c r="F1432" i="14"/>
  <c r="G1432" i="14"/>
  <c r="F1429" i="14"/>
  <c r="G1429" i="14"/>
  <c r="F1424" i="14"/>
  <c r="G1424" i="14"/>
  <c r="F1675" i="14"/>
  <c r="G1675" i="14"/>
  <c r="F1667" i="14"/>
  <c r="G1667" i="14"/>
  <c r="F1662" i="14"/>
  <c r="G1662" i="14"/>
  <c r="F1651" i="14"/>
  <c r="G1651" i="14"/>
  <c r="F1646" i="14"/>
  <c r="G1646" i="14"/>
  <c r="F1629" i="14"/>
  <c r="G1629" i="14"/>
  <c r="F1626" i="14"/>
  <c r="G1626" i="14"/>
  <c r="F1622" i="14"/>
  <c r="G1622" i="14"/>
  <c r="F1615" i="14"/>
  <c r="G1615" i="14"/>
  <c r="F1611" i="14"/>
  <c r="G1611" i="14"/>
  <c r="F1608" i="14"/>
  <c r="G1608" i="14"/>
  <c r="F1602" i="14"/>
  <c r="G1602" i="14"/>
  <c r="F1599" i="14"/>
  <c r="G1599" i="14"/>
  <c r="F1594" i="14"/>
  <c r="G1594" i="14"/>
  <c r="F1591" i="14"/>
  <c r="G1591" i="14"/>
  <c r="F1586" i="14"/>
  <c r="G1586" i="14"/>
  <c r="F1583" i="14"/>
  <c r="G1583" i="14"/>
  <c r="F1578" i="14"/>
  <c r="G1578" i="14"/>
  <c r="F1575" i="14"/>
  <c r="G1575" i="14"/>
  <c r="F1570" i="14"/>
  <c r="G1570" i="14"/>
  <c r="F1567" i="14"/>
  <c r="G1567" i="14"/>
  <c r="F1562" i="14"/>
  <c r="G1562" i="14"/>
  <c r="F1559" i="14"/>
  <c r="G1559" i="14"/>
  <c r="F1554" i="14"/>
  <c r="G1554" i="14"/>
  <c r="F1551" i="14"/>
  <c r="G1551" i="14"/>
  <c r="F1546" i="14"/>
  <c r="G1546" i="14"/>
  <c r="F1543" i="14"/>
  <c r="G1543" i="14"/>
  <c r="F1538" i="14"/>
  <c r="G1538" i="14"/>
  <c r="F1535" i="14"/>
  <c r="G1535" i="14"/>
  <c r="F1530" i="14"/>
  <c r="G1530" i="14"/>
  <c r="F1527" i="14"/>
  <c r="G1527" i="14"/>
  <c r="F1522" i="14"/>
  <c r="G1522" i="14"/>
  <c r="F1519" i="14"/>
  <c r="G1519" i="14"/>
  <c r="F1514" i="14"/>
  <c r="G1514" i="14"/>
  <c r="F1511" i="14"/>
  <c r="G1511" i="14"/>
  <c r="F1506" i="14"/>
  <c r="G1506" i="14"/>
  <c r="F1503" i="14"/>
  <c r="G1503" i="14"/>
  <c r="F1498" i="14"/>
  <c r="G1498" i="14"/>
  <c r="F1495" i="14"/>
  <c r="G1495" i="14"/>
  <c r="F1490" i="14"/>
  <c r="G1490" i="14"/>
  <c r="F1487" i="14"/>
  <c r="G1487" i="14"/>
  <c r="F1482" i="14"/>
  <c r="G1482" i="14"/>
  <c r="F1479" i="14"/>
  <c r="G1479" i="14"/>
  <c r="F1474" i="14"/>
  <c r="G1474" i="14"/>
  <c r="F1471" i="14"/>
  <c r="G1471" i="14"/>
  <c r="F1466" i="14"/>
  <c r="G1466" i="14"/>
  <c r="F1463" i="14"/>
  <c r="G1463" i="14"/>
  <c r="F1458" i="14"/>
  <c r="G1458" i="14"/>
  <c r="F1455" i="14"/>
  <c r="G1455" i="14"/>
  <c r="F1450" i="14"/>
  <c r="G1450" i="14"/>
  <c r="F1447" i="14"/>
  <c r="G1447" i="14"/>
  <c r="F1442" i="14"/>
  <c r="G1442" i="14"/>
  <c r="F1439" i="14"/>
  <c r="G1439" i="14"/>
  <c r="F1434" i="14"/>
  <c r="G1434" i="14"/>
  <c r="F1431" i="14"/>
  <c r="G1431" i="14"/>
  <c r="F1426" i="14"/>
  <c r="G1426" i="14"/>
  <c r="F1423" i="14"/>
  <c r="G1423" i="14"/>
  <c r="F1492" i="14"/>
  <c r="G1492" i="14"/>
  <c r="F1481" i="14"/>
  <c r="G1481" i="14"/>
  <c r="F1460" i="14"/>
  <c r="G1460" i="14"/>
  <c r="F1449" i="14"/>
  <c r="G1449" i="14"/>
  <c r="F1435" i="14"/>
  <c r="G1435" i="14"/>
  <c r="F1430" i="14"/>
  <c r="G1430" i="14"/>
  <c r="F1418" i="14"/>
  <c r="G1418" i="14"/>
  <c r="F1415" i="14"/>
  <c r="G1415" i="14"/>
  <c r="F1410" i="14"/>
  <c r="G1410" i="14"/>
  <c r="F1408" i="14"/>
  <c r="G1408" i="14"/>
  <c r="F1406" i="14"/>
  <c r="G1406" i="14"/>
  <c r="F1404" i="14"/>
  <c r="G1404" i="14"/>
  <c r="F1402" i="14"/>
  <c r="G1402" i="14"/>
  <c r="F1400" i="14"/>
  <c r="G1400" i="14"/>
  <c r="F1398" i="14"/>
  <c r="G1398" i="14"/>
  <c r="F1396" i="14"/>
  <c r="G1396" i="14"/>
  <c r="F1394" i="14"/>
  <c r="G1394" i="14"/>
  <c r="F1392" i="14"/>
  <c r="G1392" i="14"/>
  <c r="F1390" i="14"/>
  <c r="G1390" i="14"/>
  <c r="F1388" i="14"/>
  <c r="G1388" i="14"/>
  <c r="F1386" i="14"/>
  <c r="G1386" i="14"/>
  <c r="F1384" i="14"/>
  <c r="G1384" i="14"/>
  <c r="F1382" i="14"/>
  <c r="G1382" i="14"/>
  <c r="F1380" i="14"/>
  <c r="G1380" i="14"/>
  <c r="F1378" i="14"/>
  <c r="G1378" i="14"/>
  <c r="F1376" i="14"/>
  <c r="G1376" i="14"/>
  <c r="F1374" i="14"/>
  <c r="G1374" i="14"/>
  <c r="F1372" i="14"/>
  <c r="G1372" i="14"/>
  <c r="F1370" i="14"/>
  <c r="G1370" i="14"/>
  <c r="F1500" i="14"/>
  <c r="G1500" i="14"/>
  <c r="F1489" i="14"/>
  <c r="G1489" i="14"/>
  <c r="F1468" i="14"/>
  <c r="G1468" i="14"/>
  <c r="F1457" i="14"/>
  <c r="G1457" i="14"/>
  <c r="F1433" i="14"/>
  <c r="G1433" i="14"/>
  <c r="F1428" i="14"/>
  <c r="G1428" i="14"/>
  <c r="F1420" i="14"/>
  <c r="G1420" i="14"/>
  <c r="F1417" i="14"/>
  <c r="G1417" i="14"/>
  <c r="F1412" i="14"/>
  <c r="G1412" i="14"/>
  <c r="F1497" i="14"/>
  <c r="G1497" i="14"/>
  <c r="F1476" i="14"/>
  <c r="G1476" i="14"/>
  <c r="F1465" i="14"/>
  <c r="G1465" i="14"/>
  <c r="F1444" i="14"/>
  <c r="G1444" i="14"/>
  <c r="F1438" i="14"/>
  <c r="G1438" i="14"/>
  <c r="F1427" i="14"/>
  <c r="G1427" i="14"/>
  <c r="F1422" i="14"/>
  <c r="G1422" i="14"/>
  <c r="F1419" i="14"/>
  <c r="G1419" i="14"/>
  <c r="F1414" i="14"/>
  <c r="G1414" i="14"/>
  <c r="F1411" i="14"/>
  <c r="G1411" i="14"/>
  <c r="F1409" i="14"/>
  <c r="G1409" i="14"/>
  <c r="F1407" i="14"/>
  <c r="G1407" i="14"/>
  <c r="F1405" i="14"/>
  <c r="G1405" i="14"/>
  <c r="F1403" i="14"/>
  <c r="G1403" i="14"/>
  <c r="F1401" i="14"/>
  <c r="G1401" i="14"/>
  <c r="F1399" i="14"/>
  <c r="G1399" i="14"/>
  <c r="F1397" i="14"/>
  <c r="G1397" i="14"/>
  <c r="F1395" i="14"/>
  <c r="G1395" i="14"/>
  <c r="F1393" i="14"/>
  <c r="G1393" i="14"/>
  <c r="F1391" i="14"/>
  <c r="G1391" i="14"/>
  <c r="F1389" i="14"/>
  <c r="G1389" i="14"/>
  <c r="F1387" i="14"/>
  <c r="G1387" i="14"/>
  <c r="F1385" i="14"/>
  <c r="G1385" i="14"/>
  <c r="F1383" i="14"/>
  <c r="G1383" i="14"/>
  <c r="F1381" i="14"/>
  <c r="G1381" i="14"/>
  <c r="F1379" i="14"/>
  <c r="G1379" i="14"/>
  <c r="F1377" i="14"/>
  <c r="G1377" i="14"/>
  <c r="F1375" i="14"/>
  <c r="G1375" i="14"/>
  <c r="F1373" i="14"/>
  <c r="G1373" i="14"/>
  <c r="F1371" i="14"/>
  <c r="G1371" i="14"/>
  <c r="F1369" i="14"/>
  <c r="G1369" i="14"/>
  <c r="F1367" i="14"/>
  <c r="G1367" i="14"/>
  <c r="F1365" i="14"/>
  <c r="G1365" i="14"/>
  <c r="F1363" i="14"/>
  <c r="G1363" i="14"/>
  <c r="F1361" i="14"/>
  <c r="G1361" i="14"/>
  <c r="F1359" i="14"/>
  <c r="G1359" i="14"/>
  <c r="F1357" i="14"/>
  <c r="G1357" i="14"/>
  <c r="F1355" i="14"/>
  <c r="G1355" i="14"/>
  <c r="F1353" i="14"/>
  <c r="G1353" i="14"/>
  <c r="F1351" i="14"/>
  <c r="G1351" i="14"/>
  <c r="F1349" i="14"/>
  <c r="G1349" i="14"/>
  <c r="F1347" i="14"/>
  <c r="G1347" i="14"/>
  <c r="F1345" i="14"/>
  <c r="G1345" i="14"/>
  <c r="F1343" i="14"/>
  <c r="G1343" i="14"/>
  <c r="F1341" i="14"/>
  <c r="G1341" i="14"/>
  <c r="F1339" i="14"/>
  <c r="G1339" i="14"/>
  <c r="F1337" i="14"/>
  <c r="G1337" i="14"/>
  <c r="F1335" i="14"/>
  <c r="G1335" i="14"/>
  <c r="F1333" i="14"/>
  <c r="G1333" i="14"/>
  <c r="F1331" i="14"/>
  <c r="G1331" i="14"/>
  <c r="F1329" i="14"/>
  <c r="G1329" i="14"/>
  <c r="F1327" i="14"/>
  <c r="G1327" i="14"/>
  <c r="F1325" i="14"/>
  <c r="G1325" i="14"/>
  <c r="F1323" i="14"/>
  <c r="G1323" i="14"/>
  <c r="F1321" i="14"/>
  <c r="G1321" i="14"/>
  <c r="F1319" i="14"/>
  <c r="G1319" i="14"/>
  <c r="F1317" i="14"/>
  <c r="G1317" i="14"/>
  <c r="F1315" i="14"/>
  <c r="G1315" i="14"/>
  <c r="F1313" i="14"/>
  <c r="G1313" i="14"/>
  <c r="F1311" i="14"/>
  <c r="G1311" i="14"/>
  <c r="F1309" i="14"/>
  <c r="G1309" i="14"/>
  <c r="F1307" i="14"/>
  <c r="G1307" i="14"/>
  <c r="F1305" i="14"/>
  <c r="G1305" i="14"/>
  <c r="F1484" i="14"/>
  <c r="G1484" i="14"/>
  <c r="F1473" i="14"/>
  <c r="G1473" i="14"/>
  <c r="F1452" i="14"/>
  <c r="G1452" i="14"/>
  <c r="F1441" i="14"/>
  <c r="G1441" i="14"/>
  <c r="F1436" i="14"/>
  <c r="G1436" i="14"/>
  <c r="F1425" i="14"/>
  <c r="G1425" i="14"/>
  <c r="F1421" i="14"/>
  <c r="G1421" i="14"/>
  <c r="F1416" i="14"/>
  <c r="G1416" i="14"/>
  <c r="F1413" i="14"/>
  <c r="G1413" i="14"/>
  <c r="F1368" i="14"/>
  <c r="G1368" i="14"/>
  <c r="F1360" i="14"/>
  <c r="G1360" i="14"/>
  <c r="F1352" i="14"/>
  <c r="G1352" i="14"/>
  <c r="F1344" i="14"/>
  <c r="G1344" i="14"/>
  <c r="F1336" i="14"/>
  <c r="G1336" i="14"/>
  <c r="F1328" i="14"/>
  <c r="G1328" i="14"/>
  <c r="F1320" i="14"/>
  <c r="G1320" i="14"/>
  <c r="F1312" i="14"/>
  <c r="G1312" i="14"/>
  <c r="F1304" i="14"/>
  <c r="G1304" i="14"/>
  <c r="F1300" i="14"/>
  <c r="G1300" i="14"/>
  <c r="F1296" i="14"/>
  <c r="G1296" i="14"/>
  <c r="F1292" i="14"/>
  <c r="G1292" i="14"/>
  <c r="F1288" i="14"/>
  <c r="G1288" i="14"/>
  <c r="F1284" i="14"/>
  <c r="G1284" i="14"/>
  <c r="F1280" i="14"/>
  <c r="G1280" i="14"/>
  <c r="F1276" i="14"/>
  <c r="G1276" i="14"/>
  <c r="F1272" i="14"/>
  <c r="G1272" i="14"/>
  <c r="F1268" i="14"/>
  <c r="G1268" i="14"/>
  <c r="F1263" i="14"/>
  <c r="G1263" i="14"/>
  <c r="F1260" i="14"/>
  <c r="G1260" i="14"/>
  <c r="F1255" i="14"/>
  <c r="G1255" i="14"/>
  <c r="F1252" i="14"/>
  <c r="G1252" i="14"/>
  <c r="F1247" i="14"/>
  <c r="G1247" i="14"/>
  <c r="F1244" i="14"/>
  <c r="G1244" i="14"/>
  <c r="F1239" i="14"/>
  <c r="G1239" i="14"/>
  <c r="F1236" i="14"/>
  <c r="G1236" i="14"/>
  <c r="F1231" i="14"/>
  <c r="G1231" i="14"/>
  <c r="F1228" i="14"/>
  <c r="G1228" i="14"/>
  <c r="F1223" i="14"/>
  <c r="G1223" i="14"/>
  <c r="F1220" i="14"/>
  <c r="G1220" i="14"/>
  <c r="F1215" i="14"/>
  <c r="G1215" i="14"/>
  <c r="F1212" i="14"/>
  <c r="G1212" i="14"/>
  <c r="F1207" i="14"/>
  <c r="G1207" i="14"/>
  <c r="F1204" i="14"/>
  <c r="G1204" i="14"/>
  <c r="F996" i="14"/>
  <c r="G996" i="14"/>
  <c r="F993" i="14"/>
  <c r="G993" i="14"/>
  <c r="F988" i="14"/>
  <c r="G988" i="14"/>
  <c r="F985" i="14"/>
  <c r="G985" i="14"/>
  <c r="F980" i="14"/>
  <c r="G980" i="14"/>
  <c r="F977" i="14"/>
  <c r="G977" i="14"/>
  <c r="F972" i="14"/>
  <c r="G972" i="14"/>
  <c r="F969" i="14"/>
  <c r="G969" i="14"/>
  <c r="F964" i="14"/>
  <c r="G964" i="14"/>
  <c r="F961" i="14"/>
  <c r="G961" i="14"/>
  <c r="F956" i="14"/>
  <c r="G956" i="14"/>
  <c r="F953" i="14"/>
  <c r="G953" i="14"/>
  <c r="F948" i="14"/>
  <c r="G948" i="14"/>
  <c r="F1366" i="14"/>
  <c r="G1366" i="14"/>
  <c r="F1358" i="14"/>
  <c r="G1358" i="14"/>
  <c r="F1350" i="14"/>
  <c r="G1350" i="14"/>
  <c r="F1342" i="14"/>
  <c r="G1342" i="14"/>
  <c r="F1334" i="14"/>
  <c r="G1334" i="14"/>
  <c r="F1326" i="14"/>
  <c r="G1326" i="14"/>
  <c r="F1318" i="14"/>
  <c r="G1318" i="14"/>
  <c r="F1310" i="14"/>
  <c r="G1310" i="14"/>
  <c r="F1303" i="14"/>
  <c r="G1303" i="14"/>
  <c r="F1299" i="14"/>
  <c r="G1299" i="14"/>
  <c r="F1295" i="14"/>
  <c r="G1295" i="14"/>
  <c r="F1291" i="14"/>
  <c r="G1291" i="14"/>
  <c r="F1287" i="14"/>
  <c r="G1287" i="14"/>
  <c r="F1283" i="14"/>
  <c r="G1283" i="14"/>
  <c r="F1279" i="14"/>
  <c r="G1279" i="14"/>
  <c r="F1275" i="14"/>
  <c r="G1275" i="14"/>
  <c r="F1271" i="14"/>
  <c r="G1271" i="14"/>
  <c r="F1265" i="14"/>
  <c r="G1265" i="14"/>
  <c r="F1262" i="14"/>
  <c r="G1262" i="14"/>
  <c r="F1257" i="14"/>
  <c r="G1257" i="14"/>
  <c r="F1254" i="14"/>
  <c r="G1254" i="14"/>
  <c r="F1249" i="14"/>
  <c r="G1249" i="14"/>
  <c r="F1246" i="14"/>
  <c r="G1246" i="14"/>
  <c r="F1241" i="14"/>
  <c r="G1241" i="14"/>
  <c r="F1238" i="14"/>
  <c r="G1238" i="14"/>
  <c r="F1233" i="14"/>
  <c r="G1233" i="14"/>
  <c r="F1230" i="14"/>
  <c r="G1230" i="14"/>
  <c r="F1225" i="14"/>
  <c r="G1225" i="14"/>
  <c r="F1222" i="14"/>
  <c r="G1222" i="14"/>
  <c r="F1217" i="14"/>
  <c r="G1217" i="14"/>
  <c r="F1214" i="14"/>
  <c r="G1214" i="14"/>
  <c r="F1209" i="14"/>
  <c r="G1209" i="14"/>
  <c r="F1206" i="14"/>
  <c r="G1206" i="14"/>
  <c r="F1201" i="14"/>
  <c r="G1201" i="14"/>
  <c r="F1199" i="14"/>
  <c r="G1199" i="14"/>
  <c r="F1197" i="14"/>
  <c r="G1197" i="14"/>
  <c r="F1195" i="14"/>
  <c r="G1195" i="14"/>
  <c r="F1193" i="14"/>
  <c r="G1193" i="14"/>
  <c r="F1191" i="14"/>
  <c r="G1191" i="14"/>
  <c r="F1189" i="14"/>
  <c r="G1189" i="14"/>
  <c r="F1187" i="14"/>
  <c r="G1187" i="14"/>
  <c r="F1185" i="14"/>
  <c r="G1185" i="14"/>
  <c r="F1183" i="14"/>
  <c r="G1183" i="14"/>
  <c r="F1181" i="14"/>
  <c r="G1181" i="14"/>
  <c r="F1179" i="14"/>
  <c r="G1179" i="14"/>
  <c r="F1177" i="14"/>
  <c r="G1177" i="14"/>
  <c r="F1175" i="14"/>
  <c r="G1175" i="14"/>
  <c r="F1173" i="14"/>
  <c r="G1173" i="14"/>
  <c r="F1171" i="14"/>
  <c r="G1171" i="14"/>
  <c r="F1169" i="14"/>
  <c r="G1169" i="14"/>
  <c r="F1167" i="14"/>
  <c r="G1167" i="14"/>
  <c r="F1165" i="14"/>
  <c r="G1165" i="14"/>
  <c r="F1163" i="14"/>
  <c r="G1163" i="14"/>
  <c r="F1161" i="14"/>
  <c r="G1161" i="14"/>
  <c r="F1159" i="14"/>
  <c r="G1159" i="14"/>
  <c r="F1157" i="14"/>
  <c r="G1157" i="14"/>
  <c r="F1155" i="14"/>
  <c r="G1155" i="14"/>
  <c r="F1153" i="14"/>
  <c r="G1153" i="14"/>
  <c r="F1151" i="14"/>
  <c r="G1151" i="14"/>
  <c r="F1149" i="14"/>
  <c r="G1149" i="14"/>
  <c r="F1147" i="14"/>
  <c r="G1147" i="14"/>
  <c r="F1145" i="14"/>
  <c r="G1145" i="14"/>
  <c r="F1143" i="14"/>
  <c r="G1143" i="14"/>
  <c r="F1141" i="14"/>
  <c r="G1141" i="14"/>
  <c r="F1139" i="14"/>
  <c r="G1139" i="14"/>
  <c r="F1137" i="14"/>
  <c r="G1137" i="14"/>
  <c r="F1135" i="14"/>
  <c r="G1135" i="14"/>
  <c r="F1133" i="14"/>
  <c r="G1133" i="14"/>
  <c r="F1131" i="14"/>
  <c r="G1131" i="14"/>
  <c r="F1129" i="14"/>
  <c r="G1129" i="14"/>
  <c r="F1127" i="14"/>
  <c r="G1127" i="14"/>
  <c r="F1125" i="14"/>
  <c r="G1125" i="14"/>
  <c r="F1123" i="14"/>
  <c r="G1123" i="14"/>
  <c r="F1121" i="14"/>
  <c r="G1121" i="14"/>
  <c r="F1119" i="14"/>
  <c r="G1119" i="14"/>
  <c r="F1117" i="14"/>
  <c r="G1117" i="14"/>
  <c r="F1115" i="14"/>
  <c r="G1115" i="14"/>
  <c r="F1113" i="14"/>
  <c r="G1113" i="14"/>
  <c r="F1111" i="14"/>
  <c r="G1111" i="14"/>
  <c r="F1109" i="14"/>
  <c r="G1109" i="14"/>
  <c r="F1107" i="14"/>
  <c r="G1107" i="14"/>
  <c r="F1105" i="14"/>
  <c r="G1105" i="14"/>
  <c r="F1103" i="14"/>
  <c r="G1103" i="14"/>
  <c r="F1101" i="14"/>
  <c r="G1101" i="14"/>
  <c r="F1099" i="14"/>
  <c r="G1099" i="14"/>
  <c r="F1097" i="14"/>
  <c r="G1097" i="14"/>
  <c r="F1095" i="14"/>
  <c r="G1095" i="14"/>
  <c r="F1093" i="14"/>
  <c r="G1093" i="14"/>
  <c r="F1364" i="14"/>
  <c r="G1364" i="14"/>
  <c r="F1356" i="14"/>
  <c r="G1356" i="14"/>
  <c r="F1348" i="14"/>
  <c r="G1348" i="14"/>
  <c r="F1340" i="14"/>
  <c r="G1340" i="14"/>
  <c r="F1332" i="14"/>
  <c r="G1332" i="14"/>
  <c r="F1324" i="14"/>
  <c r="G1324" i="14"/>
  <c r="F1316" i="14"/>
  <c r="G1316" i="14"/>
  <c r="F1308" i="14"/>
  <c r="G1308" i="14"/>
  <c r="F1302" i="14"/>
  <c r="G1302" i="14"/>
  <c r="F1298" i="14"/>
  <c r="G1298" i="14"/>
  <c r="F1294" i="14"/>
  <c r="G1294" i="14"/>
  <c r="F1290" i="14"/>
  <c r="G1290" i="14"/>
  <c r="F1286" i="14"/>
  <c r="G1286" i="14"/>
  <c r="F1282" i="14"/>
  <c r="G1282" i="14"/>
  <c r="F1278" i="14"/>
  <c r="G1278" i="14"/>
  <c r="F1274" i="14"/>
  <c r="G1274" i="14"/>
  <c r="F1270" i="14"/>
  <c r="G1270" i="14"/>
  <c r="F1267" i="14"/>
  <c r="G1267" i="14"/>
  <c r="F1264" i="14"/>
  <c r="G1264" i="14"/>
  <c r="F1259" i="14"/>
  <c r="G1259" i="14"/>
  <c r="F1256" i="14"/>
  <c r="G1256" i="14"/>
  <c r="F1251" i="14"/>
  <c r="G1251" i="14"/>
  <c r="F1248" i="14"/>
  <c r="G1248" i="14"/>
  <c r="F1243" i="14"/>
  <c r="G1243" i="14"/>
  <c r="F1240" i="14"/>
  <c r="G1240" i="14"/>
  <c r="F1235" i="14"/>
  <c r="G1235" i="14"/>
  <c r="F1232" i="14"/>
  <c r="G1232" i="14"/>
  <c r="F1227" i="14"/>
  <c r="G1227" i="14"/>
  <c r="F1224" i="14"/>
  <c r="G1224" i="14"/>
  <c r="F1219" i="14"/>
  <c r="G1219" i="14"/>
  <c r="F1216" i="14"/>
  <c r="G1216" i="14"/>
  <c r="F1211" i="14"/>
  <c r="G1211" i="14"/>
  <c r="F1208" i="14"/>
  <c r="G1208" i="14"/>
  <c r="F1203" i="14"/>
  <c r="G1203" i="14"/>
  <c r="F997" i="14"/>
  <c r="G997" i="14"/>
  <c r="F992" i="14"/>
  <c r="G992" i="14"/>
  <c r="F989" i="14"/>
  <c r="G989" i="14"/>
  <c r="F984" i="14"/>
  <c r="G984" i="14"/>
  <c r="F981" i="14"/>
  <c r="G981" i="14"/>
  <c r="F976" i="14"/>
  <c r="G976" i="14"/>
  <c r="F973" i="14"/>
  <c r="G973" i="14"/>
  <c r="F968" i="14"/>
  <c r="G968" i="14"/>
  <c r="F965" i="14"/>
  <c r="G965" i="14"/>
  <c r="F960" i="14"/>
  <c r="G960" i="14"/>
  <c r="F957" i="14"/>
  <c r="G957" i="14"/>
  <c r="F952" i="14"/>
  <c r="G952" i="14"/>
  <c r="F949" i="14"/>
  <c r="G949" i="14"/>
  <c r="F944" i="14"/>
  <c r="G944" i="14"/>
  <c r="F941" i="14"/>
  <c r="G941" i="14"/>
  <c r="F936" i="14"/>
  <c r="G936" i="14"/>
  <c r="F933" i="14"/>
  <c r="G933" i="14"/>
  <c r="F928" i="14"/>
  <c r="G928" i="14"/>
  <c r="F1362" i="14"/>
  <c r="G1362" i="14"/>
  <c r="F1354" i="14"/>
  <c r="G1354" i="14"/>
  <c r="F1346" i="14"/>
  <c r="G1346" i="14"/>
  <c r="F1338" i="14"/>
  <c r="G1338" i="14"/>
  <c r="F1330" i="14"/>
  <c r="G1330" i="14"/>
  <c r="F1322" i="14"/>
  <c r="G1322" i="14"/>
  <c r="F1314" i="14"/>
  <c r="G1314" i="14"/>
  <c r="F1306" i="14"/>
  <c r="G1306" i="14"/>
  <c r="F1301" i="14"/>
  <c r="G1301" i="14"/>
  <c r="F1297" i="14"/>
  <c r="G1297" i="14"/>
  <c r="F1293" i="14"/>
  <c r="G1293" i="14"/>
  <c r="F1289" i="14"/>
  <c r="G1289" i="14"/>
  <c r="F1285" i="14"/>
  <c r="G1285" i="14"/>
  <c r="F1281" i="14"/>
  <c r="G1281" i="14"/>
  <c r="F1277" i="14"/>
  <c r="G1277" i="14"/>
  <c r="F1273" i="14"/>
  <c r="G1273" i="14"/>
  <c r="F1269" i="14"/>
  <c r="G1269" i="14"/>
  <c r="F1266" i="14"/>
  <c r="G1266" i="14"/>
  <c r="F1261" i="14"/>
  <c r="G1261" i="14"/>
  <c r="F1258" i="14"/>
  <c r="G1258" i="14"/>
  <c r="F1253" i="14"/>
  <c r="G1253" i="14"/>
  <c r="F1250" i="14"/>
  <c r="G1250" i="14"/>
  <c r="F1245" i="14"/>
  <c r="G1245" i="14"/>
  <c r="F1242" i="14"/>
  <c r="G1242" i="14"/>
  <c r="F1237" i="14"/>
  <c r="G1237" i="14"/>
  <c r="F1234" i="14"/>
  <c r="G1234" i="14"/>
  <c r="F1229" i="14"/>
  <c r="G1229" i="14"/>
  <c r="F1226" i="14"/>
  <c r="G1226" i="14"/>
  <c r="F1221" i="14"/>
  <c r="G1221" i="14"/>
  <c r="F1218" i="14"/>
  <c r="G1218" i="14"/>
  <c r="F1213" i="14"/>
  <c r="G1213" i="14"/>
  <c r="F1210" i="14"/>
  <c r="G1210" i="14"/>
  <c r="F1205" i="14"/>
  <c r="G1205" i="14"/>
  <c r="F1202" i="14"/>
  <c r="G1202" i="14"/>
  <c r="F1200" i="14"/>
  <c r="G1200" i="14"/>
  <c r="F1198" i="14"/>
  <c r="G1198" i="14"/>
  <c r="F1196" i="14"/>
  <c r="G1196" i="14"/>
  <c r="F1194" i="14"/>
  <c r="G1194" i="14"/>
  <c r="F1192" i="14"/>
  <c r="G1192" i="14"/>
  <c r="F1190" i="14"/>
  <c r="G1190" i="14"/>
  <c r="F1188" i="14"/>
  <c r="G1188" i="14"/>
  <c r="F1186" i="14"/>
  <c r="G1186" i="14"/>
  <c r="F1184" i="14"/>
  <c r="G1184" i="14"/>
  <c r="F1182" i="14"/>
  <c r="G1182" i="14"/>
  <c r="F1180" i="14"/>
  <c r="G1180" i="14"/>
  <c r="F1178" i="14"/>
  <c r="G1178" i="14"/>
  <c r="F1176" i="14"/>
  <c r="G1176" i="14"/>
  <c r="F1174" i="14"/>
  <c r="G1174" i="14"/>
  <c r="F1172" i="14"/>
  <c r="G1172" i="14"/>
  <c r="F1170" i="14"/>
  <c r="G1170" i="14"/>
  <c r="F1168" i="14"/>
  <c r="G1168" i="14"/>
  <c r="F1166" i="14"/>
  <c r="G1166" i="14"/>
  <c r="F1164" i="14"/>
  <c r="G1164" i="14"/>
  <c r="F1162" i="14"/>
  <c r="G1162" i="14"/>
  <c r="F1160" i="14"/>
  <c r="G1160" i="14"/>
  <c r="F1158" i="14"/>
  <c r="G1158" i="14"/>
  <c r="F1156" i="14"/>
  <c r="G1156" i="14"/>
  <c r="F1154" i="14"/>
  <c r="G1154" i="14"/>
  <c r="F1152" i="14"/>
  <c r="G1152" i="14"/>
  <c r="F1150" i="14"/>
  <c r="G1150" i="14"/>
  <c r="F1148" i="14"/>
  <c r="G1148" i="14"/>
  <c r="F1146" i="14"/>
  <c r="G1146" i="14"/>
  <c r="F1144" i="14"/>
  <c r="G1144" i="14"/>
  <c r="F1142" i="14"/>
  <c r="G1142" i="14"/>
  <c r="F1140" i="14"/>
  <c r="G1140" i="14"/>
  <c r="F1138" i="14"/>
  <c r="G1138" i="14"/>
  <c r="F1136" i="14"/>
  <c r="G1136" i="14"/>
  <c r="F1134" i="14"/>
  <c r="G1134" i="14"/>
  <c r="F1132" i="14"/>
  <c r="G1132" i="14"/>
  <c r="F1130" i="14"/>
  <c r="G1130" i="14"/>
  <c r="F1128" i="14"/>
  <c r="G1128" i="14"/>
  <c r="F1126" i="14"/>
  <c r="G1126" i="14"/>
  <c r="F1124" i="14"/>
  <c r="G1124" i="14"/>
  <c r="F1122" i="14"/>
  <c r="G1122" i="14"/>
  <c r="F1120" i="14"/>
  <c r="G1120" i="14"/>
  <c r="F1118" i="14"/>
  <c r="G1118" i="14"/>
  <c r="F1116" i="14"/>
  <c r="G1116" i="14"/>
  <c r="F1114" i="14"/>
  <c r="G1114" i="14"/>
  <c r="F1112" i="14"/>
  <c r="G1112" i="14"/>
  <c r="F1110" i="14"/>
  <c r="G1110" i="14"/>
  <c r="F1108" i="14"/>
  <c r="G1108" i="14"/>
  <c r="F1106" i="14"/>
  <c r="G1106" i="14"/>
  <c r="F1104" i="14"/>
  <c r="G1104" i="14"/>
  <c r="F1102" i="14"/>
  <c r="G1102" i="14"/>
  <c r="F1100" i="14"/>
  <c r="G1100" i="14"/>
  <c r="F1098" i="14"/>
  <c r="G1098" i="14"/>
  <c r="F1096" i="14"/>
  <c r="G1096" i="14"/>
  <c r="F1094" i="14"/>
  <c r="G1094" i="14"/>
  <c r="F1092" i="14"/>
  <c r="G1092" i="14"/>
  <c r="F1090" i="14"/>
  <c r="G1090" i="14"/>
  <c r="F1088" i="14"/>
  <c r="G1088" i="14"/>
  <c r="F1086" i="14"/>
  <c r="G1086" i="14"/>
  <c r="F1084" i="14"/>
  <c r="G1084" i="14"/>
  <c r="F1082" i="14"/>
  <c r="G1082" i="14"/>
  <c r="F1080" i="14"/>
  <c r="G1080" i="14"/>
  <c r="F1078" i="14"/>
  <c r="G1078" i="14"/>
  <c r="F1076" i="14"/>
  <c r="G1076" i="14"/>
  <c r="F1074" i="14"/>
  <c r="G1074" i="14"/>
  <c r="F1072" i="14"/>
  <c r="G1072" i="14"/>
  <c r="F1070" i="14"/>
  <c r="G1070" i="14"/>
  <c r="F1068" i="14"/>
  <c r="G1068" i="14"/>
  <c r="F1066" i="14"/>
  <c r="G1066" i="14"/>
  <c r="F1064" i="14"/>
  <c r="G1064" i="14"/>
  <c r="F1062" i="14"/>
  <c r="G1062" i="14"/>
  <c r="F1060" i="14"/>
  <c r="G1060" i="14"/>
  <c r="F1058" i="14"/>
  <c r="G1058" i="14"/>
  <c r="F1056" i="14"/>
  <c r="G1056" i="14"/>
  <c r="F1054" i="14"/>
  <c r="G1054" i="14"/>
  <c r="F1052" i="14"/>
  <c r="G1052" i="14"/>
  <c r="F1050" i="14"/>
  <c r="G1050" i="14"/>
  <c r="F1048" i="14"/>
  <c r="G1048" i="14"/>
  <c r="F1046" i="14"/>
  <c r="G1046" i="14"/>
  <c r="F1044" i="14"/>
  <c r="G1044" i="14"/>
  <c r="F1042" i="14"/>
  <c r="G1042" i="14"/>
  <c r="F1040" i="14"/>
  <c r="G1040" i="14"/>
  <c r="F1038" i="14"/>
  <c r="G1038" i="14"/>
  <c r="F1036" i="14"/>
  <c r="G1036" i="14"/>
  <c r="F1034" i="14"/>
  <c r="G1034" i="14"/>
  <c r="F1032" i="14"/>
  <c r="G1032" i="14"/>
  <c r="F1030" i="14"/>
  <c r="G1030" i="14"/>
  <c r="F1028" i="14"/>
  <c r="G1028" i="14"/>
  <c r="F1091" i="14"/>
  <c r="G1091" i="14"/>
  <c r="F1083" i="14"/>
  <c r="G1083" i="14"/>
  <c r="F1075" i="14"/>
  <c r="G1075" i="14"/>
  <c r="F1067" i="14"/>
  <c r="G1067" i="14"/>
  <c r="F1059" i="14"/>
  <c r="G1059" i="14"/>
  <c r="F1051" i="14"/>
  <c r="G1051" i="14"/>
  <c r="F1043" i="14"/>
  <c r="G1043" i="14"/>
  <c r="F1035" i="14"/>
  <c r="G1035" i="14"/>
  <c r="F1027" i="14"/>
  <c r="G1027" i="14"/>
  <c r="F1023" i="14"/>
  <c r="G1023" i="14"/>
  <c r="F1019" i="14"/>
  <c r="G1019" i="14"/>
  <c r="F1015" i="14"/>
  <c r="G1015" i="14"/>
  <c r="F1011" i="14"/>
  <c r="G1011" i="14"/>
  <c r="F1006" i="14"/>
  <c r="G1006" i="14"/>
  <c r="F1002" i="14"/>
  <c r="G1002" i="14"/>
  <c r="F998" i="14"/>
  <c r="G998" i="14"/>
  <c r="F987" i="14"/>
  <c r="G987" i="14"/>
  <c r="F982" i="14"/>
  <c r="G982" i="14"/>
  <c r="F971" i="14"/>
  <c r="G971" i="14"/>
  <c r="F966" i="14"/>
  <c r="G966" i="14"/>
  <c r="F955" i="14"/>
  <c r="G955" i="14"/>
  <c r="F950" i="14"/>
  <c r="G950" i="14"/>
  <c r="F945" i="14"/>
  <c r="G945" i="14"/>
  <c r="F942" i="14"/>
  <c r="G942" i="14"/>
  <c r="F938" i="14"/>
  <c r="G938" i="14"/>
  <c r="F931" i="14"/>
  <c r="G931" i="14"/>
  <c r="F927" i="14"/>
  <c r="G927" i="14"/>
  <c r="F922" i="14"/>
  <c r="G922" i="14"/>
  <c r="F919" i="14"/>
  <c r="G919" i="14"/>
  <c r="F914" i="14"/>
  <c r="G914" i="14"/>
  <c r="F911" i="14"/>
  <c r="G911" i="14"/>
  <c r="F906" i="14"/>
  <c r="G906" i="14"/>
  <c r="F903" i="14"/>
  <c r="G903" i="14"/>
  <c r="F898" i="14"/>
  <c r="G898" i="14"/>
  <c r="F895" i="14"/>
  <c r="G895" i="14"/>
  <c r="F890" i="14"/>
  <c r="G890" i="14"/>
  <c r="F887" i="14"/>
  <c r="G887" i="14"/>
  <c r="F882" i="14"/>
  <c r="G882" i="14"/>
  <c r="F879" i="14"/>
  <c r="G879" i="14"/>
  <c r="F874" i="14"/>
  <c r="G874" i="14"/>
  <c r="F871" i="14"/>
  <c r="G871" i="14"/>
  <c r="F866" i="14"/>
  <c r="G866" i="14"/>
  <c r="F863" i="14"/>
  <c r="G863" i="14"/>
  <c r="F858" i="14"/>
  <c r="G858" i="14"/>
  <c r="F855" i="14"/>
  <c r="G855" i="14"/>
  <c r="F850" i="14"/>
  <c r="G850" i="14"/>
  <c r="F847" i="14"/>
  <c r="G847" i="14"/>
  <c r="F842" i="14"/>
  <c r="G842" i="14"/>
  <c r="F839" i="14"/>
  <c r="G839" i="14"/>
  <c r="F834" i="14"/>
  <c r="G834" i="14"/>
  <c r="F831" i="14"/>
  <c r="G831" i="14"/>
  <c r="F826" i="14"/>
  <c r="G826" i="14"/>
  <c r="F823" i="14"/>
  <c r="G823" i="14"/>
  <c r="F818" i="14"/>
  <c r="G818" i="14"/>
  <c r="F815" i="14"/>
  <c r="G815" i="14"/>
  <c r="F810" i="14"/>
  <c r="G810" i="14"/>
  <c r="F807" i="14"/>
  <c r="G807" i="14"/>
  <c r="F802" i="14"/>
  <c r="G802" i="14"/>
  <c r="F799" i="14"/>
  <c r="G799" i="14"/>
  <c r="F794" i="14"/>
  <c r="G794" i="14"/>
  <c r="F791" i="14"/>
  <c r="G791" i="14"/>
  <c r="F786" i="14"/>
  <c r="G786" i="14"/>
  <c r="F783" i="14"/>
  <c r="G783" i="14"/>
  <c r="F778" i="14"/>
  <c r="G778" i="14"/>
  <c r="F775" i="14"/>
  <c r="G775" i="14"/>
  <c r="F772" i="14"/>
  <c r="G772" i="14"/>
  <c r="F766" i="14"/>
  <c r="G766" i="14"/>
  <c r="F762" i="14"/>
  <c r="G762" i="14"/>
  <c r="F759" i="14"/>
  <c r="G759" i="14"/>
  <c r="F756" i="14"/>
  <c r="G756" i="14"/>
  <c r="F750" i="14"/>
  <c r="G750" i="14"/>
  <c r="F746" i="14"/>
  <c r="G746" i="14"/>
  <c r="F743" i="14"/>
  <c r="G743" i="14"/>
  <c r="F740" i="14"/>
  <c r="G740" i="14"/>
  <c r="F734" i="14"/>
  <c r="G734" i="14"/>
  <c r="F730" i="14"/>
  <c r="G730" i="14"/>
  <c r="F727" i="14"/>
  <c r="G727" i="14"/>
  <c r="F724" i="14"/>
  <c r="G724" i="14"/>
  <c r="F718" i="14"/>
  <c r="G718" i="14"/>
  <c r="F714" i="14"/>
  <c r="G714" i="14"/>
  <c r="F711" i="14"/>
  <c r="G711" i="14"/>
  <c r="F708" i="14"/>
  <c r="G708" i="14"/>
  <c r="F702" i="14"/>
  <c r="G702" i="14"/>
  <c r="F698" i="14"/>
  <c r="G698" i="14"/>
  <c r="F695" i="14"/>
  <c r="G695" i="14"/>
  <c r="F689" i="14"/>
  <c r="G689" i="14"/>
  <c r="F683" i="14"/>
  <c r="G683" i="14"/>
  <c r="F680" i="14"/>
  <c r="G680" i="14"/>
  <c r="F677" i="14"/>
  <c r="G677" i="14"/>
  <c r="F674" i="14"/>
  <c r="G674" i="14"/>
  <c r="F671" i="14"/>
  <c r="G671" i="14"/>
  <c r="F668" i="14"/>
  <c r="G668" i="14"/>
  <c r="F662" i="14"/>
  <c r="G662" i="14"/>
  <c r="F659" i="14"/>
  <c r="G659" i="14"/>
  <c r="F656" i="14"/>
  <c r="G656" i="14"/>
  <c r="F651" i="14"/>
  <c r="G651" i="14"/>
  <c r="F648" i="14"/>
  <c r="G648" i="14"/>
  <c r="F643" i="14"/>
  <c r="G643" i="14"/>
  <c r="F640" i="14"/>
  <c r="G640" i="14"/>
  <c r="F635" i="14"/>
  <c r="G635" i="14"/>
  <c r="F632" i="14"/>
  <c r="G632" i="14"/>
  <c r="F627" i="14"/>
  <c r="G627" i="14"/>
  <c r="F624" i="14"/>
  <c r="G624" i="14"/>
  <c r="F619" i="14"/>
  <c r="G619" i="14"/>
  <c r="F616" i="14"/>
  <c r="G616" i="14"/>
  <c r="F1089" i="14"/>
  <c r="G1089" i="14"/>
  <c r="F1081" i="14"/>
  <c r="G1081" i="14"/>
  <c r="F1073" i="14"/>
  <c r="G1073" i="14"/>
  <c r="F1065" i="14"/>
  <c r="G1065" i="14"/>
  <c r="F1057" i="14"/>
  <c r="G1057" i="14"/>
  <c r="F1049" i="14"/>
  <c r="G1049" i="14"/>
  <c r="F1041" i="14"/>
  <c r="G1041" i="14"/>
  <c r="F1033" i="14"/>
  <c r="G1033" i="14"/>
  <c r="F1026" i="14"/>
  <c r="G1026" i="14"/>
  <c r="F1022" i="14"/>
  <c r="G1022" i="14"/>
  <c r="F1018" i="14"/>
  <c r="G1018" i="14"/>
  <c r="F1014" i="14"/>
  <c r="G1014" i="14"/>
  <c r="F1010" i="14"/>
  <c r="G1010" i="14"/>
  <c r="F1005" i="14"/>
  <c r="G1005" i="14"/>
  <c r="F1001" i="14"/>
  <c r="G1001" i="14"/>
  <c r="F991" i="14"/>
  <c r="G991" i="14"/>
  <c r="F986" i="14"/>
  <c r="G986" i="14"/>
  <c r="F975" i="14"/>
  <c r="G975" i="14"/>
  <c r="F970" i="14"/>
  <c r="G970" i="14"/>
  <c r="F959" i="14"/>
  <c r="G959" i="14"/>
  <c r="F954" i="14"/>
  <c r="G954" i="14"/>
  <c r="F937" i="14"/>
  <c r="G937" i="14"/>
  <c r="F934" i="14"/>
  <c r="G934" i="14"/>
  <c r="F930" i="14"/>
  <c r="G930" i="14"/>
  <c r="F924" i="14"/>
  <c r="G924" i="14"/>
  <c r="F921" i="14"/>
  <c r="G921" i="14"/>
  <c r="F916" i="14"/>
  <c r="G916" i="14"/>
  <c r="F913" i="14"/>
  <c r="G913" i="14"/>
  <c r="F908" i="14"/>
  <c r="G908" i="14"/>
  <c r="F905" i="14"/>
  <c r="G905" i="14"/>
  <c r="F900" i="14"/>
  <c r="G900" i="14"/>
  <c r="F897" i="14"/>
  <c r="G897" i="14"/>
  <c r="F892" i="14"/>
  <c r="G892" i="14"/>
  <c r="F889" i="14"/>
  <c r="G889" i="14"/>
  <c r="F884" i="14"/>
  <c r="G884" i="14"/>
  <c r="F881" i="14"/>
  <c r="G881" i="14"/>
  <c r="F876" i="14"/>
  <c r="G876" i="14"/>
  <c r="F873" i="14"/>
  <c r="G873" i="14"/>
  <c r="F868" i="14"/>
  <c r="G868" i="14"/>
  <c r="F865" i="14"/>
  <c r="G865" i="14"/>
  <c r="F860" i="14"/>
  <c r="G860" i="14"/>
  <c r="F857" i="14"/>
  <c r="G857" i="14"/>
  <c r="F852" i="14"/>
  <c r="G852" i="14"/>
  <c r="F849" i="14"/>
  <c r="G849" i="14"/>
  <c r="F844" i="14"/>
  <c r="G844" i="14"/>
  <c r="F841" i="14"/>
  <c r="G841" i="14"/>
  <c r="F836" i="14"/>
  <c r="G836" i="14"/>
  <c r="F833" i="14"/>
  <c r="G833" i="14"/>
  <c r="F828" i="14"/>
  <c r="G828" i="14"/>
  <c r="F825" i="14"/>
  <c r="G825" i="14"/>
  <c r="F820" i="14"/>
  <c r="G820" i="14"/>
  <c r="F817" i="14"/>
  <c r="G817" i="14"/>
  <c r="F812" i="14"/>
  <c r="G812" i="14"/>
  <c r="F809" i="14"/>
  <c r="G809" i="14"/>
  <c r="F804" i="14"/>
  <c r="G804" i="14"/>
  <c r="F801" i="14"/>
  <c r="G801" i="14"/>
  <c r="F796" i="14"/>
  <c r="G796" i="14"/>
  <c r="F793" i="14"/>
  <c r="G793" i="14"/>
  <c r="F788" i="14"/>
  <c r="G788" i="14"/>
  <c r="F785" i="14"/>
  <c r="G785" i="14"/>
  <c r="F780" i="14"/>
  <c r="G780" i="14"/>
  <c r="F777" i="14"/>
  <c r="G777" i="14"/>
  <c r="F771" i="14"/>
  <c r="G771" i="14"/>
  <c r="F768" i="14"/>
  <c r="G768" i="14"/>
  <c r="F765" i="14"/>
  <c r="G765" i="14"/>
  <c r="F761" i="14"/>
  <c r="G761" i="14"/>
  <c r="F755" i="14"/>
  <c r="G755" i="14"/>
  <c r="F752" i="14"/>
  <c r="G752" i="14"/>
  <c r="F749" i="14"/>
  <c r="G749" i="14"/>
  <c r="F745" i="14"/>
  <c r="G745" i="14"/>
  <c r="F739" i="14"/>
  <c r="G739" i="14"/>
  <c r="F736" i="14"/>
  <c r="G736" i="14"/>
  <c r="F733" i="14"/>
  <c r="G733" i="14"/>
  <c r="F729" i="14"/>
  <c r="G729" i="14"/>
  <c r="F723" i="14"/>
  <c r="G723" i="14"/>
  <c r="F720" i="14"/>
  <c r="G720" i="14"/>
  <c r="F717" i="14"/>
  <c r="G717" i="14"/>
  <c r="F713" i="14"/>
  <c r="G713" i="14"/>
  <c r="F707" i="14"/>
  <c r="G707" i="14"/>
  <c r="F704" i="14"/>
  <c r="G704" i="14"/>
  <c r="F701" i="14"/>
  <c r="G701" i="14"/>
  <c r="F697" i="14"/>
  <c r="G697" i="14"/>
  <c r="F692" i="14"/>
  <c r="G692" i="14"/>
  <c r="F686" i="14"/>
  <c r="G686" i="14"/>
  <c r="F682" i="14"/>
  <c r="G682" i="14"/>
  <c r="F679" i="14"/>
  <c r="G679" i="14"/>
  <c r="F673" i="14"/>
  <c r="G673" i="14"/>
  <c r="F667" i="14"/>
  <c r="G667" i="14"/>
  <c r="F664" i="14"/>
  <c r="G664" i="14"/>
  <c r="F661" i="14"/>
  <c r="G661" i="14"/>
  <c r="F658" i="14"/>
  <c r="G658" i="14"/>
  <c r="F653" i="14"/>
  <c r="G653" i="14"/>
  <c r="F650" i="14"/>
  <c r="G650" i="14"/>
  <c r="F645" i="14"/>
  <c r="G645" i="14"/>
  <c r="F642" i="14"/>
  <c r="G642" i="14"/>
  <c r="F637" i="14"/>
  <c r="G637" i="14"/>
  <c r="F634" i="14"/>
  <c r="G634" i="14"/>
  <c r="F1087" i="14"/>
  <c r="G1087" i="14"/>
  <c r="F1079" i="14"/>
  <c r="G1079" i="14"/>
  <c r="F1071" i="14"/>
  <c r="G1071" i="14"/>
  <c r="F1063" i="14"/>
  <c r="G1063" i="14"/>
  <c r="F1055" i="14"/>
  <c r="G1055" i="14"/>
  <c r="F1047" i="14"/>
  <c r="G1047" i="14"/>
  <c r="F1039" i="14"/>
  <c r="G1039" i="14"/>
  <c r="F1031" i="14"/>
  <c r="G1031" i="14"/>
  <c r="F1025" i="14"/>
  <c r="G1025" i="14"/>
  <c r="F1021" i="14"/>
  <c r="G1021" i="14"/>
  <c r="F1017" i="14"/>
  <c r="G1017" i="14"/>
  <c r="F1013" i="14"/>
  <c r="G1013" i="14"/>
  <c r="F1009" i="14"/>
  <c r="G1009" i="14"/>
  <c r="F1004" i="14"/>
  <c r="G1004" i="14"/>
  <c r="F1000" i="14"/>
  <c r="G1000" i="14"/>
  <c r="F995" i="14"/>
  <c r="G995" i="14"/>
  <c r="F990" i="14"/>
  <c r="G990" i="14"/>
  <c r="F979" i="14"/>
  <c r="G979" i="14"/>
  <c r="F974" i="14"/>
  <c r="G974" i="14"/>
  <c r="F963" i="14"/>
  <c r="G963" i="14"/>
  <c r="F958" i="14"/>
  <c r="G958" i="14"/>
  <c r="F947" i="14"/>
  <c r="G947" i="14"/>
  <c r="F943" i="14"/>
  <c r="G943" i="14"/>
  <c r="F940" i="14"/>
  <c r="G940" i="14"/>
  <c r="F929" i="14"/>
  <c r="G929" i="14"/>
  <c r="F926" i="14"/>
  <c r="G926" i="14"/>
  <c r="F923" i="14"/>
  <c r="G923" i="14"/>
  <c r="F918" i="14"/>
  <c r="G918" i="14"/>
  <c r="F915" i="14"/>
  <c r="G915" i="14"/>
  <c r="F910" i="14"/>
  <c r="G910" i="14"/>
  <c r="F907" i="14"/>
  <c r="G907" i="14"/>
  <c r="F902" i="14"/>
  <c r="G902" i="14"/>
  <c r="F899" i="14"/>
  <c r="G899" i="14"/>
  <c r="F894" i="14"/>
  <c r="G894" i="14"/>
  <c r="F891" i="14"/>
  <c r="G891" i="14"/>
  <c r="F886" i="14"/>
  <c r="G886" i="14"/>
  <c r="F883" i="14"/>
  <c r="G883" i="14"/>
  <c r="F878" i="14"/>
  <c r="G878" i="14"/>
  <c r="F875" i="14"/>
  <c r="G875" i="14"/>
  <c r="F870" i="14"/>
  <c r="G870" i="14"/>
  <c r="F867" i="14"/>
  <c r="G867" i="14"/>
  <c r="F862" i="14"/>
  <c r="G862" i="14"/>
  <c r="F859" i="14"/>
  <c r="G859" i="14"/>
  <c r="F854" i="14"/>
  <c r="G854" i="14"/>
  <c r="F851" i="14"/>
  <c r="G851" i="14"/>
  <c r="F846" i="14"/>
  <c r="G846" i="14"/>
  <c r="F843" i="14"/>
  <c r="G843" i="14"/>
  <c r="F838" i="14"/>
  <c r="G838" i="14"/>
  <c r="F835" i="14"/>
  <c r="G835" i="14"/>
  <c r="F830" i="14"/>
  <c r="G830" i="14"/>
  <c r="F827" i="14"/>
  <c r="G827" i="14"/>
  <c r="F822" i="14"/>
  <c r="G822" i="14"/>
  <c r="F819" i="14"/>
  <c r="G819" i="14"/>
  <c r="F814" i="14"/>
  <c r="G814" i="14"/>
  <c r="F811" i="14"/>
  <c r="G811" i="14"/>
  <c r="F806" i="14"/>
  <c r="G806" i="14"/>
  <c r="F803" i="14"/>
  <c r="G803" i="14"/>
  <c r="F798" i="14"/>
  <c r="G798" i="14"/>
  <c r="F795" i="14"/>
  <c r="G795" i="14"/>
  <c r="F790" i="14"/>
  <c r="G790" i="14"/>
  <c r="F787" i="14"/>
  <c r="G787" i="14"/>
  <c r="F782" i="14"/>
  <c r="G782" i="14"/>
  <c r="F779" i="14"/>
  <c r="G779" i="14"/>
  <c r="F774" i="14"/>
  <c r="G774" i="14"/>
  <c r="F770" i="14"/>
  <c r="G770" i="14"/>
  <c r="F767" i="14"/>
  <c r="G767" i="14"/>
  <c r="F764" i="14"/>
  <c r="G764" i="14"/>
  <c r="F758" i="14"/>
  <c r="G758" i="14"/>
  <c r="F754" i="14"/>
  <c r="G754" i="14"/>
  <c r="F751" i="14"/>
  <c r="G751" i="14"/>
  <c r="F748" i="14"/>
  <c r="G748" i="14"/>
  <c r="F742" i="14"/>
  <c r="G742" i="14"/>
  <c r="F738" i="14"/>
  <c r="G738" i="14"/>
  <c r="F735" i="14"/>
  <c r="G735" i="14"/>
  <c r="F732" i="14"/>
  <c r="G732" i="14"/>
  <c r="F726" i="14"/>
  <c r="G726" i="14"/>
  <c r="F722" i="14"/>
  <c r="G722" i="14"/>
  <c r="F719" i="14"/>
  <c r="G719" i="14"/>
  <c r="F716" i="14"/>
  <c r="G716" i="14"/>
  <c r="F710" i="14"/>
  <c r="G710" i="14"/>
  <c r="F706" i="14"/>
  <c r="G706" i="14"/>
  <c r="F703" i="14"/>
  <c r="G703" i="14"/>
  <c r="F700" i="14"/>
  <c r="G700" i="14"/>
  <c r="F694" i="14"/>
  <c r="G694" i="14"/>
  <c r="F691" i="14"/>
  <c r="G691" i="14"/>
  <c r="F688" i="14"/>
  <c r="G688" i="14"/>
  <c r="F685" i="14"/>
  <c r="G685" i="14"/>
  <c r="F681" i="14"/>
  <c r="G681" i="14"/>
  <c r="F676" i="14"/>
  <c r="G676" i="14"/>
  <c r="F670" i="14"/>
  <c r="G670" i="14"/>
  <c r="F666" i="14"/>
  <c r="G666" i="14"/>
  <c r="F663" i="14"/>
  <c r="G663" i="14"/>
  <c r="F655" i="14"/>
  <c r="G655" i="14"/>
  <c r="F652" i="14"/>
  <c r="G652" i="14"/>
  <c r="F647" i="14"/>
  <c r="G647" i="14"/>
  <c r="F644" i="14"/>
  <c r="G644" i="14"/>
  <c r="F639" i="14"/>
  <c r="G639" i="14"/>
  <c r="F636" i="14"/>
  <c r="G636" i="14"/>
  <c r="F631" i="14"/>
  <c r="G631" i="14"/>
  <c r="F628" i="14"/>
  <c r="G628" i="14"/>
  <c r="F623" i="14"/>
  <c r="G623" i="14"/>
  <c r="F620" i="14"/>
  <c r="G620" i="14"/>
  <c r="F615" i="14"/>
  <c r="G615" i="14"/>
  <c r="F612" i="14"/>
  <c r="G612" i="14"/>
  <c r="F606" i="14"/>
  <c r="G606" i="14"/>
  <c r="F601" i="14"/>
  <c r="G601" i="14"/>
  <c r="F594" i="14"/>
  <c r="G594" i="14"/>
  <c r="F591" i="14"/>
  <c r="G591" i="14"/>
  <c r="F588" i="14"/>
  <c r="G588" i="14"/>
  <c r="F585" i="14"/>
  <c r="G585" i="14"/>
  <c r="F578" i="14"/>
  <c r="G578" i="14"/>
  <c r="F575" i="14"/>
  <c r="G575" i="14"/>
  <c r="F572" i="14"/>
  <c r="G572" i="14"/>
  <c r="F569" i="14"/>
  <c r="G569" i="14"/>
  <c r="F562" i="14"/>
  <c r="G562" i="14"/>
  <c r="F559" i="14"/>
  <c r="G559" i="14"/>
  <c r="F556" i="14"/>
  <c r="G556" i="14"/>
  <c r="F553" i="14"/>
  <c r="G553" i="14"/>
  <c r="F546" i="14"/>
  <c r="G546" i="14"/>
  <c r="F543" i="14"/>
  <c r="G543" i="14"/>
  <c r="F540" i="14"/>
  <c r="G540" i="14"/>
  <c r="F1085" i="14"/>
  <c r="G1085" i="14"/>
  <c r="F1077" i="14"/>
  <c r="G1077" i="14"/>
  <c r="F1069" i="14"/>
  <c r="G1069" i="14"/>
  <c r="F1061" i="14"/>
  <c r="G1061" i="14"/>
  <c r="F1053" i="14"/>
  <c r="G1053" i="14"/>
  <c r="F1045" i="14"/>
  <c r="G1045" i="14"/>
  <c r="F1037" i="14"/>
  <c r="G1037" i="14"/>
  <c r="F1029" i="14"/>
  <c r="G1029" i="14"/>
  <c r="F1024" i="14"/>
  <c r="G1024" i="14"/>
  <c r="F1020" i="14"/>
  <c r="G1020" i="14"/>
  <c r="F1016" i="14"/>
  <c r="G1016" i="14"/>
  <c r="F1012" i="14"/>
  <c r="G1012" i="14"/>
  <c r="F1007" i="14"/>
  <c r="G1007" i="14"/>
  <c r="F1003" i="14"/>
  <c r="G1003" i="14"/>
  <c r="F999" i="14"/>
  <c r="G999" i="14"/>
  <c r="F994" i="14"/>
  <c r="G994" i="14"/>
  <c r="F983" i="14"/>
  <c r="G983" i="14"/>
  <c r="F978" i="14"/>
  <c r="G978" i="14"/>
  <c r="F967" i="14"/>
  <c r="G967" i="14"/>
  <c r="F962" i="14"/>
  <c r="G962" i="14"/>
  <c r="F951" i="14"/>
  <c r="G951" i="14"/>
  <c r="F946" i="14"/>
  <c r="G946" i="14"/>
  <c r="F939" i="14"/>
  <c r="G939" i="14"/>
  <c r="F935" i="14"/>
  <c r="G935" i="14"/>
  <c r="F932" i="14"/>
  <c r="G932" i="14"/>
  <c r="F925" i="14"/>
  <c r="G925" i="14"/>
  <c r="F920" i="14"/>
  <c r="G920" i="14"/>
  <c r="F917" i="14"/>
  <c r="G917" i="14"/>
  <c r="F912" i="14"/>
  <c r="G912" i="14"/>
  <c r="F909" i="14"/>
  <c r="G909" i="14"/>
  <c r="F904" i="14"/>
  <c r="G904" i="14"/>
  <c r="F901" i="14"/>
  <c r="G901" i="14"/>
  <c r="F896" i="14"/>
  <c r="G896" i="14"/>
  <c r="F893" i="14"/>
  <c r="G893" i="14"/>
  <c r="F888" i="14"/>
  <c r="G888" i="14"/>
  <c r="F885" i="14"/>
  <c r="G885" i="14"/>
  <c r="F880" i="14"/>
  <c r="G880" i="14"/>
  <c r="F877" i="14"/>
  <c r="G877" i="14"/>
  <c r="F872" i="14"/>
  <c r="G872" i="14"/>
  <c r="F869" i="14"/>
  <c r="G869" i="14"/>
  <c r="F864" i="14"/>
  <c r="G864" i="14"/>
  <c r="F861" i="14"/>
  <c r="G861" i="14"/>
  <c r="F856" i="14"/>
  <c r="G856" i="14"/>
  <c r="F853" i="14"/>
  <c r="G853" i="14"/>
  <c r="F848" i="14"/>
  <c r="G848" i="14"/>
  <c r="F845" i="14"/>
  <c r="G845" i="14"/>
  <c r="F840" i="14"/>
  <c r="G840" i="14"/>
  <c r="F837" i="14"/>
  <c r="G837" i="14"/>
  <c r="F832" i="14"/>
  <c r="G832" i="14"/>
  <c r="F829" i="14"/>
  <c r="G829" i="14"/>
  <c r="F824" i="14"/>
  <c r="G824" i="14"/>
  <c r="F821" i="14"/>
  <c r="G821" i="14"/>
  <c r="F816" i="14"/>
  <c r="G816" i="14"/>
  <c r="F813" i="14"/>
  <c r="G813" i="14"/>
  <c r="F808" i="14"/>
  <c r="G808" i="14"/>
  <c r="F805" i="14"/>
  <c r="G805" i="14"/>
  <c r="F800" i="14"/>
  <c r="G800" i="14"/>
  <c r="F797" i="14"/>
  <c r="G797" i="14"/>
  <c r="F792" i="14"/>
  <c r="G792" i="14"/>
  <c r="F789" i="14"/>
  <c r="G789" i="14"/>
  <c r="F784" i="14"/>
  <c r="G784" i="14"/>
  <c r="F781" i="14"/>
  <c r="G781" i="14"/>
  <c r="F776" i="14"/>
  <c r="G776" i="14"/>
  <c r="F773" i="14"/>
  <c r="G773" i="14"/>
  <c r="F769" i="14"/>
  <c r="G769" i="14"/>
  <c r="F763" i="14"/>
  <c r="G763" i="14"/>
  <c r="F760" i="14"/>
  <c r="G760" i="14"/>
  <c r="F757" i="14"/>
  <c r="G757" i="14"/>
  <c r="F753" i="14"/>
  <c r="G753" i="14"/>
  <c r="F747" i="14"/>
  <c r="G747" i="14"/>
  <c r="F744" i="14"/>
  <c r="G744" i="14"/>
  <c r="F741" i="14"/>
  <c r="G741" i="14"/>
  <c r="F737" i="14"/>
  <c r="G737" i="14"/>
  <c r="F731" i="14"/>
  <c r="G731" i="14"/>
  <c r="F728" i="14"/>
  <c r="G728" i="14"/>
  <c r="F725" i="14"/>
  <c r="G725" i="14"/>
  <c r="F721" i="14"/>
  <c r="G721" i="14"/>
  <c r="F715" i="14"/>
  <c r="G715" i="14"/>
  <c r="F712" i="14"/>
  <c r="G712" i="14"/>
  <c r="F709" i="14"/>
  <c r="G709" i="14"/>
  <c r="F705" i="14"/>
  <c r="G705" i="14"/>
  <c r="F699" i="14"/>
  <c r="G699" i="14"/>
  <c r="F696" i="14"/>
  <c r="G696" i="14"/>
  <c r="F693" i="14"/>
  <c r="G693" i="14"/>
  <c r="F690" i="14"/>
  <c r="G690" i="14"/>
  <c r="F687" i="14"/>
  <c r="G687" i="14"/>
  <c r="F684" i="14"/>
  <c r="G684" i="14"/>
  <c r="F678" i="14"/>
  <c r="G678" i="14"/>
  <c r="F675" i="14"/>
  <c r="G675" i="14"/>
  <c r="F672" i="14"/>
  <c r="G672" i="14"/>
  <c r="F669" i="14"/>
  <c r="G669" i="14"/>
  <c r="F665" i="14"/>
  <c r="G665" i="14"/>
  <c r="F660" i="14"/>
  <c r="G660" i="14"/>
  <c r="F657" i="14"/>
  <c r="G657" i="14"/>
  <c r="F654" i="14"/>
  <c r="G654" i="14"/>
  <c r="F649" i="14"/>
  <c r="G649" i="14"/>
  <c r="F646" i="14"/>
  <c r="G646" i="14"/>
  <c r="F641" i="14"/>
  <c r="G641" i="14"/>
  <c r="F638" i="14"/>
  <c r="G638" i="14"/>
  <c r="F633" i="14"/>
  <c r="G633" i="14"/>
  <c r="F630" i="14"/>
  <c r="G630" i="14"/>
  <c r="F625" i="14"/>
  <c r="G625" i="14"/>
  <c r="F622" i="14"/>
  <c r="G622" i="14"/>
  <c r="F617" i="14"/>
  <c r="G617" i="14"/>
  <c r="F614" i="14"/>
  <c r="G614" i="14"/>
  <c r="F609" i="14"/>
  <c r="G609" i="14"/>
  <c r="F603" i="14"/>
  <c r="G603" i="14"/>
  <c r="F600" i="14"/>
  <c r="G600" i="14"/>
  <c r="F597" i="14"/>
  <c r="G597" i="14"/>
  <c r="F590" i="14"/>
  <c r="G590" i="14"/>
  <c r="F587" i="14"/>
  <c r="G587" i="14"/>
  <c r="F584" i="14"/>
  <c r="G584" i="14"/>
  <c r="F581" i="14"/>
  <c r="G581" i="14"/>
  <c r="F574" i="14"/>
  <c r="G574" i="14"/>
  <c r="F571" i="14"/>
  <c r="G571" i="14"/>
  <c r="F568" i="14"/>
  <c r="G568" i="14"/>
  <c r="F565" i="14"/>
  <c r="G565" i="14"/>
  <c r="F558" i="14"/>
  <c r="G558" i="14"/>
  <c r="F555" i="14"/>
  <c r="G555" i="14"/>
  <c r="F552" i="14"/>
  <c r="G552" i="14"/>
  <c r="F549" i="14"/>
  <c r="G549" i="14"/>
  <c r="F542" i="14"/>
  <c r="G542" i="14"/>
  <c r="F539" i="14"/>
  <c r="G539" i="14"/>
  <c r="F536" i="14"/>
  <c r="G536" i="14"/>
  <c r="F533" i="14"/>
  <c r="G533" i="14"/>
  <c r="F526" i="14"/>
  <c r="G526" i="14"/>
  <c r="F523" i="14"/>
  <c r="G523" i="14"/>
  <c r="F629" i="14"/>
  <c r="G629" i="14"/>
  <c r="F618" i="14"/>
  <c r="G618" i="14"/>
  <c r="F611" i="14"/>
  <c r="G611" i="14"/>
  <c r="F605" i="14"/>
  <c r="G605" i="14"/>
  <c r="F599" i="14"/>
  <c r="G599" i="14"/>
  <c r="F593" i="14"/>
  <c r="G593" i="14"/>
  <c r="F586" i="14"/>
  <c r="G586" i="14"/>
  <c r="F580" i="14"/>
  <c r="G580" i="14"/>
  <c r="F567" i="14"/>
  <c r="G567" i="14"/>
  <c r="F561" i="14"/>
  <c r="G561" i="14"/>
  <c r="F554" i="14"/>
  <c r="G554" i="14"/>
  <c r="F548" i="14"/>
  <c r="G548" i="14"/>
  <c r="F537" i="14"/>
  <c r="G537" i="14"/>
  <c r="F532" i="14"/>
  <c r="G532" i="14"/>
  <c r="F528" i="14"/>
  <c r="G528" i="14"/>
  <c r="F524" i="14"/>
  <c r="G524" i="14"/>
  <c r="F520" i="14"/>
  <c r="G520" i="14"/>
  <c r="F517" i="14"/>
  <c r="G517" i="14"/>
  <c r="F510" i="14"/>
  <c r="G510" i="14"/>
  <c r="F507" i="14"/>
  <c r="G507" i="14"/>
  <c r="F504" i="14"/>
  <c r="G504" i="14"/>
  <c r="F501" i="14"/>
  <c r="G501" i="14"/>
  <c r="F494" i="14"/>
  <c r="G494" i="14"/>
  <c r="F491" i="14"/>
  <c r="G491" i="14"/>
  <c r="F488" i="14"/>
  <c r="G488" i="14"/>
  <c r="F485" i="14"/>
  <c r="G485" i="14"/>
  <c r="F478" i="14"/>
  <c r="G478" i="14"/>
  <c r="F475" i="14"/>
  <c r="G475" i="14"/>
  <c r="F472" i="14"/>
  <c r="G472" i="14"/>
  <c r="F469" i="14"/>
  <c r="G469" i="14"/>
  <c r="F462" i="14"/>
  <c r="G462" i="14"/>
  <c r="F459" i="14"/>
  <c r="G459" i="14"/>
  <c r="F456" i="14"/>
  <c r="G456" i="14"/>
  <c r="F453" i="14"/>
  <c r="G453" i="14"/>
  <c r="F446" i="14"/>
  <c r="G446" i="14"/>
  <c r="F443" i="14"/>
  <c r="G443" i="14"/>
  <c r="F440" i="14"/>
  <c r="G440" i="14"/>
  <c r="F437" i="14"/>
  <c r="G437" i="14"/>
  <c r="F430" i="14"/>
  <c r="G430" i="14"/>
  <c r="F427" i="14"/>
  <c r="G427" i="14"/>
  <c r="F424" i="14"/>
  <c r="G424" i="14"/>
  <c r="F421" i="14"/>
  <c r="G421" i="14"/>
  <c r="F414" i="14"/>
  <c r="G414" i="14"/>
  <c r="F411" i="14"/>
  <c r="G411" i="14"/>
  <c r="F408" i="14"/>
  <c r="G408" i="14"/>
  <c r="F405" i="14"/>
  <c r="G405" i="14"/>
  <c r="F398" i="14"/>
  <c r="G398" i="14"/>
  <c r="F395" i="14"/>
  <c r="G395" i="14"/>
  <c r="F392" i="14"/>
  <c r="G392" i="14"/>
  <c r="F389" i="14"/>
  <c r="G389" i="14"/>
  <c r="F382" i="14"/>
  <c r="G382" i="14"/>
  <c r="F379" i="14"/>
  <c r="G379" i="14"/>
  <c r="F376" i="14"/>
  <c r="G376" i="14"/>
  <c r="F373" i="14"/>
  <c r="G373" i="14"/>
  <c r="F366" i="14"/>
  <c r="G366" i="14"/>
  <c r="F363" i="14"/>
  <c r="G363" i="14"/>
  <c r="F360" i="14"/>
  <c r="G360" i="14"/>
  <c r="F357" i="14"/>
  <c r="G357" i="14"/>
  <c r="F350" i="14"/>
  <c r="G350" i="14"/>
  <c r="F347" i="14"/>
  <c r="G347" i="14"/>
  <c r="F344" i="14"/>
  <c r="G344" i="14"/>
  <c r="F341" i="14"/>
  <c r="G341" i="14"/>
  <c r="F334" i="14"/>
  <c r="G334" i="14"/>
  <c r="F331" i="14"/>
  <c r="G331" i="14"/>
  <c r="F328" i="14"/>
  <c r="G328" i="14"/>
  <c r="F325" i="14"/>
  <c r="G325" i="14"/>
  <c r="F318" i="14"/>
  <c r="G318" i="14"/>
  <c r="F315" i="14"/>
  <c r="G315" i="14"/>
  <c r="F312" i="14"/>
  <c r="G312" i="14"/>
  <c r="F309" i="14"/>
  <c r="G309" i="14"/>
  <c r="F302" i="14"/>
  <c r="G302" i="14"/>
  <c r="F299" i="14"/>
  <c r="G299" i="14"/>
  <c r="F296" i="14"/>
  <c r="G296" i="14"/>
  <c r="F293" i="14"/>
  <c r="G293" i="14"/>
  <c r="F286" i="14"/>
  <c r="G286" i="14"/>
  <c r="F281" i="14"/>
  <c r="G281" i="14"/>
  <c r="F275" i="14"/>
  <c r="G275" i="14"/>
  <c r="F272" i="14"/>
  <c r="G272" i="14"/>
  <c r="F269" i="14"/>
  <c r="G269" i="14"/>
  <c r="F266" i="14"/>
  <c r="G266" i="14"/>
  <c r="F263" i="14"/>
  <c r="G263" i="14"/>
  <c r="F260" i="14"/>
  <c r="G260" i="14"/>
  <c r="F254" i="14"/>
  <c r="G254" i="14"/>
  <c r="F249" i="14"/>
  <c r="G249" i="14"/>
  <c r="F243" i="14"/>
  <c r="G243" i="14"/>
  <c r="F240" i="14"/>
  <c r="G240" i="14"/>
  <c r="F237" i="14"/>
  <c r="G237" i="14"/>
  <c r="F234" i="14"/>
  <c r="G234" i="14"/>
  <c r="F231" i="14"/>
  <c r="G231" i="14"/>
  <c r="F228" i="14"/>
  <c r="G228" i="14"/>
  <c r="F222" i="14"/>
  <c r="G222" i="14"/>
  <c r="F217" i="14"/>
  <c r="G217" i="14"/>
  <c r="F211" i="14"/>
  <c r="G211" i="14"/>
  <c r="F208" i="14"/>
  <c r="G208" i="14"/>
  <c r="F205" i="14"/>
  <c r="G205" i="14"/>
  <c r="F202" i="14"/>
  <c r="G202" i="14"/>
  <c r="F199" i="14"/>
  <c r="G199" i="14"/>
  <c r="F196" i="14"/>
  <c r="G196" i="14"/>
  <c r="F190" i="14"/>
  <c r="G190" i="14"/>
  <c r="F185" i="14"/>
  <c r="G185" i="14"/>
  <c r="F179" i="14"/>
  <c r="G179" i="14"/>
  <c r="F176" i="14"/>
  <c r="G176" i="14"/>
  <c r="F173" i="14"/>
  <c r="G173" i="14"/>
  <c r="F170" i="14"/>
  <c r="G170" i="14"/>
  <c r="F167" i="14"/>
  <c r="G167" i="14"/>
  <c r="F164" i="14"/>
  <c r="G164" i="14"/>
  <c r="F158" i="14"/>
  <c r="G158" i="14"/>
  <c r="F153" i="14"/>
  <c r="G153" i="14"/>
  <c r="F147" i="14"/>
  <c r="G147" i="14"/>
  <c r="F144" i="14"/>
  <c r="G144" i="14"/>
  <c r="F141" i="14"/>
  <c r="G141" i="14"/>
  <c r="F138" i="14"/>
  <c r="G138" i="14"/>
  <c r="F135" i="14"/>
  <c r="G135" i="14"/>
  <c r="F132" i="14"/>
  <c r="G132" i="14"/>
  <c r="F126" i="14"/>
  <c r="G126" i="14"/>
  <c r="F121" i="14"/>
  <c r="G121" i="14"/>
  <c r="F115" i="14"/>
  <c r="G115" i="14"/>
  <c r="F112" i="14"/>
  <c r="G112" i="14"/>
  <c r="F109" i="14"/>
  <c r="G109" i="14"/>
  <c r="F106" i="14"/>
  <c r="G106" i="14"/>
  <c r="F103" i="14"/>
  <c r="G103" i="14"/>
  <c r="F100" i="14"/>
  <c r="G100" i="14"/>
  <c r="F94" i="14"/>
  <c r="G94" i="14"/>
  <c r="F89" i="14"/>
  <c r="G89" i="14"/>
  <c r="F83" i="14"/>
  <c r="G83" i="14"/>
  <c r="F626" i="14"/>
  <c r="G626" i="14"/>
  <c r="F610" i="14"/>
  <c r="G610" i="14"/>
  <c r="F604" i="14"/>
  <c r="G604" i="14"/>
  <c r="F598" i="14"/>
  <c r="G598" i="14"/>
  <c r="F592" i="14"/>
  <c r="G592" i="14"/>
  <c r="F579" i="14"/>
  <c r="G579" i="14"/>
  <c r="F573" i="14"/>
  <c r="G573" i="14"/>
  <c r="F566" i="14"/>
  <c r="G566" i="14"/>
  <c r="F560" i="14"/>
  <c r="G560" i="14"/>
  <c r="F547" i="14"/>
  <c r="G547" i="14"/>
  <c r="F541" i="14"/>
  <c r="G541" i="14"/>
  <c r="F535" i="14"/>
  <c r="G535" i="14"/>
  <c r="F531" i="14"/>
  <c r="G531" i="14"/>
  <c r="F527" i="14"/>
  <c r="G527" i="14"/>
  <c r="F522" i="14"/>
  <c r="G522" i="14"/>
  <c r="F519" i="14"/>
  <c r="G519" i="14"/>
  <c r="F516" i="14"/>
  <c r="G516" i="14"/>
  <c r="F513" i="14"/>
  <c r="G513" i="14"/>
  <c r="F506" i="14"/>
  <c r="G506" i="14"/>
  <c r="F503" i="14"/>
  <c r="G503" i="14"/>
  <c r="F500" i="14"/>
  <c r="G500" i="14"/>
  <c r="F497" i="14"/>
  <c r="G497" i="14"/>
  <c r="F490" i="14"/>
  <c r="G490" i="14"/>
  <c r="F487" i="14"/>
  <c r="G487" i="14"/>
  <c r="F484" i="14"/>
  <c r="G484" i="14"/>
  <c r="F481" i="14"/>
  <c r="G481" i="14"/>
  <c r="F474" i="14"/>
  <c r="G474" i="14"/>
  <c r="F471" i="14"/>
  <c r="G471" i="14"/>
  <c r="F468" i="14"/>
  <c r="G468" i="14"/>
  <c r="F465" i="14"/>
  <c r="G465" i="14"/>
  <c r="F458" i="14"/>
  <c r="G458" i="14"/>
  <c r="F455" i="14"/>
  <c r="G455" i="14"/>
  <c r="F452" i="14"/>
  <c r="G452" i="14"/>
  <c r="F449" i="14"/>
  <c r="G449" i="14"/>
  <c r="F442" i="14"/>
  <c r="G442" i="14"/>
  <c r="F439" i="14"/>
  <c r="G439" i="14"/>
  <c r="F436" i="14"/>
  <c r="G436" i="14"/>
  <c r="F433" i="14"/>
  <c r="G433" i="14"/>
  <c r="F426" i="14"/>
  <c r="G426" i="14"/>
  <c r="F423" i="14"/>
  <c r="G423" i="14"/>
  <c r="F420" i="14"/>
  <c r="G420" i="14"/>
  <c r="F417" i="14"/>
  <c r="G417" i="14"/>
  <c r="F410" i="14"/>
  <c r="G410" i="14"/>
  <c r="F407" i="14"/>
  <c r="G407" i="14"/>
  <c r="F404" i="14"/>
  <c r="G404" i="14"/>
  <c r="F401" i="14"/>
  <c r="G401" i="14"/>
  <c r="F394" i="14"/>
  <c r="G394" i="14"/>
  <c r="F391" i="14"/>
  <c r="G391" i="14"/>
  <c r="F388" i="14"/>
  <c r="G388" i="14"/>
  <c r="F385" i="14"/>
  <c r="G385" i="14"/>
  <c r="F378" i="14"/>
  <c r="G378" i="14"/>
  <c r="F375" i="14"/>
  <c r="G375" i="14"/>
  <c r="F372" i="14"/>
  <c r="G372" i="14"/>
  <c r="F369" i="14"/>
  <c r="G369" i="14"/>
  <c r="F362" i="14"/>
  <c r="G362" i="14"/>
  <c r="F359" i="14"/>
  <c r="G359" i="14"/>
  <c r="F356" i="14"/>
  <c r="G356" i="14"/>
  <c r="F353" i="14"/>
  <c r="G353" i="14"/>
  <c r="F346" i="14"/>
  <c r="G346" i="14"/>
  <c r="F343" i="14"/>
  <c r="G343" i="14"/>
  <c r="F340" i="14"/>
  <c r="G340" i="14"/>
  <c r="F337" i="14"/>
  <c r="G337" i="14"/>
  <c r="F330" i="14"/>
  <c r="G330" i="14"/>
  <c r="F327" i="14"/>
  <c r="G327" i="14"/>
  <c r="F324" i="14"/>
  <c r="G324" i="14"/>
  <c r="F321" i="14"/>
  <c r="G321" i="14"/>
  <c r="F314" i="14"/>
  <c r="G314" i="14"/>
  <c r="F311" i="14"/>
  <c r="G311" i="14"/>
  <c r="F308" i="14"/>
  <c r="G308" i="14"/>
  <c r="F305" i="14"/>
  <c r="G305" i="14"/>
  <c r="F298" i="14"/>
  <c r="G298" i="14"/>
  <c r="F295" i="14"/>
  <c r="G295" i="14"/>
  <c r="F292" i="14"/>
  <c r="G292" i="14"/>
  <c r="F289" i="14"/>
  <c r="G289" i="14"/>
  <c r="F283" i="14"/>
  <c r="G283" i="14"/>
  <c r="F280" i="14"/>
  <c r="G280" i="14"/>
  <c r="F277" i="14"/>
  <c r="G277" i="14"/>
  <c r="F274" i="14"/>
  <c r="G274" i="14"/>
  <c r="F271" i="14"/>
  <c r="G271" i="14"/>
  <c r="F268" i="14"/>
  <c r="G268" i="14"/>
  <c r="F262" i="14"/>
  <c r="G262" i="14"/>
  <c r="F257" i="14"/>
  <c r="G257" i="14"/>
  <c r="F251" i="14"/>
  <c r="G251" i="14"/>
  <c r="F248" i="14"/>
  <c r="G248" i="14"/>
  <c r="F245" i="14"/>
  <c r="G245" i="14"/>
  <c r="F242" i="14"/>
  <c r="G242" i="14"/>
  <c r="F239" i="14"/>
  <c r="G239" i="14"/>
  <c r="F236" i="14"/>
  <c r="G236" i="14"/>
  <c r="F230" i="14"/>
  <c r="G230" i="14"/>
  <c r="F225" i="14"/>
  <c r="G225" i="14"/>
  <c r="F219" i="14"/>
  <c r="G219" i="14"/>
  <c r="F216" i="14"/>
  <c r="G216" i="14"/>
  <c r="F213" i="14"/>
  <c r="G213" i="14"/>
  <c r="F210" i="14"/>
  <c r="G210" i="14"/>
  <c r="F207" i="14"/>
  <c r="G207" i="14"/>
  <c r="F204" i="14"/>
  <c r="G204" i="14"/>
  <c r="F198" i="14"/>
  <c r="G198" i="14"/>
  <c r="F193" i="14"/>
  <c r="G193" i="14"/>
  <c r="F187" i="14"/>
  <c r="G187" i="14"/>
  <c r="F184" i="14"/>
  <c r="G184" i="14"/>
  <c r="F181" i="14"/>
  <c r="G181" i="14"/>
  <c r="F178" i="14"/>
  <c r="G178" i="14"/>
  <c r="F175" i="14"/>
  <c r="G175" i="14"/>
  <c r="F172" i="14"/>
  <c r="G172" i="14"/>
  <c r="F166" i="14"/>
  <c r="G166" i="14"/>
  <c r="F161" i="14"/>
  <c r="G161" i="14"/>
  <c r="F155" i="14"/>
  <c r="G155" i="14"/>
  <c r="F152" i="14"/>
  <c r="G152" i="14"/>
  <c r="F149" i="14"/>
  <c r="G149" i="14"/>
  <c r="F146" i="14"/>
  <c r="G146" i="14"/>
  <c r="F143" i="14"/>
  <c r="G143" i="14"/>
  <c r="F140" i="14"/>
  <c r="G140" i="14"/>
  <c r="F134" i="14"/>
  <c r="G134" i="14"/>
  <c r="F129" i="14"/>
  <c r="G129" i="14"/>
  <c r="F123" i="14"/>
  <c r="G123" i="14"/>
  <c r="F120" i="14"/>
  <c r="G120" i="14"/>
  <c r="F117" i="14"/>
  <c r="G117" i="14"/>
  <c r="F114" i="14"/>
  <c r="G114" i="14"/>
  <c r="F111" i="14"/>
  <c r="G111" i="14"/>
  <c r="F108" i="14"/>
  <c r="G108" i="14"/>
  <c r="F102" i="14"/>
  <c r="G102" i="14"/>
  <c r="F97" i="14"/>
  <c r="G97" i="14"/>
  <c r="F91" i="14"/>
  <c r="G91" i="14"/>
  <c r="F88" i="14"/>
  <c r="G88" i="14"/>
  <c r="F85" i="14"/>
  <c r="G85" i="14"/>
  <c r="F82" i="14"/>
  <c r="G82" i="14"/>
  <c r="F79" i="14"/>
  <c r="G79" i="14"/>
  <c r="F76" i="14"/>
  <c r="G76" i="14"/>
  <c r="F70" i="14"/>
  <c r="G70" i="14"/>
  <c r="F65" i="14"/>
  <c r="G65" i="14"/>
  <c r="F59" i="14"/>
  <c r="G59" i="14"/>
  <c r="F608" i="14"/>
  <c r="G608" i="14"/>
  <c r="F602" i="14"/>
  <c r="G602" i="14"/>
  <c r="F596" i="14"/>
  <c r="G596" i="14"/>
  <c r="F583" i="14"/>
  <c r="G583" i="14"/>
  <c r="F577" i="14"/>
  <c r="G577" i="14"/>
  <c r="F570" i="14"/>
  <c r="G570" i="14"/>
  <c r="F564" i="14"/>
  <c r="G564" i="14"/>
  <c r="F551" i="14"/>
  <c r="G551" i="14"/>
  <c r="F545" i="14"/>
  <c r="G545" i="14"/>
  <c r="F538" i="14"/>
  <c r="G538" i="14"/>
  <c r="F534" i="14"/>
  <c r="G534" i="14"/>
  <c r="F530" i="14"/>
  <c r="G530" i="14"/>
  <c r="F518" i="14"/>
  <c r="G518" i="14"/>
  <c r="F515" i="14"/>
  <c r="G515" i="14"/>
  <c r="F512" i="14"/>
  <c r="G512" i="14"/>
  <c r="F509" i="14"/>
  <c r="G509" i="14"/>
  <c r="F502" i="14"/>
  <c r="G502" i="14"/>
  <c r="F499" i="14"/>
  <c r="G499" i="14"/>
  <c r="F496" i="14"/>
  <c r="G496" i="14"/>
  <c r="F493" i="14"/>
  <c r="G493" i="14"/>
  <c r="F486" i="14"/>
  <c r="G486" i="14"/>
  <c r="F483" i="14"/>
  <c r="G483" i="14"/>
  <c r="F480" i="14"/>
  <c r="G480" i="14"/>
  <c r="F477" i="14"/>
  <c r="G477" i="14"/>
  <c r="F470" i="14"/>
  <c r="G470" i="14"/>
  <c r="F467" i="14"/>
  <c r="G467" i="14"/>
  <c r="F464" i="14"/>
  <c r="G464" i="14"/>
  <c r="F461" i="14"/>
  <c r="G461" i="14"/>
  <c r="F454" i="14"/>
  <c r="G454" i="14"/>
  <c r="F451" i="14"/>
  <c r="G451" i="14"/>
  <c r="F448" i="14"/>
  <c r="G448" i="14"/>
  <c r="F445" i="14"/>
  <c r="G445" i="14"/>
  <c r="F438" i="14"/>
  <c r="G438" i="14"/>
  <c r="F435" i="14"/>
  <c r="G435" i="14"/>
  <c r="F432" i="14"/>
  <c r="G432" i="14"/>
  <c r="F429" i="14"/>
  <c r="G429" i="14"/>
  <c r="F422" i="14"/>
  <c r="G422" i="14"/>
  <c r="F419" i="14"/>
  <c r="G419" i="14"/>
  <c r="F416" i="14"/>
  <c r="G416" i="14"/>
  <c r="F413" i="14"/>
  <c r="G413" i="14"/>
  <c r="F406" i="14"/>
  <c r="G406" i="14"/>
  <c r="F403" i="14"/>
  <c r="G403" i="14"/>
  <c r="F400" i="14"/>
  <c r="G400" i="14"/>
  <c r="F397" i="14"/>
  <c r="G397" i="14"/>
  <c r="F390" i="14"/>
  <c r="G390" i="14"/>
  <c r="F387" i="14"/>
  <c r="G387" i="14"/>
  <c r="F384" i="14"/>
  <c r="G384" i="14"/>
  <c r="F381" i="14"/>
  <c r="G381" i="14"/>
  <c r="F374" i="14"/>
  <c r="G374" i="14"/>
  <c r="F371" i="14"/>
  <c r="G371" i="14"/>
  <c r="F368" i="14"/>
  <c r="G368" i="14"/>
  <c r="F365" i="14"/>
  <c r="G365" i="14"/>
  <c r="F358" i="14"/>
  <c r="G358" i="14"/>
  <c r="F355" i="14"/>
  <c r="G355" i="14"/>
  <c r="F352" i="14"/>
  <c r="G352" i="14"/>
  <c r="F349" i="14"/>
  <c r="G349" i="14"/>
  <c r="F342" i="14"/>
  <c r="G342" i="14"/>
  <c r="F339" i="14"/>
  <c r="G339" i="14"/>
  <c r="F336" i="14"/>
  <c r="G336" i="14"/>
  <c r="F333" i="14"/>
  <c r="G333" i="14"/>
  <c r="F326" i="14"/>
  <c r="G326" i="14"/>
  <c r="F323" i="14"/>
  <c r="G323" i="14"/>
  <c r="F320" i="14"/>
  <c r="G320" i="14"/>
  <c r="F317" i="14"/>
  <c r="G317" i="14"/>
  <c r="F310" i="14"/>
  <c r="G310" i="14"/>
  <c r="F307" i="14"/>
  <c r="G307" i="14"/>
  <c r="F304" i="14"/>
  <c r="G304" i="14"/>
  <c r="F301" i="14"/>
  <c r="G301" i="14"/>
  <c r="F294" i="14"/>
  <c r="G294" i="14"/>
  <c r="F291" i="14"/>
  <c r="G291" i="14"/>
  <c r="F288" i="14"/>
  <c r="G288" i="14"/>
  <c r="F285" i="14"/>
  <c r="G285" i="14"/>
  <c r="F282" i="14"/>
  <c r="G282" i="14"/>
  <c r="F279" i="14"/>
  <c r="G279" i="14"/>
  <c r="F276" i="14"/>
  <c r="G276" i="14"/>
  <c r="F270" i="14"/>
  <c r="G270" i="14"/>
  <c r="F265" i="14"/>
  <c r="G265" i="14"/>
  <c r="F259" i="14"/>
  <c r="G259" i="14"/>
  <c r="F256" i="14"/>
  <c r="G256" i="14"/>
  <c r="F253" i="14"/>
  <c r="G253" i="14"/>
  <c r="F250" i="14"/>
  <c r="G250" i="14"/>
  <c r="F247" i="14"/>
  <c r="G247" i="14"/>
  <c r="F244" i="14"/>
  <c r="G244" i="14"/>
  <c r="F238" i="14"/>
  <c r="G238" i="14"/>
  <c r="F233" i="14"/>
  <c r="G233" i="14"/>
  <c r="F227" i="14"/>
  <c r="G227" i="14"/>
  <c r="F224" i="14"/>
  <c r="G224" i="14"/>
  <c r="F221" i="14"/>
  <c r="G221" i="14"/>
  <c r="F218" i="14"/>
  <c r="G218" i="14"/>
  <c r="F215" i="14"/>
  <c r="G215" i="14"/>
  <c r="F212" i="14"/>
  <c r="G212" i="14"/>
  <c r="F206" i="14"/>
  <c r="G206" i="14"/>
  <c r="F201" i="14"/>
  <c r="G201" i="14"/>
  <c r="F195" i="14"/>
  <c r="G195" i="14"/>
  <c r="F192" i="14"/>
  <c r="G192" i="14"/>
  <c r="F189" i="14"/>
  <c r="G189" i="14"/>
  <c r="F186" i="14"/>
  <c r="G186" i="14"/>
  <c r="F183" i="14"/>
  <c r="G183" i="14"/>
  <c r="F180" i="14"/>
  <c r="G180" i="14"/>
  <c r="F174" i="14"/>
  <c r="G174" i="14"/>
  <c r="F169" i="14"/>
  <c r="G169" i="14"/>
  <c r="F163" i="14"/>
  <c r="G163" i="14"/>
  <c r="F160" i="14"/>
  <c r="G160" i="14"/>
  <c r="F157" i="14"/>
  <c r="G157" i="14"/>
  <c r="F154" i="14"/>
  <c r="G154" i="14"/>
  <c r="F151" i="14"/>
  <c r="G151" i="14"/>
  <c r="F148" i="14"/>
  <c r="G148" i="14"/>
  <c r="F142" i="14"/>
  <c r="G142" i="14"/>
  <c r="F137" i="14"/>
  <c r="G137" i="14"/>
  <c r="F131" i="14"/>
  <c r="G131" i="14"/>
  <c r="F128" i="14"/>
  <c r="G128" i="14"/>
  <c r="F125" i="14"/>
  <c r="G125" i="14"/>
  <c r="F122" i="14"/>
  <c r="G122" i="14"/>
  <c r="F119" i="14"/>
  <c r="G119" i="14"/>
  <c r="F116" i="14"/>
  <c r="G116" i="14"/>
  <c r="F110" i="14"/>
  <c r="G110" i="14"/>
  <c r="F105" i="14"/>
  <c r="G105" i="14"/>
  <c r="F99" i="14"/>
  <c r="G99" i="14"/>
  <c r="F96" i="14"/>
  <c r="G96" i="14"/>
  <c r="F93" i="14"/>
  <c r="G93" i="14"/>
  <c r="F90" i="14"/>
  <c r="G90" i="14"/>
  <c r="F87" i="14"/>
  <c r="G87" i="14"/>
  <c r="F84" i="14"/>
  <c r="G84" i="14"/>
  <c r="F78" i="14"/>
  <c r="G78" i="14"/>
  <c r="F73" i="14"/>
  <c r="G73" i="14"/>
  <c r="F67" i="14"/>
  <c r="G67" i="14"/>
  <c r="F64" i="14"/>
  <c r="G64" i="14"/>
  <c r="F61" i="14"/>
  <c r="G61" i="14"/>
  <c r="F58" i="14"/>
  <c r="G58" i="14"/>
  <c r="F55" i="14"/>
  <c r="G55" i="14"/>
  <c r="F52" i="14"/>
  <c r="G52" i="14"/>
  <c r="F49" i="14"/>
  <c r="G49" i="14"/>
  <c r="F621" i="14"/>
  <c r="G621" i="14"/>
  <c r="F613" i="14"/>
  <c r="G613" i="14"/>
  <c r="F607" i="14"/>
  <c r="G607" i="14"/>
  <c r="F595" i="14"/>
  <c r="G595" i="14"/>
  <c r="F589" i="14"/>
  <c r="G589" i="14"/>
  <c r="F582" i="14"/>
  <c r="G582" i="14"/>
  <c r="F576" i="14"/>
  <c r="G576" i="14"/>
  <c r="F563" i="14"/>
  <c r="G563" i="14"/>
  <c r="F557" i="14"/>
  <c r="G557" i="14"/>
  <c r="F550" i="14"/>
  <c r="G550" i="14"/>
  <c r="F544" i="14"/>
  <c r="G544" i="14"/>
  <c r="F529" i="14"/>
  <c r="G529" i="14"/>
  <c r="F525" i="14"/>
  <c r="G525" i="14"/>
  <c r="F521" i="14"/>
  <c r="G521" i="14"/>
  <c r="F514" i="14"/>
  <c r="G514" i="14"/>
  <c r="F511" i="14"/>
  <c r="G511" i="14"/>
  <c r="F508" i="14"/>
  <c r="G508" i="14"/>
  <c r="F505" i="14"/>
  <c r="G505" i="14"/>
  <c r="F498" i="14"/>
  <c r="G498" i="14"/>
  <c r="F495" i="14"/>
  <c r="G495" i="14"/>
  <c r="F492" i="14"/>
  <c r="G492" i="14"/>
  <c r="F489" i="14"/>
  <c r="G489" i="14"/>
  <c r="F482" i="14"/>
  <c r="G482" i="14"/>
  <c r="F479" i="14"/>
  <c r="G479" i="14"/>
  <c r="F476" i="14"/>
  <c r="G476" i="14"/>
  <c r="F473" i="14"/>
  <c r="G473" i="14"/>
  <c r="F466" i="14"/>
  <c r="G466" i="14"/>
  <c r="F463" i="14"/>
  <c r="G463" i="14"/>
  <c r="F460" i="14"/>
  <c r="G460" i="14"/>
  <c r="F457" i="14"/>
  <c r="G457" i="14"/>
  <c r="F450" i="14"/>
  <c r="G450" i="14"/>
  <c r="F447" i="14"/>
  <c r="G447" i="14"/>
  <c r="F444" i="14"/>
  <c r="G444" i="14"/>
  <c r="F441" i="14"/>
  <c r="G441" i="14"/>
  <c r="F434" i="14"/>
  <c r="G434" i="14"/>
  <c r="F431" i="14"/>
  <c r="G431" i="14"/>
  <c r="F428" i="14"/>
  <c r="G428" i="14"/>
  <c r="F425" i="14"/>
  <c r="G425" i="14"/>
  <c r="F418" i="14"/>
  <c r="G418" i="14"/>
  <c r="F415" i="14"/>
  <c r="G415" i="14"/>
  <c r="F412" i="14"/>
  <c r="G412" i="14"/>
  <c r="F409" i="14"/>
  <c r="G409" i="14"/>
  <c r="F402" i="14"/>
  <c r="G402" i="14"/>
  <c r="F399" i="14"/>
  <c r="G399" i="14"/>
  <c r="F396" i="14"/>
  <c r="G396" i="14"/>
  <c r="F393" i="14"/>
  <c r="G393" i="14"/>
  <c r="F386" i="14"/>
  <c r="G386" i="14"/>
  <c r="F383" i="14"/>
  <c r="G383" i="14"/>
  <c r="F380" i="14"/>
  <c r="G380" i="14"/>
  <c r="F377" i="14"/>
  <c r="G377" i="14"/>
  <c r="F370" i="14"/>
  <c r="G370" i="14"/>
  <c r="F367" i="14"/>
  <c r="G367" i="14"/>
  <c r="F364" i="14"/>
  <c r="G364" i="14"/>
  <c r="F361" i="14"/>
  <c r="G361" i="14"/>
  <c r="F354" i="14"/>
  <c r="G354" i="14"/>
  <c r="F351" i="14"/>
  <c r="G351" i="14"/>
  <c r="F348" i="14"/>
  <c r="G348" i="14"/>
  <c r="F345" i="14"/>
  <c r="G345" i="14"/>
  <c r="F338" i="14"/>
  <c r="G338" i="14"/>
  <c r="F335" i="14"/>
  <c r="G335" i="14"/>
  <c r="F332" i="14"/>
  <c r="G332" i="14"/>
  <c r="F329" i="14"/>
  <c r="G329" i="14"/>
  <c r="F322" i="14"/>
  <c r="G322" i="14"/>
  <c r="F319" i="14"/>
  <c r="G319" i="14"/>
  <c r="F316" i="14"/>
  <c r="G316" i="14"/>
  <c r="F313" i="14"/>
  <c r="G313" i="14"/>
  <c r="F306" i="14"/>
  <c r="G306" i="14"/>
  <c r="F303" i="14"/>
  <c r="G303" i="14"/>
  <c r="F300" i="14"/>
  <c r="G300" i="14"/>
  <c r="F297" i="14"/>
  <c r="G297" i="14"/>
  <c r="F290" i="14"/>
  <c r="G290" i="14"/>
  <c r="F287" i="14"/>
  <c r="G287" i="14"/>
  <c r="F284" i="14"/>
  <c r="G284" i="14"/>
  <c r="F278" i="14"/>
  <c r="G278" i="14"/>
  <c r="F273" i="14"/>
  <c r="G273" i="14"/>
  <c r="F267" i="14"/>
  <c r="G267" i="14"/>
  <c r="F264" i="14"/>
  <c r="G264" i="14"/>
  <c r="F261" i="14"/>
  <c r="G261" i="14"/>
  <c r="F258" i="14"/>
  <c r="G258" i="14"/>
  <c r="F255" i="14"/>
  <c r="G255" i="14"/>
  <c r="F252" i="14"/>
  <c r="G252" i="14"/>
  <c r="F246" i="14"/>
  <c r="G246" i="14"/>
  <c r="F241" i="14"/>
  <c r="G241" i="14"/>
  <c r="F235" i="14"/>
  <c r="G235" i="14"/>
  <c r="F232" i="14"/>
  <c r="G232" i="14"/>
  <c r="F229" i="14"/>
  <c r="G229" i="14"/>
  <c r="F226" i="14"/>
  <c r="G226" i="14"/>
  <c r="F223" i="14"/>
  <c r="G223" i="14"/>
  <c r="F220" i="14"/>
  <c r="G220" i="14"/>
  <c r="F214" i="14"/>
  <c r="G214" i="14"/>
  <c r="F209" i="14"/>
  <c r="G209" i="14"/>
  <c r="F203" i="14"/>
  <c r="G203" i="14"/>
  <c r="F200" i="14"/>
  <c r="G200" i="14"/>
  <c r="F197" i="14"/>
  <c r="G197" i="14"/>
  <c r="F194" i="14"/>
  <c r="G194" i="14"/>
  <c r="F191" i="14"/>
  <c r="G191" i="14"/>
  <c r="F188" i="14"/>
  <c r="G188" i="14"/>
  <c r="F182" i="14"/>
  <c r="G182" i="14"/>
  <c r="F177" i="14"/>
  <c r="G177" i="14"/>
  <c r="F171" i="14"/>
  <c r="G171" i="14"/>
  <c r="F168" i="14"/>
  <c r="G168" i="14"/>
  <c r="F165" i="14"/>
  <c r="G165" i="14"/>
  <c r="F162" i="14"/>
  <c r="G162" i="14"/>
  <c r="F159" i="14"/>
  <c r="G159" i="14"/>
  <c r="F156" i="14"/>
  <c r="G156" i="14"/>
  <c r="F150" i="14"/>
  <c r="G150" i="14"/>
  <c r="F145" i="14"/>
  <c r="G145" i="14"/>
  <c r="F139" i="14"/>
  <c r="G139" i="14"/>
  <c r="F136" i="14"/>
  <c r="G136" i="14"/>
  <c r="F133" i="14"/>
  <c r="G133" i="14"/>
  <c r="F130" i="14"/>
  <c r="G130" i="14"/>
  <c r="F127" i="14"/>
  <c r="G127" i="14"/>
  <c r="F124" i="14"/>
  <c r="G124" i="14"/>
  <c r="F118" i="14"/>
  <c r="G118" i="14"/>
  <c r="F113" i="14"/>
  <c r="G113" i="14"/>
  <c r="F107" i="14"/>
  <c r="G107" i="14"/>
  <c r="F104" i="14"/>
  <c r="G104" i="14"/>
  <c r="F101" i="14"/>
  <c r="G101" i="14"/>
  <c r="F98" i="14"/>
  <c r="G98" i="14"/>
  <c r="F95" i="14"/>
  <c r="G95" i="14"/>
  <c r="F92" i="14"/>
  <c r="G92" i="14"/>
  <c r="F86" i="14"/>
  <c r="G86" i="14"/>
  <c r="F81" i="14"/>
  <c r="G81" i="14"/>
  <c r="F75" i="14"/>
  <c r="G75" i="14"/>
  <c r="F72" i="14"/>
  <c r="G72" i="14"/>
  <c r="F69" i="14"/>
  <c r="G69" i="14"/>
  <c r="F66" i="14"/>
  <c r="G66" i="14"/>
  <c r="F63" i="14"/>
  <c r="G63" i="14"/>
  <c r="F60" i="14"/>
  <c r="G60" i="14"/>
  <c r="F54" i="14"/>
  <c r="G54" i="14"/>
  <c r="F51" i="14"/>
  <c r="G51" i="14"/>
  <c r="F48" i="14"/>
  <c r="G48" i="14"/>
  <c r="F45" i="14"/>
  <c r="G45" i="14"/>
  <c r="F28" i="14"/>
  <c r="G28" i="14"/>
  <c r="F77" i="14"/>
  <c r="G77" i="14"/>
  <c r="F40" i="14"/>
  <c r="G40" i="14"/>
  <c r="F27" i="14"/>
  <c r="G27" i="14"/>
  <c r="F8" i="14"/>
  <c r="G8" i="14"/>
  <c r="F74" i="14"/>
  <c r="G74" i="14"/>
  <c r="F62" i="14"/>
  <c r="G62" i="14"/>
  <c r="F47" i="14"/>
  <c r="G47" i="14"/>
  <c r="F43" i="14"/>
  <c r="G43" i="14"/>
  <c r="F39" i="14"/>
  <c r="G39" i="14"/>
  <c r="F36" i="14"/>
  <c r="G36" i="14"/>
  <c r="F33" i="14"/>
  <c r="G33" i="14"/>
  <c r="F26" i="14"/>
  <c r="G26" i="14"/>
  <c r="F23" i="14"/>
  <c r="G23" i="14"/>
  <c r="F20" i="14"/>
  <c r="G20" i="14"/>
  <c r="F17" i="14"/>
  <c r="G17" i="14"/>
  <c r="F7" i="14"/>
  <c r="G7" i="14"/>
  <c r="F57" i="14"/>
  <c r="G57" i="14"/>
  <c r="F34" i="14"/>
  <c r="G34" i="14"/>
  <c r="F25" i="14"/>
  <c r="G25" i="14"/>
  <c r="F15" i="14"/>
  <c r="G15" i="14"/>
  <c r="F6" i="14"/>
  <c r="G6" i="14"/>
  <c r="F37" i="14"/>
  <c r="G37" i="14"/>
  <c r="F30" i="14"/>
  <c r="G30" i="14"/>
  <c r="F21" i="14"/>
  <c r="G21" i="14"/>
  <c r="F5" i="14"/>
  <c r="C2" i="16"/>
  <c r="D2" i="16"/>
  <c r="F71" i="14"/>
  <c r="G71" i="14"/>
  <c r="F53" i="14"/>
  <c r="G53" i="14"/>
  <c r="F46" i="14"/>
  <c r="G46" i="14"/>
  <c r="F42" i="14"/>
  <c r="G42" i="14"/>
  <c r="F38" i="14"/>
  <c r="G38" i="14"/>
  <c r="F35" i="14"/>
  <c r="G35" i="14"/>
  <c r="F32" i="14"/>
  <c r="G32" i="14"/>
  <c r="F29" i="14"/>
  <c r="G29" i="14"/>
  <c r="F22" i="14"/>
  <c r="G22" i="14"/>
  <c r="F19" i="14"/>
  <c r="G19" i="14"/>
  <c r="F16" i="14"/>
  <c r="G16" i="14"/>
  <c r="F13" i="14"/>
  <c r="G13" i="14"/>
  <c r="F80" i="14"/>
  <c r="G80" i="14"/>
  <c r="F68" i="14"/>
  <c r="G68" i="14"/>
  <c r="F50" i="14"/>
  <c r="G50" i="14"/>
  <c r="F41" i="14"/>
  <c r="G41" i="14"/>
  <c r="F31" i="14"/>
  <c r="G31" i="14"/>
  <c r="F18" i="14"/>
  <c r="G18" i="14"/>
  <c r="F9" i="14"/>
  <c r="G9" i="14"/>
  <c r="F56" i="14"/>
  <c r="G56" i="14"/>
  <c r="F44" i="14"/>
  <c r="G44" i="14"/>
  <c r="F24" i="14"/>
  <c r="G24" i="14"/>
  <c r="F14" i="14"/>
  <c r="G14" i="14"/>
  <c r="A9" i="14"/>
  <c r="A10" i="14"/>
  <c r="S14" i="4"/>
  <c r="S18" i="4"/>
  <c r="S28" i="4"/>
  <c r="S34" i="4"/>
  <c r="S37" i="4"/>
  <c r="S42" i="4"/>
  <c r="S45" i="4"/>
  <c r="S50" i="4"/>
  <c r="S53" i="4"/>
  <c r="S61" i="4"/>
  <c r="S89" i="4"/>
  <c r="S97" i="4"/>
  <c r="S29" i="4"/>
  <c r="S36" i="4"/>
  <c r="S44" i="4"/>
  <c r="S52" i="4"/>
  <c r="S57" i="4"/>
  <c r="S62" i="4"/>
  <c r="S35" i="4"/>
  <c r="S43" i="4"/>
  <c r="S51" i="4"/>
  <c r="S55" i="4"/>
  <c r="S59" i="4"/>
  <c r="S63" i="4"/>
  <c r="S67" i="4"/>
  <c r="S82" i="4"/>
  <c r="S86" i="4"/>
  <c r="S87" i="4"/>
  <c r="S94" i="4"/>
  <c r="S95" i="4"/>
  <c r="S88" i="4"/>
  <c r="S76" i="4"/>
  <c r="AZ112" i="4"/>
  <c r="AZ113" i="4"/>
  <c r="AY112" i="4"/>
  <c r="AY113" i="4"/>
  <c r="AX112" i="4"/>
  <c r="AX113" i="4"/>
  <c r="AW112" i="4"/>
  <c r="AW113" i="4"/>
  <c r="AV112" i="4"/>
  <c r="AV113" i="4"/>
  <c r="AU112" i="4"/>
  <c r="AU113" i="4"/>
  <c r="AT112" i="4"/>
  <c r="AT113" i="4"/>
  <c r="AS112" i="4"/>
  <c r="AS113" i="4"/>
  <c r="AR112" i="4"/>
  <c r="AR113" i="4"/>
  <c r="T9" i="4"/>
  <c r="S9" i="5"/>
  <c r="S13" i="5"/>
  <c r="S17" i="5"/>
  <c r="S21" i="5"/>
  <c r="S33" i="5"/>
  <c r="S79" i="5"/>
  <c r="S95" i="5"/>
  <c r="S41" i="5"/>
  <c r="S49" i="5"/>
  <c r="S58" i="5"/>
  <c r="S66" i="5"/>
  <c r="S81" i="5"/>
  <c r="S97" i="5"/>
  <c r="S7" i="5"/>
  <c r="S10" i="5"/>
  <c r="S11" i="5"/>
  <c r="S15" i="5"/>
  <c r="S19" i="5"/>
  <c r="S23" i="5"/>
  <c r="S30" i="5"/>
  <c r="S31" i="5"/>
  <c r="S39" i="5"/>
  <c r="S47" i="5"/>
  <c r="S87" i="5"/>
  <c r="S8" i="5"/>
  <c r="S12" i="5"/>
  <c r="S20" i="5"/>
  <c r="S32" i="5"/>
  <c r="S38" i="5"/>
  <c r="S46" i="5"/>
  <c r="S54" i="5"/>
  <c r="S62" i="5"/>
  <c r="S70" i="5"/>
  <c r="S89" i="5"/>
  <c r="S40" i="5"/>
  <c r="S48" i="5"/>
  <c r="S56" i="5"/>
  <c r="S60" i="5"/>
  <c r="S64" i="5"/>
  <c r="S68" i="5"/>
  <c r="S78" i="5"/>
  <c r="S86" i="5"/>
  <c r="S94" i="5"/>
  <c r="S80" i="5"/>
  <c r="S96" i="5"/>
  <c r="AZ112" i="5"/>
  <c r="AZ113" i="5"/>
  <c r="AY112" i="5"/>
  <c r="AY113" i="5"/>
  <c r="AX112" i="5"/>
  <c r="AX113" i="5"/>
  <c r="AW112" i="5"/>
  <c r="AW113" i="5"/>
  <c r="AV112" i="5"/>
  <c r="AV113" i="5"/>
  <c r="AU112" i="5"/>
  <c r="AU113" i="5"/>
  <c r="AT112" i="5"/>
  <c r="AT113" i="5"/>
  <c r="AS112" i="5"/>
  <c r="AS113" i="5"/>
  <c r="AR112" i="5"/>
  <c r="AR113" i="5"/>
  <c r="V6" i="4"/>
  <c r="V7" i="4"/>
  <c r="V9" i="12"/>
  <c r="V6" i="8"/>
  <c r="V8" i="8"/>
  <c r="L6" i="23"/>
  <c r="P6" i="23"/>
  <c r="T6" i="23"/>
  <c r="X6" i="23"/>
  <c r="AY112" i="7"/>
  <c r="AY113" i="7"/>
  <c r="AW112" i="7"/>
  <c r="AW113" i="7"/>
  <c r="AW112" i="6"/>
  <c r="AW113" i="6"/>
  <c r="J6" i="23"/>
  <c r="N6" i="23"/>
  <c r="R6" i="23"/>
  <c r="V6" i="23"/>
  <c r="AU112" i="7"/>
  <c r="AU113" i="7"/>
  <c r="K6" i="23"/>
  <c r="O6" i="23"/>
  <c r="S6" i="23"/>
  <c r="AS112" i="7"/>
  <c r="AS113" i="7"/>
  <c r="AY112" i="6"/>
  <c r="AY113" i="6"/>
  <c r="AU112" i="6"/>
  <c r="AU113" i="6"/>
  <c r="AX112" i="12"/>
  <c r="AX113" i="12"/>
  <c r="AS112" i="6"/>
  <c r="AS113" i="6"/>
  <c r="AZ112" i="12"/>
  <c r="AZ113" i="12"/>
  <c r="AY112" i="12"/>
  <c r="AY113" i="12"/>
  <c r="AR112" i="12"/>
  <c r="AR113" i="12"/>
  <c r="AV112" i="12"/>
  <c r="AV113" i="12"/>
  <c r="AU112" i="12"/>
  <c r="AU113" i="12"/>
  <c r="AT112" i="12"/>
  <c r="AT113" i="12"/>
  <c r="AS112" i="12"/>
  <c r="AS113" i="12"/>
  <c r="L7" i="2"/>
  <c r="M7" i="2"/>
  <c r="N7" i="2"/>
  <c r="O7" i="2"/>
  <c r="N7" i="3"/>
  <c r="O7" i="3"/>
  <c r="N8" i="8"/>
  <c r="O8" i="8"/>
  <c r="N7" i="7"/>
  <c r="O7" i="7"/>
  <c r="L9" i="8"/>
  <c r="M9" i="8"/>
  <c r="M8" i="2"/>
  <c r="N8" i="2"/>
  <c r="O8" i="2"/>
  <c r="L7" i="8"/>
  <c r="M7" i="8"/>
  <c r="N7" i="8"/>
  <c r="O7" i="8"/>
  <c r="L7" i="5"/>
  <c r="M7" i="5"/>
  <c r="N7" i="5"/>
  <c r="O7" i="5"/>
  <c r="N6" i="2"/>
  <c r="O6" i="2"/>
  <c r="L6" i="8"/>
  <c r="N6" i="8"/>
  <c r="O6" i="8"/>
  <c r="L6" i="7"/>
  <c r="N6" i="7"/>
  <c r="O6" i="7"/>
  <c r="W13" i="11"/>
  <c r="L6" i="6"/>
  <c r="N6" i="6"/>
  <c r="O6" i="6"/>
  <c r="L6" i="12"/>
  <c r="N6" i="12"/>
  <c r="O6" i="12"/>
  <c r="L6" i="5"/>
  <c r="N6" i="5"/>
  <c r="O6" i="5"/>
  <c r="L6" i="4"/>
  <c r="N6" i="4"/>
  <c r="O6" i="4"/>
  <c r="L6" i="3"/>
  <c r="N6" i="3"/>
  <c r="O6" i="3"/>
  <c r="F2" i="16"/>
  <c r="U10" i="2"/>
  <c r="U8" i="2"/>
  <c r="T8" i="2"/>
  <c r="U9" i="2"/>
  <c r="U7" i="2"/>
  <c r="T7" i="2"/>
  <c r="E27" i="10"/>
  <c r="N9" i="8"/>
  <c r="O9" i="8"/>
  <c r="AP7" i="4"/>
  <c r="AQ7" i="4"/>
  <c r="AD7" i="4"/>
  <c r="AE7" i="4"/>
  <c r="AF7" i="4"/>
  <c r="AG7" i="4"/>
  <c r="AH7" i="4"/>
  <c r="AI7" i="4"/>
  <c r="AJ7" i="4"/>
  <c r="AK7" i="4"/>
  <c r="AL7" i="4"/>
  <c r="AM7" i="4"/>
  <c r="AN7" i="4"/>
  <c r="H7" i="4"/>
  <c r="F8" i="5"/>
  <c r="A9" i="5"/>
  <c r="C8" i="5"/>
  <c r="V8" i="5"/>
  <c r="D8" i="5"/>
  <c r="AC8" i="5"/>
  <c r="E8" i="5"/>
  <c r="W8" i="5"/>
  <c r="F9" i="7"/>
  <c r="A10" i="7"/>
  <c r="B9" i="7"/>
  <c r="E9" i="7"/>
  <c r="W9" i="7"/>
  <c r="D9" i="7"/>
  <c r="AC9" i="7"/>
  <c r="C9" i="7"/>
  <c r="A11" i="23"/>
  <c r="B10" i="23"/>
  <c r="BB10" i="23"/>
  <c r="E10" i="23"/>
  <c r="C10" i="23"/>
  <c r="D10" i="23"/>
  <c r="F10" i="23"/>
  <c r="AP7" i="5"/>
  <c r="AQ7" i="5"/>
  <c r="AD7" i="5"/>
  <c r="AE7" i="5"/>
  <c r="AF7" i="5"/>
  <c r="AG7" i="5"/>
  <c r="AH7" i="5"/>
  <c r="AI7" i="5"/>
  <c r="AJ7" i="5"/>
  <c r="AK7" i="5"/>
  <c r="AL7" i="5"/>
  <c r="AM7" i="5"/>
  <c r="AN7" i="5"/>
  <c r="H7" i="5"/>
  <c r="AQ8" i="12"/>
  <c r="AE8" i="12"/>
  <c r="AG8" i="12"/>
  <c r="AI8" i="12"/>
  <c r="AK8" i="12"/>
  <c r="AM8" i="12"/>
  <c r="AP8" i="12"/>
  <c r="AD8" i="12"/>
  <c r="AF8" i="12"/>
  <c r="AH8" i="12"/>
  <c r="AJ8" i="12"/>
  <c r="AL8" i="12"/>
  <c r="AN8" i="12"/>
  <c r="H8" i="12"/>
  <c r="F10" i="8"/>
  <c r="B10" i="8"/>
  <c r="A11" i="8"/>
  <c r="E10" i="8"/>
  <c r="W10" i="8"/>
  <c r="D10" i="8"/>
  <c r="AC10" i="8"/>
  <c r="C10" i="8"/>
  <c r="V10" i="8"/>
  <c r="A8" i="18"/>
  <c r="B7" i="18"/>
  <c r="A5" i="15"/>
  <c r="B4" i="15"/>
  <c r="A11" i="14"/>
  <c r="B10" i="14"/>
  <c r="H4" i="16"/>
  <c r="E4" i="16"/>
  <c r="C4" i="16"/>
  <c r="D4" i="16"/>
  <c r="I4" i="16"/>
  <c r="C3" i="16"/>
  <c r="D3" i="16"/>
  <c r="K13" i="11"/>
  <c r="E21" i="11"/>
  <c r="B35" i="10"/>
  <c r="B37" i="10"/>
  <c r="C33" i="10"/>
  <c r="B34" i="10"/>
  <c r="B36" i="10"/>
  <c r="L8" i="4"/>
  <c r="N8" i="4"/>
  <c r="O8" i="4"/>
  <c r="K21" i="11"/>
  <c r="M8" i="4"/>
  <c r="K8" i="4"/>
  <c r="K7" i="4"/>
  <c r="J6" i="4"/>
  <c r="BB8" i="4"/>
  <c r="M9" i="2"/>
  <c r="N9" i="2"/>
  <c r="O9" i="2"/>
  <c r="L9" i="2"/>
  <c r="J7" i="2"/>
  <c r="K8" i="2"/>
  <c r="BB9" i="2"/>
  <c r="I6" i="2"/>
  <c r="K9" i="2"/>
  <c r="B10" i="12"/>
  <c r="F10" i="12"/>
  <c r="A11" i="12"/>
  <c r="E10" i="12"/>
  <c r="W10" i="12"/>
  <c r="D10" i="12"/>
  <c r="AC10" i="12"/>
  <c r="C10" i="12"/>
  <c r="T10" i="2"/>
  <c r="AD10" i="2"/>
  <c r="AE10" i="2"/>
  <c r="AF10" i="2"/>
  <c r="AG10" i="2"/>
  <c r="AH10" i="2"/>
  <c r="AP10" i="2"/>
  <c r="AQ10" i="2"/>
  <c r="AL10" i="2"/>
  <c r="AI10" i="2"/>
  <c r="AK10" i="2"/>
  <c r="AM10" i="2"/>
  <c r="AN10" i="2"/>
  <c r="AJ10" i="2"/>
  <c r="H10" i="2"/>
  <c r="S9" i="23"/>
  <c r="A6" i="20"/>
  <c r="B5" i="20"/>
  <c r="A32" i="11"/>
  <c r="B28" i="11"/>
  <c r="F4" i="16"/>
  <c r="G4" i="16"/>
  <c r="B9" i="14"/>
  <c r="G5" i="14"/>
  <c r="H2" i="16"/>
  <c r="G2" i="16"/>
  <c r="S7" i="23"/>
  <c r="Q7" i="23"/>
  <c r="O8" i="23"/>
  <c r="W8" i="23"/>
  <c r="U7" i="23"/>
  <c r="M7" i="23"/>
  <c r="S8" i="23"/>
  <c r="K7" i="23"/>
  <c r="I8" i="23"/>
  <c r="P10" i="23"/>
  <c r="X9" i="23"/>
  <c r="R9" i="23"/>
  <c r="J9" i="23"/>
  <c r="T8" i="23"/>
  <c r="L8" i="23"/>
  <c r="V7" i="23"/>
  <c r="N7" i="23"/>
  <c r="U8" i="23"/>
  <c r="O7" i="23"/>
  <c r="M8" i="23"/>
  <c r="K8" i="23"/>
  <c r="I9" i="23"/>
  <c r="M6" i="23"/>
  <c r="V10" i="23"/>
  <c r="N10" i="23"/>
  <c r="P9" i="23"/>
  <c r="X8" i="23"/>
  <c r="R8" i="23"/>
  <c r="J8" i="23"/>
  <c r="T7" i="23"/>
  <c r="L7" i="23"/>
  <c r="Q8" i="23"/>
  <c r="O9" i="23"/>
  <c r="M9" i="23"/>
  <c r="K9" i="23"/>
  <c r="I6" i="23"/>
  <c r="T10" i="23"/>
  <c r="L10" i="23"/>
  <c r="V9" i="23"/>
  <c r="N9" i="23"/>
  <c r="P8" i="23"/>
  <c r="X7" i="23"/>
  <c r="R7" i="23"/>
  <c r="J7" i="23"/>
  <c r="W7" i="23"/>
  <c r="I7" i="23"/>
  <c r="U6" i="23"/>
  <c r="T9" i="23"/>
  <c r="N8" i="23"/>
  <c r="Z23" i="11"/>
  <c r="Z20" i="11"/>
  <c r="W23" i="11"/>
  <c r="W20" i="11"/>
  <c r="H15" i="11"/>
  <c r="H12" i="11"/>
  <c r="T15" i="11"/>
  <c r="T12" i="11"/>
  <c r="Q23" i="11"/>
  <c r="Q20" i="11"/>
  <c r="R10" i="23"/>
  <c r="L9" i="23"/>
  <c r="K15" i="11"/>
  <c r="K12" i="11"/>
  <c r="K23" i="11"/>
  <c r="K20" i="11"/>
  <c r="N23" i="11"/>
  <c r="N20" i="11"/>
  <c r="J10" i="23"/>
  <c r="P7" i="23"/>
  <c r="Z15" i="11"/>
  <c r="Z12" i="11"/>
  <c r="W15" i="11"/>
  <c r="W12" i="11"/>
  <c r="X10" i="23"/>
  <c r="V8" i="23"/>
  <c r="Q15" i="11"/>
  <c r="Q12" i="11"/>
  <c r="H23" i="11"/>
  <c r="H20" i="11"/>
  <c r="N15" i="11"/>
  <c r="N12" i="11"/>
  <c r="T23" i="11"/>
  <c r="T20" i="11"/>
  <c r="E14" i="11"/>
  <c r="Q14" i="11"/>
  <c r="E22" i="11"/>
  <c r="Q22" i="11"/>
  <c r="T14" i="11"/>
  <c r="H22" i="11"/>
  <c r="T22" i="11"/>
  <c r="W22" i="11"/>
  <c r="H14" i="11"/>
  <c r="W14" i="11"/>
  <c r="K14" i="11"/>
  <c r="K22" i="11"/>
  <c r="N14" i="11"/>
  <c r="N22" i="11"/>
  <c r="Z14" i="11"/>
  <c r="Z22" i="11"/>
  <c r="M7" i="6"/>
  <c r="L7" i="6"/>
  <c r="K6" i="6"/>
  <c r="BB7" i="6"/>
  <c r="M8" i="5"/>
  <c r="L8" i="5"/>
  <c r="K7" i="5"/>
  <c r="J6" i="5"/>
  <c r="BB8" i="5"/>
  <c r="T9" i="2"/>
  <c r="AF9" i="2"/>
  <c r="AI9" i="2"/>
  <c r="AJ9" i="2"/>
  <c r="AK9" i="2"/>
  <c r="AP9" i="2"/>
  <c r="AQ9" i="2"/>
  <c r="AD9" i="2"/>
  <c r="AE9" i="2"/>
  <c r="AM9" i="2"/>
  <c r="AN9" i="2"/>
  <c r="AH9" i="2"/>
  <c r="AG9" i="2"/>
  <c r="AL9" i="2"/>
  <c r="H9" i="2"/>
  <c r="L9" i="12"/>
  <c r="M9" i="12"/>
  <c r="I6" i="12"/>
  <c r="K9" i="12"/>
  <c r="BB9" i="12"/>
  <c r="J7" i="12"/>
  <c r="A12" i="2"/>
  <c r="B11" i="2"/>
  <c r="F11" i="2"/>
  <c r="E11" i="2"/>
  <c r="W11" i="2"/>
  <c r="D11" i="2"/>
  <c r="AC11" i="2"/>
  <c r="C11" i="2"/>
  <c r="Q6" i="23"/>
  <c r="U9" i="23"/>
  <c r="K19" i="11"/>
  <c r="K16" i="11"/>
  <c r="N19" i="11"/>
  <c r="N16" i="11"/>
  <c r="E19" i="11"/>
  <c r="H19" i="11"/>
  <c r="H16" i="11"/>
  <c r="T19" i="11"/>
  <c r="T16" i="11"/>
  <c r="Z19" i="11"/>
  <c r="Z16" i="11"/>
  <c r="W19" i="11"/>
  <c r="W16" i="11"/>
  <c r="Q19" i="11"/>
  <c r="Q16" i="11"/>
  <c r="C16" i="11"/>
  <c r="H18" i="11"/>
  <c r="T18" i="11"/>
  <c r="K18" i="11"/>
  <c r="W18" i="11"/>
  <c r="C17" i="11"/>
  <c r="A18" i="11"/>
  <c r="N18" i="11"/>
  <c r="Z18" i="11"/>
  <c r="E18" i="11"/>
  <c r="Q18" i="11"/>
  <c r="E27" i="11"/>
  <c r="Z27" i="11"/>
  <c r="Z24" i="11"/>
  <c r="W27" i="11"/>
  <c r="W24" i="11"/>
  <c r="Q27" i="11"/>
  <c r="Q24" i="11"/>
  <c r="T27" i="11"/>
  <c r="T24" i="11"/>
  <c r="K27" i="11"/>
  <c r="K24" i="11"/>
  <c r="N27" i="11"/>
  <c r="N24" i="11"/>
  <c r="H27" i="11"/>
  <c r="H24" i="11"/>
  <c r="A26" i="11"/>
  <c r="N26" i="11"/>
  <c r="Z26" i="11"/>
  <c r="E26" i="11"/>
  <c r="Q26" i="11"/>
  <c r="T26" i="11"/>
  <c r="C24" i="11"/>
  <c r="H26" i="11"/>
  <c r="K26" i="11"/>
  <c r="W26" i="11"/>
  <c r="C25" i="11"/>
  <c r="A5" i="21"/>
  <c r="B4" i="21"/>
  <c r="A6" i="16"/>
  <c r="B5" i="16"/>
  <c r="Z13" i="11"/>
  <c r="W21" i="11"/>
  <c r="Z21" i="11"/>
  <c r="M8" i="12"/>
  <c r="N8" i="12"/>
  <c r="O8" i="12"/>
  <c r="L8" i="12"/>
  <c r="BB8" i="12"/>
  <c r="K8" i="12"/>
  <c r="K7" i="12"/>
  <c r="J8" i="12"/>
  <c r="J6" i="12"/>
  <c r="L9" i="4"/>
  <c r="M9" i="4"/>
  <c r="I6" i="4"/>
  <c r="J7" i="4"/>
  <c r="BB9" i="4"/>
  <c r="T9" i="12"/>
  <c r="AQ9" i="12"/>
  <c r="AD9" i="12"/>
  <c r="AE9" i="12"/>
  <c r="AP9" i="12"/>
  <c r="AN9" i="12"/>
  <c r="AH9" i="12"/>
  <c r="AI9" i="12"/>
  <c r="AJ9" i="12"/>
  <c r="AK9" i="12"/>
  <c r="AL9" i="12"/>
  <c r="AM9" i="12"/>
  <c r="AF9" i="12"/>
  <c r="AG9" i="12"/>
  <c r="H9" i="12"/>
  <c r="W9" i="23"/>
  <c r="E23" i="11"/>
  <c r="B5" i="17"/>
  <c r="A6" i="17"/>
  <c r="F8" i="3"/>
  <c r="A9" i="3"/>
  <c r="B8" i="3"/>
  <c r="C8" i="3"/>
  <c r="E8" i="3"/>
  <c r="W8" i="3"/>
  <c r="D8" i="3"/>
  <c r="AC8" i="3"/>
  <c r="AD7" i="3"/>
  <c r="AE7" i="3"/>
  <c r="AF7" i="3"/>
  <c r="AG7" i="3"/>
  <c r="AH7" i="3"/>
  <c r="AI7" i="3"/>
  <c r="AJ7" i="3"/>
  <c r="AK7" i="3"/>
  <c r="AL7" i="3"/>
  <c r="AM7" i="3"/>
  <c r="AQ7" i="3"/>
  <c r="AP7" i="3"/>
  <c r="AN7" i="3"/>
  <c r="H7" i="3"/>
  <c r="C31" i="10"/>
  <c r="C32" i="10"/>
  <c r="B8" i="6"/>
  <c r="K7" i="6"/>
  <c r="F8" i="6"/>
  <c r="A9" i="6"/>
  <c r="D8" i="6"/>
  <c r="AC8" i="6"/>
  <c r="C8" i="6"/>
  <c r="E8" i="6"/>
  <c r="W8" i="6"/>
  <c r="B10" i="4"/>
  <c r="J8" i="4"/>
  <c r="A11" i="4"/>
  <c r="F10" i="4"/>
  <c r="D10" i="4"/>
  <c r="AC10" i="4"/>
  <c r="C10" i="4"/>
  <c r="V10" i="4"/>
  <c r="E10" i="4"/>
  <c r="W10" i="4"/>
  <c r="L10" i="2"/>
  <c r="M10" i="2"/>
  <c r="BB10" i="2"/>
  <c r="J8" i="2"/>
  <c r="I7" i="2"/>
  <c r="K10" i="2"/>
  <c r="Q9" i="23"/>
  <c r="E3" i="16"/>
  <c r="G3" i="16"/>
  <c r="I3" i="16"/>
  <c r="H3" i="16"/>
  <c r="A8" i="22"/>
  <c r="B7" i="22"/>
  <c r="E15" i="11"/>
  <c r="A8" i="19"/>
  <c r="B7" i="19"/>
  <c r="H17" i="11"/>
  <c r="N13" i="11"/>
  <c r="N17" i="11"/>
  <c r="Q17" i="11"/>
  <c r="Q21" i="11"/>
  <c r="Q13" i="11"/>
  <c r="T13" i="11"/>
  <c r="E13" i="11"/>
  <c r="H13" i="11"/>
  <c r="X6" i="2"/>
  <c r="S6" i="2"/>
  <c r="E31" i="10"/>
  <c r="L10" i="8"/>
  <c r="J8" i="8"/>
  <c r="K9" i="8"/>
  <c r="I7" i="8"/>
  <c r="BB10" i="8"/>
  <c r="M10" i="8"/>
  <c r="N10" i="8"/>
  <c r="O10" i="8"/>
  <c r="V9" i="7"/>
  <c r="B10" i="7"/>
  <c r="F10" i="7"/>
  <c r="E10" i="7"/>
  <c r="W10" i="7"/>
  <c r="D10" i="7"/>
  <c r="AC10" i="7"/>
  <c r="C10" i="7"/>
  <c r="V10" i="7"/>
  <c r="A11" i="7"/>
  <c r="AP8" i="5"/>
  <c r="AQ8" i="5"/>
  <c r="AD8" i="5"/>
  <c r="AE8" i="5"/>
  <c r="AF8" i="5"/>
  <c r="AG8" i="5"/>
  <c r="AH8" i="5"/>
  <c r="AI8" i="5"/>
  <c r="AJ8" i="5"/>
  <c r="AK8" i="5"/>
  <c r="AL8" i="5"/>
  <c r="AM8" i="5"/>
  <c r="AN8" i="5"/>
  <c r="H8" i="5"/>
  <c r="A6" i="15"/>
  <c r="B5" i="15"/>
  <c r="A9" i="18"/>
  <c r="B8" i="18"/>
  <c r="B11" i="8"/>
  <c r="K10" i="8"/>
  <c r="F11" i="8"/>
  <c r="A12" i="8"/>
  <c r="C11" i="8"/>
  <c r="V11" i="8"/>
  <c r="E11" i="8"/>
  <c r="W11" i="8"/>
  <c r="D11" i="8"/>
  <c r="AC11" i="8"/>
  <c r="AP10" i="8"/>
  <c r="AQ10" i="8"/>
  <c r="AD10" i="8"/>
  <c r="AE10" i="8"/>
  <c r="AF10" i="8"/>
  <c r="AG10" i="8"/>
  <c r="AH10" i="8"/>
  <c r="AI10" i="8"/>
  <c r="AJ10" i="8"/>
  <c r="AK10" i="8"/>
  <c r="AL10" i="8"/>
  <c r="AM10" i="8"/>
  <c r="AN10" i="8"/>
  <c r="H10" i="8"/>
  <c r="D11" i="23"/>
  <c r="F11" i="23"/>
  <c r="E11" i="23"/>
  <c r="C11" i="23"/>
  <c r="A12" i="23"/>
  <c r="B11" i="23"/>
  <c r="BB11" i="23"/>
  <c r="L9" i="7"/>
  <c r="I6" i="7"/>
  <c r="K9" i="7"/>
  <c r="K8" i="7"/>
  <c r="J7" i="7"/>
  <c r="BB9" i="7"/>
  <c r="M9" i="7"/>
  <c r="N9" i="7"/>
  <c r="O9" i="7"/>
  <c r="AQ9" i="7"/>
  <c r="AE9" i="7"/>
  <c r="AG9" i="7"/>
  <c r="AI9" i="7"/>
  <c r="AK9" i="7"/>
  <c r="AM9" i="7"/>
  <c r="AP9" i="7"/>
  <c r="AD9" i="7"/>
  <c r="AF9" i="7"/>
  <c r="AH9" i="7"/>
  <c r="AJ9" i="7"/>
  <c r="AL9" i="7"/>
  <c r="AN9" i="7"/>
  <c r="H9" i="7"/>
  <c r="B9" i="5"/>
  <c r="F9" i="5"/>
  <c r="D9" i="5"/>
  <c r="AC9" i="5"/>
  <c r="E9" i="5"/>
  <c r="W9" i="5"/>
  <c r="C9" i="5"/>
  <c r="V9" i="5"/>
  <c r="A10" i="5"/>
  <c r="B11" i="14"/>
  <c r="A12" i="14"/>
  <c r="N10" i="2"/>
  <c r="O10" i="2"/>
  <c r="B11" i="4"/>
  <c r="A12" i="4"/>
  <c r="F11" i="4"/>
  <c r="E11" i="4"/>
  <c r="W11" i="4"/>
  <c r="D11" i="4"/>
  <c r="AC11" i="4"/>
  <c r="C11" i="4"/>
  <c r="K7" i="3"/>
  <c r="J6" i="3"/>
  <c r="BB8" i="3"/>
  <c r="L8" i="3"/>
  <c r="M8" i="3"/>
  <c r="A7" i="17"/>
  <c r="B6" i="17"/>
  <c r="E20" i="11"/>
  <c r="I20" i="11"/>
  <c r="I22" i="11"/>
  <c r="N30" i="10"/>
  <c r="AC23" i="11"/>
  <c r="K9" i="4"/>
  <c r="B6" i="16"/>
  <c r="A7" i="16"/>
  <c r="K17" i="11"/>
  <c r="E17" i="11"/>
  <c r="Z17" i="11"/>
  <c r="W17" i="11"/>
  <c r="U11" i="2"/>
  <c r="T11" i="2"/>
  <c r="V11" i="2"/>
  <c r="M11" i="2"/>
  <c r="L11" i="2"/>
  <c r="I8" i="2"/>
  <c r="BB11" i="2"/>
  <c r="N9" i="12"/>
  <c r="O9" i="12"/>
  <c r="N8" i="5"/>
  <c r="O8" i="5"/>
  <c r="A36" i="11"/>
  <c r="B32" i="11"/>
  <c r="B11" i="12"/>
  <c r="F11" i="12"/>
  <c r="A12" i="12"/>
  <c r="D11" i="12"/>
  <c r="AC11" i="12"/>
  <c r="C11" i="12"/>
  <c r="E11" i="12"/>
  <c r="W11" i="12"/>
  <c r="A9" i="22"/>
  <c r="B8" i="22"/>
  <c r="L10" i="4"/>
  <c r="N10" i="4"/>
  <c r="O10" i="4"/>
  <c r="M10" i="4"/>
  <c r="I7" i="4"/>
  <c r="K10" i="4"/>
  <c r="BB10" i="4"/>
  <c r="A10" i="6"/>
  <c r="F9" i="6"/>
  <c r="B9" i="6"/>
  <c r="E9" i="6"/>
  <c r="W9" i="6"/>
  <c r="D9" i="6"/>
  <c r="AC9" i="6"/>
  <c r="C9" i="6"/>
  <c r="F9" i="3"/>
  <c r="B9" i="3"/>
  <c r="A10" i="3"/>
  <c r="D9" i="3"/>
  <c r="AC9" i="3"/>
  <c r="E9" i="3"/>
  <c r="W9" i="3"/>
  <c r="C9" i="3"/>
  <c r="A6" i="21"/>
  <c r="B5" i="21"/>
  <c r="E24" i="11"/>
  <c r="I24" i="11"/>
  <c r="AC27" i="11"/>
  <c r="B12" i="2"/>
  <c r="K11" i="2"/>
  <c r="F12" i="2"/>
  <c r="A13" i="2"/>
  <c r="E12" i="2"/>
  <c r="W12" i="2"/>
  <c r="D12" i="2"/>
  <c r="AC12" i="2"/>
  <c r="C12" i="2"/>
  <c r="V10" i="12"/>
  <c r="AF10" i="12"/>
  <c r="AG10" i="12"/>
  <c r="AQ10" i="12"/>
  <c r="AD10" i="12"/>
  <c r="AE10" i="12"/>
  <c r="AP10" i="12"/>
  <c r="AN10" i="12"/>
  <c r="AH10" i="12"/>
  <c r="AI10" i="12"/>
  <c r="AJ10" i="12"/>
  <c r="AK10" i="12"/>
  <c r="AL10" i="12"/>
  <c r="AM10" i="12"/>
  <c r="H10" i="12"/>
  <c r="J9" i="2"/>
  <c r="C37" i="10"/>
  <c r="B38" i="10"/>
  <c r="B40" i="10"/>
  <c r="B39" i="10"/>
  <c r="B41" i="10"/>
  <c r="B8" i="19"/>
  <c r="A9" i="19"/>
  <c r="AQ8" i="6"/>
  <c r="AE8" i="6"/>
  <c r="AI8" i="6"/>
  <c r="AM8" i="6"/>
  <c r="AD8" i="6"/>
  <c r="AH8" i="6"/>
  <c r="AL8" i="6"/>
  <c r="AP8" i="6"/>
  <c r="AG8" i="6"/>
  <c r="AK8" i="6"/>
  <c r="AF8" i="6"/>
  <c r="AJ8" i="6"/>
  <c r="AN8" i="6"/>
  <c r="H8" i="6"/>
  <c r="AP8" i="3"/>
  <c r="AD8" i="3"/>
  <c r="AE8" i="3"/>
  <c r="AF8" i="3"/>
  <c r="AG8" i="3"/>
  <c r="AH8" i="3"/>
  <c r="AI8" i="3"/>
  <c r="AJ8" i="3"/>
  <c r="AK8" i="3"/>
  <c r="AL8" i="3"/>
  <c r="AM8" i="3"/>
  <c r="AN8" i="3"/>
  <c r="AQ8" i="3"/>
  <c r="H8" i="3"/>
  <c r="A7" i="20"/>
  <c r="B6" i="20"/>
  <c r="M10" i="12"/>
  <c r="L10" i="12"/>
  <c r="I7" i="12"/>
  <c r="K10" i="12"/>
  <c r="BB10" i="12"/>
  <c r="C36" i="10"/>
  <c r="E35" i="10"/>
  <c r="C35" i="10"/>
  <c r="E12" i="11"/>
  <c r="I12" i="11"/>
  <c r="AC15" i="11"/>
  <c r="AQ10" i="4"/>
  <c r="AD10" i="4"/>
  <c r="AE10" i="4"/>
  <c r="AF10" i="4"/>
  <c r="AG10" i="4"/>
  <c r="AH10" i="4"/>
  <c r="AI10" i="4"/>
  <c r="AJ10" i="4"/>
  <c r="AK10" i="4"/>
  <c r="AL10" i="4"/>
  <c r="AM10" i="4"/>
  <c r="AN10" i="4"/>
  <c r="AP10" i="4"/>
  <c r="H10" i="4"/>
  <c r="V8" i="6"/>
  <c r="BB8" i="6"/>
  <c r="K8" i="6"/>
  <c r="J6" i="6"/>
  <c r="L8" i="6"/>
  <c r="M8" i="6"/>
  <c r="V8" i="3"/>
  <c r="N9" i="4"/>
  <c r="O9" i="4"/>
  <c r="F5" i="16"/>
  <c r="G5" i="16"/>
  <c r="I5" i="16"/>
  <c r="H5" i="16"/>
  <c r="C5" i="16"/>
  <c r="E5" i="16"/>
  <c r="Z25" i="11"/>
  <c r="K25" i="11"/>
  <c r="E25" i="11"/>
  <c r="W25" i="11"/>
  <c r="E16" i="11"/>
  <c r="I16" i="11"/>
  <c r="AC19" i="11"/>
  <c r="AP11" i="2"/>
  <c r="AQ11" i="2"/>
  <c r="AD11" i="2"/>
  <c r="AE11" i="2"/>
  <c r="AF11" i="2"/>
  <c r="AG11" i="2"/>
  <c r="AJ11" i="2"/>
  <c r="AL11" i="2"/>
  <c r="AI11" i="2"/>
  <c r="AK11" i="2"/>
  <c r="AM11" i="2"/>
  <c r="AN11" i="2"/>
  <c r="AH11" i="2"/>
  <c r="H11" i="2"/>
  <c r="N7" i="6"/>
  <c r="O7" i="6"/>
  <c r="E31" i="11"/>
  <c r="H31" i="11"/>
  <c r="H28" i="11"/>
  <c r="T31" i="11"/>
  <c r="T28" i="11"/>
  <c r="Z31" i="11"/>
  <c r="Z28" i="11"/>
  <c r="W31" i="11"/>
  <c r="W28" i="11"/>
  <c r="K31" i="11"/>
  <c r="K28" i="11"/>
  <c r="N31" i="11"/>
  <c r="N28" i="11"/>
  <c r="Q31" i="11"/>
  <c r="Q28" i="11"/>
  <c r="C29" i="11"/>
  <c r="K30" i="11"/>
  <c r="W30" i="11"/>
  <c r="A30" i="11"/>
  <c r="N30" i="11"/>
  <c r="Z30" i="11"/>
  <c r="C28" i="11"/>
  <c r="E30" i="11"/>
  <c r="Q30" i="11"/>
  <c r="T30" i="11"/>
  <c r="H30" i="11"/>
  <c r="J11" i="23"/>
  <c r="L11" i="23"/>
  <c r="N11" i="23"/>
  <c r="S10" i="23"/>
  <c r="W10" i="23"/>
  <c r="Z6" i="2"/>
  <c r="AA6" i="2"/>
  <c r="Y6" i="2"/>
  <c r="AB6" i="2"/>
  <c r="AC6" i="2"/>
  <c r="U6" i="2"/>
  <c r="T6" i="2"/>
  <c r="E23" i="10"/>
  <c r="T11" i="23"/>
  <c r="B10" i="5"/>
  <c r="F10" i="5"/>
  <c r="D10" i="5"/>
  <c r="AC10" i="5"/>
  <c r="A11" i="5"/>
  <c r="E10" i="5"/>
  <c r="W10" i="5"/>
  <c r="C10" i="5"/>
  <c r="V10" i="5"/>
  <c r="AP9" i="5"/>
  <c r="AQ9" i="5"/>
  <c r="AD9" i="5"/>
  <c r="AE9" i="5"/>
  <c r="AF9" i="5"/>
  <c r="AG9" i="5"/>
  <c r="AH9" i="5"/>
  <c r="AI9" i="5"/>
  <c r="AJ9" i="5"/>
  <c r="AK9" i="5"/>
  <c r="AL9" i="5"/>
  <c r="AM9" i="5"/>
  <c r="AN9" i="5"/>
  <c r="H9" i="5"/>
  <c r="A13" i="23"/>
  <c r="C12" i="23"/>
  <c r="E12" i="23"/>
  <c r="B12" i="23"/>
  <c r="BB12" i="23"/>
  <c r="F12" i="23"/>
  <c r="D12" i="23"/>
  <c r="AP11" i="8"/>
  <c r="AQ11" i="8"/>
  <c r="AD11" i="8"/>
  <c r="AE11" i="8"/>
  <c r="AF11" i="8"/>
  <c r="AG11" i="8"/>
  <c r="AH11" i="8"/>
  <c r="AI11" i="8"/>
  <c r="AJ11" i="8"/>
  <c r="AK11" i="8"/>
  <c r="AM11" i="8"/>
  <c r="H11" i="8"/>
  <c r="AL11" i="8"/>
  <c r="AN11" i="8"/>
  <c r="F11" i="7"/>
  <c r="B11" i="7"/>
  <c r="D11" i="7"/>
  <c r="AC11" i="7"/>
  <c r="A12" i="7"/>
  <c r="E11" i="7"/>
  <c r="W11" i="7"/>
  <c r="C11" i="7"/>
  <c r="AP10" i="7"/>
  <c r="AD10" i="7"/>
  <c r="AF10" i="7"/>
  <c r="AH10" i="7"/>
  <c r="AJ10" i="7"/>
  <c r="AL10" i="7"/>
  <c r="AN10" i="7"/>
  <c r="AQ10" i="7"/>
  <c r="AE10" i="7"/>
  <c r="AG10" i="7"/>
  <c r="AI10" i="7"/>
  <c r="AK10" i="7"/>
  <c r="AM10" i="7"/>
  <c r="H10" i="7"/>
  <c r="J7" i="5"/>
  <c r="I6" i="5"/>
  <c r="M9" i="5"/>
  <c r="L9" i="5"/>
  <c r="BB9" i="5"/>
  <c r="K8" i="5"/>
  <c r="B12" i="8"/>
  <c r="A13" i="8"/>
  <c r="D12" i="8"/>
  <c r="AC12" i="8"/>
  <c r="E12" i="8"/>
  <c r="W12" i="8"/>
  <c r="C12" i="8"/>
  <c r="V12" i="8"/>
  <c r="F12" i="8"/>
  <c r="K11" i="8"/>
  <c r="J9" i="8"/>
  <c r="I8" i="8"/>
  <c r="BB11" i="8"/>
  <c r="L11" i="8"/>
  <c r="M11" i="8"/>
  <c r="B9" i="18"/>
  <c r="A10" i="18"/>
  <c r="B6" i="15"/>
  <c r="A7" i="15"/>
  <c r="J8" i="7"/>
  <c r="I7" i="7"/>
  <c r="BB10" i="7"/>
  <c r="L10" i="7"/>
  <c r="M10" i="7"/>
  <c r="N10" i="7"/>
  <c r="O10" i="7"/>
  <c r="B12" i="14"/>
  <c r="A13" i="14"/>
  <c r="AA20" i="11"/>
  <c r="AA22" i="11"/>
  <c r="T30" i="10"/>
  <c r="R20" i="11"/>
  <c r="R22" i="11"/>
  <c r="Q30" i="10"/>
  <c r="L20" i="11"/>
  <c r="L22" i="11"/>
  <c r="O30" i="10"/>
  <c r="X20" i="11"/>
  <c r="X22" i="11"/>
  <c r="S30" i="10"/>
  <c r="O24" i="11"/>
  <c r="O26" i="11"/>
  <c r="P34" i="10"/>
  <c r="AA24" i="11"/>
  <c r="X24" i="11"/>
  <c r="U24" i="11"/>
  <c r="U26" i="11"/>
  <c r="R34" i="10"/>
  <c r="R24" i="11"/>
  <c r="R26" i="11"/>
  <c r="Q34" i="10"/>
  <c r="L24" i="11"/>
  <c r="O20" i="11"/>
  <c r="O22" i="11"/>
  <c r="P30" i="10"/>
  <c r="I26" i="11"/>
  <c r="N34" i="10"/>
  <c r="U20" i="11"/>
  <c r="AA16" i="11"/>
  <c r="R12" i="11"/>
  <c r="R14" i="11"/>
  <c r="Q22" i="10"/>
  <c r="X16" i="11"/>
  <c r="X18" i="11"/>
  <c r="S26" i="10"/>
  <c r="U16" i="11"/>
  <c r="R16" i="11"/>
  <c r="O16" i="11"/>
  <c r="L16" i="11"/>
  <c r="AA12" i="11"/>
  <c r="AA14" i="11"/>
  <c r="T22" i="10"/>
  <c r="I18" i="11"/>
  <c r="N26" i="10"/>
  <c r="X12" i="11"/>
  <c r="U12" i="11"/>
  <c r="O12" i="11"/>
  <c r="L12" i="11"/>
  <c r="I14" i="11"/>
  <c r="N22" i="10"/>
  <c r="G35" i="10"/>
  <c r="N8" i="6"/>
  <c r="O8" i="6"/>
  <c r="C39" i="10"/>
  <c r="C40" i="10"/>
  <c r="B13" i="2"/>
  <c r="F13" i="2"/>
  <c r="A14" i="2"/>
  <c r="E13" i="2"/>
  <c r="W13" i="2"/>
  <c r="D13" i="2"/>
  <c r="AC13" i="2"/>
  <c r="C13" i="2"/>
  <c r="F24" i="11"/>
  <c r="G24" i="11"/>
  <c r="B6" i="21"/>
  <c r="A7" i="21"/>
  <c r="V9" i="3"/>
  <c r="M9" i="3"/>
  <c r="L9" i="3"/>
  <c r="J7" i="3"/>
  <c r="I6" i="3"/>
  <c r="BB9" i="3"/>
  <c r="L9" i="6"/>
  <c r="BB9" i="6"/>
  <c r="I6" i="6"/>
  <c r="M9" i="6"/>
  <c r="J7" i="6"/>
  <c r="V11" i="23"/>
  <c r="C33" i="11"/>
  <c r="A34" i="11"/>
  <c r="C32" i="11"/>
  <c r="I35" i="10"/>
  <c r="Q25" i="11"/>
  <c r="N8" i="3"/>
  <c r="O8" i="3"/>
  <c r="L11" i="4"/>
  <c r="M11" i="4"/>
  <c r="BB11" i="4"/>
  <c r="I8" i="4"/>
  <c r="J9" i="4"/>
  <c r="F16" i="11"/>
  <c r="D5" i="16"/>
  <c r="B7" i="20"/>
  <c r="A8" i="20"/>
  <c r="V12" i="2"/>
  <c r="U12" i="2"/>
  <c r="T12" i="2"/>
  <c r="AP12" i="2"/>
  <c r="AQ12" i="2"/>
  <c r="AD12" i="2"/>
  <c r="AE12" i="2"/>
  <c r="AF12" i="2"/>
  <c r="AG12" i="2"/>
  <c r="AH12" i="2"/>
  <c r="AJ12" i="2"/>
  <c r="AL12" i="2"/>
  <c r="AI12" i="2"/>
  <c r="AK12" i="2"/>
  <c r="AM12" i="2"/>
  <c r="AN12" i="2"/>
  <c r="H12" i="2"/>
  <c r="AP9" i="3"/>
  <c r="AD9" i="3"/>
  <c r="AE9" i="3"/>
  <c r="AF9" i="3"/>
  <c r="AG9" i="3"/>
  <c r="AH9" i="3"/>
  <c r="AI9" i="3"/>
  <c r="AJ9" i="3"/>
  <c r="AK9" i="3"/>
  <c r="AL9" i="3"/>
  <c r="AM9" i="3"/>
  <c r="AN9" i="3"/>
  <c r="AQ9" i="3"/>
  <c r="H9" i="3"/>
  <c r="V9" i="6"/>
  <c r="AF9" i="6"/>
  <c r="AJ9" i="6"/>
  <c r="AN9" i="6"/>
  <c r="AQ9" i="6"/>
  <c r="AE9" i="6"/>
  <c r="AI9" i="6"/>
  <c r="AM9" i="6"/>
  <c r="AD9" i="6"/>
  <c r="AH9" i="6"/>
  <c r="AL9" i="6"/>
  <c r="AP9" i="6"/>
  <c r="AG9" i="6"/>
  <c r="AK9" i="6"/>
  <c r="H9" i="6"/>
  <c r="F12" i="12"/>
  <c r="B12" i="12"/>
  <c r="A13" i="12"/>
  <c r="D12" i="12"/>
  <c r="AC12" i="12"/>
  <c r="C12" i="12"/>
  <c r="E12" i="12"/>
  <c r="W12" i="12"/>
  <c r="B36" i="11"/>
  <c r="A40" i="11"/>
  <c r="N21" i="11"/>
  <c r="A8" i="16"/>
  <c r="B7" i="16"/>
  <c r="F20" i="11"/>
  <c r="W29" i="11"/>
  <c r="K29" i="11"/>
  <c r="Z29" i="11"/>
  <c r="E29" i="11"/>
  <c r="E28" i="11"/>
  <c r="I28" i="11"/>
  <c r="AC31" i="11"/>
  <c r="T21" i="11"/>
  <c r="F12" i="11"/>
  <c r="A10" i="19"/>
  <c r="B9" i="19"/>
  <c r="Q10" i="23"/>
  <c r="U10" i="23"/>
  <c r="X11" i="23"/>
  <c r="I10" i="23"/>
  <c r="M10" i="23"/>
  <c r="O10" i="23"/>
  <c r="K10" i="23"/>
  <c r="L12" i="2"/>
  <c r="M12" i="2"/>
  <c r="K12" i="2"/>
  <c r="BB12" i="2"/>
  <c r="J10" i="2"/>
  <c r="I9" i="2"/>
  <c r="B10" i="6"/>
  <c r="K9" i="6"/>
  <c r="A11" i="6"/>
  <c r="F10" i="6"/>
  <c r="E10" i="6"/>
  <c r="W10" i="6"/>
  <c r="D10" i="6"/>
  <c r="AC10" i="6"/>
  <c r="C10" i="6"/>
  <c r="AH11" i="12"/>
  <c r="AI11" i="12"/>
  <c r="AJ11" i="12"/>
  <c r="AK11" i="12"/>
  <c r="AL11" i="12"/>
  <c r="AM11" i="12"/>
  <c r="AF11" i="12"/>
  <c r="AG11" i="12"/>
  <c r="AQ11" i="12"/>
  <c r="AD11" i="12"/>
  <c r="AE11" i="12"/>
  <c r="AP11" i="12"/>
  <c r="AN11" i="12"/>
  <c r="H11" i="12"/>
  <c r="R11" i="23"/>
  <c r="T17" i="11"/>
  <c r="G6" i="16"/>
  <c r="I6" i="16"/>
  <c r="C6" i="16"/>
  <c r="E6" i="16"/>
  <c r="F6" i="16"/>
  <c r="H6" i="16"/>
  <c r="AP11" i="4"/>
  <c r="AQ11" i="4"/>
  <c r="AD11" i="4"/>
  <c r="AE11" i="4"/>
  <c r="AF11" i="4"/>
  <c r="AG11" i="4"/>
  <c r="AH11" i="4"/>
  <c r="AI11" i="4"/>
  <c r="AJ11" i="4"/>
  <c r="AK11" i="4"/>
  <c r="AL11" i="4"/>
  <c r="AM11" i="4"/>
  <c r="AN11" i="4"/>
  <c r="H11" i="4"/>
  <c r="N10" i="12"/>
  <c r="O10" i="12"/>
  <c r="Q29" i="11"/>
  <c r="C41" i="10"/>
  <c r="B42" i="10"/>
  <c r="B43" i="10"/>
  <c r="B44" i="10"/>
  <c r="B45" i="10"/>
  <c r="B10" i="3"/>
  <c r="F10" i="3"/>
  <c r="A11" i="3"/>
  <c r="C10" i="3"/>
  <c r="D10" i="3"/>
  <c r="AC10" i="3"/>
  <c r="E10" i="3"/>
  <c r="W10" i="3"/>
  <c r="B9" i="22"/>
  <c r="A10" i="22"/>
  <c r="V11" i="12"/>
  <c r="M11" i="12"/>
  <c r="L11" i="12"/>
  <c r="K11" i="12"/>
  <c r="BB11" i="12"/>
  <c r="J9" i="12"/>
  <c r="I8" i="12"/>
  <c r="P11" i="23"/>
  <c r="N11" i="2"/>
  <c r="O11" i="2"/>
  <c r="A8" i="17"/>
  <c r="B7" i="17"/>
  <c r="K8" i="3"/>
  <c r="U11" i="4"/>
  <c r="V11" i="4"/>
  <c r="F12" i="4"/>
  <c r="B12" i="4"/>
  <c r="A13" i="4"/>
  <c r="E12" i="4"/>
  <c r="W12" i="4"/>
  <c r="D12" i="4"/>
  <c r="AC12" i="4"/>
  <c r="C12" i="4"/>
  <c r="Q11" i="23"/>
  <c r="N12" i="2"/>
  <c r="O12" i="2"/>
  <c r="N11" i="4"/>
  <c r="O11" i="4"/>
  <c r="A8" i="15"/>
  <c r="B7" i="15"/>
  <c r="B10" i="18"/>
  <c r="A11" i="18"/>
  <c r="N11" i="8"/>
  <c r="O11" i="8"/>
  <c r="I9" i="8"/>
  <c r="BB12" i="8"/>
  <c r="M12" i="8"/>
  <c r="N12" i="8"/>
  <c r="O12" i="8"/>
  <c r="L12" i="8"/>
  <c r="J10" i="8"/>
  <c r="N9" i="5"/>
  <c r="O9" i="5"/>
  <c r="AD11" i="7"/>
  <c r="AJ11" i="7"/>
  <c r="AL11" i="7"/>
  <c r="AH11" i="7"/>
  <c r="AQ11" i="7"/>
  <c r="AG11" i="7"/>
  <c r="H11" i="7"/>
  <c r="AP11" i="7"/>
  <c r="AE11" i="7"/>
  <c r="AK11" i="7"/>
  <c r="AM11" i="7"/>
  <c r="AI11" i="7"/>
  <c r="AF11" i="7"/>
  <c r="AN11" i="7"/>
  <c r="A14" i="23"/>
  <c r="F13" i="23"/>
  <c r="D13" i="23"/>
  <c r="B13" i="23"/>
  <c r="BB13" i="23"/>
  <c r="E13" i="23"/>
  <c r="C13" i="23"/>
  <c r="J8" i="5"/>
  <c r="L10" i="5"/>
  <c r="I7" i="5"/>
  <c r="M10" i="5"/>
  <c r="N10" i="5"/>
  <c r="O10" i="5"/>
  <c r="K9" i="5"/>
  <c r="BB10" i="5"/>
  <c r="AM12" i="8"/>
  <c r="AQ12" i="8"/>
  <c r="AH12" i="8"/>
  <c r="AJ12" i="8"/>
  <c r="AD12" i="8"/>
  <c r="AK12" i="8"/>
  <c r="H12" i="8"/>
  <c r="AF12" i="8"/>
  <c r="AN12" i="8"/>
  <c r="AG12" i="8"/>
  <c r="AI12" i="8"/>
  <c r="AP12" i="8"/>
  <c r="AE12" i="8"/>
  <c r="AL12" i="8"/>
  <c r="B13" i="8"/>
  <c r="D13" i="8"/>
  <c r="AC13" i="8"/>
  <c r="C13" i="8"/>
  <c r="E13" i="8"/>
  <c r="W13" i="8"/>
  <c r="A14" i="8"/>
  <c r="F13" i="8"/>
  <c r="U11" i="7"/>
  <c r="V11" i="7"/>
  <c r="T11" i="7"/>
  <c r="B12" i="7"/>
  <c r="E12" i="7"/>
  <c r="W12" i="7"/>
  <c r="C12" i="7"/>
  <c r="A13" i="7"/>
  <c r="F12" i="7"/>
  <c r="D12" i="7"/>
  <c r="AC12" i="7"/>
  <c r="M11" i="7"/>
  <c r="BB11" i="7"/>
  <c r="J9" i="7"/>
  <c r="L11" i="7"/>
  <c r="I8" i="7"/>
  <c r="K10" i="7"/>
  <c r="B11" i="5"/>
  <c r="F11" i="5"/>
  <c r="D11" i="5"/>
  <c r="AC11" i="5"/>
  <c r="A12" i="5"/>
  <c r="E11" i="5"/>
  <c r="W11" i="5"/>
  <c r="C11" i="5"/>
  <c r="V11" i="5"/>
  <c r="AP10" i="5"/>
  <c r="AD10" i="5"/>
  <c r="AH10" i="5"/>
  <c r="AL10" i="5"/>
  <c r="AN10" i="5"/>
  <c r="AG10" i="5"/>
  <c r="AJ10" i="5"/>
  <c r="AQ10" i="5"/>
  <c r="AF10" i="5"/>
  <c r="AK10" i="5"/>
  <c r="AM10" i="5"/>
  <c r="AE10" i="5"/>
  <c r="AI10" i="5"/>
  <c r="H10" i="5"/>
  <c r="B13" i="14"/>
  <c r="A14" i="14"/>
  <c r="T11" i="4"/>
  <c r="Y20" i="11"/>
  <c r="AA28" i="11"/>
  <c r="AA30" i="11"/>
  <c r="T38" i="10"/>
  <c r="R28" i="11"/>
  <c r="R30" i="11"/>
  <c r="Q38" i="10"/>
  <c r="X28" i="11"/>
  <c r="X30" i="11"/>
  <c r="S38" i="10"/>
  <c r="U28" i="11"/>
  <c r="U30" i="11"/>
  <c r="R38" i="10"/>
  <c r="O28" i="11"/>
  <c r="O30" i="11"/>
  <c r="P38" i="10"/>
  <c r="L28" i="11"/>
  <c r="L30" i="11"/>
  <c r="O38" i="10"/>
  <c r="AA26" i="11"/>
  <c r="T34" i="10"/>
  <c r="X26" i="11"/>
  <c r="S34" i="10"/>
  <c r="L26" i="11"/>
  <c r="O34" i="10"/>
  <c r="U22" i="11"/>
  <c r="R30" i="10"/>
  <c r="AA18" i="11"/>
  <c r="T26" i="10"/>
  <c r="U18" i="11"/>
  <c r="R26" i="10"/>
  <c r="R18" i="11"/>
  <c r="Q26" i="10"/>
  <c r="O18" i="11"/>
  <c r="P26" i="10"/>
  <c r="L18" i="11"/>
  <c r="O26" i="10"/>
  <c r="X14" i="11"/>
  <c r="S22" i="10"/>
  <c r="U14" i="11"/>
  <c r="R22" i="10"/>
  <c r="O14" i="11"/>
  <c r="P22" i="10"/>
  <c r="L14" i="11"/>
  <c r="O22" i="10"/>
  <c r="AQ10" i="3"/>
  <c r="AP10" i="3"/>
  <c r="AE10" i="3"/>
  <c r="AG10" i="3"/>
  <c r="AI10" i="3"/>
  <c r="AK10" i="3"/>
  <c r="AM10" i="3"/>
  <c r="AD10" i="3"/>
  <c r="AF10" i="3"/>
  <c r="AH10" i="3"/>
  <c r="AJ10" i="3"/>
  <c r="AL10" i="3"/>
  <c r="AN10" i="3"/>
  <c r="H10" i="3"/>
  <c r="A9" i="17"/>
  <c r="B8" i="17"/>
  <c r="N11" i="12"/>
  <c r="O11" i="12"/>
  <c r="BB10" i="3"/>
  <c r="I7" i="3"/>
  <c r="L10" i="3"/>
  <c r="M10" i="3"/>
  <c r="J8" i="3"/>
  <c r="T12" i="23"/>
  <c r="R12" i="23"/>
  <c r="V12" i="23"/>
  <c r="AP10" i="6"/>
  <c r="AG10" i="6"/>
  <c r="AK10" i="6"/>
  <c r="AF10" i="6"/>
  <c r="AJ10" i="6"/>
  <c r="AN10" i="6"/>
  <c r="AQ10" i="6"/>
  <c r="AE10" i="6"/>
  <c r="AI10" i="6"/>
  <c r="AM10" i="6"/>
  <c r="AD10" i="6"/>
  <c r="AH10" i="6"/>
  <c r="AL10" i="6"/>
  <c r="H10" i="6"/>
  <c r="S11" i="23"/>
  <c r="A11" i="19"/>
  <c r="B10" i="19"/>
  <c r="F22" i="11"/>
  <c r="M30" i="10"/>
  <c r="AF20" i="11"/>
  <c r="AD20" i="11"/>
  <c r="AJ20" i="11"/>
  <c r="AI20" i="11"/>
  <c r="AK20" i="11"/>
  <c r="AE20" i="11"/>
  <c r="AG20" i="11"/>
  <c r="AH20" i="11"/>
  <c r="V12" i="12"/>
  <c r="AP12" i="12"/>
  <c r="AN12" i="12"/>
  <c r="AH12" i="12"/>
  <c r="AI12" i="12"/>
  <c r="AJ12" i="12"/>
  <c r="AK12" i="12"/>
  <c r="AL12" i="12"/>
  <c r="AM12" i="12"/>
  <c r="AF12" i="12"/>
  <c r="AG12" i="12"/>
  <c r="AQ12" i="12"/>
  <c r="AD12" i="12"/>
  <c r="AE12" i="12"/>
  <c r="H12" i="12"/>
  <c r="L12" i="23"/>
  <c r="F18" i="11"/>
  <c r="M26" i="10"/>
  <c r="AF16" i="11"/>
  <c r="AK16" i="11"/>
  <c r="AD16" i="11"/>
  <c r="AH16" i="11"/>
  <c r="AI16" i="11"/>
  <c r="AJ16" i="11"/>
  <c r="AG16" i="11"/>
  <c r="AE16" i="11"/>
  <c r="E34" i="11"/>
  <c r="T34" i="11"/>
  <c r="Z35" i="11"/>
  <c r="Z32" i="11"/>
  <c r="K35" i="11"/>
  <c r="K32" i="11"/>
  <c r="N9" i="3"/>
  <c r="O9" i="3"/>
  <c r="A8" i="21"/>
  <c r="B7" i="21"/>
  <c r="V13" i="2"/>
  <c r="U13" i="2"/>
  <c r="AF13" i="2"/>
  <c r="T13" i="2"/>
  <c r="AI13" i="2"/>
  <c r="AJ13" i="2"/>
  <c r="AK13" i="2"/>
  <c r="AP13" i="2"/>
  <c r="AQ13" i="2"/>
  <c r="AD13" i="2"/>
  <c r="AE13" i="2"/>
  <c r="AG13" i="2"/>
  <c r="AM13" i="2"/>
  <c r="AN13" i="2"/>
  <c r="AH13" i="2"/>
  <c r="AL13" i="2"/>
  <c r="H13" i="2"/>
  <c r="B13" i="4"/>
  <c r="A14" i="4"/>
  <c r="F13" i="4"/>
  <c r="E13" i="4"/>
  <c r="W13" i="4"/>
  <c r="C13" i="4"/>
  <c r="V13" i="4"/>
  <c r="D13" i="4"/>
  <c r="AC13" i="4"/>
  <c r="V10" i="3"/>
  <c r="C45" i="10"/>
  <c r="B46" i="10"/>
  <c r="B48" i="10"/>
  <c r="B47" i="10"/>
  <c r="B49" i="10"/>
  <c r="X12" i="23"/>
  <c r="R13" i="23"/>
  <c r="W11" i="23"/>
  <c r="V10" i="6"/>
  <c r="F11" i="6"/>
  <c r="A12" i="6"/>
  <c r="B11" i="6"/>
  <c r="D11" i="6"/>
  <c r="AC11" i="6"/>
  <c r="E11" i="6"/>
  <c r="W11" i="6"/>
  <c r="C11" i="6"/>
  <c r="I11" i="23"/>
  <c r="M11" i="23"/>
  <c r="B40" i="11"/>
  <c r="A44" i="11"/>
  <c r="J12" i="23"/>
  <c r="W34" i="11"/>
  <c r="H34" i="11"/>
  <c r="T35" i="11"/>
  <c r="T32" i="11"/>
  <c r="E35" i="11"/>
  <c r="M13" i="2"/>
  <c r="L13" i="2"/>
  <c r="BB13" i="2"/>
  <c r="I10" i="2"/>
  <c r="J11" i="2"/>
  <c r="I12" i="23"/>
  <c r="A11" i="22"/>
  <c r="B10" i="22"/>
  <c r="V12" i="4"/>
  <c r="L12" i="4"/>
  <c r="M12" i="4"/>
  <c r="K12" i="4"/>
  <c r="BB12" i="4"/>
  <c r="I9" i="4"/>
  <c r="J10" i="4"/>
  <c r="B11" i="3"/>
  <c r="A12" i="3"/>
  <c r="F11" i="3"/>
  <c r="D11" i="3"/>
  <c r="AC11" i="3"/>
  <c r="C11" i="3"/>
  <c r="E11" i="3"/>
  <c r="W11" i="3"/>
  <c r="T13" i="23"/>
  <c r="V13" i="23"/>
  <c r="X13" i="23"/>
  <c r="BB10" i="6"/>
  <c r="K10" i="6"/>
  <c r="L10" i="6"/>
  <c r="M10" i="6"/>
  <c r="I7" i="6"/>
  <c r="J8" i="6"/>
  <c r="O11" i="23"/>
  <c r="F14" i="11"/>
  <c r="M22" i="10"/>
  <c r="AI12" i="11"/>
  <c r="AE12" i="11"/>
  <c r="AG12" i="11"/>
  <c r="AJ12" i="11"/>
  <c r="AF12" i="11"/>
  <c r="AD12" i="11"/>
  <c r="AK12" i="11"/>
  <c r="G12" i="11"/>
  <c r="AH12" i="11"/>
  <c r="G7" i="16"/>
  <c r="I7" i="16"/>
  <c r="H7" i="16"/>
  <c r="E7" i="16"/>
  <c r="C7" i="16"/>
  <c r="F7" i="16"/>
  <c r="E39" i="11"/>
  <c r="Z39" i="11"/>
  <c r="Z36" i="11"/>
  <c r="W39" i="11"/>
  <c r="W36" i="11"/>
  <c r="Q39" i="11"/>
  <c r="Q36" i="11"/>
  <c r="K39" i="11"/>
  <c r="K36" i="11"/>
  <c r="N39" i="11"/>
  <c r="N36" i="11"/>
  <c r="T39" i="11"/>
  <c r="T36" i="11"/>
  <c r="H39" i="11"/>
  <c r="H36" i="11"/>
  <c r="C36" i="11"/>
  <c r="E38" i="11"/>
  <c r="Q38" i="11"/>
  <c r="C37" i="11"/>
  <c r="H38" i="11"/>
  <c r="T38" i="11"/>
  <c r="W38" i="11"/>
  <c r="K38" i="11"/>
  <c r="A38" i="11"/>
  <c r="N38" i="11"/>
  <c r="Z38" i="11"/>
  <c r="A14" i="12"/>
  <c r="F13" i="12"/>
  <c r="B13" i="12"/>
  <c r="E13" i="12"/>
  <c r="W13" i="12"/>
  <c r="D13" i="12"/>
  <c r="AC13" i="12"/>
  <c r="C13" i="12"/>
  <c r="S12" i="23"/>
  <c r="N12" i="23"/>
  <c r="A9" i="20"/>
  <c r="B8" i="20"/>
  <c r="I30" i="11"/>
  <c r="N38" i="10"/>
  <c r="Z34" i="11"/>
  <c r="K34" i="11"/>
  <c r="Q35" i="11"/>
  <c r="Q32" i="11"/>
  <c r="H35" i="11"/>
  <c r="H32" i="11"/>
  <c r="N9" i="6"/>
  <c r="O9" i="6"/>
  <c r="K9" i="3"/>
  <c r="E39" i="10"/>
  <c r="K12" i="23"/>
  <c r="AD12" i="4"/>
  <c r="AE12" i="4"/>
  <c r="AF12" i="4"/>
  <c r="AG12" i="4"/>
  <c r="AH12" i="4"/>
  <c r="AI12" i="4"/>
  <c r="AJ12" i="4"/>
  <c r="AK12" i="4"/>
  <c r="AL12" i="4"/>
  <c r="AM12" i="4"/>
  <c r="AN12" i="4"/>
  <c r="AP12" i="4"/>
  <c r="AQ12" i="4"/>
  <c r="H12" i="4"/>
  <c r="C44" i="10"/>
  <c r="C43" i="10"/>
  <c r="D6" i="16"/>
  <c r="K11" i="23"/>
  <c r="U11" i="23"/>
  <c r="F28" i="11"/>
  <c r="A9" i="16"/>
  <c r="B8" i="16"/>
  <c r="L12" i="12"/>
  <c r="M12" i="12"/>
  <c r="BB12" i="12"/>
  <c r="K12" i="12"/>
  <c r="I9" i="12"/>
  <c r="J10" i="12"/>
  <c r="M12" i="23"/>
  <c r="K11" i="4"/>
  <c r="H21" i="11"/>
  <c r="H25" i="11"/>
  <c r="Q34" i="11"/>
  <c r="N34" i="11"/>
  <c r="K33" i="11"/>
  <c r="E33" i="11"/>
  <c r="Q33" i="11"/>
  <c r="W35" i="11"/>
  <c r="W32" i="11"/>
  <c r="N35" i="11"/>
  <c r="N32" i="11"/>
  <c r="F26" i="11"/>
  <c r="M34" i="10"/>
  <c r="AJ24" i="11"/>
  <c r="AB24" i="11"/>
  <c r="AD24" i="11"/>
  <c r="AF24" i="11"/>
  <c r="AK24" i="11"/>
  <c r="AI24" i="11"/>
  <c r="AG24" i="11"/>
  <c r="AE24" i="11"/>
  <c r="AH24" i="11"/>
  <c r="B14" i="2"/>
  <c r="K13" i="2"/>
  <c r="F14" i="2"/>
  <c r="A15" i="2"/>
  <c r="D14" i="2"/>
  <c r="AC14" i="2"/>
  <c r="C14" i="2"/>
  <c r="E14" i="2"/>
  <c r="W14" i="2"/>
  <c r="P12" i="23"/>
  <c r="P13" i="23"/>
  <c r="N10" i="3"/>
  <c r="O10" i="3"/>
  <c r="B12" i="5"/>
  <c r="D12" i="5"/>
  <c r="AC12" i="5"/>
  <c r="E12" i="5"/>
  <c r="W12" i="5"/>
  <c r="F12" i="5"/>
  <c r="A13" i="5"/>
  <c r="C12" i="5"/>
  <c r="V12" i="5"/>
  <c r="AQ11" i="5"/>
  <c r="AG11" i="5"/>
  <c r="AI11" i="5"/>
  <c r="AF11" i="5"/>
  <c r="AL11" i="5"/>
  <c r="AN11" i="5"/>
  <c r="AE11" i="5"/>
  <c r="AP11" i="5"/>
  <c r="AH11" i="5"/>
  <c r="AJ11" i="5"/>
  <c r="AK11" i="5"/>
  <c r="AM11" i="5"/>
  <c r="AD11" i="5"/>
  <c r="H11" i="5"/>
  <c r="A14" i="7"/>
  <c r="F13" i="7"/>
  <c r="D13" i="7"/>
  <c r="AC13" i="7"/>
  <c r="B13" i="7"/>
  <c r="E13" i="7"/>
  <c r="W13" i="7"/>
  <c r="C13" i="7"/>
  <c r="AD13" i="8"/>
  <c r="AK13" i="8"/>
  <c r="AF13" i="8"/>
  <c r="AN13" i="8"/>
  <c r="AG13" i="8"/>
  <c r="AI13" i="8"/>
  <c r="H13" i="8"/>
  <c r="AP13" i="8"/>
  <c r="AE13" i="8"/>
  <c r="AL13" i="8"/>
  <c r="AM13" i="8"/>
  <c r="AQ13" i="8"/>
  <c r="AH13" i="8"/>
  <c r="AJ13" i="8"/>
  <c r="F14" i="23"/>
  <c r="B14" i="23"/>
  <c r="BB14" i="23"/>
  <c r="C14" i="23"/>
  <c r="A15" i="23"/>
  <c r="E14" i="23"/>
  <c r="D14" i="23"/>
  <c r="N25" i="11"/>
  <c r="N29" i="11"/>
  <c r="B8" i="15"/>
  <c r="A9" i="15"/>
  <c r="L13" i="23"/>
  <c r="J9" i="5"/>
  <c r="L11" i="5"/>
  <c r="I8" i="5"/>
  <c r="BB11" i="5"/>
  <c r="M11" i="5"/>
  <c r="N11" i="5"/>
  <c r="O11" i="5"/>
  <c r="N33" i="11"/>
  <c r="K10" i="5"/>
  <c r="N11" i="7"/>
  <c r="O11" i="7"/>
  <c r="AQ12" i="7"/>
  <c r="AG12" i="7"/>
  <c r="AP12" i="7"/>
  <c r="AE12" i="7"/>
  <c r="AK12" i="7"/>
  <c r="AM12" i="7"/>
  <c r="AI12" i="7"/>
  <c r="AF12" i="7"/>
  <c r="AN12" i="7"/>
  <c r="AD12" i="7"/>
  <c r="AJ12" i="7"/>
  <c r="AL12" i="7"/>
  <c r="AH12" i="7"/>
  <c r="H12" i="7"/>
  <c r="V12" i="7"/>
  <c r="I9" i="7"/>
  <c r="BB12" i="7"/>
  <c r="M12" i="7"/>
  <c r="J10" i="7"/>
  <c r="L12" i="7"/>
  <c r="K11" i="7"/>
  <c r="F14" i="8"/>
  <c r="B14" i="8"/>
  <c r="C14" i="8"/>
  <c r="A15" i="8"/>
  <c r="D14" i="8"/>
  <c r="AC14" i="8"/>
  <c r="E14" i="8"/>
  <c r="W14" i="8"/>
  <c r="V13" i="8"/>
  <c r="BB13" i="8"/>
  <c r="M13" i="8"/>
  <c r="L13" i="8"/>
  <c r="N13" i="8"/>
  <c r="O13" i="8"/>
  <c r="I10" i="8"/>
  <c r="K13" i="8"/>
  <c r="J11" i="8"/>
  <c r="K12" i="8"/>
  <c r="A12" i="18"/>
  <c r="B11" i="18"/>
  <c r="B14" i="14"/>
  <c r="A15" i="14"/>
  <c r="Y24" i="11"/>
  <c r="S24" i="11"/>
  <c r="V24" i="11"/>
  <c r="M24" i="11"/>
  <c r="J24" i="11"/>
  <c r="P24" i="11"/>
  <c r="V20" i="11"/>
  <c r="S20" i="11"/>
  <c r="P20" i="11"/>
  <c r="G20" i="11"/>
  <c r="AB20" i="11"/>
  <c r="J20" i="11"/>
  <c r="M20" i="11"/>
  <c r="Y16" i="11"/>
  <c r="M16" i="11"/>
  <c r="J16" i="11"/>
  <c r="G16" i="11"/>
  <c r="AB16" i="11"/>
  <c r="S16" i="11"/>
  <c r="V16" i="11"/>
  <c r="Y12" i="11"/>
  <c r="P16" i="11"/>
  <c r="S12" i="11"/>
  <c r="AB12" i="11"/>
  <c r="V12" i="11"/>
  <c r="J12" i="11"/>
  <c r="P12" i="11"/>
  <c r="M12" i="11"/>
  <c r="N12" i="12"/>
  <c r="O12" i="12"/>
  <c r="Q37" i="11"/>
  <c r="F30" i="11"/>
  <c r="M38" i="10"/>
  <c r="AH28" i="11"/>
  <c r="AG28" i="11"/>
  <c r="AD28" i="11"/>
  <c r="AB28" i="11"/>
  <c r="AF28" i="11"/>
  <c r="AI28" i="11"/>
  <c r="AK28" i="11"/>
  <c r="AE28" i="11"/>
  <c r="AJ28" i="11"/>
  <c r="K43" i="10"/>
  <c r="B14" i="12"/>
  <c r="A15" i="12"/>
  <c r="F14" i="12"/>
  <c r="E14" i="12"/>
  <c r="W14" i="12"/>
  <c r="D14" i="12"/>
  <c r="AC14" i="12"/>
  <c r="C14" i="12"/>
  <c r="E37" i="11"/>
  <c r="V11" i="3"/>
  <c r="M11" i="3"/>
  <c r="L11" i="3"/>
  <c r="BB11" i="3"/>
  <c r="I8" i="3"/>
  <c r="J9" i="3"/>
  <c r="B14" i="4"/>
  <c r="A15" i="4"/>
  <c r="F14" i="4"/>
  <c r="D14" i="4"/>
  <c r="AC14" i="4"/>
  <c r="E14" i="4"/>
  <c r="W14" i="4"/>
  <c r="C14" i="4"/>
  <c r="O12" i="23"/>
  <c r="A9" i="21"/>
  <c r="B8" i="21"/>
  <c r="J13" i="23"/>
  <c r="K10" i="3"/>
  <c r="A16" i="2"/>
  <c r="B15" i="2"/>
  <c r="F15" i="2"/>
  <c r="E15" i="2"/>
  <c r="W15" i="2"/>
  <c r="D15" i="2"/>
  <c r="AC15" i="2"/>
  <c r="C15" i="2"/>
  <c r="D7" i="16"/>
  <c r="E32" i="11"/>
  <c r="R32" i="11"/>
  <c r="AC35" i="11"/>
  <c r="L11" i="6"/>
  <c r="BB11" i="6"/>
  <c r="M11" i="6"/>
  <c r="N11" i="6"/>
  <c r="O11" i="6"/>
  <c r="I8" i="6"/>
  <c r="J9" i="6"/>
  <c r="B50" i="10"/>
  <c r="W13" i="23"/>
  <c r="B53" i="10"/>
  <c r="B51" i="10"/>
  <c r="C49" i="10"/>
  <c r="B52" i="10"/>
  <c r="L13" i="4"/>
  <c r="M13" i="4"/>
  <c r="K13" i="4"/>
  <c r="BB13" i="4"/>
  <c r="I10" i="4"/>
  <c r="J11" i="4"/>
  <c r="H29" i="11"/>
  <c r="S13" i="23"/>
  <c r="W12" i="23"/>
  <c r="E43" i="10"/>
  <c r="AD14" i="2"/>
  <c r="AE14" i="2"/>
  <c r="AF14" i="2"/>
  <c r="AG14" i="2"/>
  <c r="AH14" i="2"/>
  <c r="AP14" i="2"/>
  <c r="AQ14" i="2"/>
  <c r="AI14" i="2"/>
  <c r="AK14" i="2"/>
  <c r="AL14" i="2"/>
  <c r="AM14" i="2"/>
  <c r="AN14" i="2"/>
  <c r="AJ14" i="2"/>
  <c r="H14" i="2"/>
  <c r="F8" i="16"/>
  <c r="H8" i="16"/>
  <c r="G8" i="16"/>
  <c r="E8" i="16"/>
  <c r="I8" i="16"/>
  <c r="C8" i="16"/>
  <c r="T25" i="11"/>
  <c r="A10" i="20"/>
  <c r="B9" i="20"/>
  <c r="M13" i="12"/>
  <c r="L13" i="12"/>
  <c r="N13" i="12"/>
  <c r="O13" i="12"/>
  <c r="K13" i="12"/>
  <c r="BB13" i="12"/>
  <c r="I10" i="12"/>
  <c r="J11" i="12"/>
  <c r="N10" i="6"/>
  <c r="O10" i="6"/>
  <c r="T33" i="11"/>
  <c r="AD11" i="3"/>
  <c r="AE11" i="3"/>
  <c r="AF11" i="3"/>
  <c r="AG11" i="3"/>
  <c r="AH11" i="3"/>
  <c r="AI11" i="3"/>
  <c r="AJ11" i="3"/>
  <c r="AK11" i="3"/>
  <c r="AL11" i="3"/>
  <c r="AM11" i="3"/>
  <c r="AQ11" i="3"/>
  <c r="AN11" i="3"/>
  <c r="AP11" i="3"/>
  <c r="H11" i="3"/>
  <c r="N12" i="4"/>
  <c r="O12" i="4"/>
  <c r="A12" i="22"/>
  <c r="B11" i="22"/>
  <c r="N13" i="2"/>
  <c r="O13" i="2"/>
  <c r="A48" i="11"/>
  <c r="B44" i="11"/>
  <c r="V11" i="6"/>
  <c r="A13" i="6"/>
  <c r="B12" i="6"/>
  <c r="F12" i="6"/>
  <c r="D12" i="6"/>
  <c r="AC12" i="6"/>
  <c r="C12" i="6"/>
  <c r="E12" i="6"/>
  <c r="W12" i="6"/>
  <c r="C48" i="10"/>
  <c r="C47" i="10"/>
  <c r="A12" i="19"/>
  <c r="B11" i="19"/>
  <c r="U13" i="23"/>
  <c r="G43" i="10"/>
  <c r="V14" i="2"/>
  <c r="U14" i="2"/>
  <c r="T14" i="2"/>
  <c r="L14" i="2"/>
  <c r="BB14" i="2"/>
  <c r="K14" i="2"/>
  <c r="M14" i="2"/>
  <c r="I11" i="2"/>
  <c r="J12" i="2"/>
  <c r="A10" i="16"/>
  <c r="B9" i="16"/>
  <c r="V13" i="12"/>
  <c r="AQ13" i="12"/>
  <c r="AD13" i="12"/>
  <c r="AE13" i="12"/>
  <c r="AP13" i="12"/>
  <c r="AN13" i="12"/>
  <c r="AH13" i="12"/>
  <c r="AI13" i="12"/>
  <c r="AJ13" i="12"/>
  <c r="AK13" i="12"/>
  <c r="AL13" i="12"/>
  <c r="AM13" i="12"/>
  <c r="AF13" i="12"/>
  <c r="AG13" i="12"/>
  <c r="H13" i="12"/>
  <c r="E36" i="11"/>
  <c r="I36" i="11"/>
  <c r="AC39" i="11"/>
  <c r="B12" i="3"/>
  <c r="F12" i="3"/>
  <c r="A13" i="3"/>
  <c r="D12" i="3"/>
  <c r="AC12" i="3"/>
  <c r="C12" i="3"/>
  <c r="E12" i="3"/>
  <c r="W12" i="3"/>
  <c r="E43" i="11"/>
  <c r="W43" i="11"/>
  <c r="W40" i="11"/>
  <c r="Q43" i="11"/>
  <c r="Q40" i="11"/>
  <c r="Z43" i="11"/>
  <c r="Z40" i="11"/>
  <c r="H43" i="11"/>
  <c r="H40" i="11"/>
  <c r="T43" i="11"/>
  <c r="T40" i="11"/>
  <c r="K43" i="11"/>
  <c r="K40" i="11"/>
  <c r="N43" i="11"/>
  <c r="N40" i="11"/>
  <c r="A42" i="11"/>
  <c r="N42" i="11"/>
  <c r="Z42" i="11"/>
  <c r="E42" i="11"/>
  <c r="Q42" i="11"/>
  <c r="C40" i="11"/>
  <c r="T42" i="11"/>
  <c r="H42" i="11"/>
  <c r="C41" i="11"/>
  <c r="K42" i="11"/>
  <c r="W42" i="11"/>
  <c r="AD11" i="6"/>
  <c r="AH11" i="6"/>
  <c r="AL11" i="6"/>
  <c r="AP11" i="6"/>
  <c r="AG11" i="6"/>
  <c r="AK11" i="6"/>
  <c r="AF11" i="6"/>
  <c r="AJ11" i="6"/>
  <c r="AN11" i="6"/>
  <c r="AQ11" i="6"/>
  <c r="AE11" i="6"/>
  <c r="AI11" i="6"/>
  <c r="AM11" i="6"/>
  <c r="H11" i="6"/>
  <c r="N13" i="23"/>
  <c r="AD13" i="4"/>
  <c r="AE13" i="4"/>
  <c r="AF13" i="4"/>
  <c r="AG13" i="4"/>
  <c r="AH13" i="4"/>
  <c r="AI13" i="4"/>
  <c r="AJ13" i="4"/>
  <c r="AK13" i="4"/>
  <c r="AL13" i="4"/>
  <c r="AM13" i="4"/>
  <c r="AN13" i="4"/>
  <c r="AP13" i="4"/>
  <c r="AQ13" i="4"/>
  <c r="H13" i="4"/>
  <c r="Q13" i="23"/>
  <c r="U12" i="23"/>
  <c r="Q12" i="23"/>
  <c r="B9" i="17"/>
  <c r="A10" i="17"/>
  <c r="B12" i="18"/>
  <c r="A13" i="18"/>
  <c r="V14" i="8"/>
  <c r="AJ14" i="8"/>
  <c r="AD14" i="8"/>
  <c r="AK14" i="8"/>
  <c r="AF14" i="8"/>
  <c r="AN14" i="8"/>
  <c r="AG14" i="8"/>
  <c r="H14" i="8"/>
  <c r="AI14" i="8"/>
  <c r="AP14" i="8"/>
  <c r="AE14" i="8"/>
  <c r="AL14" i="8"/>
  <c r="AM14" i="8"/>
  <c r="AQ14" i="8"/>
  <c r="AH14" i="8"/>
  <c r="N12" i="7"/>
  <c r="O12" i="7"/>
  <c r="W33" i="11"/>
  <c r="Z33" i="11"/>
  <c r="V13" i="7"/>
  <c r="L13" i="7"/>
  <c r="BB13" i="7"/>
  <c r="J11" i="7"/>
  <c r="I10" i="7"/>
  <c r="M13" i="7"/>
  <c r="N13" i="7"/>
  <c r="O13" i="7"/>
  <c r="K12" i="7"/>
  <c r="AI13" i="7"/>
  <c r="AF13" i="7"/>
  <c r="AN13" i="7"/>
  <c r="AD13" i="7"/>
  <c r="AJ13" i="7"/>
  <c r="AL13" i="7"/>
  <c r="H13" i="7"/>
  <c r="AH13" i="7"/>
  <c r="AQ13" i="7"/>
  <c r="AG13" i="7"/>
  <c r="AP13" i="7"/>
  <c r="AE13" i="7"/>
  <c r="AK13" i="7"/>
  <c r="AM13" i="7"/>
  <c r="AQ12" i="5"/>
  <c r="AE12" i="5"/>
  <c r="AP12" i="5"/>
  <c r="AI12" i="5"/>
  <c r="AJ12" i="5"/>
  <c r="AL12" i="5"/>
  <c r="AN12" i="5"/>
  <c r="AD12" i="5"/>
  <c r="AF12" i="5"/>
  <c r="AG12" i="5"/>
  <c r="AH12" i="5"/>
  <c r="AK12" i="5"/>
  <c r="AM12" i="5"/>
  <c r="H12" i="5"/>
  <c r="N14" i="2"/>
  <c r="O14" i="2"/>
  <c r="F15" i="8"/>
  <c r="A16" i="8"/>
  <c r="D15" i="8"/>
  <c r="AC15" i="8"/>
  <c r="B15" i="8"/>
  <c r="E15" i="8"/>
  <c r="W15" i="8"/>
  <c r="C15" i="8"/>
  <c r="L14" i="8"/>
  <c r="BB14" i="8"/>
  <c r="M14" i="8"/>
  <c r="N14" i="8"/>
  <c r="O14" i="8"/>
  <c r="I11" i="8"/>
  <c r="J12" i="8"/>
  <c r="A10" i="15"/>
  <c r="B9" i="15"/>
  <c r="D15" i="23"/>
  <c r="B15" i="23"/>
  <c r="BB15" i="23"/>
  <c r="F15" i="23"/>
  <c r="C15" i="23"/>
  <c r="A16" i="23"/>
  <c r="E15" i="23"/>
  <c r="A15" i="7"/>
  <c r="E14" i="7"/>
  <c r="W14" i="7"/>
  <c r="C14" i="7"/>
  <c r="B14" i="7"/>
  <c r="F14" i="7"/>
  <c r="D14" i="7"/>
  <c r="AC14" i="7"/>
  <c r="B13" i="5"/>
  <c r="F13" i="5"/>
  <c r="C13" i="5"/>
  <c r="V13" i="5"/>
  <c r="A14" i="5"/>
  <c r="D13" i="5"/>
  <c r="AC13" i="5"/>
  <c r="E13" i="5"/>
  <c r="W13" i="5"/>
  <c r="K11" i="5"/>
  <c r="M12" i="5"/>
  <c r="K12" i="5"/>
  <c r="BB12" i="5"/>
  <c r="L12" i="5"/>
  <c r="I9" i="5"/>
  <c r="J10" i="5"/>
  <c r="B15" i="14"/>
  <c r="A16" i="14"/>
  <c r="L32" i="11"/>
  <c r="L34" i="11"/>
  <c r="O42" i="10"/>
  <c r="AA36" i="11"/>
  <c r="O32" i="11"/>
  <c r="O34" i="11"/>
  <c r="P42" i="10"/>
  <c r="X36" i="11"/>
  <c r="X38" i="11"/>
  <c r="S46" i="10"/>
  <c r="U36" i="11"/>
  <c r="R36" i="11"/>
  <c r="L36" i="11"/>
  <c r="L38" i="11"/>
  <c r="O46" i="10"/>
  <c r="O36" i="11"/>
  <c r="I32" i="11"/>
  <c r="I34" i="11"/>
  <c r="N42" i="10"/>
  <c r="I38" i="11"/>
  <c r="N46" i="10"/>
  <c r="U32" i="11"/>
  <c r="U34" i="11"/>
  <c r="R42" i="10"/>
  <c r="AA32" i="11"/>
  <c r="AA34" i="11"/>
  <c r="X32" i="11"/>
  <c r="Y32" i="11"/>
  <c r="R34" i="11"/>
  <c r="Q42" i="10"/>
  <c r="G28" i="11"/>
  <c r="V28" i="11"/>
  <c r="J28" i="11"/>
  <c r="Y28" i="11"/>
  <c r="M28" i="11"/>
  <c r="S28" i="11"/>
  <c r="P28" i="11"/>
  <c r="B13" i="3"/>
  <c r="F13" i="3"/>
  <c r="A14" i="3"/>
  <c r="D13" i="3"/>
  <c r="AC13" i="3"/>
  <c r="C13" i="3"/>
  <c r="E13" i="3"/>
  <c r="W13" i="3"/>
  <c r="B10" i="16"/>
  <c r="A11" i="16"/>
  <c r="C45" i="11"/>
  <c r="A46" i="11"/>
  <c r="C44" i="11"/>
  <c r="A13" i="22"/>
  <c r="B12" i="22"/>
  <c r="U15" i="2"/>
  <c r="V15" i="2"/>
  <c r="L15" i="2"/>
  <c r="M15" i="2"/>
  <c r="BB15" i="2"/>
  <c r="I12" i="2"/>
  <c r="J13" i="2"/>
  <c r="A10" i="21"/>
  <c r="B9" i="21"/>
  <c r="N11" i="3"/>
  <c r="O11" i="3"/>
  <c r="V14" i="12"/>
  <c r="F15" i="12"/>
  <c r="A16" i="12"/>
  <c r="B15" i="12"/>
  <c r="K14" i="12"/>
  <c r="D15" i="12"/>
  <c r="AC15" i="12"/>
  <c r="C15" i="12"/>
  <c r="E15" i="12"/>
  <c r="W15" i="12"/>
  <c r="E40" i="11"/>
  <c r="I40" i="11"/>
  <c r="AC43" i="11"/>
  <c r="AP12" i="3"/>
  <c r="AD12" i="3"/>
  <c r="AE12" i="3"/>
  <c r="AF12" i="3"/>
  <c r="AG12" i="3"/>
  <c r="AH12" i="3"/>
  <c r="AI12" i="3"/>
  <c r="AJ12" i="3"/>
  <c r="AK12" i="3"/>
  <c r="AL12" i="3"/>
  <c r="AM12" i="3"/>
  <c r="AN12" i="3"/>
  <c r="AQ12" i="3"/>
  <c r="H12" i="3"/>
  <c r="F36" i="11"/>
  <c r="B12" i="19"/>
  <c r="A13" i="19"/>
  <c r="E47" i="10"/>
  <c r="AQ12" i="6"/>
  <c r="AE12" i="6"/>
  <c r="AI12" i="6"/>
  <c r="AM12" i="6"/>
  <c r="AD12" i="6"/>
  <c r="AH12" i="6"/>
  <c r="AL12" i="6"/>
  <c r="AP12" i="6"/>
  <c r="AG12" i="6"/>
  <c r="AK12" i="6"/>
  <c r="AF12" i="6"/>
  <c r="AJ12" i="6"/>
  <c r="AN12" i="6"/>
  <c r="H12" i="6"/>
  <c r="B48" i="11"/>
  <c r="A52" i="11"/>
  <c r="A11" i="20"/>
  <c r="B10" i="20"/>
  <c r="D8" i="16"/>
  <c r="C51" i="10"/>
  <c r="C52" i="10"/>
  <c r="F16" i="2"/>
  <c r="B16" i="2"/>
  <c r="K15" i="2"/>
  <c r="A17" i="2"/>
  <c r="D16" i="2"/>
  <c r="AC16" i="2"/>
  <c r="C16" i="2"/>
  <c r="E16" i="2"/>
  <c r="W16" i="2"/>
  <c r="AQ14" i="4"/>
  <c r="AD14" i="4"/>
  <c r="AE14" i="4"/>
  <c r="AF14" i="4"/>
  <c r="AG14" i="4"/>
  <c r="AH14" i="4"/>
  <c r="AI14" i="4"/>
  <c r="AJ14" i="4"/>
  <c r="AK14" i="4"/>
  <c r="AL14" i="4"/>
  <c r="AM14" i="4"/>
  <c r="AN14" i="4"/>
  <c r="AP14" i="4"/>
  <c r="H14" i="4"/>
  <c r="L14" i="12"/>
  <c r="BB14" i="12"/>
  <c r="M14" i="12"/>
  <c r="I11" i="12"/>
  <c r="J12" i="12"/>
  <c r="E41" i="11"/>
  <c r="W41" i="11"/>
  <c r="Z41" i="11"/>
  <c r="Q41" i="11"/>
  <c r="A11" i="17"/>
  <c r="B10" i="17"/>
  <c r="V12" i="3"/>
  <c r="BB12" i="3"/>
  <c r="K12" i="3"/>
  <c r="M12" i="3"/>
  <c r="L12" i="3"/>
  <c r="I9" i="3"/>
  <c r="J10" i="3"/>
  <c r="BB12" i="6"/>
  <c r="L12" i="6"/>
  <c r="M12" i="6"/>
  <c r="I9" i="6"/>
  <c r="J10" i="6"/>
  <c r="T29" i="11"/>
  <c r="N13" i="4"/>
  <c r="O13" i="4"/>
  <c r="C53" i="10"/>
  <c r="B56" i="10"/>
  <c r="L15" i="23"/>
  <c r="B54" i="10"/>
  <c r="B57" i="10"/>
  <c r="B55" i="10"/>
  <c r="K11" i="6"/>
  <c r="V14" i="4"/>
  <c r="F15" i="4"/>
  <c r="B15" i="4"/>
  <c r="A16" i="4"/>
  <c r="E15" i="4"/>
  <c r="W15" i="4"/>
  <c r="D15" i="4"/>
  <c r="AC15" i="4"/>
  <c r="C15" i="4"/>
  <c r="K11" i="3"/>
  <c r="K37" i="11"/>
  <c r="AB13" i="4"/>
  <c r="Y13" i="4"/>
  <c r="AA13" i="4"/>
  <c r="Z13" i="4"/>
  <c r="F9" i="16"/>
  <c r="I9" i="16"/>
  <c r="G9" i="16"/>
  <c r="E9" i="16"/>
  <c r="H9" i="16"/>
  <c r="C9" i="16"/>
  <c r="V12" i="6"/>
  <c r="A14" i="6"/>
  <c r="B13" i="6"/>
  <c r="F13" i="6"/>
  <c r="E13" i="6"/>
  <c r="W13" i="6"/>
  <c r="D13" i="6"/>
  <c r="AC13" i="6"/>
  <c r="C13" i="6"/>
  <c r="N15" i="23"/>
  <c r="Q14" i="23"/>
  <c r="I14" i="23"/>
  <c r="K14" i="23"/>
  <c r="W14" i="23"/>
  <c r="U14" i="23"/>
  <c r="V14" i="23"/>
  <c r="X14" i="23"/>
  <c r="S14" i="23"/>
  <c r="I13" i="23"/>
  <c r="K13" i="23"/>
  <c r="O14" i="23"/>
  <c r="N14" i="23"/>
  <c r="T14" i="23"/>
  <c r="R14" i="23"/>
  <c r="M13" i="23"/>
  <c r="P14" i="23"/>
  <c r="M14" i="23"/>
  <c r="L14" i="23"/>
  <c r="J14" i="23"/>
  <c r="O13" i="23"/>
  <c r="F32" i="11"/>
  <c r="T15" i="2"/>
  <c r="AP15" i="2"/>
  <c r="AQ15" i="2"/>
  <c r="AD15" i="2"/>
  <c r="AE15" i="2"/>
  <c r="AF15" i="2"/>
  <c r="AG15" i="2"/>
  <c r="AI15" i="2"/>
  <c r="AK15" i="2"/>
  <c r="AL15" i="2"/>
  <c r="AH15" i="2"/>
  <c r="AM15" i="2"/>
  <c r="AN15" i="2"/>
  <c r="AJ15" i="2"/>
  <c r="H15" i="2"/>
  <c r="M14" i="4"/>
  <c r="L14" i="4"/>
  <c r="K14" i="4"/>
  <c r="BB14" i="4"/>
  <c r="I11" i="4"/>
  <c r="J12" i="4"/>
  <c r="AF14" i="12"/>
  <c r="AG14" i="12"/>
  <c r="AQ14" i="12"/>
  <c r="AD14" i="12"/>
  <c r="AE14" i="12"/>
  <c r="AP14" i="12"/>
  <c r="AN14" i="12"/>
  <c r="AH14" i="12"/>
  <c r="AI14" i="12"/>
  <c r="AJ14" i="12"/>
  <c r="AK14" i="12"/>
  <c r="AL14" i="12"/>
  <c r="AM14" i="12"/>
  <c r="H14" i="12"/>
  <c r="L13" i="5"/>
  <c r="J11" i="5"/>
  <c r="M13" i="5"/>
  <c r="BB13" i="5"/>
  <c r="I10" i="5"/>
  <c r="AJ14" i="7"/>
  <c r="AL14" i="7"/>
  <c r="AH14" i="7"/>
  <c r="AQ14" i="7"/>
  <c r="AG14" i="7"/>
  <c r="AP14" i="7"/>
  <c r="AE14" i="7"/>
  <c r="AK14" i="7"/>
  <c r="AM14" i="7"/>
  <c r="AI14" i="7"/>
  <c r="AF14" i="7"/>
  <c r="AN14" i="7"/>
  <c r="AD14" i="7"/>
  <c r="H14" i="7"/>
  <c r="V14" i="7"/>
  <c r="F15" i="7"/>
  <c r="A16" i="7"/>
  <c r="D15" i="7"/>
  <c r="AC15" i="7"/>
  <c r="B15" i="7"/>
  <c r="E15" i="7"/>
  <c r="W15" i="7"/>
  <c r="C15" i="7"/>
  <c r="B16" i="23"/>
  <c r="BB16" i="23"/>
  <c r="C16" i="23"/>
  <c r="E16" i="23"/>
  <c r="A17" i="23"/>
  <c r="F16" i="23"/>
  <c r="D16" i="23"/>
  <c r="A11" i="15"/>
  <c r="B10" i="15"/>
  <c r="AQ15" i="8"/>
  <c r="AH15" i="8"/>
  <c r="AJ15" i="8"/>
  <c r="AD15" i="8"/>
  <c r="AK15" i="8"/>
  <c r="AF15" i="8"/>
  <c r="AN15" i="8"/>
  <c r="AG15" i="8"/>
  <c r="AI15" i="8"/>
  <c r="AP15" i="8"/>
  <c r="AE15" i="8"/>
  <c r="AL15" i="8"/>
  <c r="AM15" i="8"/>
  <c r="H15" i="8"/>
  <c r="A14" i="18"/>
  <c r="B13" i="18"/>
  <c r="N14" i="4"/>
  <c r="O14" i="4"/>
  <c r="W47" i="11"/>
  <c r="W44" i="11"/>
  <c r="N12" i="5"/>
  <c r="O12" i="5"/>
  <c r="B14" i="5"/>
  <c r="F14" i="5"/>
  <c r="D14" i="5"/>
  <c r="AC14" i="5"/>
  <c r="A15" i="5"/>
  <c r="E14" i="5"/>
  <c r="W14" i="5"/>
  <c r="C14" i="5"/>
  <c r="V14" i="5"/>
  <c r="AQ13" i="5"/>
  <c r="AE13" i="5"/>
  <c r="AP13" i="5"/>
  <c r="AI13" i="5"/>
  <c r="AJ13" i="5"/>
  <c r="AL13" i="5"/>
  <c r="AN13" i="5"/>
  <c r="AD13" i="5"/>
  <c r="AF13" i="5"/>
  <c r="AG13" i="5"/>
  <c r="AH13" i="5"/>
  <c r="AK13" i="5"/>
  <c r="AM13" i="5"/>
  <c r="H13" i="5"/>
  <c r="L14" i="7"/>
  <c r="I11" i="7"/>
  <c r="M14" i="7"/>
  <c r="N14" i="7"/>
  <c r="O14" i="7"/>
  <c r="BB14" i="7"/>
  <c r="J12" i="7"/>
  <c r="K13" i="7"/>
  <c r="V15" i="8"/>
  <c r="K14" i="8"/>
  <c r="M15" i="8"/>
  <c r="N15" i="8"/>
  <c r="O15" i="8"/>
  <c r="BB15" i="8"/>
  <c r="L15" i="8"/>
  <c r="I12" i="8"/>
  <c r="J13" i="8"/>
  <c r="B16" i="8"/>
  <c r="D16" i="8"/>
  <c r="AC16" i="8"/>
  <c r="E16" i="8"/>
  <c r="W16" i="8"/>
  <c r="F16" i="8"/>
  <c r="A17" i="8"/>
  <c r="C16" i="8"/>
  <c r="W37" i="11"/>
  <c r="Z37" i="11"/>
  <c r="A17" i="14"/>
  <c r="B16" i="14"/>
  <c r="X34" i="11"/>
  <c r="S42" i="10"/>
  <c r="O40" i="11"/>
  <c r="O42" i="11"/>
  <c r="P50" i="10"/>
  <c r="AA40" i="11"/>
  <c r="X40" i="11"/>
  <c r="U40" i="11"/>
  <c r="R40" i="11"/>
  <c r="R42" i="11"/>
  <c r="Q50" i="10"/>
  <c r="L40" i="11"/>
  <c r="I42" i="11"/>
  <c r="N50" i="10"/>
  <c r="AA38" i="11"/>
  <c r="T46" i="10"/>
  <c r="U38" i="11"/>
  <c r="R46" i="10"/>
  <c r="R38" i="11"/>
  <c r="Q46" i="10"/>
  <c r="O38" i="11"/>
  <c r="P46" i="10"/>
  <c r="V13" i="6"/>
  <c r="L13" i="6"/>
  <c r="M13" i="6"/>
  <c r="N13" i="6"/>
  <c r="O13" i="6"/>
  <c r="BB13" i="6"/>
  <c r="I10" i="6"/>
  <c r="J11" i="6"/>
  <c r="D9" i="16"/>
  <c r="AP15" i="4"/>
  <c r="AQ15" i="4"/>
  <c r="AD15" i="4"/>
  <c r="AE15" i="4"/>
  <c r="AF15" i="4"/>
  <c r="AG15" i="4"/>
  <c r="AH15" i="4"/>
  <c r="AI15" i="4"/>
  <c r="AJ15" i="4"/>
  <c r="AK15" i="4"/>
  <c r="AL15" i="4"/>
  <c r="AM15" i="4"/>
  <c r="AN15" i="4"/>
  <c r="H15" i="4"/>
  <c r="B58" i="10"/>
  <c r="B59" i="10"/>
  <c r="K51" i="11"/>
  <c r="K48" i="11"/>
  <c r="B60" i="10"/>
  <c r="C57" i="10"/>
  <c r="B61" i="10"/>
  <c r="X15" i="23"/>
  <c r="N12" i="6"/>
  <c r="O12" i="6"/>
  <c r="K12" i="6"/>
  <c r="A12" i="17"/>
  <c r="B11" i="17"/>
  <c r="K41" i="11"/>
  <c r="N14" i="12"/>
  <c r="O14" i="12"/>
  <c r="Z51" i="11"/>
  <c r="Z48" i="11"/>
  <c r="N51" i="11"/>
  <c r="N48" i="11"/>
  <c r="T51" i="11"/>
  <c r="T48" i="11"/>
  <c r="W51" i="11"/>
  <c r="W48" i="11"/>
  <c r="H50" i="11"/>
  <c r="T50" i="11"/>
  <c r="C49" i="11"/>
  <c r="N50" i="11"/>
  <c r="Z50" i="11"/>
  <c r="K50" i="11"/>
  <c r="W50" i="11"/>
  <c r="A50" i="11"/>
  <c r="Q50" i="11"/>
  <c r="C48" i="11"/>
  <c r="E50" i="11"/>
  <c r="A14" i="19"/>
  <c r="B13" i="19"/>
  <c r="L15" i="12"/>
  <c r="M15" i="12"/>
  <c r="BB15" i="12"/>
  <c r="I12" i="12"/>
  <c r="J13" i="12"/>
  <c r="N16" i="23"/>
  <c r="P16" i="23"/>
  <c r="X16" i="23"/>
  <c r="J15" i="23"/>
  <c r="B13" i="22"/>
  <c r="A14" i="22"/>
  <c r="Q47" i="11"/>
  <c r="Q44" i="11"/>
  <c r="A15" i="3"/>
  <c r="B14" i="3"/>
  <c r="F14" i="3"/>
  <c r="D14" i="3"/>
  <c r="AC14" i="3"/>
  <c r="C14" i="3"/>
  <c r="E14" i="3"/>
  <c r="W14" i="3"/>
  <c r="B14" i="6"/>
  <c r="A15" i="6"/>
  <c r="F14" i="6"/>
  <c r="E14" i="6"/>
  <c r="W14" i="6"/>
  <c r="D14" i="6"/>
  <c r="AC14" i="6"/>
  <c r="C14" i="6"/>
  <c r="Q15" i="23"/>
  <c r="K15" i="23"/>
  <c r="R15" i="23"/>
  <c r="U15" i="23"/>
  <c r="P15" i="23"/>
  <c r="T42" i="10"/>
  <c r="F17" i="2"/>
  <c r="B17" i="2"/>
  <c r="A18" i="2"/>
  <c r="D17" i="2"/>
  <c r="AC17" i="2"/>
  <c r="C17" i="2"/>
  <c r="E17" i="2"/>
  <c r="W17" i="2"/>
  <c r="F16" i="12"/>
  <c r="B16" i="12"/>
  <c r="K15" i="12"/>
  <c r="A17" i="12"/>
  <c r="D16" i="12"/>
  <c r="AC16" i="12"/>
  <c r="C16" i="12"/>
  <c r="E16" i="12"/>
  <c r="W16" i="12"/>
  <c r="H33" i="11"/>
  <c r="V16" i="23"/>
  <c r="W15" i="23"/>
  <c r="T46" i="11"/>
  <c r="N46" i="11"/>
  <c r="W46" i="11"/>
  <c r="N47" i="11"/>
  <c r="N44" i="11"/>
  <c r="T47" i="11"/>
  <c r="T44" i="11"/>
  <c r="AP13" i="3"/>
  <c r="AD13" i="3"/>
  <c r="AE13" i="3"/>
  <c r="AF13" i="3"/>
  <c r="AG13" i="3"/>
  <c r="AH13" i="3"/>
  <c r="AI13" i="3"/>
  <c r="AJ13" i="3"/>
  <c r="AK13" i="3"/>
  <c r="AL13" i="3"/>
  <c r="AM13" i="3"/>
  <c r="AN13" i="3"/>
  <c r="AQ13" i="3"/>
  <c r="H13" i="3"/>
  <c r="U13" i="4"/>
  <c r="T13" i="4"/>
  <c r="B16" i="4"/>
  <c r="F16" i="4"/>
  <c r="A17" i="4"/>
  <c r="E16" i="4"/>
  <c r="W16" i="4"/>
  <c r="D16" i="4"/>
  <c r="AC16" i="4"/>
  <c r="C16" i="4"/>
  <c r="V16" i="4"/>
  <c r="M15" i="23"/>
  <c r="N12" i="3"/>
  <c r="O12" i="3"/>
  <c r="H37" i="11"/>
  <c r="M16" i="2"/>
  <c r="L16" i="2"/>
  <c r="BB16" i="2"/>
  <c r="K16" i="2"/>
  <c r="I13" i="2"/>
  <c r="J14" i="2"/>
  <c r="B11" i="20"/>
  <c r="A12" i="20"/>
  <c r="F38" i="11"/>
  <c r="M46" i="10"/>
  <c r="AG36" i="11"/>
  <c r="AD36" i="11"/>
  <c r="AF36" i="11"/>
  <c r="AI36" i="11"/>
  <c r="AJ36" i="11"/>
  <c r="AH36" i="11"/>
  <c r="AK36" i="11"/>
  <c r="G36" i="11"/>
  <c r="AE36" i="11"/>
  <c r="F40" i="11"/>
  <c r="V15" i="12"/>
  <c r="AH15" i="12"/>
  <c r="AI15" i="12"/>
  <c r="AJ15" i="12"/>
  <c r="AK15" i="12"/>
  <c r="AL15" i="12"/>
  <c r="AM15" i="12"/>
  <c r="AF15" i="12"/>
  <c r="AG15" i="12"/>
  <c r="AQ15" i="12"/>
  <c r="AD15" i="12"/>
  <c r="AE15" i="12"/>
  <c r="AP15" i="12"/>
  <c r="AN15" i="12"/>
  <c r="H15" i="12"/>
  <c r="J16" i="23"/>
  <c r="L16" i="23"/>
  <c r="B10" i="21"/>
  <c r="A11" i="21"/>
  <c r="N15" i="2"/>
  <c r="O15" i="2"/>
  <c r="V15" i="23"/>
  <c r="H46" i="11"/>
  <c r="Q46" i="11"/>
  <c r="K46" i="11"/>
  <c r="K47" i="11"/>
  <c r="K44" i="11"/>
  <c r="H47" i="11"/>
  <c r="H44" i="11"/>
  <c r="A12" i="16"/>
  <c r="B11" i="16"/>
  <c r="V13" i="3"/>
  <c r="L13" i="3"/>
  <c r="K13" i="3"/>
  <c r="BB13" i="3"/>
  <c r="M13" i="3"/>
  <c r="I10" i="3"/>
  <c r="J11" i="3"/>
  <c r="E51" i="10"/>
  <c r="F34" i="11"/>
  <c r="M42" i="10"/>
  <c r="AH32" i="11"/>
  <c r="AB32" i="11"/>
  <c r="AI32" i="11"/>
  <c r="AD32" i="11"/>
  <c r="AF32" i="11"/>
  <c r="AG32" i="11"/>
  <c r="AE32" i="11"/>
  <c r="AK32" i="11"/>
  <c r="AJ32" i="11"/>
  <c r="AF13" i="6"/>
  <c r="AJ13" i="6"/>
  <c r="AN13" i="6"/>
  <c r="AQ13" i="6"/>
  <c r="AE13" i="6"/>
  <c r="AI13" i="6"/>
  <c r="AM13" i="6"/>
  <c r="AD13" i="6"/>
  <c r="AH13" i="6"/>
  <c r="AL13" i="6"/>
  <c r="AP13" i="6"/>
  <c r="AG13" i="6"/>
  <c r="AK13" i="6"/>
  <c r="H13" i="6"/>
  <c r="V15" i="4"/>
  <c r="L15" i="4"/>
  <c r="M15" i="4"/>
  <c r="K15" i="4"/>
  <c r="BB15" i="4"/>
  <c r="I12" i="4"/>
  <c r="J13" i="4"/>
  <c r="C55" i="10"/>
  <c r="C56" i="10"/>
  <c r="O15" i="23"/>
  <c r="V16" i="2"/>
  <c r="U16" i="2"/>
  <c r="T16" i="2"/>
  <c r="AP16" i="2"/>
  <c r="AQ16" i="2"/>
  <c r="AD16" i="2"/>
  <c r="AE16" i="2"/>
  <c r="AF16" i="2"/>
  <c r="AG16" i="2"/>
  <c r="AJ16" i="2"/>
  <c r="AI16" i="2"/>
  <c r="AK16" i="2"/>
  <c r="AL16" i="2"/>
  <c r="AH16" i="2"/>
  <c r="AM16" i="2"/>
  <c r="AN16" i="2"/>
  <c r="H16" i="2"/>
  <c r="A56" i="11"/>
  <c r="B52" i="11"/>
  <c r="R16" i="23"/>
  <c r="T16" i="23"/>
  <c r="T15" i="23"/>
  <c r="E46" i="11"/>
  <c r="Z46" i="11"/>
  <c r="K45" i="11"/>
  <c r="Q45" i="11"/>
  <c r="Z45" i="11"/>
  <c r="E45" i="11"/>
  <c r="W45" i="11"/>
  <c r="Z47" i="11"/>
  <c r="Z44" i="11"/>
  <c r="E47" i="11"/>
  <c r="I10" i="16"/>
  <c r="G10" i="16"/>
  <c r="C10" i="16"/>
  <c r="H10" i="16"/>
  <c r="F10" i="16"/>
  <c r="E10" i="16"/>
  <c r="N13" i="3"/>
  <c r="O13" i="3"/>
  <c r="Q51" i="11"/>
  <c r="Q48" i="11"/>
  <c r="E51" i="11"/>
  <c r="H51" i="11"/>
  <c r="H48" i="11"/>
  <c r="B17" i="8"/>
  <c r="A18" i="8"/>
  <c r="D17" i="8"/>
  <c r="AC17" i="8"/>
  <c r="F17" i="8"/>
  <c r="C17" i="8"/>
  <c r="E17" i="8"/>
  <c r="W17" i="8"/>
  <c r="M16" i="8"/>
  <c r="I13" i="8"/>
  <c r="L16" i="8"/>
  <c r="K16" i="8"/>
  <c r="BB16" i="8"/>
  <c r="J14" i="8"/>
  <c r="K15" i="8"/>
  <c r="M14" i="5"/>
  <c r="BB14" i="5"/>
  <c r="J12" i="5"/>
  <c r="L14" i="5"/>
  <c r="I11" i="5"/>
  <c r="A15" i="18"/>
  <c r="B14" i="18"/>
  <c r="A18" i="23"/>
  <c r="F17" i="23"/>
  <c r="D17" i="23"/>
  <c r="E17" i="23"/>
  <c r="B17" i="23"/>
  <c r="BB17" i="23"/>
  <c r="C17" i="23"/>
  <c r="V15" i="7"/>
  <c r="U15" i="7"/>
  <c r="T15" i="7"/>
  <c r="K14" i="7"/>
  <c r="M15" i="7"/>
  <c r="N15" i="7"/>
  <c r="O15" i="7"/>
  <c r="W49" i="11"/>
  <c r="BB15" i="7"/>
  <c r="J13" i="7"/>
  <c r="L15" i="7"/>
  <c r="K15" i="7"/>
  <c r="I12" i="7"/>
  <c r="F16" i="7"/>
  <c r="E16" i="7"/>
  <c r="W16" i="7"/>
  <c r="C16" i="7"/>
  <c r="B16" i="7"/>
  <c r="A17" i="7"/>
  <c r="D16" i="7"/>
  <c r="AC16" i="7"/>
  <c r="N13" i="5"/>
  <c r="O13" i="5"/>
  <c r="V16" i="8"/>
  <c r="AM16" i="8"/>
  <c r="AQ16" i="8"/>
  <c r="AH16" i="8"/>
  <c r="AJ16" i="8"/>
  <c r="AD16" i="8"/>
  <c r="AK16" i="8"/>
  <c r="H16" i="8"/>
  <c r="AF16" i="8"/>
  <c r="AN16" i="8"/>
  <c r="AG16" i="8"/>
  <c r="AI16" i="8"/>
  <c r="AP16" i="8"/>
  <c r="AE16" i="8"/>
  <c r="AL16" i="8"/>
  <c r="B15" i="5"/>
  <c r="D15" i="5"/>
  <c r="AC15" i="5"/>
  <c r="E15" i="5"/>
  <c r="W15" i="5"/>
  <c r="F15" i="5"/>
  <c r="A16" i="5"/>
  <c r="C15" i="5"/>
  <c r="V15" i="5"/>
  <c r="AQ14" i="5"/>
  <c r="AE14" i="5"/>
  <c r="AL14" i="5"/>
  <c r="AN14" i="5"/>
  <c r="AF14" i="5"/>
  <c r="AH14" i="5"/>
  <c r="H14" i="5"/>
  <c r="AP14" i="5"/>
  <c r="AD14" i="5"/>
  <c r="AK14" i="5"/>
  <c r="AM14" i="5"/>
  <c r="AG14" i="5"/>
  <c r="AI14" i="5"/>
  <c r="AJ14" i="5"/>
  <c r="N37" i="11"/>
  <c r="N41" i="11"/>
  <c r="A12" i="15"/>
  <c r="B11" i="15"/>
  <c r="AP15" i="7"/>
  <c r="AE15" i="7"/>
  <c r="AK15" i="7"/>
  <c r="AM15" i="7"/>
  <c r="AI15" i="7"/>
  <c r="AF15" i="7"/>
  <c r="AN15" i="7"/>
  <c r="AD15" i="7"/>
  <c r="AJ15" i="7"/>
  <c r="AL15" i="7"/>
  <c r="AH15" i="7"/>
  <c r="AQ15" i="7"/>
  <c r="AG15" i="7"/>
  <c r="H15" i="7"/>
  <c r="K13" i="5"/>
  <c r="A18" i="14"/>
  <c r="B17" i="14"/>
  <c r="AA42" i="11"/>
  <c r="T50" i="10"/>
  <c r="X42" i="11"/>
  <c r="S50" i="10"/>
  <c r="Y36" i="11"/>
  <c r="U42" i="11"/>
  <c r="R50" i="10"/>
  <c r="L42" i="11"/>
  <c r="O50" i="10"/>
  <c r="S36" i="11"/>
  <c r="AB36" i="11"/>
  <c r="P36" i="11"/>
  <c r="V36" i="11"/>
  <c r="J36" i="11"/>
  <c r="M36" i="11"/>
  <c r="M32" i="11"/>
  <c r="V32" i="11"/>
  <c r="P32" i="11"/>
  <c r="S32" i="11"/>
  <c r="G32" i="11"/>
  <c r="J32" i="11"/>
  <c r="D10" i="16"/>
  <c r="L16" i="4"/>
  <c r="BB16" i="4"/>
  <c r="M16" i="4"/>
  <c r="I13" i="4"/>
  <c r="J14" i="4"/>
  <c r="F18" i="2"/>
  <c r="A19" i="2"/>
  <c r="B18" i="2"/>
  <c r="D18" i="2"/>
  <c r="AC18" i="2"/>
  <c r="C18" i="2"/>
  <c r="E18" i="2"/>
  <c r="W18" i="2"/>
  <c r="V14" i="6"/>
  <c r="B15" i="6"/>
  <c r="A16" i="6"/>
  <c r="F15" i="6"/>
  <c r="D15" i="6"/>
  <c r="AC15" i="6"/>
  <c r="E15" i="6"/>
  <c r="W15" i="6"/>
  <c r="C15" i="6"/>
  <c r="AQ14" i="3"/>
  <c r="AP14" i="3"/>
  <c r="AD14" i="3"/>
  <c r="AF14" i="3"/>
  <c r="AH14" i="3"/>
  <c r="AJ14" i="3"/>
  <c r="AL14" i="3"/>
  <c r="AN14" i="3"/>
  <c r="AE14" i="3"/>
  <c r="AG14" i="3"/>
  <c r="AI14" i="3"/>
  <c r="AK14" i="3"/>
  <c r="AM14" i="3"/>
  <c r="H14" i="3"/>
  <c r="A15" i="19"/>
  <c r="B14" i="19"/>
  <c r="C61" i="10"/>
  <c r="B62" i="10"/>
  <c r="N55" i="11"/>
  <c r="N52" i="11"/>
  <c r="B64" i="10"/>
  <c r="B63" i="10"/>
  <c r="T55" i="11"/>
  <c r="T52" i="11"/>
  <c r="B65" i="10"/>
  <c r="S15" i="23"/>
  <c r="I15" i="23"/>
  <c r="E55" i="10"/>
  <c r="E11" i="16"/>
  <c r="H11" i="16"/>
  <c r="G11" i="16"/>
  <c r="I11" i="16"/>
  <c r="C11" i="16"/>
  <c r="F11" i="16"/>
  <c r="B17" i="12"/>
  <c r="A18" i="12"/>
  <c r="F17" i="12"/>
  <c r="E17" i="12"/>
  <c r="W17" i="12"/>
  <c r="D17" i="12"/>
  <c r="AC17" i="12"/>
  <c r="C17" i="12"/>
  <c r="L17" i="2"/>
  <c r="M17" i="2"/>
  <c r="K17" i="2"/>
  <c r="BB17" i="2"/>
  <c r="I14" i="2"/>
  <c r="J15" i="2"/>
  <c r="L14" i="6"/>
  <c r="M14" i="6"/>
  <c r="BB14" i="6"/>
  <c r="K14" i="6"/>
  <c r="I11" i="6"/>
  <c r="J12" i="6"/>
  <c r="M14" i="3"/>
  <c r="L14" i="3"/>
  <c r="BB14" i="3"/>
  <c r="I11" i="3"/>
  <c r="J12" i="3"/>
  <c r="E49" i="11"/>
  <c r="Z49" i="11"/>
  <c r="E44" i="11"/>
  <c r="AA44" i="11"/>
  <c r="AC47" i="11"/>
  <c r="W55" i="11"/>
  <c r="W52" i="11"/>
  <c r="C52" i="11"/>
  <c r="Q54" i="11"/>
  <c r="C53" i="11"/>
  <c r="H54" i="11"/>
  <c r="K54" i="11"/>
  <c r="Z54" i="11"/>
  <c r="A54" i="11"/>
  <c r="N54" i="11"/>
  <c r="N15" i="4"/>
  <c r="O15" i="4"/>
  <c r="A13" i="16"/>
  <c r="B12" i="16"/>
  <c r="A12" i="21"/>
  <c r="B11" i="21"/>
  <c r="N16" i="2"/>
  <c r="O16" i="2"/>
  <c r="B17" i="4"/>
  <c r="K16" i="4"/>
  <c r="A18" i="4"/>
  <c r="F17" i="4"/>
  <c r="C17" i="4"/>
  <c r="V17" i="4"/>
  <c r="D17" i="4"/>
  <c r="AC17" i="4"/>
  <c r="E17" i="4"/>
  <c r="W17" i="4"/>
  <c r="M16" i="12"/>
  <c r="L16" i="12"/>
  <c r="BB16" i="12"/>
  <c r="I13" i="12"/>
  <c r="J14" i="12"/>
  <c r="V17" i="2"/>
  <c r="U17" i="2"/>
  <c r="T17" i="2"/>
  <c r="AF17" i="2"/>
  <c r="AI17" i="2"/>
  <c r="AJ17" i="2"/>
  <c r="AK17" i="2"/>
  <c r="AP17" i="2"/>
  <c r="AQ17" i="2"/>
  <c r="AD17" i="2"/>
  <c r="AE17" i="2"/>
  <c r="AH17" i="2"/>
  <c r="AM17" i="2"/>
  <c r="AN17" i="2"/>
  <c r="AG17" i="2"/>
  <c r="AL17" i="2"/>
  <c r="H17" i="2"/>
  <c r="V14" i="3"/>
  <c r="B15" i="3"/>
  <c r="F15" i="3"/>
  <c r="A16" i="3"/>
  <c r="E15" i="3"/>
  <c r="W15" i="3"/>
  <c r="D15" i="3"/>
  <c r="AC15" i="3"/>
  <c r="C15" i="3"/>
  <c r="A15" i="22"/>
  <c r="B14" i="22"/>
  <c r="E48" i="11"/>
  <c r="A13" i="17"/>
  <c r="B12" i="17"/>
  <c r="K13" i="6"/>
  <c r="B56" i="11"/>
  <c r="A60" i="11"/>
  <c r="F42" i="11"/>
  <c r="AI40" i="11"/>
  <c r="AH40" i="11"/>
  <c r="Y40" i="11"/>
  <c r="AJ40" i="11"/>
  <c r="AD40" i="11"/>
  <c r="AB40" i="11"/>
  <c r="AF40" i="11"/>
  <c r="AG40" i="11"/>
  <c r="AE40" i="11"/>
  <c r="AK40" i="11"/>
  <c r="M40" i="11"/>
  <c r="A13" i="20"/>
  <c r="B12" i="20"/>
  <c r="H41" i="11"/>
  <c r="AD16" i="4"/>
  <c r="AE16" i="4"/>
  <c r="AF16" i="4"/>
  <c r="AG16" i="4"/>
  <c r="AH16" i="4"/>
  <c r="AI16" i="4"/>
  <c r="AJ16" i="4"/>
  <c r="AK16" i="4"/>
  <c r="AL16" i="4"/>
  <c r="AM16" i="4"/>
  <c r="AN16" i="4"/>
  <c r="AP16" i="4"/>
  <c r="AQ16" i="4"/>
  <c r="H16" i="4"/>
  <c r="V16" i="12"/>
  <c r="AP16" i="12"/>
  <c r="AN16" i="12"/>
  <c r="AH16" i="12"/>
  <c r="AI16" i="12"/>
  <c r="AJ16" i="12"/>
  <c r="AK16" i="12"/>
  <c r="AL16" i="12"/>
  <c r="AM16" i="12"/>
  <c r="AF16" i="12"/>
  <c r="AG16" i="12"/>
  <c r="AQ16" i="12"/>
  <c r="AD16" i="12"/>
  <c r="AE16" i="12"/>
  <c r="H16" i="12"/>
  <c r="AP14" i="6"/>
  <c r="AG14" i="6"/>
  <c r="AK14" i="6"/>
  <c r="AF14" i="6"/>
  <c r="AJ14" i="6"/>
  <c r="AN14" i="6"/>
  <c r="AQ14" i="6"/>
  <c r="AE14" i="6"/>
  <c r="AI14" i="6"/>
  <c r="AM14" i="6"/>
  <c r="AD14" i="6"/>
  <c r="AH14" i="6"/>
  <c r="AL14" i="6"/>
  <c r="H14" i="6"/>
  <c r="N15" i="12"/>
  <c r="O15" i="12"/>
  <c r="T37" i="11"/>
  <c r="T41" i="11"/>
  <c r="C60" i="10"/>
  <c r="E59" i="10"/>
  <c r="C59" i="10"/>
  <c r="AC51" i="11"/>
  <c r="Q49" i="11"/>
  <c r="AQ15" i="5"/>
  <c r="AG15" i="5"/>
  <c r="AI15" i="5"/>
  <c r="AJ15" i="5"/>
  <c r="AK15" i="5"/>
  <c r="AM15" i="5"/>
  <c r="AF15" i="5"/>
  <c r="AP15" i="5"/>
  <c r="AH15" i="5"/>
  <c r="AD15" i="5"/>
  <c r="AE15" i="5"/>
  <c r="AL15" i="5"/>
  <c r="AN15" i="5"/>
  <c r="H15" i="5"/>
  <c r="B17" i="7"/>
  <c r="D17" i="7"/>
  <c r="AC17" i="7"/>
  <c r="E17" i="7"/>
  <c r="W17" i="7"/>
  <c r="A18" i="7"/>
  <c r="F17" i="7"/>
  <c r="C17" i="7"/>
  <c r="V16" i="7"/>
  <c r="AN16" i="7"/>
  <c r="AL16" i="7"/>
  <c r="AQ16" i="7"/>
  <c r="AG16" i="7"/>
  <c r="AP16" i="7"/>
  <c r="AE16" i="7"/>
  <c r="AK16" i="7"/>
  <c r="AM16" i="7"/>
  <c r="AI16" i="7"/>
  <c r="AF16" i="7"/>
  <c r="AD16" i="7"/>
  <c r="AJ16" i="7"/>
  <c r="AH16" i="7"/>
  <c r="H16" i="7"/>
  <c r="AD17" i="8"/>
  <c r="AK17" i="8"/>
  <c r="AF17" i="8"/>
  <c r="AN17" i="8"/>
  <c r="AG17" i="8"/>
  <c r="AI17" i="8"/>
  <c r="H17" i="8"/>
  <c r="AP17" i="8"/>
  <c r="AE17" i="8"/>
  <c r="AL17" i="8"/>
  <c r="AM17" i="8"/>
  <c r="AQ17" i="8"/>
  <c r="AH17" i="8"/>
  <c r="AJ17" i="8"/>
  <c r="F18" i="8"/>
  <c r="E18" i="8"/>
  <c r="W18" i="8"/>
  <c r="C18" i="8"/>
  <c r="A19" i="8"/>
  <c r="B18" i="8"/>
  <c r="D18" i="8"/>
  <c r="AC18" i="8"/>
  <c r="I48" i="11"/>
  <c r="W54" i="11"/>
  <c r="T54" i="11"/>
  <c r="E54" i="11"/>
  <c r="N14" i="3"/>
  <c r="O14" i="3"/>
  <c r="H45" i="11"/>
  <c r="N14" i="6"/>
  <c r="O14" i="6"/>
  <c r="A13" i="15"/>
  <c r="B12" i="15"/>
  <c r="F16" i="5"/>
  <c r="B16" i="5"/>
  <c r="C16" i="5"/>
  <c r="V16" i="5"/>
  <c r="A17" i="5"/>
  <c r="E16" i="5"/>
  <c r="W16" i="5"/>
  <c r="D16" i="5"/>
  <c r="AC16" i="5"/>
  <c r="M15" i="5"/>
  <c r="K15" i="5"/>
  <c r="I12" i="5"/>
  <c r="L15" i="5"/>
  <c r="BB15" i="5"/>
  <c r="J13" i="5"/>
  <c r="M16" i="7"/>
  <c r="I13" i="7"/>
  <c r="BB16" i="7"/>
  <c r="L16" i="7"/>
  <c r="J14" i="7"/>
  <c r="F18" i="23"/>
  <c r="D18" i="23"/>
  <c r="C18" i="23"/>
  <c r="A19" i="23"/>
  <c r="E18" i="23"/>
  <c r="B18" i="23"/>
  <c r="BB18" i="23"/>
  <c r="B15" i="18"/>
  <c r="A16" i="18"/>
  <c r="K14" i="5"/>
  <c r="N14" i="5"/>
  <c r="O14" i="5"/>
  <c r="N16" i="8"/>
  <c r="O16" i="8"/>
  <c r="V17" i="8"/>
  <c r="K17" i="8"/>
  <c r="L17" i="8"/>
  <c r="M17" i="8"/>
  <c r="BB17" i="8"/>
  <c r="I14" i="8"/>
  <c r="J15" i="8"/>
  <c r="B18" i="14"/>
  <c r="A19" i="14"/>
  <c r="AA48" i="11"/>
  <c r="AA50" i="11"/>
  <c r="T58" i="10"/>
  <c r="U48" i="11"/>
  <c r="U50" i="11"/>
  <c r="R58" i="10"/>
  <c r="X48" i="11"/>
  <c r="O48" i="11"/>
  <c r="O50" i="11"/>
  <c r="P58" i="10"/>
  <c r="R48" i="11"/>
  <c r="U44" i="11"/>
  <c r="U46" i="11"/>
  <c r="R54" i="10"/>
  <c r="L48" i="11"/>
  <c r="I50" i="11"/>
  <c r="N58" i="10"/>
  <c r="I44" i="11"/>
  <c r="I46" i="11"/>
  <c r="N54" i="10"/>
  <c r="X44" i="11"/>
  <c r="R44" i="11"/>
  <c r="R46" i="11"/>
  <c r="Q54" i="10"/>
  <c r="O44" i="11"/>
  <c r="O46" i="11"/>
  <c r="P54" i="10"/>
  <c r="L44" i="11"/>
  <c r="L46" i="11"/>
  <c r="O54" i="10"/>
  <c r="P40" i="11"/>
  <c r="S40" i="11"/>
  <c r="V40" i="11"/>
  <c r="G40" i="11"/>
  <c r="J40" i="11"/>
  <c r="A58" i="11"/>
  <c r="C56" i="11"/>
  <c r="C57" i="11"/>
  <c r="AD15" i="3"/>
  <c r="AE15" i="3"/>
  <c r="AF15" i="3"/>
  <c r="AG15" i="3"/>
  <c r="AH15" i="3"/>
  <c r="AI15" i="3"/>
  <c r="AJ15" i="3"/>
  <c r="AK15" i="3"/>
  <c r="AL15" i="3"/>
  <c r="AM15" i="3"/>
  <c r="AQ15" i="3"/>
  <c r="AN15" i="3"/>
  <c r="AP15" i="3"/>
  <c r="H15" i="3"/>
  <c r="A14" i="16"/>
  <c r="B13" i="16"/>
  <c r="L17" i="12"/>
  <c r="M17" i="12"/>
  <c r="BB17" i="12"/>
  <c r="I14" i="12"/>
  <c r="J15" i="12"/>
  <c r="M50" i="10"/>
  <c r="AD15" i="6"/>
  <c r="AH15" i="6"/>
  <c r="AL15" i="6"/>
  <c r="AP15" i="6"/>
  <c r="AG15" i="6"/>
  <c r="AK15" i="6"/>
  <c r="AF15" i="6"/>
  <c r="AJ15" i="6"/>
  <c r="AN15" i="6"/>
  <c r="AQ15" i="6"/>
  <c r="AE15" i="6"/>
  <c r="AI15" i="6"/>
  <c r="AM15" i="6"/>
  <c r="H15" i="6"/>
  <c r="M18" i="2"/>
  <c r="N18" i="2"/>
  <c r="O18" i="2"/>
  <c r="L18" i="2"/>
  <c r="BB18" i="2"/>
  <c r="I15" i="2"/>
  <c r="J16" i="2"/>
  <c r="C64" i="10"/>
  <c r="C63" i="10"/>
  <c r="L15" i="3"/>
  <c r="BB15" i="3"/>
  <c r="M15" i="3"/>
  <c r="I12" i="3"/>
  <c r="J13" i="3"/>
  <c r="E53" i="11"/>
  <c r="K55" i="11"/>
  <c r="K52" i="11"/>
  <c r="K59" i="10"/>
  <c r="K16" i="12"/>
  <c r="N16" i="12"/>
  <c r="O16" i="12"/>
  <c r="Q53" i="11"/>
  <c r="AD17" i="4"/>
  <c r="AE17" i="4"/>
  <c r="AF17" i="4"/>
  <c r="AG17" i="4"/>
  <c r="AH17" i="4"/>
  <c r="AI17" i="4"/>
  <c r="AJ17" i="4"/>
  <c r="AK17" i="4"/>
  <c r="AL17" i="4"/>
  <c r="AM17" i="4"/>
  <c r="AN17" i="4"/>
  <c r="AP17" i="4"/>
  <c r="AQ17" i="4"/>
  <c r="H17" i="4"/>
  <c r="H55" i="11"/>
  <c r="H52" i="11"/>
  <c r="E55" i="11"/>
  <c r="F44" i="11"/>
  <c r="K49" i="11"/>
  <c r="N17" i="2"/>
  <c r="O17" i="2"/>
  <c r="AQ17" i="12"/>
  <c r="AD17" i="12"/>
  <c r="AE17" i="12"/>
  <c r="AP17" i="12"/>
  <c r="AN17" i="12"/>
  <c r="AH17" i="12"/>
  <c r="AI17" i="12"/>
  <c r="AJ17" i="12"/>
  <c r="AK17" i="12"/>
  <c r="AL17" i="12"/>
  <c r="AM17" i="12"/>
  <c r="AF17" i="12"/>
  <c r="AG17" i="12"/>
  <c r="H17" i="12"/>
  <c r="D11" i="16"/>
  <c r="Q16" i="23"/>
  <c r="J17" i="23"/>
  <c r="T17" i="23"/>
  <c r="M16" i="23"/>
  <c r="S16" i="23"/>
  <c r="K16" i="23"/>
  <c r="V17" i="23"/>
  <c r="L17" i="23"/>
  <c r="I16" i="23"/>
  <c r="X17" i="23"/>
  <c r="P17" i="23"/>
  <c r="N17" i="23"/>
  <c r="O16" i="23"/>
  <c r="R17" i="23"/>
  <c r="U16" i="23"/>
  <c r="W16" i="23"/>
  <c r="V15" i="6"/>
  <c r="A17" i="6"/>
  <c r="F16" i="6"/>
  <c r="B16" i="6"/>
  <c r="D16" i="6"/>
  <c r="AC16" i="6"/>
  <c r="C16" i="6"/>
  <c r="E16" i="6"/>
  <c r="W16" i="6"/>
  <c r="F19" i="2"/>
  <c r="A20" i="2"/>
  <c r="B19" i="2"/>
  <c r="D19" i="2"/>
  <c r="AC19" i="2"/>
  <c r="C19" i="2"/>
  <c r="E19" i="2"/>
  <c r="W19" i="2"/>
  <c r="N16" i="4"/>
  <c r="O16" i="4"/>
  <c r="K53" i="11"/>
  <c r="A14" i="20"/>
  <c r="B13" i="20"/>
  <c r="B13" i="17"/>
  <c r="A14" i="17"/>
  <c r="V15" i="3"/>
  <c r="M17" i="4"/>
  <c r="L17" i="4"/>
  <c r="BB17" i="4"/>
  <c r="I14" i="4"/>
  <c r="J15" i="4"/>
  <c r="AA46" i="11"/>
  <c r="T54" i="10"/>
  <c r="K14" i="3"/>
  <c r="B60" i="11"/>
  <c r="A64" i="11"/>
  <c r="F48" i="11"/>
  <c r="A16" i="22"/>
  <c r="B15" i="22"/>
  <c r="B16" i="3"/>
  <c r="K15" i="3"/>
  <c r="F16" i="3"/>
  <c r="A17" i="3"/>
  <c r="C16" i="3"/>
  <c r="E16" i="3"/>
  <c r="W16" i="3"/>
  <c r="D16" i="3"/>
  <c r="AC16" i="3"/>
  <c r="A19" i="4"/>
  <c r="B18" i="4"/>
  <c r="K17" i="4"/>
  <c r="F18" i="4"/>
  <c r="E18" i="4"/>
  <c r="W18" i="4"/>
  <c r="D18" i="4"/>
  <c r="AC18" i="4"/>
  <c r="C18" i="4"/>
  <c r="V18" i="4"/>
  <c r="A13" i="21"/>
  <c r="B12" i="21"/>
  <c r="F12" i="16"/>
  <c r="G12" i="16"/>
  <c r="E12" i="16"/>
  <c r="I12" i="16"/>
  <c r="C12" i="16"/>
  <c r="H12" i="16"/>
  <c r="Z55" i="11"/>
  <c r="Z52" i="11"/>
  <c r="Q55" i="11"/>
  <c r="Q52" i="11"/>
  <c r="T45" i="11"/>
  <c r="V17" i="12"/>
  <c r="B18" i="12"/>
  <c r="K17" i="12"/>
  <c r="A19" i="12"/>
  <c r="F18" i="12"/>
  <c r="E18" i="12"/>
  <c r="W18" i="12"/>
  <c r="D18" i="12"/>
  <c r="AC18" i="12"/>
  <c r="C18" i="12"/>
  <c r="B66" i="10"/>
  <c r="B69" i="10"/>
  <c r="B67" i="10"/>
  <c r="C65" i="10"/>
  <c r="B68" i="10"/>
  <c r="A16" i="19"/>
  <c r="B15" i="19"/>
  <c r="L15" i="6"/>
  <c r="K15" i="6"/>
  <c r="BB15" i="6"/>
  <c r="M15" i="6"/>
  <c r="N15" i="6"/>
  <c r="O15" i="6"/>
  <c r="T49" i="11"/>
  <c r="I12" i="6"/>
  <c r="J13" i="6"/>
  <c r="V18" i="2"/>
  <c r="U18" i="2"/>
  <c r="AD18" i="2"/>
  <c r="AE18" i="2"/>
  <c r="AF18" i="2"/>
  <c r="AG18" i="2"/>
  <c r="AH18" i="2"/>
  <c r="T18" i="2"/>
  <c r="AP18" i="2"/>
  <c r="AQ18" i="2"/>
  <c r="AL18" i="2"/>
  <c r="AJ18" i="2"/>
  <c r="AM18" i="2"/>
  <c r="AN18" i="2"/>
  <c r="AI18" i="2"/>
  <c r="AK18" i="2"/>
  <c r="H18" i="2"/>
  <c r="W59" i="11"/>
  <c r="W56" i="11"/>
  <c r="N17" i="8"/>
  <c r="O17" i="8"/>
  <c r="A17" i="18"/>
  <c r="B16" i="18"/>
  <c r="A20" i="23"/>
  <c r="C19" i="23"/>
  <c r="F19" i="23"/>
  <c r="D19" i="23"/>
  <c r="B19" i="23"/>
  <c r="BB19" i="23"/>
  <c r="E19" i="23"/>
  <c r="N16" i="7"/>
  <c r="O16" i="7"/>
  <c r="N15" i="5"/>
  <c r="O15" i="5"/>
  <c r="AQ16" i="5"/>
  <c r="AE16" i="5"/>
  <c r="AP16" i="5"/>
  <c r="AH16" i="5"/>
  <c r="AK16" i="5"/>
  <c r="AM16" i="5"/>
  <c r="AI16" i="5"/>
  <c r="AD16" i="5"/>
  <c r="AF16" i="5"/>
  <c r="AG16" i="5"/>
  <c r="AJ16" i="5"/>
  <c r="AL16" i="5"/>
  <c r="AN16" i="5"/>
  <c r="H16" i="5"/>
  <c r="A14" i="15"/>
  <c r="B13" i="15"/>
  <c r="M18" i="8"/>
  <c r="I15" i="8"/>
  <c r="L18" i="8"/>
  <c r="BB18" i="8"/>
  <c r="J16" i="8"/>
  <c r="V18" i="8"/>
  <c r="AI18" i="8"/>
  <c r="AP18" i="8"/>
  <c r="AE18" i="8"/>
  <c r="AL18" i="8"/>
  <c r="AM18" i="8"/>
  <c r="AQ18" i="8"/>
  <c r="AH18" i="8"/>
  <c r="AJ18" i="8"/>
  <c r="AD18" i="8"/>
  <c r="AK18" i="8"/>
  <c r="AF18" i="8"/>
  <c r="AN18" i="8"/>
  <c r="AG18" i="8"/>
  <c r="H18" i="8"/>
  <c r="AI17" i="7"/>
  <c r="AF17" i="7"/>
  <c r="AN17" i="7"/>
  <c r="AD17" i="7"/>
  <c r="AJ17" i="7"/>
  <c r="AL17" i="7"/>
  <c r="H17" i="7"/>
  <c r="AH17" i="7"/>
  <c r="AQ17" i="7"/>
  <c r="AG17" i="7"/>
  <c r="AP17" i="7"/>
  <c r="AE17" i="7"/>
  <c r="AK17" i="7"/>
  <c r="AM17" i="7"/>
  <c r="L17" i="7"/>
  <c r="I14" i="7"/>
  <c r="K16" i="7"/>
  <c r="M17" i="7"/>
  <c r="N17" i="7"/>
  <c r="O17" i="7"/>
  <c r="BB17" i="7"/>
  <c r="J15" i="7"/>
  <c r="F17" i="5"/>
  <c r="D17" i="5"/>
  <c r="AC17" i="5"/>
  <c r="E17" i="5"/>
  <c r="W17" i="5"/>
  <c r="B17" i="5"/>
  <c r="A18" i="5"/>
  <c r="C17" i="5"/>
  <c r="V17" i="5"/>
  <c r="M16" i="5"/>
  <c r="N16" i="5"/>
  <c r="O16" i="5"/>
  <c r="L16" i="5"/>
  <c r="J14" i="5"/>
  <c r="BB16" i="5"/>
  <c r="I13" i="5"/>
  <c r="B19" i="8"/>
  <c r="E19" i="8"/>
  <c r="W19" i="8"/>
  <c r="C19" i="8"/>
  <c r="A20" i="8"/>
  <c r="F19" i="8"/>
  <c r="D19" i="8"/>
  <c r="AC19" i="8"/>
  <c r="V17" i="7"/>
  <c r="B18" i="7"/>
  <c r="E18" i="7"/>
  <c r="W18" i="7"/>
  <c r="C18" i="7"/>
  <c r="F18" i="7"/>
  <c r="A19" i="7"/>
  <c r="D18" i="7"/>
  <c r="AC18" i="7"/>
  <c r="N45" i="11"/>
  <c r="B19" i="14"/>
  <c r="A20" i="14"/>
  <c r="X50" i="11"/>
  <c r="S58" i="10"/>
  <c r="R50" i="11"/>
  <c r="Q58" i="10"/>
  <c r="L50" i="11"/>
  <c r="O58" i="10"/>
  <c r="X46" i="11"/>
  <c r="S54" i="10"/>
  <c r="B16" i="19"/>
  <c r="A17" i="19"/>
  <c r="A18" i="3"/>
  <c r="F17" i="3"/>
  <c r="B17" i="3"/>
  <c r="D17" i="3"/>
  <c r="AC17" i="3"/>
  <c r="C17" i="3"/>
  <c r="E17" i="3"/>
  <c r="W17" i="3"/>
  <c r="A17" i="22"/>
  <c r="B16" i="22"/>
  <c r="A68" i="11"/>
  <c r="B64" i="11"/>
  <c r="A15" i="17"/>
  <c r="B14" i="17"/>
  <c r="L19" i="2"/>
  <c r="M19" i="2"/>
  <c r="BB19" i="2"/>
  <c r="I16" i="2"/>
  <c r="J17" i="2"/>
  <c r="V16" i="6"/>
  <c r="B17" i="6"/>
  <c r="A18" i="6"/>
  <c r="F17" i="6"/>
  <c r="E17" i="6"/>
  <c r="W17" i="6"/>
  <c r="D17" i="6"/>
  <c r="AC17" i="6"/>
  <c r="C17" i="6"/>
  <c r="W17" i="23"/>
  <c r="F46" i="11"/>
  <c r="M54" i="10"/>
  <c r="AE44" i="11"/>
  <c r="AF44" i="11"/>
  <c r="AH44" i="11"/>
  <c r="AG44" i="11"/>
  <c r="AK44" i="11"/>
  <c r="G44" i="11"/>
  <c r="AJ44" i="11"/>
  <c r="Y44" i="11"/>
  <c r="AI44" i="11"/>
  <c r="AD44" i="11"/>
  <c r="K18" i="2"/>
  <c r="E57" i="11"/>
  <c r="Z57" i="11"/>
  <c r="W57" i="11"/>
  <c r="Q58" i="11"/>
  <c r="E59" i="11"/>
  <c r="J18" i="23"/>
  <c r="P18" i="23"/>
  <c r="D12" i="16"/>
  <c r="F19" i="4"/>
  <c r="A20" i="4"/>
  <c r="B19" i="4"/>
  <c r="D19" i="4"/>
  <c r="AC19" i="4"/>
  <c r="C19" i="4"/>
  <c r="E19" i="4"/>
  <c r="W19" i="4"/>
  <c r="AP16" i="3"/>
  <c r="AD16" i="3"/>
  <c r="AE16" i="3"/>
  <c r="AF16" i="3"/>
  <c r="AG16" i="3"/>
  <c r="AH16" i="3"/>
  <c r="AI16" i="3"/>
  <c r="AJ16" i="3"/>
  <c r="AK16" i="3"/>
  <c r="AL16" i="3"/>
  <c r="AM16" i="3"/>
  <c r="AN16" i="3"/>
  <c r="AQ16" i="3"/>
  <c r="H16" i="3"/>
  <c r="F50" i="11"/>
  <c r="M58" i="10"/>
  <c r="AD48" i="11"/>
  <c r="AF48" i="11"/>
  <c r="AK48" i="11"/>
  <c r="AJ48" i="11"/>
  <c r="AG48" i="11"/>
  <c r="AE48" i="11"/>
  <c r="AH48" i="11"/>
  <c r="AI48" i="11"/>
  <c r="C61" i="11"/>
  <c r="A62" i="11"/>
  <c r="C60" i="11"/>
  <c r="V18" i="23"/>
  <c r="N17" i="4"/>
  <c r="O17" i="4"/>
  <c r="K57" i="11"/>
  <c r="B20" i="2"/>
  <c r="K19" i="2"/>
  <c r="F20" i="2"/>
  <c r="A21" i="2"/>
  <c r="D20" i="2"/>
  <c r="AC20" i="2"/>
  <c r="C20" i="2"/>
  <c r="E20" i="2"/>
  <c r="W20" i="2"/>
  <c r="U17" i="23"/>
  <c r="K17" i="23"/>
  <c r="E13" i="16"/>
  <c r="I13" i="16"/>
  <c r="G13" i="16"/>
  <c r="H13" i="16"/>
  <c r="C13" i="16"/>
  <c r="F13" i="16"/>
  <c r="H58" i="11"/>
  <c r="E58" i="11"/>
  <c r="H59" i="11"/>
  <c r="H56" i="11"/>
  <c r="T59" i="11"/>
  <c r="T56" i="11"/>
  <c r="E63" i="10"/>
  <c r="C68" i="10"/>
  <c r="C67" i="10"/>
  <c r="AF18" i="12"/>
  <c r="AG18" i="12"/>
  <c r="AQ18" i="12"/>
  <c r="AD18" i="12"/>
  <c r="AE18" i="12"/>
  <c r="AP18" i="12"/>
  <c r="AN18" i="12"/>
  <c r="AH18" i="12"/>
  <c r="AI18" i="12"/>
  <c r="AJ18" i="12"/>
  <c r="AK18" i="12"/>
  <c r="AL18" i="12"/>
  <c r="AM18" i="12"/>
  <c r="H18" i="12"/>
  <c r="A14" i="21"/>
  <c r="B13" i="21"/>
  <c r="AQ18" i="4"/>
  <c r="AD18" i="4"/>
  <c r="AE18" i="4"/>
  <c r="AF18" i="4"/>
  <c r="AG18" i="4"/>
  <c r="AH18" i="4"/>
  <c r="AI18" i="4"/>
  <c r="AJ18" i="4"/>
  <c r="AK18" i="4"/>
  <c r="AL18" i="4"/>
  <c r="AM18" i="4"/>
  <c r="AN18" i="4"/>
  <c r="AP18" i="4"/>
  <c r="H18" i="4"/>
  <c r="L16" i="3"/>
  <c r="M16" i="3"/>
  <c r="K16" i="3"/>
  <c r="BB16" i="3"/>
  <c r="I13" i="3"/>
  <c r="J14" i="3"/>
  <c r="X18" i="23"/>
  <c r="U19" i="2"/>
  <c r="V19" i="2"/>
  <c r="T19" i="2"/>
  <c r="AP19" i="2"/>
  <c r="AQ19" i="2"/>
  <c r="AD19" i="2"/>
  <c r="AE19" i="2"/>
  <c r="AF19" i="2"/>
  <c r="AG19" i="2"/>
  <c r="AI19" i="2"/>
  <c r="AK19" i="2"/>
  <c r="AH19" i="2"/>
  <c r="AL19" i="2"/>
  <c r="AJ19" i="2"/>
  <c r="AM19" i="2"/>
  <c r="AN19" i="2"/>
  <c r="H19" i="2"/>
  <c r="M16" i="6"/>
  <c r="L16" i="6"/>
  <c r="BB16" i="6"/>
  <c r="K16" i="6"/>
  <c r="I13" i="6"/>
  <c r="J14" i="6"/>
  <c r="S17" i="23"/>
  <c r="I17" i="23"/>
  <c r="E52" i="11"/>
  <c r="AA52" i="11"/>
  <c r="AC55" i="11"/>
  <c r="N15" i="3"/>
  <c r="O15" i="3"/>
  <c r="N18" i="23"/>
  <c r="B14" i="16"/>
  <c r="A15" i="16"/>
  <c r="W58" i="11"/>
  <c r="Z58" i="11"/>
  <c r="N59" i="11"/>
  <c r="N56" i="11"/>
  <c r="Z59" i="11"/>
  <c r="Z56" i="11"/>
  <c r="M18" i="12"/>
  <c r="L18" i="12"/>
  <c r="BB18" i="12"/>
  <c r="I15" i="12"/>
  <c r="J16" i="12"/>
  <c r="B73" i="10"/>
  <c r="C69" i="10"/>
  <c r="B70" i="10"/>
  <c r="B71" i="10"/>
  <c r="B72" i="10"/>
  <c r="R19" i="23"/>
  <c r="V18" i="12"/>
  <c r="U18" i="12"/>
  <c r="T18" i="12"/>
  <c r="F19" i="12"/>
  <c r="B19" i="12"/>
  <c r="A20" i="12"/>
  <c r="D19" i="12"/>
  <c r="AC19" i="12"/>
  <c r="C19" i="12"/>
  <c r="E19" i="12"/>
  <c r="W19" i="12"/>
  <c r="M18" i="4"/>
  <c r="K18" i="4"/>
  <c r="BB18" i="4"/>
  <c r="L18" i="4"/>
  <c r="I15" i="4"/>
  <c r="J16" i="4"/>
  <c r="V16" i="3"/>
  <c r="P19" i="23"/>
  <c r="L18" i="23"/>
  <c r="A15" i="20"/>
  <c r="B14" i="20"/>
  <c r="AQ16" i="6"/>
  <c r="AE16" i="6"/>
  <c r="AI16" i="6"/>
  <c r="AM16" i="6"/>
  <c r="AD16" i="6"/>
  <c r="AH16" i="6"/>
  <c r="AL16" i="6"/>
  <c r="AP16" i="6"/>
  <c r="AG16" i="6"/>
  <c r="AK16" i="6"/>
  <c r="AF16" i="6"/>
  <c r="AJ16" i="6"/>
  <c r="AN16" i="6"/>
  <c r="H16" i="6"/>
  <c r="O17" i="23"/>
  <c r="M17" i="23"/>
  <c r="Q17" i="23"/>
  <c r="T18" i="23"/>
  <c r="R18" i="23"/>
  <c r="N17" i="12"/>
  <c r="O17" i="12"/>
  <c r="K58" i="11"/>
  <c r="T58" i="11"/>
  <c r="N58" i="11"/>
  <c r="K59" i="11"/>
  <c r="K56" i="11"/>
  <c r="Q59" i="11"/>
  <c r="Q56" i="11"/>
  <c r="X19" i="23"/>
  <c r="A20" i="7"/>
  <c r="E19" i="7"/>
  <c r="W19" i="7"/>
  <c r="C19" i="7"/>
  <c r="B19" i="7"/>
  <c r="F19" i="7"/>
  <c r="D19" i="7"/>
  <c r="AC19" i="7"/>
  <c r="V18" i="7"/>
  <c r="L18" i="7"/>
  <c r="K18" i="7"/>
  <c r="J16" i="7"/>
  <c r="M18" i="7"/>
  <c r="BB18" i="7"/>
  <c r="I15" i="7"/>
  <c r="B20" i="8"/>
  <c r="F20" i="8"/>
  <c r="D20" i="8"/>
  <c r="AC20" i="8"/>
  <c r="A21" i="8"/>
  <c r="E20" i="8"/>
  <c r="W20" i="8"/>
  <c r="C20" i="8"/>
  <c r="A19" i="5"/>
  <c r="E18" i="5"/>
  <c r="W18" i="5"/>
  <c r="C18" i="5"/>
  <c r="V18" i="5"/>
  <c r="B18" i="5"/>
  <c r="F18" i="5"/>
  <c r="D18" i="5"/>
  <c r="AC18" i="5"/>
  <c r="AQ17" i="5"/>
  <c r="AE17" i="5"/>
  <c r="AP17" i="5"/>
  <c r="AH17" i="5"/>
  <c r="AJ17" i="5"/>
  <c r="AL17" i="5"/>
  <c r="AN17" i="5"/>
  <c r="AD17" i="5"/>
  <c r="AF17" i="5"/>
  <c r="AI17" i="5"/>
  <c r="AG17" i="5"/>
  <c r="AK17" i="5"/>
  <c r="AM17" i="5"/>
  <c r="H17" i="5"/>
  <c r="K17" i="7"/>
  <c r="N53" i="11"/>
  <c r="N49" i="11"/>
  <c r="K18" i="23"/>
  <c r="N16" i="3"/>
  <c r="O16" i="3"/>
  <c r="AJ18" i="7"/>
  <c r="AQ18" i="7"/>
  <c r="AG18" i="7"/>
  <c r="AK18" i="7"/>
  <c r="AM18" i="7"/>
  <c r="AI18" i="7"/>
  <c r="AF18" i="7"/>
  <c r="AN18" i="7"/>
  <c r="AD18" i="7"/>
  <c r="H18" i="7"/>
  <c r="AL18" i="7"/>
  <c r="AH18" i="7"/>
  <c r="AP18" i="7"/>
  <c r="AE18" i="7"/>
  <c r="AG19" i="8"/>
  <c r="AI19" i="8"/>
  <c r="AP19" i="8"/>
  <c r="AE19" i="8"/>
  <c r="AL19" i="8"/>
  <c r="AM19" i="8"/>
  <c r="H19" i="8"/>
  <c r="AQ19" i="8"/>
  <c r="AH19" i="8"/>
  <c r="AJ19" i="8"/>
  <c r="AD19" i="8"/>
  <c r="AK19" i="8"/>
  <c r="AF19" i="8"/>
  <c r="AN19" i="8"/>
  <c r="V19" i="8"/>
  <c r="M19" i="8"/>
  <c r="L19" i="8"/>
  <c r="BB19" i="8"/>
  <c r="I16" i="8"/>
  <c r="J17" i="8"/>
  <c r="L17" i="5"/>
  <c r="I14" i="5"/>
  <c r="K16" i="5"/>
  <c r="BB17" i="5"/>
  <c r="M17" i="5"/>
  <c r="N17" i="5"/>
  <c r="O17" i="5"/>
  <c r="N57" i="11"/>
  <c r="J15" i="5"/>
  <c r="K18" i="8"/>
  <c r="N18" i="8"/>
  <c r="O18" i="8"/>
  <c r="B14" i="15"/>
  <c r="A15" i="15"/>
  <c r="Z53" i="11"/>
  <c r="W53" i="11"/>
  <c r="A21" i="23"/>
  <c r="C20" i="23"/>
  <c r="E20" i="23"/>
  <c r="B20" i="23"/>
  <c r="BB20" i="23"/>
  <c r="F20" i="23"/>
  <c r="D20" i="23"/>
  <c r="B17" i="18"/>
  <c r="A18" i="18"/>
  <c r="B20" i="14"/>
  <c r="A21" i="14"/>
  <c r="AA54" i="11"/>
  <c r="T62" i="10"/>
  <c r="O52" i="11"/>
  <c r="O54" i="11"/>
  <c r="P62" i="10"/>
  <c r="X52" i="11"/>
  <c r="L52" i="11"/>
  <c r="L54" i="11"/>
  <c r="O62" i="10"/>
  <c r="U52" i="11"/>
  <c r="I52" i="11"/>
  <c r="I54" i="11"/>
  <c r="N62" i="10"/>
  <c r="S48" i="11"/>
  <c r="R52" i="11"/>
  <c r="R54" i="11"/>
  <c r="Q62" i="10"/>
  <c r="P48" i="11"/>
  <c r="AB48" i="11"/>
  <c r="V48" i="11"/>
  <c r="Y48" i="11"/>
  <c r="W214" i="11"/>
  <c r="M48" i="11"/>
  <c r="G48" i="11"/>
  <c r="E214" i="11"/>
  <c r="J48" i="11"/>
  <c r="V44" i="11"/>
  <c r="AB44" i="11"/>
  <c r="P44" i="11"/>
  <c r="S44" i="11"/>
  <c r="J44" i="11"/>
  <c r="M44" i="11"/>
  <c r="K214" i="11"/>
  <c r="L19" i="12"/>
  <c r="M19" i="12"/>
  <c r="BB19" i="12"/>
  <c r="I16" i="12"/>
  <c r="J17" i="12"/>
  <c r="B76" i="10"/>
  <c r="C73" i="10"/>
  <c r="B77" i="10"/>
  <c r="B74" i="10"/>
  <c r="B75" i="10"/>
  <c r="A16" i="16"/>
  <c r="B15" i="16"/>
  <c r="T19" i="23"/>
  <c r="D13" i="16"/>
  <c r="F21" i="2"/>
  <c r="B21" i="2"/>
  <c r="A22" i="2"/>
  <c r="E21" i="2"/>
  <c r="W21" i="2"/>
  <c r="D21" i="2"/>
  <c r="AC21" i="2"/>
  <c r="C21" i="2"/>
  <c r="M19" i="23"/>
  <c r="H62" i="11"/>
  <c r="Q62" i="11"/>
  <c r="K62" i="11"/>
  <c r="E63" i="11"/>
  <c r="N63" i="11"/>
  <c r="N60" i="11"/>
  <c r="B20" i="4"/>
  <c r="F20" i="4"/>
  <c r="A21" i="4"/>
  <c r="D20" i="4"/>
  <c r="AC20" i="4"/>
  <c r="C20" i="4"/>
  <c r="E20" i="4"/>
  <c r="W20" i="4"/>
  <c r="E56" i="11"/>
  <c r="R56" i="11"/>
  <c r="R58" i="11"/>
  <c r="Q66" i="10"/>
  <c r="AC59" i="11"/>
  <c r="V17" i="6"/>
  <c r="F18" i="6"/>
  <c r="A19" i="6"/>
  <c r="B18" i="6"/>
  <c r="E18" i="6"/>
  <c r="W18" i="6"/>
  <c r="D18" i="6"/>
  <c r="AC18" i="6"/>
  <c r="C18" i="6"/>
  <c r="N20" i="23"/>
  <c r="J20" i="23"/>
  <c r="U19" i="23"/>
  <c r="A18" i="19"/>
  <c r="B17" i="19"/>
  <c r="B15" i="20"/>
  <c r="A16" i="20"/>
  <c r="W19" i="23"/>
  <c r="V19" i="12"/>
  <c r="AH19" i="12"/>
  <c r="AI19" i="12"/>
  <c r="AJ19" i="12"/>
  <c r="AK19" i="12"/>
  <c r="AL19" i="12"/>
  <c r="AM19" i="12"/>
  <c r="AF19" i="12"/>
  <c r="AG19" i="12"/>
  <c r="AQ19" i="12"/>
  <c r="AD19" i="12"/>
  <c r="AE19" i="12"/>
  <c r="AP19" i="12"/>
  <c r="AN19" i="12"/>
  <c r="H19" i="12"/>
  <c r="C71" i="10"/>
  <c r="C72" i="10"/>
  <c r="I14" i="16"/>
  <c r="G14" i="16"/>
  <c r="C14" i="16"/>
  <c r="E14" i="16"/>
  <c r="F14" i="16"/>
  <c r="H14" i="16"/>
  <c r="U18" i="23"/>
  <c r="J19" i="23"/>
  <c r="B14" i="21"/>
  <c r="A15" i="21"/>
  <c r="O18" i="23"/>
  <c r="T20" i="2"/>
  <c r="AP20" i="2"/>
  <c r="AQ20" i="2"/>
  <c r="AD20" i="2"/>
  <c r="AE20" i="2"/>
  <c r="AF20" i="2"/>
  <c r="AG20" i="2"/>
  <c r="AI20" i="2"/>
  <c r="AK20" i="2"/>
  <c r="AH20" i="2"/>
  <c r="AL20" i="2"/>
  <c r="AJ20" i="2"/>
  <c r="AM20" i="2"/>
  <c r="AN20" i="2"/>
  <c r="H20" i="2"/>
  <c r="N19" i="23"/>
  <c r="Z62" i="11"/>
  <c r="E61" i="11"/>
  <c r="W63" i="11"/>
  <c r="W60" i="11"/>
  <c r="H63" i="11"/>
  <c r="H60" i="11"/>
  <c r="V19" i="4"/>
  <c r="U19" i="4"/>
  <c r="T19" i="4"/>
  <c r="AP19" i="4"/>
  <c r="AQ19" i="4"/>
  <c r="AD19" i="4"/>
  <c r="AE19" i="4"/>
  <c r="AF19" i="4"/>
  <c r="AG19" i="4"/>
  <c r="AH19" i="4"/>
  <c r="AI19" i="4"/>
  <c r="AJ19" i="4"/>
  <c r="AK19" i="4"/>
  <c r="AL19" i="4"/>
  <c r="AM19" i="4"/>
  <c r="AN19" i="4"/>
  <c r="H19" i="4"/>
  <c r="M17" i="6"/>
  <c r="L17" i="6"/>
  <c r="K17" i="6"/>
  <c r="BB17" i="6"/>
  <c r="I14" i="6"/>
  <c r="J15" i="6"/>
  <c r="A16" i="17"/>
  <c r="B15" i="17"/>
  <c r="V20" i="23"/>
  <c r="R20" i="23"/>
  <c r="L20" i="23"/>
  <c r="B17" i="22"/>
  <c r="A18" i="22"/>
  <c r="M17" i="3"/>
  <c r="L17" i="3"/>
  <c r="BB17" i="3"/>
  <c r="I14" i="3"/>
  <c r="J15" i="3"/>
  <c r="K19" i="23"/>
  <c r="N18" i="12"/>
  <c r="O18" i="12"/>
  <c r="F52" i="11"/>
  <c r="N16" i="6"/>
  <c r="O16" i="6"/>
  <c r="Q19" i="23"/>
  <c r="E67" i="10"/>
  <c r="V20" i="2"/>
  <c r="U20" i="2"/>
  <c r="L20" i="2"/>
  <c r="M20" i="2"/>
  <c r="N20" i="2"/>
  <c r="O20" i="2"/>
  <c r="K20" i="2"/>
  <c r="BB20" i="2"/>
  <c r="I17" i="2"/>
  <c r="J18" i="2"/>
  <c r="L19" i="23"/>
  <c r="E62" i="11"/>
  <c r="Q63" i="11"/>
  <c r="Q60" i="11"/>
  <c r="Z63" i="11"/>
  <c r="Z60" i="11"/>
  <c r="I18" i="23"/>
  <c r="N19" i="2"/>
  <c r="O19" i="2"/>
  <c r="P20" i="23"/>
  <c r="X20" i="23"/>
  <c r="T20" i="23"/>
  <c r="I19" i="23"/>
  <c r="Z67" i="11"/>
  <c r="Z64" i="11"/>
  <c r="E67" i="11"/>
  <c r="K67" i="11"/>
  <c r="K64" i="11"/>
  <c r="H67" i="11"/>
  <c r="H64" i="11"/>
  <c r="N67" i="11"/>
  <c r="N64" i="11"/>
  <c r="T67" i="11"/>
  <c r="T64" i="11"/>
  <c r="W67" i="11"/>
  <c r="W64" i="11"/>
  <c r="Q67" i="11"/>
  <c r="Q64" i="11"/>
  <c r="H66" i="11"/>
  <c r="T66" i="11"/>
  <c r="C65" i="11"/>
  <c r="N66" i="11"/>
  <c r="K66" i="11"/>
  <c r="W66" i="11"/>
  <c r="A66" i="11"/>
  <c r="Z66" i="11"/>
  <c r="E66" i="11"/>
  <c r="Q66" i="11"/>
  <c r="C64" i="11"/>
  <c r="AP17" i="3"/>
  <c r="AD17" i="3"/>
  <c r="AE17" i="3"/>
  <c r="AF17" i="3"/>
  <c r="AG17" i="3"/>
  <c r="AH17" i="3"/>
  <c r="AI17" i="3"/>
  <c r="AJ17" i="3"/>
  <c r="AK17" i="3"/>
  <c r="AL17" i="3"/>
  <c r="AM17" i="3"/>
  <c r="AN17" i="3"/>
  <c r="AQ17" i="3"/>
  <c r="H17" i="3"/>
  <c r="N18" i="4"/>
  <c r="O18" i="4"/>
  <c r="K61" i="11"/>
  <c r="A21" i="12"/>
  <c r="F20" i="12"/>
  <c r="B20" i="12"/>
  <c r="D20" i="12"/>
  <c r="AC20" i="12"/>
  <c r="C20" i="12"/>
  <c r="E20" i="12"/>
  <c r="W20" i="12"/>
  <c r="K18" i="12"/>
  <c r="H49" i="11"/>
  <c r="H53" i="11"/>
  <c r="V19" i="23"/>
  <c r="M18" i="23"/>
  <c r="O19" i="23"/>
  <c r="T62" i="11"/>
  <c r="N62" i="11"/>
  <c r="W62" i="11"/>
  <c r="K63" i="11"/>
  <c r="K60" i="11"/>
  <c r="T63" i="11"/>
  <c r="T60" i="11"/>
  <c r="M19" i="4"/>
  <c r="L19" i="4"/>
  <c r="K19" i="4"/>
  <c r="BB19" i="4"/>
  <c r="I16" i="4"/>
  <c r="J17" i="4"/>
  <c r="Q18" i="23"/>
  <c r="Q57" i="11"/>
  <c r="W18" i="23"/>
  <c r="AF17" i="6"/>
  <c r="AJ17" i="6"/>
  <c r="AN17" i="6"/>
  <c r="AQ17" i="6"/>
  <c r="AE17" i="6"/>
  <c r="AI17" i="6"/>
  <c r="AM17" i="6"/>
  <c r="AD17" i="6"/>
  <c r="AH17" i="6"/>
  <c r="AL17" i="6"/>
  <c r="AP17" i="6"/>
  <c r="AG17" i="6"/>
  <c r="AK17" i="6"/>
  <c r="H17" i="6"/>
  <c r="S19" i="23"/>
  <c r="S18" i="23"/>
  <c r="A72" i="11"/>
  <c r="B68" i="11"/>
  <c r="V17" i="3"/>
  <c r="A19" i="3"/>
  <c r="B18" i="3"/>
  <c r="K17" i="3"/>
  <c r="F18" i="3"/>
  <c r="D18" i="3"/>
  <c r="AC18" i="3"/>
  <c r="C18" i="3"/>
  <c r="E18" i="3"/>
  <c r="W18" i="3"/>
  <c r="B18" i="18"/>
  <c r="A19" i="18"/>
  <c r="A16" i="15"/>
  <c r="B15" i="15"/>
  <c r="AQ18" i="5"/>
  <c r="AF18" i="5"/>
  <c r="AL18" i="5"/>
  <c r="AN18" i="5"/>
  <c r="AE18" i="5"/>
  <c r="AG18" i="5"/>
  <c r="H18" i="5"/>
  <c r="AP18" i="5"/>
  <c r="AD18" i="5"/>
  <c r="AK18" i="5"/>
  <c r="AM18" i="5"/>
  <c r="AI18" i="5"/>
  <c r="AH18" i="5"/>
  <c r="AJ18" i="5"/>
  <c r="B19" i="5"/>
  <c r="E19" i="5"/>
  <c r="W19" i="5"/>
  <c r="C19" i="5"/>
  <c r="V19" i="5"/>
  <c r="F19" i="5"/>
  <c r="A20" i="5"/>
  <c r="D19" i="5"/>
  <c r="AC19" i="5"/>
  <c r="K19" i="8"/>
  <c r="L20" i="8"/>
  <c r="I17" i="8"/>
  <c r="M20" i="8"/>
  <c r="N20" i="8"/>
  <c r="O20" i="8"/>
  <c r="BB20" i="8"/>
  <c r="J18" i="8"/>
  <c r="AD19" i="7"/>
  <c r="AJ19" i="7"/>
  <c r="AL19" i="7"/>
  <c r="AH19" i="7"/>
  <c r="AQ19" i="7"/>
  <c r="AG19" i="7"/>
  <c r="H19" i="7"/>
  <c r="AP19" i="7"/>
  <c r="AE19" i="7"/>
  <c r="AK19" i="7"/>
  <c r="AM19" i="7"/>
  <c r="AI19" i="7"/>
  <c r="AF19" i="7"/>
  <c r="AN19" i="7"/>
  <c r="V19" i="7"/>
  <c r="A21" i="7"/>
  <c r="F20" i="7"/>
  <c r="C20" i="7"/>
  <c r="B20" i="7"/>
  <c r="D20" i="7"/>
  <c r="AC20" i="7"/>
  <c r="E20" i="7"/>
  <c r="W20" i="7"/>
  <c r="F21" i="23"/>
  <c r="B21" i="23"/>
  <c r="C21" i="23"/>
  <c r="A22" i="23"/>
  <c r="E21" i="23"/>
  <c r="D21" i="23"/>
  <c r="N19" i="8"/>
  <c r="O19" i="8"/>
  <c r="L18" i="5"/>
  <c r="BB18" i="5"/>
  <c r="J16" i="5"/>
  <c r="M18" i="5"/>
  <c r="N18" i="5"/>
  <c r="O18" i="5"/>
  <c r="N61" i="11"/>
  <c r="K18" i="5"/>
  <c r="I15" i="5"/>
  <c r="K17" i="5"/>
  <c r="U20" i="8"/>
  <c r="V20" i="8"/>
  <c r="F21" i="8"/>
  <c r="A22" i="8"/>
  <c r="C21" i="8"/>
  <c r="B21" i="8"/>
  <c r="E21" i="8"/>
  <c r="W21" i="8"/>
  <c r="D21" i="8"/>
  <c r="AC21" i="8"/>
  <c r="AF20" i="8"/>
  <c r="AN20" i="8"/>
  <c r="AG20" i="8"/>
  <c r="AI20" i="8"/>
  <c r="AP20" i="8"/>
  <c r="AE20" i="8"/>
  <c r="AL20" i="8"/>
  <c r="T20" i="8"/>
  <c r="AM20" i="8"/>
  <c r="AQ20" i="8"/>
  <c r="AH20" i="8"/>
  <c r="AJ20" i="8"/>
  <c r="AD20" i="8"/>
  <c r="AK20" i="8"/>
  <c r="H20" i="8"/>
  <c r="N18" i="7"/>
  <c r="O18" i="7"/>
  <c r="L19" i="7"/>
  <c r="K19" i="7"/>
  <c r="J17" i="7"/>
  <c r="M19" i="7"/>
  <c r="BB19" i="7"/>
  <c r="I16" i="7"/>
  <c r="A22" i="14"/>
  <c r="B21" i="14"/>
  <c r="N214" i="11"/>
  <c r="G13" i="13"/>
  <c r="U56" i="11"/>
  <c r="U58" i="11"/>
  <c r="R66" i="10"/>
  <c r="I56" i="11"/>
  <c r="I58" i="11"/>
  <c r="N66" i="10"/>
  <c r="X56" i="11"/>
  <c r="AA56" i="11"/>
  <c r="L56" i="11"/>
  <c r="L58" i="11"/>
  <c r="O66" i="10"/>
  <c r="O56" i="11"/>
  <c r="O58" i="11"/>
  <c r="P66" i="10"/>
  <c r="T214" i="11"/>
  <c r="J14" i="10"/>
  <c r="X54" i="11"/>
  <c r="S62" i="10"/>
  <c r="Z214" i="11"/>
  <c r="L14" i="10"/>
  <c r="Q214" i="11"/>
  <c r="H13" i="13"/>
  <c r="U54" i="11"/>
  <c r="R62" i="10"/>
  <c r="K14" i="10"/>
  <c r="J13" i="13"/>
  <c r="H214" i="11"/>
  <c r="E13" i="13"/>
  <c r="E14" i="10"/>
  <c r="D13" i="13"/>
  <c r="F13" i="13"/>
  <c r="G14" i="10"/>
  <c r="C68" i="11"/>
  <c r="C69" i="11"/>
  <c r="A70" i="11"/>
  <c r="AQ18" i="3"/>
  <c r="AP18" i="3"/>
  <c r="AD18" i="3"/>
  <c r="AF18" i="3"/>
  <c r="AH18" i="3"/>
  <c r="AJ18" i="3"/>
  <c r="AL18" i="3"/>
  <c r="AE18" i="3"/>
  <c r="AG18" i="3"/>
  <c r="AI18" i="3"/>
  <c r="AK18" i="3"/>
  <c r="AM18" i="3"/>
  <c r="AN18" i="3"/>
  <c r="H18" i="3"/>
  <c r="L20" i="12"/>
  <c r="M20" i="12"/>
  <c r="BB20" i="12"/>
  <c r="I17" i="12"/>
  <c r="J18" i="12"/>
  <c r="F54" i="11"/>
  <c r="M62" i="10"/>
  <c r="AK52" i="11"/>
  <c r="AE52" i="11"/>
  <c r="AG52" i="11"/>
  <c r="AD52" i="11"/>
  <c r="AJ52" i="11"/>
  <c r="AI52" i="11"/>
  <c r="AB52" i="11"/>
  <c r="AF52" i="11"/>
  <c r="AH52" i="11"/>
  <c r="A17" i="20"/>
  <c r="B16" i="20"/>
  <c r="L18" i="6"/>
  <c r="M18" i="6"/>
  <c r="BB18" i="6"/>
  <c r="I15" i="6"/>
  <c r="J16" i="6"/>
  <c r="V20" i="4"/>
  <c r="U20" i="4"/>
  <c r="M20" i="4"/>
  <c r="L20" i="4"/>
  <c r="BB20" i="4"/>
  <c r="I17" i="4"/>
  <c r="J18" i="4"/>
  <c r="V21" i="2"/>
  <c r="U21" i="2"/>
  <c r="T21" i="2"/>
  <c r="M21" i="2"/>
  <c r="L21" i="2"/>
  <c r="BB21" i="2"/>
  <c r="I18" i="2"/>
  <c r="J19" i="2"/>
  <c r="A17" i="16"/>
  <c r="B16" i="16"/>
  <c r="K19" i="12"/>
  <c r="AP20" i="12"/>
  <c r="AN20" i="12"/>
  <c r="AH20" i="12"/>
  <c r="AI20" i="12"/>
  <c r="AJ20" i="12"/>
  <c r="AK20" i="12"/>
  <c r="AL20" i="12"/>
  <c r="AM20" i="12"/>
  <c r="AF20" i="12"/>
  <c r="AG20" i="12"/>
  <c r="AQ20" i="12"/>
  <c r="AD20" i="12"/>
  <c r="AE20" i="12"/>
  <c r="H20" i="12"/>
  <c r="A17" i="17"/>
  <c r="B16" i="17"/>
  <c r="V18" i="6"/>
  <c r="F19" i="6"/>
  <c r="B19" i="6"/>
  <c r="K18" i="6"/>
  <c r="A20" i="6"/>
  <c r="D19" i="6"/>
  <c r="AC19" i="6"/>
  <c r="E19" i="6"/>
  <c r="W19" i="6"/>
  <c r="C19" i="6"/>
  <c r="E60" i="11"/>
  <c r="I60" i="11"/>
  <c r="I62" i="11"/>
  <c r="N70" i="10"/>
  <c r="AC63" i="11"/>
  <c r="AF21" i="2"/>
  <c r="AI21" i="2"/>
  <c r="AJ21" i="2"/>
  <c r="AK21" i="2"/>
  <c r="AP21" i="2"/>
  <c r="AQ21" i="2"/>
  <c r="AD21" i="2"/>
  <c r="AE21" i="2"/>
  <c r="AM21" i="2"/>
  <c r="AN21" i="2"/>
  <c r="AG21" i="2"/>
  <c r="AH21" i="2"/>
  <c r="AL21" i="2"/>
  <c r="H21" i="2"/>
  <c r="B79" i="10"/>
  <c r="B80" i="10"/>
  <c r="C77" i="10"/>
  <c r="B81" i="10"/>
  <c r="B78" i="10"/>
  <c r="W71" i="11"/>
  <c r="W68" i="11"/>
  <c r="L18" i="3"/>
  <c r="M18" i="3"/>
  <c r="BB18" i="3"/>
  <c r="I15" i="3"/>
  <c r="J16" i="3"/>
  <c r="U20" i="12"/>
  <c r="T20" i="12"/>
  <c r="V20" i="12"/>
  <c r="F21" i="12"/>
  <c r="B21" i="12"/>
  <c r="A22" i="12"/>
  <c r="E21" i="12"/>
  <c r="W21" i="12"/>
  <c r="D21" i="12"/>
  <c r="AC21" i="12"/>
  <c r="C21" i="12"/>
  <c r="E65" i="11"/>
  <c r="N17" i="3"/>
  <c r="O17" i="3"/>
  <c r="Q61" i="11"/>
  <c r="E71" i="10"/>
  <c r="A19" i="19"/>
  <c r="B18" i="19"/>
  <c r="AP18" i="6"/>
  <c r="AG18" i="6"/>
  <c r="AK18" i="6"/>
  <c r="AF18" i="6"/>
  <c r="AJ18" i="6"/>
  <c r="AN18" i="6"/>
  <c r="AQ18" i="6"/>
  <c r="AE18" i="6"/>
  <c r="AI18" i="6"/>
  <c r="AM18" i="6"/>
  <c r="AD18" i="6"/>
  <c r="AH18" i="6"/>
  <c r="AL18" i="6"/>
  <c r="H18" i="6"/>
  <c r="F56" i="11"/>
  <c r="B21" i="4"/>
  <c r="F21" i="4"/>
  <c r="A22" i="4"/>
  <c r="E21" i="4"/>
  <c r="W21" i="4"/>
  <c r="D21" i="4"/>
  <c r="AC21" i="4"/>
  <c r="C21" i="4"/>
  <c r="N19" i="12"/>
  <c r="O19" i="12"/>
  <c r="V18" i="3"/>
  <c r="A20" i="3"/>
  <c r="B19" i="3"/>
  <c r="K18" i="3"/>
  <c r="F19" i="3"/>
  <c r="E19" i="3"/>
  <c r="W19" i="3"/>
  <c r="D19" i="3"/>
  <c r="AC19" i="3"/>
  <c r="C19" i="3"/>
  <c r="A76" i="11"/>
  <c r="B72" i="11"/>
  <c r="N19" i="4"/>
  <c r="O19" i="4"/>
  <c r="E64" i="11"/>
  <c r="I64" i="11"/>
  <c r="AC67" i="11"/>
  <c r="T53" i="11"/>
  <c r="I71" i="10"/>
  <c r="A19" i="22"/>
  <c r="B18" i="22"/>
  <c r="N17" i="6"/>
  <c r="O17" i="6"/>
  <c r="T57" i="11"/>
  <c r="A16" i="21"/>
  <c r="B15" i="21"/>
  <c r="D14" i="16"/>
  <c r="T20" i="4"/>
  <c r="AD20" i="4"/>
  <c r="AE20" i="4"/>
  <c r="AF20" i="4"/>
  <c r="AG20" i="4"/>
  <c r="AH20" i="4"/>
  <c r="AI20" i="4"/>
  <c r="AJ20" i="4"/>
  <c r="AK20" i="4"/>
  <c r="AL20" i="4"/>
  <c r="AM20" i="4"/>
  <c r="AN20" i="4"/>
  <c r="AP20" i="4"/>
  <c r="AQ20" i="4"/>
  <c r="H20" i="4"/>
  <c r="B22" i="2"/>
  <c r="A23" i="2"/>
  <c r="F22" i="2"/>
  <c r="E22" i="2"/>
  <c r="W22" i="2"/>
  <c r="D22" i="2"/>
  <c r="AC22" i="2"/>
  <c r="C22" i="2"/>
  <c r="F15" i="16"/>
  <c r="H15" i="16"/>
  <c r="G15" i="16"/>
  <c r="I15" i="16"/>
  <c r="C15" i="16"/>
  <c r="E15" i="16"/>
  <c r="C75" i="10"/>
  <c r="C76" i="10"/>
  <c r="W61" i="11"/>
  <c r="Z61" i="11"/>
  <c r="L21" i="8"/>
  <c r="I18" i="8"/>
  <c r="M21" i="8"/>
  <c r="BB21" i="8"/>
  <c r="J19" i="8"/>
  <c r="F22" i="8"/>
  <c r="A23" i="8"/>
  <c r="D22" i="8"/>
  <c r="AC22" i="8"/>
  <c r="B22" i="8"/>
  <c r="E22" i="8"/>
  <c r="W22" i="8"/>
  <c r="C22" i="8"/>
  <c r="A23" i="23"/>
  <c r="E22" i="23"/>
  <c r="C22" i="23"/>
  <c r="F22" i="23"/>
  <c r="D22" i="23"/>
  <c r="B22" i="23"/>
  <c r="R21" i="23"/>
  <c r="P21" i="23"/>
  <c r="N21" i="23"/>
  <c r="T21" i="23"/>
  <c r="X21" i="23"/>
  <c r="J21" i="23"/>
  <c r="V21" i="23"/>
  <c r="BB21" i="23"/>
  <c r="L21" i="23"/>
  <c r="L20" i="7"/>
  <c r="I17" i="7"/>
  <c r="M20" i="7"/>
  <c r="N20" i="7"/>
  <c r="O20" i="7"/>
  <c r="BB20" i="7"/>
  <c r="J18" i="7"/>
  <c r="AF20" i="7"/>
  <c r="AN20" i="7"/>
  <c r="AD20" i="7"/>
  <c r="AJ20" i="7"/>
  <c r="AL20" i="7"/>
  <c r="AH20" i="7"/>
  <c r="H20" i="7"/>
  <c r="AQ20" i="7"/>
  <c r="AG20" i="7"/>
  <c r="AP20" i="7"/>
  <c r="AE20" i="7"/>
  <c r="AK20" i="7"/>
  <c r="AM20" i="7"/>
  <c r="AI20" i="7"/>
  <c r="K20" i="8"/>
  <c r="AP19" i="5"/>
  <c r="AH19" i="5"/>
  <c r="AJ19" i="5"/>
  <c r="AF19" i="5"/>
  <c r="AL19" i="5"/>
  <c r="AN19" i="5"/>
  <c r="H19" i="5"/>
  <c r="AQ19" i="5"/>
  <c r="AG19" i="5"/>
  <c r="AI19" i="5"/>
  <c r="AD19" i="5"/>
  <c r="AK19" i="5"/>
  <c r="AM19" i="5"/>
  <c r="AE19" i="5"/>
  <c r="B19" i="18"/>
  <c r="A20" i="18"/>
  <c r="N18" i="3"/>
  <c r="O18" i="3"/>
  <c r="N19" i="7"/>
  <c r="O19" i="7"/>
  <c r="U21" i="8"/>
  <c r="V21" i="8"/>
  <c r="AP21" i="8"/>
  <c r="AE21" i="8"/>
  <c r="AL21" i="8"/>
  <c r="AM21" i="8"/>
  <c r="AQ21" i="8"/>
  <c r="AH21" i="8"/>
  <c r="AJ21" i="8"/>
  <c r="T21" i="8"/>
  <c r="AD21" i="8"/>
  <c r="AK21" i="8"/>
  <c r="AF21" i="8"/>
  <c r="AN21" i="8"/>
  <c r="AG21" i="8"/>
  <c r="AI21" i="8"/>
  <c r="H21" i="8"/>
  <c r="U20" i="7"/>
  <c r="V20" i="7"/>
  <c r="B21" i="7"/>
  <c r="E21" i="7"/>
  <c r="W21" i="7"/>
  <c r="C21" i="7"/>
  <c r="F21" i="7"/>
  <c r="A22" i="7"/>
  <c r="D21" i="7"/>
  <c r="AC21" i="7"/>
  <c r="F20" i="5"/>
  <c r="A21" i="5"/>
  <c r="D20" i="5"/>
  <c r="AC20" i="5"/>
  <c r="B20" i="5"/>
  <c r="E20" i="5"/>
  <c r="W20" i="5"/>
  <c r="C20" i="5"/>
  <c r="M19" i="5"/>
  <c r="BB19" i="5"/>
  <c r="J17" i="5"/>
  <c r="L19" i="5"/>
  <c r="I16" i="5"/>
  <c r="B16" i="15"/>
  <c r="A17" i="15"/>
  <c r="B22" i="14"/>
  <c r="A23" i="14"/>
  <c r="H14" i="10"/>
  <c r="AA64" i="11"/>
  <c r="X64" i="11"/>
  <c r="U64" i="11"/>
  <c r="R64" i="11"/>
  <c r="O64" i="11"/>
  <c r="L64" i="11"/>
  <c r="I66" i="11"/>
  <c r="N74" i="10"/>
  <c r="AA60" i="11"/>
  <c r="X60" i="11"/>
  <c r="X62" i="11"/>
  <c r="S70" i="10"/>
  <c r="U60" i="11"/>
  <c r="R60" i="11"/>
  <c r="O60" i="11"/>
  <c r="K13" i="13"/>
  <c r="L60" i="11"/>
  <c r="L62" i="11"/>
  <c r="O70" i="10"/>
  <c r="I14" i="10"/>
  <c r="X58" i="11"/>
  <c r="S66" i="10"/>
  <c r="Y56" i="11"/>
  <c r="I13" i="13"/>
  <c r="AA58" i="11"/>
  <c r="T66" i="10"/>
  <c r="P52" i="11"/>
  <c r="V52" i="11"/>
  <c r="G52" i="11"/>
  <c r="Y52" i="11"/>
  <c r="S52" i="11"/>
  <c r="J52" i="11"/>
  <c r="M52" i="11"/>
  <c r="F14" i="10"/>
  <c r="D15" i="16"/>
  <c r="V22" i="2"/>
  <c r="U22" i="2"/>
  <c r="T22" i="2"/>
  <c r="A24" i="2"/>
  <c r="F23" i="2"/>
  <c r="B23" i="2"/>
  <c r="E23" i="2"/>
  <c r="W23" i="2"/>
  <c r="D23" i="2"/>
  <c r="AC23" i="2"/>
  <c r="C23" i="2"/>
  <c r="A74" i="11"/>
  <c r="C72" i="11"/>
  <c r="C73" i="11"/>
  <c r="F22" i="4"/>
  <c r="B22" i="4"/>
  <c r="A23" i="4"/>
  <c r="E22" i="4"/>
  <c r="W22" i="4"/>
  <c r="D22" i="4"/>
  <c r="AC22" i="4"/>
  <c r="C22" i="4"/>
  <c r="F22" i="12"/>
  <c r="A23" i="12"/>
  <c r="B22" i="12"/>
  <c r="E22" i="12"/>
  <c r="W22" i="12"/>
  <c r="D22" i="12"/>
  <c r="AC22" i="12"/>
  <c r="C22" i="12"/>
  <c r="AD19" i="6"/>
  <c r="AH19" i="6"/>
  <c r="AL19" i="6"/>
  <c r="AP19" i="6"/>
  <c r="AG19" i="6"/>
  <c r="AK19" i="6"/>
  <c r="AF19" i="6"/>
  <c r="AJ19" i="6"/>
  <c r="AN19" i="6"/>
  <c r="AQ19" i="6"/>
  <c r="AE19" i="6"/>
  <c r="AI19" i="6"/>
  <c r="AM19" i="6"/>
  <c r="H19" i="6"/>
  <c r="G75" i="10"/>
  <c r="A18" i="20"/>
  <c r="B17" i="20"/>
  <c r="K70" i="11"/>
  <c r="Q70" i="11"/>
  <c r="H71" i="11"/>
  <c r="H68" i="11"/>
  <c r="Q71" i="11"/>
  <c r="Q68" i="11"/>
  <c r="B76" i="11"/>
  <c r="A80" i="11"/>
  <c r="AD19" i="3"/>
  <c r="AE19" i="3"/>
  <c r="AF19" i="3"/>
  <c r="AG19" i="3"/>
  <c r="AH19" i="3"/>
  <c r="AI19" i="3"/>
  <c r="AJ19" i="3"/>
  <c r="AK19" i="3"/>
  <c r="AL19" i="3"/>
  <c r="AM19" i="3"/>
  <c r="AQ19" i="3"/>
  <c r="AP19" i="3"/>
  <c r="AN19" i="3"/>
  <c r="H19" i="3"/>
  <c r="V21" i="4"/>
  <c r="U21" i="4"/>
  <c r="T21" i="4"/>
  <c r="AD21" i="4"/>
  <c r="AE21" i="4"/>
  <c r="AF21" i="4"/>
  <c r="AG21" i="4"/>
  <c r="AH21" i="4"/>
  <c r="AI21" i="4"/>
  <c r="AJ21" i="4"/>
  <c r="AK21" i="4"/>
  <c r="AL21" i="4"/>
  <c r="AM21" i="4"/>
  <c r="AN21" i="4"/>
  <c r="AP21" i="4"/>
  <c r="AQ21" i="4"/>
  <c r="H21" i="4"/>
  <c r="H57" i="11"/>
  <c r="H61" i="11"/>
  <c r="V21" i="12"/>
  <c r="M21" i="12"/>
  <c r="L21" i="12"/>
  <c r="K21" i="12"/>
  <c r="BB21" i="12"/>
  <c r="I18" i="12"/>
  <c r="J19" i="12"/>
  <c r="F16" i="16"/>
  <c r="H16" i="16"/>
  <c r="E16" i="16"/>
  <c r="C16" i="16"/>
  <c r="G16" i="16"/>
  <c r="I16" i="16"/>
  <c r="N20" i="4"/>
  <c r="O20" i="4"/>
  <c r="N20" i="12"/>
  <c r="O20" i="12"/>
  <c r="Z70" i="11"/>
  <c r="T70" i="11"/>
  <c r="E70" i="11"/>
  <c r="T71" i="11"/>
  <c r="T68" i="11"/>
  <c r="M22" i="2"/>
  <c r="L22" i="2"/>
  <c r="K22" i="2"/>
  <c r="BB22" i="2"/>
  <c r="I19" i="2"/>
  <c r="J20" i="2"/>
  <c r="A20" i="22"/>
  <c r="B19" i="22"/>
  <c r="F64" i="11"/>
  <c r="V19" i="3"/>
  <c r="M19" i="3"/>
  <c r="BB19" i="3"/>
  <c r="L19" i="3"/>
  <c r="I16" i="3"/>
  <c r="J17" i="3"/>
  <c r="L21" i="4"/>
  <c r="K21" i="4"/>
  <c r="BB21" i="4"/>
  <c r="M21" i="4"/>
  <c r="I18" i="4"/>
  <c r="J19" i="4"/>
  <c r="A20" i="19"/>
  <c r="B19" i="19"/>
  <c r="K65" i="11"/>
  <c r="Q65" i="11"/>
  <c r="AQ21" i="12"/>
  <c r="AD21" i="12"/>
  <c r="AE21" i="12"/>
  <c r="AP21" i="12"/>
  <c r="AN21" i="12"/>
  <c r="AH21" i="12"/>
  <c r="AI21" i="12"/>
  <c r="AJ21" i="12"/>
  <c r="AK21" i="12"/>
  <c r="AL21" i="12"/>
  <c r="AM21" i="12"/>
  <c r="AF21" i="12"/>
  <c r="AG21" i="12"/>
  <c r="H21" i="12"/>
  <c r="S20" i="23"/>
  <c r="W21" i="23"/>
  <c r="K20" i="23"/>
  <c r="W20" i="23"/>
  <c r="Q20" i="23"/>
  <c r="Q21" i="23"/>
  <c r="U21" i="23"/>
  <c r="M21" i="23"/>
  <c r="O20" i="23"/>
  <c r="I20" i="23"/>
  <c r="O21" i="23"/>
  <c r="S21" i="23"/>
  <c r="K21" i="23"/>
  <c r="U20" i="23"/>
  <c r="I21" i="23"/>
  <c r="M20" i="23"/>
  <c r="C79" i="10"/>
  <c r="C80" i="10"/>
  <c r="F20" i="6"/>
  <c r="A21" i="6"/>
  <c r="B20" i="6"/>
  <c r="D20" i="6"/>
  <c r="AC20" i="6"/>
  <c r="C20" i="6"/>
  <c r="E20" i="6"/>
  <c r="W20" i="6"/>
  <c r="B17" i="17"/>
  <c r="A18" i="17"/>
  <c r="A18" i="16"/>
  <c r="B17" i="16"/>
  <c r="K20" i="4"/>
  <c r="N18" i="6"/>
  <c r="O18" i="6"/>
  <c r="K20" i="12"/>
  <c r="N70" i="11"/>
  <c r="H70" i="11"/>
  <c r="K71" i="11"/>
  <c r="K68" i="11"/>
  <c r="Z71" i="11"/>
  <c r="Z68" i="11"/>
  <c r="AD22" i="2"/>
  <c r="AE22" i="2"/>
  <c r="AF22" i="2"/>
  <c r="AG22" i="2"/>
  <c r="AH22" i="2"/>
  <c r="AP22" i="2"/>
  <c r="AQ22" i="2"/>
  <c r="AJ22" i="2"/>
  <c r="AL22" i="2"/>
  <c r="AM22" i="2"/>
  <c r="AN22" i="2"/>
  <c r="AI22" i="2"/>
  <c r="AK22" i="2"/>
  <c r="H22" i="2"/>
  <c r="A17" i="21"/>
  <c r="B16" i="21"/>
  <c r="B20" i="3"/>
  <c r="F20" i="3"/>
  <c r="A21" i="3"/>
  <c r="D20" i="3"/>
  <c r="AC20" i="3"/>
  <c r="E20" i="3"/>
  <c r="W20" i="3"/>
  <c r="C20" i="3"/>
  <c r="F58" i="11"/>
  <c r="M66" i="10"/>
  <c r="AJ56" i="11"/>
  <c r="AD56" i="11"/>
  <c r="AF56" i="11"/>
  <c r="AK56" i="11"/>
  <c r="AI56" i="11"/>
  <c r="AH56" i="11"/>
  <c r="AE56" i="11"/>
  <c r="AG56" i="11"/>
  <c r="B82" i="10"/>
  <c r="Z75" i="11"/>
  <c r="Z72" i="11"/>
  <c r="B84" i="10"/>
  <c r="B83" i="10"/>
  <c r="B85" i="10"/>
  <c r="C81" i="10"/>
  <c r="F60" i="11"/>
  <c r="V19" i="6"/>
  <c r="U19" i="6"/>
  <c r="M19" i="6"/>
  <c r="L19" i="6"/>
  <c r="K19" i="6"/>
  <c r="BB19" i="6"/>
  <c r="I16" i="6"/>
  <c r="J17" i="6"/>
  <c r="K21" i="2"/>
  <c r="W70" i="11"/>
  <c r="Q69" i="11"/>
  <c r="Z69" i="11"/>
  <c r="K69" i="11"/>
  <c r="N69" i="11"/>
  <c r="T69" i="11"/>
  <c r="E69" i="11"/>
  <c r="H69" i="11"/>
  <c r="W69" i="11"/>
  <c r="N71" i="11"/>
  <c r="N68" i="11"/>
  <c r="E71" i="11"/>
  <c r="E75" i="10"/>
  <c r="T19" i="6"/>
  <c r="A18" i="15"/>
  <c r="B17" i="15"/>
  <c r="N19" i="5"/>
  <c r="O19" i="5"/>
  <c r="N65" i="11"/>
  <c r="AD20" i="5"/>
  <c r="AF20" i="5"/>
  <c r="AG20" i="5"/>
  <c r="AI20" i="5"/>
  <c r="AL20" i="5"/>
  <c r="AN20" i="5"/>
  <c r="H20" i="5"/>
  <c r="AQ20" i="5"/>
  <c r="AE20" i="5"/>
  <c r="AP20" i="5"/>
  <c r="AJ20" i="5"/>
  <c r="AK20" i="5"/>
  <c r="AM20" i="5"/>
  <c r="AH20" i="5"/>
  <c r="F22" i="7"/>
  <c r="B22" i="7"/>
  <c r="C22" i="7"/>
  <c r="A23" i="7"/>
  <c r="D22" i="7"/>
  <c r="AC22" i="7"/>
  <c r="E22" i="7"/>
  <c r="W22" i="7"/>
  <c r="V21" i="7"/>
  <c r="K20" i="7"/>
  <c r="L21" i="7"/>
  <c r="BB21" i="7"/>
  <c r="I18" i="7"/>
  <c r="K21" i="7"/>
  <c r="M21" i="7"/>
  <c r="J19" i="7"/>
  <c r="T20" i="7"/>
  <c r="Z65" i="11"/>
  <c r="W65" i="11"/>
  <c r="O22" i="23"/>
  <c r="P22" i="23"/>
  <c r="V22" i="23"/>
  <c r="I22" i="23"/>
  <c r="T22" i="23"/>
  <c r="K22" i="23"/>
  <c r="R22" i="23"/>
  <c r="S22" i="23"/>
  <c r="U22" i="23"/>
  <c r="M22" i="23"/>
  <c r="Q22" i="23"/>
  <c r="N22" i="23"/>
  <c r="BB22" i="23"/>
  <c r="L22" i="23"/>
  <c r="X22" i="23"/>
  <c r="J22" i="23"/>
  <c r="W22" i="23"/>
  <c r="U22" i="8"/>
  <c r="V22" i="8"/>
  <c r="L22" i="8"/>
  <c r="I19" i="8"/>
  <c r="M22" i="8"/>
  <c r="BB22" i="8"/>
  <c r="J20" i="8"/>
  <c r="F23" i="8"/>
  <c r="D23" i="8"/>
  <c r="AC23" i="8"/>
  <c r="E23" i="8"/>
  <c r="W23" i="8"/>
  <c r="A24" i="8"/>
  <c r="B23" i="8"/>
  <c r="K22" i="8"/>
  <c r="C23" i="8"/>
  <c r="K21" i="8"/>
  <c r="U21" i="12"/>
  <c r="T21" i="12"/>
  <c r="V20" i="5"/>
  <c r="U20" i="5"/>
  <c r="K19" i="5"/>
  <c r="L20" i="5"/>
  <c r="BB20" i="5"/>
  <c r="J18" i="5"/>
  <c r="M20" i="5"/>
  <c r="I17" i="5"/>
  <c r="B21" i="5"/>
  <c r="A22" i="5"/>
  <c r="D21" i="5"/>
  <c r="AC21" i="5"/>
  <c r="F21" i="5"/>
  <c r="E21" i="5"/>
  <c r="W21" i="5"/>
  <c r="C21" i="5"/>
  <c r="AH21" i="7"/>
  <c r="AQ21" i="7"/>
  <c r="AG21" i="7"/>
  <c r="AP21" i="7"/>
  <c r="AE21" i="7"/>
  <c r="AK21" i="7"/>
  <c r="AM21" i="7"/>
  <c r="AI21" i="7"/>
  <c r="AF21" i="7"/>
  <c r="AN21" i="7"/>
  <c r="AD21" i="7"/>
  <c r="AJ21" i="7"/>
  <c r="AL21" i="7"/>
  <c r="H21" i="7"/>
  <c r="B20" i="18"/>
  <c r="A21" i="18"/>
  <c r="B23" i="23"/>
  <c r="A24" i="23"/>
  <c r="F23" i="23"/>
  <c r="D23" i="23"/>
  <c r="C23" i="23"/>
  <c r="E23" i="23"/>
  <c r="AJ22" i="8"/>
  <c r="AP22" i="8"/>
  <c r="AE22" i="8"/>
  <c r="AL22" i="8"/>
  <c r="AM22" i="8"/>
  <c r="AQ22" i="8"/>
  <c r="AH22" i="8"/>
  <c r="AI22" i="8"/>
  <c r="T22" i="8"/>
  <c r="AD22" i="8"/>
  <c r="AK22" i="8"/>
  <c r="AF22" i="8"/>
  <c r="AN22" i="8"/>
  <c r="AG22" i="8"/>
  <c r="H22" i="8"/>
  <c r="A24" i="14"/>
  <c r="B23" i="14"/>
  <c r="AA66" i="11"/>
  <c r="T74" i="10"/>
  <c r="X66" i="11"/>
  <c r="S74" i="10"/>
  <c r="Y64" i="11"/>
  <c r="U66" i="11"/>
  <c r="R74" i="10"/>
  <c r="R66" i="11"/>
  <c r="Q74" i="10"/>
  <c r="O66" i="11"/>
  <c r="P74" i="10"/>
  <c r="L66" i="11"/>
  <c r="O74" i="10"/>
  <c r="AA62" i="11"/>
  <c r="T70" i="10"/>
  <c r="U62" i="11"/>
  <c r="R70" i="10"/>
  <c r="R62" i="11"/>
  <c r="Q70" i="10"/>
  <c r="O62" i="11"/>
  <c r="P70" i="10"/>
  <c r="S56" i="11"/>
  <c r="G56" i="11"/>
  <c r="AB56" i="11"/>
  <c r="M56" i="11"/>
  <c r="P56" i="11"/>
  <c r="J56" i="11"/>
  <c r="V56" i="11"/>
  <c r="E68" i="11"/>
  <c r="AA68" i="11"/>
  <c r="AA70" i="11"/>
  <c r="T78" i="10"/>
  <c r="AC71" i="11"/>
  <c r="N19" i="6"/>
  <c r="O19" i="6"/>
  <c r="B87" i="10"/>
  <c r="C85" i="10"/>
  <c r="B86" i="10"/>
  <c r="B88" i="10"/>
  <c r="B89" i="10"/>
  <c r="V20" i="3"/>
  <c r="AP20" i="3"/>
  <c r="AD20" i="3"/>
  <c r="AE20" i="3"/>
  <c r="AF20" i="3"/>
  <c r="AG20" i="3"/>
  <c r="AH20" i="3"/>
  <c r="AI20" i="3"/>
  <c r="AJ20" i="3"/>
  <c r="AK20" i="3"/>
  <c r="AL20" i="3"/>
  <c r="AM20" i="3"/>
  <c r="AN20" i="3"/>
  <c r="AQ20" i="3"/>
  <c r="H20" i="3"/>
  <c r="F17" i="16"/>
  <c r="I17" i="16"/>
  <c r="G17" i="16"/>
  <c r="C17" i="16"/>
  <c r="E17" i="16"/>
  <c r="H17" i="16"/>
  <c r="L20" i="6"/>
  <c r="BB20" i="6"/>
  <c r="M20" i="6"/>
  <c r="N20" i="6"/>
  <c r="O20" i="6"/>
  <c r="I17" i="6"/>
  <c r="J18" i="6"/>
  <c r="N19" i="3"/>
  <c r="O19" i="3"/>
  <c r="A19" i="20"/>
  <c r="B18" i="20"/>
  <c r="V22" i="12"/>
  <c r="A24" i="12"/>
  <c r="F23" i="12"/>
  <c r="B23" i="12"/>
  <c r="D23" i="12"/>
  <c r="AC23" i="12"/>
  <c r="C23" i="12"/>
  <c r="E23" i="12"/>
  <c r="W23" i="12"/>
  <c r="K74" i="11"/>
  <c r="N74" i="11"/>
  <c r="T75" i="11"/>
  <c r="T72" i="11"/>
  <c r="W75" i="11"/>
  <c r="W72" i="11"/>
  <c r="B24" i="2"/>
  <c r="A25" i="2"/>
  <c r="F24" i="2"/>
  <c r="E24" i="2"/>
  <c r="W24" i="2"/>
  <c r="D24" i="2"/>
  <c r="AC24" i="2"/>
  <c r="C24" i="2"/>
  <c r="F62" i="11"/>
  <c r="M70" i="10"/>
  <c r="AD60" i="11"/>
  <c r="AG60" i="11"/>
  <c r="AB60" i="11"/>
  <c r="AI60" i="11"/>
  <c r="AK60" i="11"/>
  <c r="AE60" i="11"/>
  <c r="AF60" i="11"/>
  <c r="AH60" i="11"/>
  <c r="AJ60" i="11"/>
  <c r="C83" i="10"/>
  <c r="C84" i="10"/>
  <c r="L20" i="3"/>
  <c r="BB20" i="3"/>
  <c r="M20" i="3"/>
  <c r="I17" i="3"/>
  <c r="J18" i="3"/>
  <c r="B18" i="16"/>
  <c r="A19" i="16"/>
  <c r="F21" i="6"/>
  <c r="B21" i="6"/>
  <c r="A22" i="6"/>
  <c r="E21" i="6"/>
  <c r="W21" i="6"/>
  <c r="D21" i="6"/>
  <c r="AC21" i="6"/>
  <c r="C21" i="6"/>
  <c r="D16" i="16"/>
  <c r="B80" i="11"/>
  <c r="A84" i="11"/>
  <c r="AF22" i="12"/>
  <c r="AG22" i="12"/>
  <c r="AQ22" i="12"/>
  <c r="AD22" i="12"/>
  <c r="AE22" i="12"/>
  <c r="AP22" i="12"/>
  <c r="AN22" i="12"/>
  <c r="AH22" i="12"/>
  <c r="AI22" i="12"/>
  <c r="AJ22" i="12"/>
  <c r="AK22" i="12"/>
  <c r="AL22" i="12"/>
  <c r="AM22" i="12"/>
  <c r="H22" i="12"/>
  <c r="A24" i="4"/>
  <c r="B23" i="4"/>
  <c r="F23" i="4"/>
  <c r="D23" i="4"/>
  <c r="AC23" i="4"/>
  <c r="C23" i="4"/>
  <c r="E23" i="4"/>
  <c r="W23" i="4"/>
  <c r="Q73" i="11"/>
  <c r="H73" i="11"/>
  <c r="W73" i="11"/>
  <c r="E73" i="11"/>
  <c r="Z73" i="11"/>
  <c r="K73" i="11"/>
  <c r="T73" i="11"/>
  <c r="N73" i="11"/>
  <c r="Q74" i="11"/>
  <c r="H75" i="11"/>
  <c r="H72" i="11"/>
  <c r="N75" i="11"/>
  <c r="N72" i="11"/>
  <c r="T61" i="11"/>
  <c r="A19" i="17"/>
  <c r="B18" i="17"/>
  <c r="V20" i="6"/>
  <c r="U20" i="6"/>
  <c r="T20" i="6"/>
  <c r="AQ20" i="6"/>
  <c r="AE20" i="6"/>
  <c r="AI20" i="6"/>
  <c r="AM20" i="6"/>
  <c r="AD20" i="6"/>
  <c r="AH20" i="6"/>
  <c r="AL20" i="6"/>
  <c r="AP20" i="6"/>
  <c r="AG20" i="6"/>
  <c r="AK20" i="6"/>
  <c r="AF20" i="6"/>
  <c r="AJ20" i="6"/>
  <c r="AN20" i="6"/>
  <c r="H20" i="6"/>
  <c r="K19" i="3"/>
  <c r="A21" i="22"/>
  <c r="B20" i="22"/>
  <c r="H79" i="11"/>
  <c r="H76" i="11"/>
  <c r="W79" i="11"/>
  <c r="W76" i="11"/>
  <c r="E79" i="11"/>
  <c r="Q79" i="11"/>
  <c r="Q76" i="11"/>
  <c r="C77" i="11"/>
  <c r="K78" i="11"/>
  <c r="W78" i="11"/>
  <c r="N78" i="11"/>
  <c r="Z78" i="11"/>
  <c r="E78" i="11"/>
  <c r="Q78" i="11"/>
  <c r="A78" i="11"/>
  <c r="C76" i="11"/>
  <c r="H78" i="11"/>
  <c r="T78" i="11"/>
  <c r="U22" i="4"/>
  <c r="V22" i="4"/>
  <c r="M22" i="4"/>
  <c r="L22" i="4"/>
  <c r="K22" i="4"/>
  <c r="BB22" i="4"/>
  <c r="I19" i="4"/>
  <c r="J20" i="4"/>
  <c r="T74" i="11"/>
  <c r="E74" i="11"/>
  <c r="K75" i="11"/>
  <c r="K72" i="11"/>
  <c r="L23" i="2"/>
  <c r="M23" i="2"/>
  <c r="BB23" i="2"/>
  <c r="K23" i="2"/>
  <c r="I20" i="2"/>
  <c r="J21" i="2"/>
  <c r="B21" i="3"/>
  <c r="F21" i="3"/>
  <c r="A22" i="3"/>
  <c r="C21" i="3"/>
  <c r="D21" i="3"/>
  <c r="AC21" i="3"/>
  <c r="E21" i="3"/>
  <c r="W21" i="3"/>
  <c r="A18" i="21"/>
  <c r="B17" i="21"/>
  <c r="B20" i="19"/>
  <c r="A21" i="19"/>
  <c r="F66" i="11"/>
  <c r="M74" i="10"/>
  <c r="AG64" i="11"/>
  <c r="AE64" i="11"/>
  <c r="AK64" i="11"/>
  <c r="AJ64" i="11"/>
  <c r="AB64" i="11"/>
  <c r="AH64" i="11"/>
  <c r="AI64" i="11"/>
  <c r="AD64" i="11"/>
  <c r="AF64" i="11"/>
  <c r="L22" i="12"/>
  <c r="M22" i="12"/>
  <c r="K22" i="12"/>
  <c r="BB22" i="12"/>
  <c r="I19" i="12"/>
  <c r="J20" i="12"/>
  <c r="T22" i="4"/>
  <c r="AQ22" i="4"/>
  <c r="AD22" i="4"/>
  <c r="AE22" i="4"/>
  <c r="AF22" i="4"/>
  <c r="AG22" i="4"/>
  <c r="AH22" i="4"/>
  <c r="AI22" i="4"/>
  <c r="AJ22" i="4"/>
  <c r="AK22" i="4"/>
  <c r="AL22" i="4"/>
  <c r="AM22" i="4"/>
  <c r="AN22" i="4"/>
  <c r="AP22" i="4"/>
  <c r="H22" i="4"/>
  <c r="W74" i="11"/>
  <c r="H74" i="11"/>
  <c r="Z74" i="11"/>
  <c r="E75" i="11"/>
  <c r="Q75" i="11"/>
  <c r="Q72" i="11"/>
  <c r="U23" i="2"/>
  <c r="V23" i="2"/>
  <c r="AP23" i="2"/>
  <c r="AQ23" i="2"/>
  <c r="AD23" i="2"/>
  <c r="AE23" i="2"/>
  <c r="T23" i="2"/>
  <c r="AF23" i="2"/>
  <c r="AG23" i="2"/>
  <c r="AH23" i="2"/>
  <c r="AJ23" i="2"/>
  <c r="AL23" i="2"/>
  <c r="AM23" i="2"/>
  <c r="AN23" i="2"/>
  <c r="AI23" i="2"/>
  <c r="AK23" i="2"/>
  <c r="H23" i="2"/>
  <c r="T79" i="11"/>
  <c r="T76" i="11"/>
  <c r="B24" i="23"/>
  <c r="C24" i="23"/>
  <c r="E24" i="23"/>
  <c r="A25" i="23"/>
  <c r="F24" i="23"/>
  <c r="D24" i="23"/>
  <c r="B21" i="18"/>
  <c r="A22" i="18"/>
  <c r="V21" i="5"/>
  <c r="AQ21" i="5"/>
  <c r="AE21" i="5"/>
  <c r="AP21" i="5"/>
  <c r="AH21" i="5"/>
  <c r="AI21" i="5"/>
  <c r="AL21" i="5"/>
  <c r="AN21" i="5"/>
  <c r="AD21" i="5"/>
  <c r="AF21" i="5"/>
  <c r="AG21" i="5"/>
  <c r="AJ21" i="5"/>
  <c r="AK21" i="5"/>
  <c r="AM21" i="5"/>
  <c r="H21" i="5"/>
  <c r="U21" i="5"/>
  <c r="T21" i="5"/>
  <c r="A23" i="5"/>
  <c r="F22" i="5"/>
  <c r="C22" i="5"/>
  <c r="B22" i="5"/>
  <c r="D22" i="5"/>
  <c r="AC22" i="5"/>
  <c r="E22" i="5"/>
  <c r="W22" i="5"/>
  <c r="N20" i="5"/>
  <c r="O20" i="5"/>
  <c r="T20" i="5"/>
  <c r="V23" i="8"/>
  <c r="U23" i="8"/>
  <c r="B24" i="8"/>
  <c r="E24" i="8"/>
  <c r="W24" i="8"/>
  <c r="C24" i="8"/>
  <c r="A25" i="8"/>
  <c r="F24" i="8"/>
  <c r="D24" i="8"/>
  <c r="AC24" i="8"/>
  <c r="U21" i="7"/>
  <c r="T21" i="7"/>
  <c r="B23" i="7"/>
  <c r="D23" i="7"/>
  <c r="AC23" i="7"/>
  <c r="E23" i="7"/>
  <c r="W23" i="7"/>
  <c r="F23" i="7"/>
  <c r="A24" i="7"/>
  <c r="C23" i="7"/>
  <c r="L22" i="7"/>
  <c r="I19" i="7"/>
  <c r="BB22" i="7"/>
  <c r="M22" i="7"/>
  <c r="J20" i="7"/>
  <c r="A19" i="15"/>
  <c r="B18" i="15"/>
  <c r="U22" i="12"/>
  <c r="T22" i="12"/>
  <c r="U20" i="3"/>
  <c r="T20" i="3"/>
  <c r="Q23" i="23"/>
  <c r="U23" i="23"/>
  <c r="V23" i="23"/>
  <c r="O23" i="23"/>
  <c r="BB23" i="23"/>
  <c r="L23" i="23"/>
  <c r="R23" i="23"/>
  <c r="I23" i="23"/>
  <c r="S23" i="23"/>
  <c r="W23" i="23"/>
  <c r="K23" i="23"/>
  <c r="N23" i="23"/>
  <c r="M23" i="23"/>
  <c r="T23" i="23"/>
  <c r="X23" i="23"/>
  <c r="J23" i="23"/>
  <c r="P23" i="23"/>
  <c r="L21" i="5"/>
  <c r="I18" i="5"/>
  <c r="M21" i="5"/>
  <c r="BB21" i="5"/>
  <c r="J19" i="5"/>
  <c r="K20" i="5"/>
  <c r="L23" i="8"/>
  <c r="M23" i="8"/>
  <c r="BB23" i="8"/>
  <c r="I20" i="8"/>
  <c r="K23" i="8"/>
  <c r="J21" i="8"/>
  <c r="AG23" i="8"/>
  <c r="AI23" i="8"/>
  <c r="AP23" i="8"/>
  <c r="AE23" i="8"/>
  <c r="AL23" i="8"/>
  <c r="AM23" i="8"/>
  <c r="H23" i="8"/>
  <c r="AQ23" i="8"/>
  <c r="AH23" i="8"/>
  <c r="AJ23" i="8"/>
  <c r="AD23" i="8"/>
  <c r="AK23" i="8"/>
  <c r="AF23" i="8"/>
  <c r="AN23" i="8"/>
  <c r="T23" i="8"/>
  <c r="U22" i="7"/>
  <c r="T22" i="7"/>
  <c r="V22" i="7"/>
  <c r="AJ22" i="7"/>
  <c r="AL22" i="7"/>
  <c r="AH22" i="7"/>
  <c r="AQ22" i="7"/>
  <c r="AG22" i="7"/>
  <c r="AP22" i="7"/>
  <c r="AE22" i="7"/>
  <c r="AK22" i="7"/>
  <c r="AM22" i="7"/>
  <c r="AI22" i="7"/>
  <c r="AF22" i="7"/>
  <c r="AN22" i="7"/>
  <c r="AD22" i="7"/>
  <c r="H22" i="7"/>
  <c r="A25" i="14"/>
  <c r="B24" i="14"/>
  <c r="R68" i="11"/>
  <c r="R70" i="11"/>
  <c r="Q78" i="10"/>
  <c r="U68" i="11"/>
  <c r="U70" i="11"/>
  <c r="R78" i="10"/>
  <c r="AB68" i="11"/>
  <c r="I68" i="11"/>
  <c r="I70" i="11"/>
  <c r="N78" i="10"/>
  <c r="X68" i="11"/>
  <c r="L68" i="11"/>
  <c r="O68" i="11"/>
  <c r="M64" i="11"/>
  <c r="P64" i="11"/>
  <c r="S64" i="11"/>
  <c r="V64" i="11"/>
  <c r="G64" i="11"/>
  <c r="J64" i="11"/>
  <c r="P60" i="11"/>
  <c r="Y60" i="11"/>
  <c r="V60" i="11"/>
  <c r="S60" i="11"/>
  <c r="J60" i="11"/>
  <c r="G60" i="11"/>
  <c r="M60" i="11"/>
  <c r="U23" i="4"/>
  <c r="V23" i="4"/>
  <c r="A82" i="11"/>
  <c r="C81" i="11"/>
  <c r="C80" i="11"/>
  <c r="A23" i="6"/>
  <c r="B22" i="6"/>
  <c r="F22" i="6"/>
  <c r="E22" i="6"/>
  <c r="W22" i="6"/>
  <c r="D22" i="6"/>
  <c r="AC22" i="6"/>
  <c r="C22" i="6"/>
  <c r="V23" i="12"/>
  <c r="A25" i="12"/>
  <c r="F24" i="12"/>
  <c r="B24" i="12"/>
  <c r="D24" i="12"/>
  <c r="AC24" i="12"/>
  <c r="C24" i="12"/>
  <c r="E24" i="12"/>
  <c r="W24" i="12"/>
  <c r="D17" i="16"/>
  <c r="E76" i="11"/>
  <c r="F24" i="4"/>
  <c r="A25" i="4"/>
  <c r="B24" i="4"/>
  <c r="D24" i="4"/>
  <c r="AC24" i="4"/>
  <c r="C24" i="4"/>
  <c r="E24" i="4"/>
  <c r="W24" i="4"/>
  <c r="A22" i="19"/>
  <c r="B21" i="19"/>
  <c r="B21" i="22"/>
  <c r="A22" i="22"/>
  <c r="A20" i="17"/>
  <c r="B19" i="17"/>
  <c r="T65" i="11"/>
  <c r="V21" i="6"/>
  <c r="L21" i="6"/>
  <c r="M21" i="6"/>
  <c r="K21" i="6"/>
  <c r="BB21" i="6"/>
  <c r="I18" i="6"/>
  <c r="J19" i="6"/>
  <c r="AP24" i="2"/>
  <c r="AQ24" i="2"/>
  <c r="AD24" i="2"/>
  <c r="AE24" i="2"/>
  <c r="AF24" i="2"/>
  <c r="AG24" i="2"/>
  <c r="AI24" i="2"/>
  <c r="AK24" i="2"/>
  <c r="AH24" i="2"/>
  <c r="AJ24" i="2"/>
  <c r="AL24" i="2"/>
  <c r="AM24" i="2"/>
  <c r="AN24" i="2"/>
  <c r="H24" i="2"/>
  <c r="H65" i="11"/>
  <c r="F68" i="11"/>
  <c r="G68" i="11"/>
  <c r="B18" i="21"/>
  <c r="A19" i="21"/>
  <c r="F22" i="3"/>
  <c r="B22" i="3"/>
  <c r="A23" i="3"/>
  <c r="D22" i="3"/>
  <c r="AC22" i="3"/>
  <c r="E22" i="3"/>
  <c r="W22" i="3"/>
  <c r="C22" i="3"/>
  <c r="L21" i="3"/>
  <c r="M21" i="3"/>
  <c r="K21" i="3"/>
  <c r="BB21" i="3"/>
  <c r="I18" i="3"/>
  <c r="J19" i="3"/>
  <c r="N79" i="11"/>
  <c r="N76" i="11"/>
  <c r="Z79" i="11"/>
  <c r="Z76" i="11"/>
  <c r="T23" i="4"/>
  <c r="AP23" i="4"/>
  <c r="AQ23" i="4"/>
  <c r="AD23" i="4"/>
  <c r="AE23" i="4"/>
  <c r="AF23" i="4"/>
  <c r="AG23" i="4"/>
  <c r="AH23" i="4"/>
  <c r="AI23" i="4"/>
  <c r="AJ23" i="4"/>
  <c r="AK23" i="4"/>
  <c r="AL23" i="4"/>
  <c r="AM23" i="4"/>
  <c r="AN23" i="4"/>
  <c r="H23" i="4"/>
  <c r="AF21" i="6"/>
  <c r="AJ21" i="6"/>
  <c r="AN21" i="6"/>
  <c r="AQ21" i="6"/>
  <c r="AE21" i="6"/>
  <c r="AI21" i="6"/>
  <c r="AM21" i="6"/>
  <c r="AD21" i="6"/>
  <c r="AH21" i="6"/>
  <c r="AL21" i="6"/>
  <c r="AP21" i="6"/>
  <c r="AG21" i="6"/>
  <c r="AK21" i="6"/>
  <c r="H21" i="6"/>
  <c r="A20" i="16"/>
  <c r="B19" i="16"/>
  <c r="V24" i="2"/>
  <c r="U24" i="2"/>
  <c r="T24" i="2"/>
  <c r="B25" i="2"/>
  <c r="A26" i="2"/>
  <c r="F25" i="2"/>
  <c r="E25" i="2"/>
  <c r="W25" i="2"/>
  <c r="D25" i="2"/>
  <c r="AC25" i="2"/>
  <c r="C25" i="2"/>
  <c r="L23" i="12"/>
  <c r="K23" i="12"/>
  <c r="M23" i="12"/>
  <c r="BB23" i="12"/>
  <c r="I20" i="12"/>
  <c r="J21" i="12"/>
  <c r="B19" i="20"/>
  <c r="A20" i="20"/>
  <c r="K20" i="6"/>
  <c r="E72" i="11"/>
  <c r="AC75" i="11"/>
  <c r="E77" i="11"/>
  <c r="H77" i="11"/>
  <c r="K77" i="11"/>
  <c r="Z77" i="11"/>
  <c r="Q77" i="11"/>
  <c r="W77" i="11"/>
  <c r="N77" i="11"/>
  <c r="T77" i="11"/>
  <c r="AP21" i="3"/>
  <c r="AD21" i="3"/>
  <c r="AE21" i="3"/>
  <c r="AF21" i="3"/>
  <c r="AG21" i="3"/>
  <c r="AH21" i="3"/>
  <c r="AI21" i="3"/>
  <c r="AJ21" i="3"/>
  <c r="AK21" i="3"/>
  <c r="AL21" i="3"/>
  <c r="AM21" i="3"/>
  <c r="AN21" i="3"/>
  <c r="AQ21" i="3"/>
  <c r="H21" i="3"/>
  <c r="V21" i="3"/>
  <c r="U21" i="3"/>
  <c r="K79" i="11"/>
  <c r="K76" i="11"/>
  <c r="L23" i="4"/>
  <c r="BB23" i="4"/>
  <c r="K23" i="4"/>
  <c r="M23" i="4"/>
  <c r="I20" i="4"/>
  <c r="J21" i="4"/>
  <c r="A88" i="11"/>
  <c r="B84" i="11"/>
  <c r="C18" i="16"/>
  <c r="G18" i="16"/>
  <c r="I18" i="16"/>
  <c r="H18" i="16"/>
  <c r="E18" i="16"/>
  <c r="F18" i="16"/>
  <c r="N20" i="3"/>
  <c r="O20" i="3"/>
  <c r="K20" i="3"/>
  <c r="L24" i="2"/>
  <c r="K24" i="2"/>
  <c r="BB24" i="2"/>
  <c r="M24" i="2"/>
  <c r="N24" i="2"/>
  <c r="O24" i="2"/>
  <c r="I21" i="2"/>
  <c r="N21" i="2"/>
  <c r="O21" i="2"/>
  <c r="J22" i="2"/>
  <c r="AH23" i="12"/>
  <c r="AI23" i="12"/>
  <c r="AJ23" i="12"/>
  <c r="AK23" i="12"/>
  <c r="AL23" i="12"/>
  <c r="AM23" i="12"/>
  <c r="AF23" i="12"/>
  <c r="AG23" i="12"/>
  <c r="AQ23" i="12"/>
  <c r="AD23" i="12"/>
  <c r="AE23" i="12"/>
  <c r="AP23" i="12"/>
  <c r="AN23" i="12"/>
  <c r="H23" i="12"/>
  <c r="U23" i="12"/>
  <c r="T23" i="12"/>
  <c r="C89" i="10"/>
  <c r="B90" i="10"/>
  <c r="B92" i="10"/>
  <c r="B91" i="10"/>
  <c r="B93" i="10"/>
  <c r="C88" i="10"/>
  <c r="C87" i="10"/>
  <c r="U21" i="6"/>
  <c r="T21" i="6"/>
  <c r="B19" i="15"/>
  <c r="A20" i="15"/>
  <c r="V23" i="7"/>
  <c r="AD23" i="7"/>
  <c r="AJ23" i="7"/>
  <c r="AL23" i="7"/>
  <c r="AH23" i="7"/>
  <c r="AQ23" i="7"/>
  <c r="AG23" i="7"/>
  <c r="H23" i="7"/>
  <c r="AP23" i="7"/>
  <c r="AE23" i="7"/>
  <c r="AK23" i="7"/>
  <c r="AM23" i="7"/>
  <c r="AI23" i="7"/>
  <c r="AF23" i="7"/>
  <c r="AN23" i="7"/>
  <c r="AF24" i="8"/>
  <c r="AN24" i="8"/>
  <c r="AH24" i="8"/>
  <c r="AJ24" i="8"/>
  <c r="AK24" i="8"/>
  <c r="H24" i="8"/>
  <c r="AE24" i="8"/>
  <c r="AQ24" i="8"/>
  <c r="AM24" i="8"/>
  <c r="AG24" i="8"/>
  <c r="AI24" i="8"/>
  <c r="AD24" i="8"/>
  <c r="AL24" i="8"/>
  <c r="AP24" i="8"/>
  <c r="T24" i="8"/>
  <c r="V24" i="8"/>
  <c r="U24" i="8"/>
  <c r="BB24" i="8"/>
  <c r="I21" i="8"/>
  <c r="N21" i="8"/>
  <c r="O21" i="8"/>
  <c r="M24" i="8"/>
  <c r="L24" i="8"/>
  <c r="J22" i="8"/>
  <c r="V22" i="5"/>
  <c r="B23" i="5"/>
  <c r="D23" i="5"/>
  <c r="AC23" i="5"/>
  <c r="E23" i="5"/>
  <c r="W23" i="5"/>
  <c r="F23" i="5"/>
  <c r="A24" i="5"/>
  <c r="C23" i="5"/>
  <c r="O24" i="23"/>
  <c r="BB24" i="23"/>
  <c r="L24" i="23"/>
  <c r="X24" i="23"/>
  <c r="J24" i="23"/>
  <c r="S24" i="23"/>
  <c r="M24" i="23"/>
  <c r="U24" i="23"/>
  <c r="N24" i="23"/>
  <c r="I24" i="23"/>
  <c r="T24" i="23"/>
  <c r="K24" i="23"/>
  <c r="R24" i="23"/>
  <c r="W24" i="23"/>
  <c r="Q24" i="23"/>
  <c r="P24" i="23"/>
  <c r="V24" i="23"/>
  <c r="K83" i="11"/>
  <c r="K80" i="11"/>
  <c r="T21" i="3"/>
  <c r="B24" i="7"/>
  <c r="D24" i="7"/>
  <c r="AC24" i="7"/>
  <c r="E24" i="7"/>
  <c r="W24" i="7"/>
  <c r="A25" i="7"/>
  <c r="F24" i="7"/>
  <c r="C24" i="7"/>
  <c r="K23" i="7"/>
  <c r="M23" i="7"/>
  <c r="J21" i="7"/>
  <c r="K22" i="7"/>
  <c r="BB23" i="7"/>
  <c r="L23" i="7"/>
  <c r="I20" i="7"/>
  <c r="F25" i="8"/>
  <c r="E25" i="8"/>
  <c r="W25" i="8"/>
  <c r="D25" i="8"/>
  <c r="AC25" i="8"/>
  <c r="B25" i="8"/>
  <c r="A26" i="8"/>
  <c r="C25" i="8"/>
  <c r="K21" i="5"/>
  <c r="L22" i="5"/>
  <c r="K22" i="5"/>
  <c r="I19" i="5"/>
  <c r="M22" i="5"/>
  <c r="BB22" i="5"/>
  <c r="J20" i="5"/>
  <c r="AQ22" i="5"/>
  <c r="AE22" i="5"/>
  <c r="AK22" i="5"/>
  <c r="AM22" i="5"/>
  <c r="AG22" i="5"/>
  <c r="AF22" i="5"/>
  <c r="H22" i="5"/>
  <c r="U22" i="5"/>
  <c r="AP22" i="5"/>
  <c r="AD22" i="5"/>
  <c r="AI22" i="5"/>
  <c r="AL22" i="5"/>
  <c r="AN22" i="5"/>
  <c r="AH22" i="5"/>
  <c r="AJ22" i="5"/>
  <c r="B22" i="18"/>
  <c r="A23" i="18"/>
  <c r="F25" i="23"/>
  <c r="D25" i="23"/>
  <c r="C25" i="23"/>
  <c r="A26" i="23"/>
  <c r="E25" i="23"/>
  <c r="B25" i="23"/>
  <c r="A26" i="14"/>
  <c r="B25" i="14"/>
  <c r="X76" i="11"/>
  <c r="X78" i="11"/>
  <c r="S86" i="10"/>
  <c r="U76" i="11"/>
  <c r="U78" i="11"/>
  <c r="R86" i="10"/>
  <c r="R76" i="11"/>
  <c r="R78" i="11"/>
  <c r="Q86" i="10"/>
  <c r="I76" i="11"/>
  <c r="I78" i="11"/>
  <c r="N86" i="10"/>
  <c r="I72" i="11"/>
  <c r="I74" i="11"/>
  <c r="N82" i="10"/>
  <c r="AA72" i="11"/>
  <c r="X72" i="11"/>
  <c r="U72" i="11"/>
  <c r="R72" i="11"/>
  <c r="O72" i="11"/>
  <c r="L72" i="11"/>
  <c r="X70" i="11"/>
  <c r="S78" i="10"/>
  <c r="O70" i="11"/>
  <c r="P78" i="10"/>
  <c r="L70" i="11"/>
  <c r="O78" i="10"/>
  <c r="M68" i="11"/>
  <c r="B94" i="10"/>
  <c r="B96" i="10"/>
  <c r="B95" i="10"/>
  <c r="B97" i="10"/>
  <c r="C93" i="10"/>
  <c r="J23" i="2"/>
  <c r="M25" i="2"/>
  <c r="BB25" i="2"/>
  <c r="L25" i="2"/>
  <c r="I22" i="2"/>
  <c r="N22" i="2"/>
  <c r="O22" i="2"/>
  <c r="O76" i="11"/>
  <c r="O78" i="11"/>
  <c r="P86" i="10"/>
  <c r="V22" i="3"/>
  <c r="M22" i="3"/>
  <c r="L22" i="3"/>
  <c r="BB22" i="3"/>
  <c r="I19" i="3"/>
  <c r="J20" i="3"/>
  <c r="V24" i="12"/>
  <c r="B25" i="12"/>
  <c r="A26" i="12"/>
  <c r="F25" i="12"/>
  <c r="E25" i="12"/>
  <c r="W25" i="12"/>
  <c r="D25" i="12"/>
  <c r="AC25" i="12"/>
  <c r="C25" i="12"/>
  <c r="F23" i="6"/>
  <c r="B23" i="6"/>
  <c r="A24" i="6"/>
  <c r="D23" i="6"/>
  <c r="AC23" i="6"/>
  <c r="E23" i="6"/>
  <c r="W23" i="6"/>
  <c r="C23" i="6"/>
  <c r="H82" i="11"/>
  <c r="T83" i="11"/>
  <c r="T80" i="11"/>
  <c r="E83" i="11"/>
  <c r="C92" i="10"/>
  <c r="C91" i="10"/>
  <c r="D18" i="16"/>
  <c r="A21" i="20"/>
  <c r="B20" i="20"/>
  <c r="AQ22" i="3"/>
  <c r="AP22" i="3"/>
  <c r="AE22" i="3"/>
  <c r="AG22" i="3"/>
  <c r="AI22" i="3"/>
  <c r="AK22" i="3"/>
  <c r="AM22" i="3"/>
  <c r="AN22" i="3"/>
  <c r="AD22" i="3"/>
  <c r="AF22" i="3"/>
  <c r="AH22" i="3"/>
  <c r="AJ22" i="3"/>
  <c r="AL22" i="3"/>
  <c r="H22" i="3"/>
  <c r="U22" i="3"/>
  <c r="T22" i="3"/>
  <c r="A21" i="17"/>
  <c r="B20" i="17"/>
  <c r="A23" i="19"/>
  <c r="B22" i="19"/>
  <c r="M24" i="4"/>
  <c r="BB24" i="4"/>
  <c r="L24" i="4"/>
  <c r="I21" i="4"/>
  <c r="N21" i="4"/>
  <c r="O21" i="4"/>
  <c r="J22" i="4"/>
  <c r="K81" i="11"/>
  <c r="W81" i="11"/>
  <c r="N81" i="11"/>
  <c r="Z81" i="11"/>
  <c r="E81" i="11"/>
  <c r="Q81" i="11"/>
  <c r="H81" i="11"/>
  <c r="T81" i="11"/>
  <c r="W82" i="11"/>
  <c r="Q83" i="11"/>
  <c r="Q80" i="11"/>
  <c r="H83" i="11"/>
  <c r="H80" i="11"/>
  <c r="Z87" i="11"/>
  <c r="Z84" i="11"/>
  <c r="W87" i="11"/>
  <c r="W84" i="11"/>
  <c r="N87" i="11"/>
  <c r="N84" i="11"/>
  <c r="Q87" i="11"/>
  <c r="Q84" i="11"/>
  <c r="E87" i="11"/>
  <c r="K87" i="11"/>
  <c r="K84" i="11"/>
  <c r="H87" i="11"/>
  <c r="H84" i="11"/>
  <c r="T87" i="11"/>
  <c r="T84" i="11"/>
  <c r="C84" i="11"/>
  <c r="E86" i="11"/>
  <c r="Q86" i="11"/>
  <c r="H86" i="11"/>
  <c r="K86" i="11"/>
  <c r="W86" i="11"/>
  <c r="T86" i="11"/>
  <c r="C85" i="11"/>
  <c r="Z86" i="11"/>
  <c r="A86" i="11"/>
  <c r="N86" i="11"/>
  <c r="F72" i="11"/>
  <c r="AF25" i="2"/>
  <c r="AI25" i="2"/>
  <c r="AJ25" i="2"/>
  <c r="AK25" i="2"/>
  <c r="AP25" i="2"/>
  <c r="AQ25" i="2"/>
  <c r="AD25" i="2"/>
  <c r="AE25" i="2"/>
  <c r="AM25" i="2"/>
  <c r="AN25" i="2"/>
  <c r="AH25" i="2"/>
  <c r="AG25" i="2"/>
  <c r="AL25" i="2"/>
  <c r="H25" i="2"/>
  <c r="C19" i="16"/>
  <c r="I19" i="16"/>
  <c r="H19" i="16"/>
  <c r="G19" i="16"/>
  <c r="E19" i="16"/>
  <c r="F19" i="16"/>
  <c r="A20" i="21"/>
  <c r="B19" i="21"/>
  <c r="AK68" i="11"/>
  <c r="AE68" i="11"/>
  <c r="AG68" i="11"/>
  <c r="AD68" i="11"/>
  <c r="AF68" i="11"/>
  <c r="AI68" i="11"/>
  <c r="F70" i="11"/>
  <c r="M78" i="10"/>
  <c r="AJ68" i="11"/>
  <c r="AH68" i="11"/>
  <c r="A23" i="22"/>
  <c r="B22" i="22"/>
  <c r="B25" i="4"/>
  <c r="A26" i="4"/>
  <c r="F25" i="4"/>
  <c r="E25" i="4"/>
  <c r="W25" i="4"/>
  <c r="D25" i="4"/>
  <c r="AC25" i="4"/>
  <c r="C25" i="4"/>
  <c r="AC79" i="11"/>
  <c r="L24" i="12"/>
  <c r="K24" i="12"/>
  <c r="BB24" i="12"/>
  <c r="M24" i="12"/>
  <c r="N24" i="12"/>
  <c r="O24" i="12"/>
  <c r="I21" i="12"/>
  <c r="N21" i="12"/>
  <c r="O21" i="12"/>
  <c r="J22" i="12"/>
  <c r="AP22" i="6"/>
  <c r="AG22" i="6"/>
  <c r="AK22" i="6"/>
  <c r="AF22" i="6"/>
  <c r="AJ22" i="6"/>
  <c r="AN22" i="6"/>
  <c r="AQ22" i="6"/>
  <c r="AE22" i="6"/>
  <c r="AI22" i="6"/>
  <c r="AM22" i="6"/>
  <c r="AD22" i="6"/>
  <c r="AH22" i="6"/>
  <c r="AL22" i="6"/>
  <c r="H22" i="6"/>
  <c r="Q82" i="11"/>
  <c r="Z82" i="11"/>
  <c r="K82" i="11"/>
  <c r="N83" i="11"/>
  <c r="N80" i="11"/>
  <c r="Z83" i="11"/>
  <c r="Z80" i="11"/>
  <c r="A92" i="11"/>
  <c r="B88" i="11"/>
  <c r="L76" i="11"/>
  <c r="L78" i="11"/>
  <c r="O86" i="10"/>
  <c r="U25" i="2"/>
  <c r="T25" i="2"/>
  <c r="V25" i="2"/>
  <c r="F26" i="2"/>
  <c r="B26" i="2"/>
  <c r="A27" i="2"/>
  <c r="E26" i="2"/>
  <c r="W26" i="2"/>
  <c r="D26" i="2"/>
  <c r="AC26" i="2"/>
  <c r="C26" i="2"/>
  <c r="A21" i="16"/>
  <c r="B20" i="16"/>
  <c r="AA76" i="11"/>
  <c r="AA78" i="11"/>
  <c r="T86" i="10"/>
  <c r="F23" i="3"/>
  <c r="A24" i="3"/>
  <c r="B23" i="3"/>
  <c r="K22" i="3"/>
  <c r="D23" i="3"/>
  <c r="AC23" i="3"/>
  <c r="C23" i="3"/>
  <c r="E23" i="3"/>
  <c r="W23" i="3"/>
  <c r="V24" i="4"/>
  <c r="U24" i="4"/>
  <c r="T24" i="4"/>
  <c r="AD24" i="4"/>
  <c r="AE24" i="4"/>
  <c r="AF24" i="4"/>
  <c r="AG24" i="4"/>
  <c r="AH24" i="4"/>
  <c r="AI24" i="4"/>
  <c r="AJ24" i="4"/>
  <c r="AK24" i="4"/>
  <c r="AL24" i="4"/>
  <c r="AM24" i="4"/>
  <c r="AN24" i="4"/>
  <c r="AP24" i="4"/>
  <c r="AQ24" i="4"/>
  <c r="H24" i="4"/>
  <c r="F76" i="11"/>
  <c r="AP24" i="12"/>
  <c r="AN24" i="12"/>
  <c r="AH24" i="12"/>
  <c r="AI24" i="12"/>
  <c r="AJ24" i="12"/>
  <c r="AK24" i="12"/>
  <c r="AL24" i="12"/>
  <c r="AM24" i="12"/>
  <c r="AF24" i="12"/>
  <c r="AG24" i="12"/>
  <c r="AQ24" i="12"/>
  <c r="AD24" i="12"/>
  <c r="AE24" i="12"/>
  <c r="H24" i="12"/>
  <c r="V22" i="6"/>
  <c r="U22" i="6"/>
  <c r="T22" i="6"/>
  <c r="K22" i="6"/>
  <c r="BB22" i="6"/>
  <c r="L22" i="6"/>
  <c r="M22" i="6"/>
  <c r="I19" i="6"/>
  <c r="J20" i="6"/>
  <c r="E82" i="11"/>
  <c r="N82" i="11"/>
  <c r="T82" i="11"/>
  <c r="W83" i="11"/>
  <c r="W80" i="11"/>
  <c r="W25" i="23"/>
  <c r="S25" i="23"/>
  <c r="X25" i="23"/>
  <c r="J25" i="23"/>
  <c r="P25" i="23"/>
  <c r="K25" i="23"/>
  <c r="N25" i="23"/>
  <c r="BB25" i="23"/>
  <c r="L25" i="23"/>
  <c r="U25" i="23"/>
  <c r="Q25" i="23"/>
  <c r="R25" i="23"/>
  <c r="I25" i="23"/>
  <c r="O25" i="23"/>
  <c r="V25" i="23"/>
  <c r="M25" i="23"/>
  <c r="T25" i="23"/>
  <c r="B26" i="23"/>
  <c r="E26" i="23"/>
  <c r="C26" i="23"/>
  <c r="A27" i="23"/>
  <c r="F26" i="23"/>
  <c r="D26" i="23"/>
  <c r="B23" i="18"/>
  <c r="A24" i="18"/>
  <c r="F26" i="8"/>
  <c r="B26" i="8"/>
  <c r="C26" i="8"/>
  <c r="A27" i="8"/>
  <c r="D26" i="8"/>
  <c r="AC26" i="8"/>
  <c r="E26" i="8"/>
  <c r="W26" i="8"/>
  <c r="AH25" i="8"/>
  <c r="AD25" i="8"/>
  <c r="AL25" i="8"/>
  <c r="AM25" i="8"/>
  <c r="AG25" i="8"/>
  <c r="AP25" i="8"/>
  <c r="AI25" i="8"/>
  <c r="H25" i="8"/>
  <c r="AQ25" i="8"/>
  <c r="AK25" i="8"/>
  <c r="AF25" i="8"/>
  <c r="AN25" i="8"/>
  <c r="AE25" i="8"/>
  <c r="AJ25" i="8"/>
  <c r="T25" i="8"/>
  <c r="V24" i="7"/>
  <c r="A26" i="7"/>
  <c r="F25" i="7"/>
  <c r="D25" i="7"/>
  <c r="AC25" i="7"/>
  <c r="B25" i="7"/>
  <c r="E25" i="7"/>
  <c r="W25" i="7"/>
  <c r="C25" i="7"/>
  <c r="B24" i="5"/>
  <c r="E24" i="5"/>
  <c r="W24" i="5"/>
  <c r="C24" i="5"/>
  <c r="A25" i="5"/>
  <c r="F24" i="5"/>
  <c r="D24" i="5"/>
  <c r="AC24" i="5"/>
  <c r="M23" i="5"/>
  <c r="I20" i="5"/>
  <c r="L23" i="5"/>
  <c r="BB23" i="5"/>
  <c r="J21" i="5"/>
  <c r="U23" i="7"/>
  <c r="T23" i="7"/>
  <c r="U24" i="12"/>
  <c r="T24" i="12"/>
  <c r="V25" i="8"/>
  <c r="U25" i="8"/>
  <c r="L25" i="8"/>
  <c r="I22" i="8"/>
  <c r="N22" i="8"/>
  <c r="O22" i="8"/>
  <c r="BB25" i="8"/>
  <c r="M25" i="8"/>
  <c r="J23" i="8"/>
  <c r="AF24" i="7"/>
  <c r="AN24" i="7"/>
  <c r="AD24" i="7"/>
  <c r="AJ24" i="7"/>
  <c r="AL24" i="7"/>
  <c r="AH24" i="7"/>
  <c r="H24" i="7"/>
  <c r="U24" i="7"/>
  <c r="T24" i="7"/>
  <c r="AQ24" i="7"/>
  <c r="AG24" i="7"/>
  <c r="AP24" i="7"/>
  <c r="AE24" i="7"/>
  <c r="AK24" i="7"/>
  <c r="AM24" i="7"/>
  <c r="AI24" i="7"/>
  <c r="L24" i="7"/>
  <c r="M24" i="7"/>
  <c r="N24" i="7"/>
  <c r="O24" i="7"/>
  <c r="J22" i="7"/>
  <c r="BB24" i="7"/>
  <c r="I21" i="7"/>
  <c r="N21" i="7"/>
  <c r="O21" i="7"/>
  <c r="V23" i="5"/>
  <c r="AQ23" i="5"/>
  <c r="AG23" i="5"/>
  <c r="AI23" i="5"/>
  <c r="AE23" i="5"/>
  <c r="AL23" i="5"/>
  <c r="AN23" i="5"/>
  <c r="AF23" i="5"/>
  <c r="AP23" i="5"/>
  <c r="AH23" i="5"/>
  <c r="AJ23" i="5"/>
  <c r="AK23" i="5"/>
  <c r="AM23" i="5"/>
  <c r="AD23" i="5"/>
  <c r="H23" i="5"/>
  <c r="U23" i="5"/>
  <c r="T22" i="5"/>
  <c r="K24" i="8"/>
  <c r="N24" i="8"/>
  <c r="O24" i="8"/>
  <c r="B20" i="15"/>
  <c r="A21" i="15"/>
  <c r="A27" i="14"/>
  <c r="B26" i="14"/>
  <c r="J68" i="11"/>
  <c r="AA74" i="11"/>
  <c r="T82" i="10"/>
  <c r="AB72" i="11"/>
  <c r="X74" i="11"/>
  <c r="S82" i="10"/>
  <c r="U74" i="11"/>
  <c r="R82" i="10"/>
  <c r="V72" i="11"/>
  <c r="R74" i="11"/>
  <c r="Q82" i="10"/>
  <c r="O74" i="11"/>
  <c r="P82" i="10"/>
  <c r="P72" i="11"/>
  <c r="L74" i="11"/>
  <c r="O82" i="10"/>
  <c r="M72" i="11"/>
  <c r="Y68" i="11"/>
  <c r="V68" i="11"/>
  <c r="P68" i="11"/>
  <c r="S68" i="11"/>
  <c r="AD23" i="3"/>
  <c r="AE23" i="3"/>
  <c r="AF23" i="3"/>
  <c r="AG23" i="3"/>
  <c r="AH23" i="3"/>
  <c r="AI23" i="3"/>
  <c r="AJ23" i="3"/>
  <c r="AK23" i="3"/>
  <c r="AL23" i="3"/>
  <c r="AM23" i="3"/>
  <c r="AQ23" i="3"/>
  <c r="AP23" i="3"/>
  <c r="AN23" i="3"/>
  <c r="H23" i="3"/>
  <c r="B92" i="11"/>
  <c r="A96" i="11"/>
  <c r="F78" i="11"/>
  <c r="M86" i="10"/>
  <c r="AD76" i="11"/>
  <c r="AF76" i="11"/>
  <c r="AJ76" i="11"/>
  <c r="AH76" i="11"/>
  <c r="AB76" i="11"/>
  <c r="AI76" i="11"/>
  <c r="Y76" i="11"/>
  <c r="AK76" i="11"/>
  <c r="AE76" i="11"/>
  <c r="AG76" i="11"/>
  <c r="A22" i="16"/>
  <c r="B21" i="16"/>
  <c r="A28" i="2"/>
  <c r="B27" i="2"/>
  <c r="F27" i="2"/>
  <c r="E27" i="2"/>
  <c r="W27" i="2"/>
  <c r="D27" i="2"/>
  <c r="AC27" i="2"/>
  <c r="C27" i="2"/>
  <c r="F74" i="11"/>
  <c r="M82" i="10"/>
  <c r="AE72" i="11"/>
  <c r="AG72" i="11"/>
  <c r="AI72" i="11"/>
  <c r="AH72" i="11"/>
  <c r="S72" i="11"/>
  <c r="AJ72" i="11"/>
  <c r="AD72" i="11"/>
  <c r="AF72" i="11"/>
  <c r="AK72" i="11"/>
  <c r="E84" i="11"/>
  <c r="R84" i="11"/>
  <c r="AC87" i="11"/>
  <c r="N24" i="4"/>
  <c r="O24" i="4"/>
  <c r="B21" i="17"/>
  <c r="A22" i="17"/>
  <c r="A22" i="20"/>
  <c r="B21" i="20"/>
  <c r="F24" i="6"/>
  <c r="A25" i="6"/>
  <c r="B24" i="6"/>
  <c r="D24" i="6"/>
  <c r="AC24" i="6"/>
  <c r="C24" i="6"/>
  <c r="E24" i="6"/>
  <c r="W24" i="6"/>
  <c r="V25" i="12"/>
  <c r="F26" i="12"/>
  <c r="A27" i="12"/>
  <c r="B26" i="12"/>
  <c r="E26" i="12"/>
  <c r="W26" i="12"/>
  <c r="D26" i="12"/>
  <c r="AC26" i="12"/>
  <c r="C26" i="12"/>
  <c r="B99" i="10"/>
  <c r="B101" i="10"/>
  <c r="C97" i="10"/>
  <c r="B98" i="10"/>
  <c r="B100" i="10"/>
  <c r="V23" i="3"/>
  <c r="T23" i="3"/>
  <c r="U23" i="3"/>
  <c r="L23" i="3"/>
  <c r="M23" i="3"/>
  <c r="BB23" i="3"/>
  <c r="I20" i="3"/>
  <c r="J21" i="3"/>
  <c r="V26" i="2"/>
  <c r="U26" i="2"/>
  <c r="M26" i="2"/>
  <c r="L26" i="2"/>
  <c r="K26" i="2"/>
  <c r="BB26" i="2"/>
  <c r="I23" i="2"/>
  <c r="N23" i="2"/>
  <c r="O23" i="2"/>
  <c r="J24" i="2"/>
  <c r="T25" i="4"/>
  <c r="AD25" i="4"/>
  <c r="AE25" i="4"/>
  <c r="AF25" i="4"/>
  <c r="AG25" i="4"/>
  <c r="AH25" i="4"/>
  <c r="AI25" i="4"/>
  <c r="AJ25" i="4"/>
  <c r="AK25" i="4"/>
  <c r="AL25" i="4"/>
  <c r="AM25" i="4"/>
  <c r="AN25" i="4"/>
  <c r="AP25" i="4"/>
  <c r="AQ25" i="4"/>
  <c r="H25" i="4"/>
  <c r="A24" i="22"/>
  <c r="B23" i="22"/>
  <c r="A21" i="21"/>
  <c r="B20" i="21"/>
  <c r="K85" i="11"/>
  <c r="H85" i="11"/>
  <c r="Q85" i="11"/>
  <c r="T85" i="11"/>
  <c r="E85" i="11"/>
  <c r="Z85" i="11"/>
  <c r="W85" i="11"/>
  <c r="N85" i="11"/>
  <c r="V23" i="6"/>
  <c r="BB23" i="6"/>
  <c r="K23" i="6"/>
  <c r="L23" i="6"/>
  <c r="M23" i="6"/>
  <c r="I20" i="6"/>
  <c r="J21" i="6"/>
  <c r="K25" i="12"/>
  <c r="L25" i="12"/>
  <c r="M25" i="12"/>
  <c r="BB25" i="12"/>
  <c r="I22" i="12"/>
  <c r="N22" i="12"/>
  <c r="O22" i="12"/>
  <c r="J23" i="12"/>
  <c r="K25" i="2"/>
  <c r="C95" i="10"/>
  <c r="C96" i="10"/>
  <c r="F24" i="3"/>
  <c r="A25" i="3"/>
  <c r="B24" i="3"/>
  <c r="E24" i="3"/>
  <c r="W24" i="3"/>
  <c r="D24" i="3"/>
  <c r="AC24" i="3"/>
  <c r="C24" i="3"/>
  <c r="T26" i="2"/>
  <c r="AD26" i="2"/>
  <c r="AE26" i="2"/>
  <c r="AF26" i="2"/>
  <c r="AG26" i="2"/>
  <c r="AH26" i="2"/>
  <c r="AP26" i="2"/>
  <c r="AQ26" i="2"/>
  <c r="AL26" i="2"/>
  <c r="AI26" i="2"/>
  <c r="AK26" i="2"/>
  <c r="AM26" i="2"/>
  <c r="AN26" i="2"/>
  <c r="AJ26" i="2"/>
  <c r="H26" i="2"/>
  <c r="W91" i="11"/>
  <c r="W88" i="11"/>
  <c r="N91" i="11"/>
  <c r="N88" i="11"/>
  <c r="Q91" i="11"/>
  <c r="Q88" i="11"/>
  <c r="Z91" i="11"/>
  <c r="Z88" i="11"/>
  <c r="T91" i="11"/>
  <c r="T88" i="11"/>
  <c r="E91" i="11"/>
  <c r="K91" i="11"/>
  <c r="K88" i="11"/>
  <c r="H91" i="11"/>
  <c r="H88" i="11"/>
  <c r="H90" i="11"/>
  <c r="T90" i="11"/>
  <c r="C88" i="11"/>
  <c r="A90" i="11"/>
  <c r="N90" i="11"/>
  <c r="Z90" i="11"/>
  <c r="K90" i="11"/>
  <c r="W90" i="11"/>
  <c r="Q90" i="11"/>
  <c r="C89" i="11"/>
  <c r="E90" i="11"/>
  <c r="V25" i="4"/>
  <c r="U25" i="4"/>
  <c r="B26" i="4"/>
  <c r="A27" i="4"/>
  <c r="F26" i="4"/>
  <c r="E26" i="4"/>
  <c r="W26" i="4"/>
  <c r="D26" i="4"/>
  <c r="AC26" i="4"/>
  <c r="C26" i="4"/>
  <c r="D19" i="16"/>
  <c r="A24" i="19"/>
  <c r="B23" i="19"/>
  <c r="E80" i="11"/>
  <c r="L80" i="11"/>
  <c r="AC83" i="11"/>
  <c r="AD23" i="6"/>
  <c r="AH23" i="6"/>
  <c r="AL23" i="6"/>
  <c r="AP23" i="6"/>
  <c r="AG23" i="6"/>
  <c r="AK23" i="6"/>
  <c r="AF23" i="6"/>
  <c r="AJ23" i="6"/>
  <c r="AN23" i="6"/>
  <c r="AQ23" i="6"/>
  <c r="AE23" i="6"/>
  <c r="AI23" i="6"/>
  <c r="AM23" i="6"/>
  <c r="H23" i="6"/>
  <c r="E20" i="16"/>
  <c r="G20" i="16"/>
  <c r="I20" i="16"/>
  <c r="F20" i="16"/>
  <c r="H20" i="16"/>
  <c r="C20" i="16"/>
  <c r="M25" i="4"/>
  <c r="BB25" i="4"/>
  <c r="L25" i="4"/>
  <c r="K25" i="4"/>
  <c r="I22" i="4"/>
  <c r="N22" i="4"/>
  <c r="O22" i="4"/>
  <c r="J23" i="4"/>
  <c r="K24" i="4"/>
  <c r="AQ25" i="12"/>
  <c r="AD25" i="12"/>
  <c r="AE25" i="12"/>
  <c r="AP25" i="12"/>
  <c r="AN25" i="12"/>
  <c r="AH25" i="12"/>
  <c r="AI25" i="12"/>
  <c r="AJ25" i="12"/>
  <c r="AK25" i="12"/>
  <c r="AL25" i="12"/>
  <c r="AM25" i="12"/>
  <c r="AF25" i="12"/>
  <c r="AG25" i="12"/>
  <c r="H25" i="12"/>
  <c r="A22" i="15"/>
  <c r="B21" i="15"/>
  <c r="T23" i="5"/>
  <c r="A26" i="5"/>
  <c r="E25" i="5"/>
  <c r="W25" i="5"/>
  <c r="C25" i="5"/>
  <c r="B25" i="5"/>
  <c r="F25" i="5"/>
  <c r="D25" i="5"/>
  <c r="AC25" i="5"/>
  <c r="V25" i="7"/>
  <c r="K24" i="7"/>
  <c r="BB25" i="7"/>
  <c r="I22" i="7"/>
  <c r="N22" i="7"/>
  <c r="O22" i="7"/>
  <c r="M25" i="7"/>
  <c r="L25" i="7"/>
  <c r="J23" i="7"/>
  <c r="AI25" i="7"/>
  <c r="AF25" i="7"/>
  <c r="AN25" i="7"/>
  <c r="AD25" i="7"/>
  <c r="AJ25" i="7"/>
  <c r="AL25" i="7"/>
  <c r="H25" i="7"/>
  <c r="AH25" i="7"/>
  <c r="AQ25" i="7"/>
  <c r="AG25" i="7"/>
  <c r="AP25" i="7"/>
  <c r="AE25" i="7"/>
  <c r="AK25" i="7"/>
  <c r="AM25" i="7"/>
  <c r="U26" i="8"/>
  <c r="V26" i="8"/>
  <c r="AE26" i="8"/>
  <c r="AJ26" i="8"/>
  <c r="AD26" i="8"/>
  <c r="AL26" i="8"/>
  <c r="AF26" i="8"/>
  <c r="AN26" i="8"/>
  <c r="AH26" i="8"/>
  <c r="AP26" i="8"/>
  <c r="AI26" i="8"/>
  <c r="AQ26" i="8"/>
  <c r="AK26" i="8"/>
  <c r="T26" i="8"/>
  <c r="AM26" i="8"/>
  <c r="AG26" i="8"/>
  <c r="H26" i="8"/>
  <c r="U26" i="23"/>
  <c r="M26" i="23"/>
  <c r="V26" i="23"/>
  <c r="I26" i="23"/>
  <c r="T26" i="23"/>
  <c r="Q26" i="23"/>
  <c r="X26" i="23"/>
  <c r="J26" i="23"/>
  <c r="W26" i="23"/>
  <c r="O26" i="23"/>
  <c r="P26" i="23"/>
  <c r="N26" i="23"/>
  <c r="BB26" i="23"/>
  <c r="L26" i="23"/>
  <c r="K26" i="23"/>
  <c r="R26" i="23"/>
  <c r="S26" i="23"/>
  <c r="U23" i="6"/>
  <c r="T23" i="6"/>
  <c r="U25" i="12"/>
  <c r="T25" i="12"/>
  <c r="AQ24" i="5"/>
  <c r="AE24" i="5"/>
  <c r="AP24" i="5"/>
  <c r="AI24" i="5"/>
  <c r="AH24" i="5"/>
  <c r="AL24" i="5"/>
  <c r="AN24" i="5"/>
  <c r="T24" i="5"/>
  <c r="AD24" i="5"/>
  <c r="AF24" i="5"/>
  <c r="AG24" i="5"/>
  <c r="AJ24" i="5"/>
  <c r="AK24" i="5"/>
  <c r="AM24" i="5"/>
  <c r="H24" i="5"/>
  <c r="V24" i="5"/>
  <c r="U24" i="5"/>
  <c r="K23" i="5"/>
  <c r="K24" i="5"/>
  <c r="M24" i="5"/>
  <c r="J22" i="5"/>
  <c r="L24" i="5"/>
  <c r="BB24" i="5"/>
  <c r="I21" i="5"/>
  <c r="N21" i="5"/>
  <c r="O21" i="5"/>
  <c r="F26" i="7"/>
  <c r="B26" i="7"/>
  <c r="E26" i="7"/>
  <c r="W26" i="7"/>
  <c r="A27" i="7"/>
  <c r="C26" i="7"/>
  <c r="D26" i="7"/>
  <c r="AC26" i="7"/>
  <c r="F27" i="8"/>
  <c r="B27" i="8"/>
  <c r="C27" i="8"/>
  <c r="A28" i="8"/>
  <c r="D27" i="8"/>
  <c r="AC27" i="8"/>
  <c r="E27" i="8"/>
  <c r="W27" i="8"/>
  <c r="K25" i="8"/>
  <c r="M26" i="8"/>
  <c r="BB26" i="8"/>
  <c r="L26" i="8"/>
  <c r="K26" i="8"/>
  <c r="I23" i="8"/>
  <c r="N23" i="8"/>
  <c r="O23" i="8"/>
  <c r="L79" i="10"/>
  <c r="J24" i="8"/>
  <c r="B24" i="18"/>
  <c r="A25" i="18"/>
  <c r="D27" i="23"/>
  <c r="F27" i="23"/>
  <c r="B27" i="23"/>
  <c r="A28" i="23"/>
  <c r="E27" i="23"/>
  <c r="C27" i="23"/>
  <c r="B27" i="14"/>
  <c r="A28" i="14"/>
  <c r="X84" i="11"/>
  <c r="X86" i="11"/>
  <c r="S94" i="10"/>
  <c r="I80" i="11"/>
  <c r="I82" i="11"/>
  <c r="N90" i="10"/>
  <c r="AA84" i="11"/>
  <c r="O84" i="11"/>
  <c r="O86" i="11"/>
  <c r="P94" i="10"/>
  <c r="U84" i="11"/>
  <c r="I84" i="11"/>
  <c r="I86" i="11"/>
  <c r="N94" i="10"/>
  <c r="L84" i="11"/>
  <c r="L86" i="11"/>
  <c r="O94" i="10"/>
  <c r="R86" i="11"/>
  <c r="Q94" i="10"/>
  <c r="U80" i="11"/>
  <c r="U82" i="11"/>
  <c r="R90" i="10"/>
  <c r="O80" i="11"/>
  <c r="AA80" i="11"/>
  <c r="Y72" i="11"/>
  <c r="X80" i="11"/>
  <c r="R80" i="11"/>
  <c r="L82" i="11"/>
  <c r="O90" i="10"/>
  <c r="V76" i="11"/>
  <c r="P76" i="11"/>
  <c r="S76" i="11"/>
  <c r="J76" i="11"/>
  <c r="G76" i="11"/>
  <c r="M76" i="11"/>
  <c r="G72" i="11"/>
  <c r="J72" i="11"/>
  <c r="D20" i="16"/>
  <c r="U26" i="4"/>
  <c r="V26" i="4"/>
  <c r="B27" i="4"/>
  <c r="K26" i="4"/>
  <c r="A28" i="4"/>
  <c r="F27" i="4"/>
  <c r="D27" i="4"/>
  <c r="AC27" i="4"/>
  <c r="C27" i="4"/>
  <c r="E27" i="4"/>
  <c r="W27" i="4"/>
  <c r="E79" i="10"/>
  <c r="A23" i="17"/>
  <c r="B22" i="17"/>
  <c r="U27" i="2"/>
  <c r="V27" i="2"/>
  <c r="M27" i="2"/>
  <c r="L27" i="2"/>
  <c r="BB27" i="2"/>
  <c r="I24" i="2"/>
  <c r="J25" i="2"/>
  <c r="L26" i="4"/>
  <c r="BB26" i="4"/>
  <c r="M26" i="4"/>
  <c r="I23" i="4"/>
  <c r="N23" i="4"/>
  <c r="O23" i="4"/>
  <c r="J24" i="4"/>
  <c r="H89" i="11"/>
  <c r="E89" i="11"/>
  <c r="Q89" i="11"/>
  <c r="K89" i="11"/>
  <c r="T89" i="11"/>
  <c r="N89" i="11"/>
  <c r="Z89" i="11"/>
  <c r="W89" i="11"/>
  <c r="E88" i="11"/>
  <c r="L88" i="11"/>
  <c r="AC91" i="11"/>
  <c r="L24" i="3"/>
  <c r="M24" i="3"/>
  <c r="BB24" i="3"/>
  <c r="I21" i="3"/>
  <c r="N21" i="3"/>
  <c r="O21" i="3"/>
  <c r="J22" i="3"/>
  <c r="A22" i="21"/>
  <c r="B21" i="21"/>
  <c r="C101" i="10"/>
  <c r="B102" i="10"/>
  <c r="B104" i="10"/>
  <c r="B103" i="10"/>
  <c r="B105" i="10"/>
  <c r="L26" i="12"/>
  <c r="BB26" i="12"/>
  <c r="M26" i="12"/>
  <c r="I23" i="12"/>
  <c r="N23" i="12"/>
  <c r="O23" i="12"/>
  <c r="J24" i="12"/>
  <c r="L24" i="6"/>
  <c r="BB24" i="6"/>
  <c r="M24" i="6"/>
  <c r="N24" i="6"/>
  <c r="O24" i="6"/>
  <c r="I21" i="6"/>
  <c r="N21" i="6"/>
  <c r="O21" i="6"/>
  <c r="J22" i="6"/>
  <c r="F84" i="11"/>
  <c r="A29" i="2"/>
  <c r="F28" i="2"/>
  <c r="B28" i="2"/>
  <c r="E28" i="2"/>
  <c r="W28" i="2"/>
  <c r="D28" i="2"/>
  <c r="AC28" i="2"/>
  <c r="C28" i="2"/>
  <c r="B96" i="11"/>
  <c r="A100" i="11"/>
  <c r="B24" i="19"/>
  <c r="A25" i="19"/>
  <c r="V24" i="3"/>
  <c r="B25" i="3"/>
  <c r="A26" i="3"/>
  <c r="F25" i="3"/>
  <c r="E25" i="3"/>
  <c r="W25" i="3"/>
  <c r="D25" i="3"/>
  <c r="AC25" i="3"/>
  <c r="C25" i="3"/>
  <c r="C99" i="10"/>
  <c r="C100" i="10"/>
  <c r="V26" i="12"/>
  <c r="U26" i="12"/>
  <c r="A28" i="12"/>
  <c r="B27" i="12"/>
  <c r="K26" i="12"/>
  <c r="F27" i="12"/>
  <c r="D27" i="12"/>
  <c r="AC27" i="12"/>
  <c r="C27" i="12"/>
  <c r="E27" i="12"/>
  <c r="W27" i="12"/>
  <c r="A26" i="6"/>
  <c r="B25" i="6"/>
  <c r="F25" i="6"/>
  <c r="E25" i="6"/>
  <c r="W25" i="6"/>
  <c r="D25" i="6"/>
  <c r="AC25" i="6"/>
  <c r="C25" i="6"/>
  <c r="A23" i="20"/>
  <c r="B22" i="20"/>
  <c r="E21" i="16"/>
  <c r="G21" i="16"/>
  <c r="I21" i="16"/>
  <c r="H21" i="16"/>
  <c r="F21" i="16"/>
  <c r="C21" i="16"/>
  <c r="H95" i="11"/>
  <c r="H92" i="11"/>
  <c r="T95" i="11"/>
  <c r="T92" i="11"/>
  <c r="Z95" i="11"/>
  <c r="Z92" i="11"/>
  <c r="W95" i="11"/>
  <c r="W92" i="11"/>
  <c r="E95" i="11"/>
  <c r="K95" i="11"/>
  <c r="K92" i="11"/>
  <c r="N95" i="11"/>
  <c r="N92" i="11"/>
  <c r="Q95" i="11"/>
  <c r="Q92" i="11"/>
  <c r="C92" i="11"/>
  <c r="E94" i="11"/>
  <c r="Q94" i="11"/>
  <c r="H94" i="11"/>
  <c r="C93" i="11"/>
  <c r="T94" i="11"/>
  <c r="W94" i="11"/>
  <c r="K94" i="11"/>
  <c r="A94" i="11"/>
  <c r="N94" i="11"/>
  <c r="Z94" i="11"/>
  <c r="F80" i="11"/>
  <c r="T26" i="4"/>
  <c r="AQ26" i="4"/>
  <c r="AD26" i="4"/>
  <c r="AE26" i="4"/>
  <c r="AF26" i="4"/>
  <c r="AG26" i="4"/>
  <c r="AH26" i="4"/>
  <c r="AI26" i="4"/>
  <c r="AJ26" i="4"/>
  <c r="AK26" i="4"/>
  <c r="AL26" i="4"/>
  <c r="AM26" i="4"/>
  <c r="AN26" i="4"/>
  <c r="AP26" i="4"/>
  <c r="H26" i="4"/>
  <c r="AP24" i="3"/>
  <c r="AD24" i="3"/>
  <c r="AE24" i="3"/>
  <c r="AF24" i="3"/>
  <c r="AG24" i="3"/>
  <c r="AH24" i="3"/>
  <c r="AI24" i="3"/>
  <c r="AJ24" i="3"/>
  <c r="AK24" i="3"/>
  <c r="AL24" i="3"/>
  <c r="AM24" i="3"/>
  <c r="AN24" i="3"/>
  <c r="AQ24" i="3"/>
  <c r="H24" i="3"/>
  <c r="A25" i="22"/>
  <c r="B24" i="22"/>
  <c r="K23" i="3"/>
  <c r="T26" i="12"/>
  <c r="AF26" i="12"/>
  <c r="AG26" i="12"/>
  <c r="AQ26" i="12"/>
  <c r="AD26" i="12"/>
  <c r="AE26" i="12"/>
  <c r="AP26" i="12"/>
  <c r="AN26" i="12"/>
  <c r="AH26" i="12"/>
  <c r="AI26" i="12"/>
  <c r="AJ26" i="12"/>
  <c r="AK26" i="12"/>
  <c r="AL26" i="12"/>
  <c r="AM26" i="12"/>
  <c r="H26" i="12"/>
  <c r="V24" i="6"/>
  <c r="AQ24" i="6"/>
  <c r="AE24" i="6"/>
  <c r="AI24" i="6"/>
  <c r="AM24" i="6"/>
  <c r="AD24" i="6"/>
  <c r="AH24" i="6"/>
  <c r="AL24" i="6"/>
  <c r="AP24" i="6"/>
  <c r="AG24" i="6"/>
  <c r="AK24" i="6"/>
  <c r="AF24" i="6"/>
  <c r="AJ24" i="6"/>
  <c r="AN24" i="6"/>
  <c r="H24" i="6"/>
  <c r="T27" i="2"/>
  <c r="AP27" i="2"/>
  <c r="AQ27" i="2"/>
  <c r="AD27" i="2"/>
  <c r="AE27" i="2"/>
  <c r="AF27" i="2"/>
  <c r="AG27" i="2"/>
  <c r="AJ27" i="2"/>
  <c r="AL27" i="2"/>
  <c r="AI27" i="2"/>
  <c r="AK27" i="2"/>
  <c r="AM27" i="2"/>
  <c r="AN27" i="2"/>
  <c r="AH27" i="2"/>
  <c r="H27" i="2"/>
  <c r="B22" i="16"/>
  <c r="A23" i="16"/>
  <c r="U24" i="6"/>
  <c r="T24" i="6"/>
  <c r="B28" i="23"/>
  <c r="F28" i="23"/>
  <c r="D28" i="23"/>
  <c r="A29" i="23"/>
  <c r="C28" i="23"/>
  <c r="E28" i="23"/>
  <c r="A26" i="18"/>
  <c r="B25" i="18"/>
  <c r="A29" i="8"/>
  <c r="F28" i="8"/>
  <c r="D28" i="8"/>
  <c r="AC28" i="8"/>
  <c r="B28" i="8"/>
  <c r="E28" i="8"/>
  <c r="W28" i="8"/>
  <c r="C28" i="8"/>
  <c r="L27" i="8"/>
  <c r="M27" i="8"/>
  <c r="BB27" i="8"/>
  <c r="I24" i="8"/>
  <c r="K27" i="8"/>
  <c r="J25" i="8"/>
  <c r="A28" i="7"/>
  <c r="F27" i="7"/>
  <c r="D27" i="7"/>
  <c r="AC27" i="7"/>
  <c r="B27" i="7"/>
  <c r="E27" i="7"/>
  <c r="W27" i="7"/>
  <c r="C27" i="7"/>
  <c r="L26" i="7"/>
  <c r="M26" i="7"/>
  <c r="J24" i="7"/>
  <c r="K25" i="7"/>
  <c r="BB26" i="7"/>
  <c r="I23" i="7"/>
  <c r="N23" i="7"/>
  <c r="O23" i="7"/>
  <c r="N24" i="5"/>
  <c r="O24" i="5"/>
  <c r="L25" i="5"/>
  <c r="I22" i="5"/>
  <c r="N22" i="5"/>
  <c r="O22" i="5"/>
  <c r="M25" i="5"/>
  <c r="BB25" i="5"/>
  <c r="J23" i="5"/>
  <c r="B22" i="15"/>
  <c r="A23" i="15"/>
  <c r="U24" i="3"/>
  <c r="T24" i="3"/>
  <c r="W27" i="23"/>
  <c r="U27" i="23"/>
  <c r="V27" i="23"/>
  <c r="M27" i="23"/>
  <c r="T27" i="23"/>
  <c r="X27" i="23"/>
  <c r="J27" i="23"/>
  <c r="O27" i="23"/>
  <c r="P27" i="23"/>
  <c r="Q27" i="23"/>
  <c r="K27" i="23"/>
  <c r="N27" i="23"/>
  <c r="BB27" i="23"/>
  <c r="L27" i="23"/>
  <c r="R27" i="23"/>
  <c r="S27" i="23"/>
  <c r="I27" i="23"/>
  <c r="V27" i="8"/>
  <c r="U27" i="8"/>
  <c r="AH27" i="8"/>
  <c r="AE27" i="8"/>
  <c r="AJ27" i="8"/>
  <c r="AQ27" i="8"/>
  <c r="AK27" i="8"/>
  <c r="AF27" i="8"/>
  <c r="AN27" i="8"/>
  <c r="AG27" i="8"/>
  <c r="AP27" i="8"/>
  <c r="AI27" i="8"/>
  <c r="T27" i="8"/>
  <c r="AD27" i="8"/>
  <c r="AL27" i="8"/>
  <c r="AM27" i="8"/>
  <c r="H27" i="8"/>
  <c r="V26" i="7"/>
  <c r="AJ26" i="7"/>
  <c r="AL26" i="7"/>
  <c r="AH26" i="7"/>
  <c r="AQ26" i="7"/>
  <c r="AG26" i="7"/>
  <c r="AP26" i="7"/>
  <c r="AE26" i="7"/>
  <c r="AK26" i="7"/>
  <c r="AM26" i="7"/>
  <c r="AI26" i="7"/>
  <c r="AF26" i="7"/>
  <c r="AN26" i="7"/>
  <c r="AD26" i="7"/>
  <c r="H26" i="7"/>
  <c r="U25" i="7"/>
  <c r="T25" i="7"/>
  <c r="T25" i="5"/>
  <c r="AD25" i="5"/>
  <c r="AF25" i="5"/>
  <c r="AG25" i="5"/>
  <c r="AJ25" i="5"/>
  <c r="AK25" i="5"/>
  <c r="AM25" i="5"/>
  <c r="H25" i="5"/>
  <c r="AQ25" i="5"/>
  <c r="AE25" i="5"/>
  <c r="AP25" i="5"/>
  <c r="AI25" i="5"/>
  <c r="AH25" i="5"/>
  <c r="AL25" i="5"/>
  <c r="AN25" i="5"/>
  <c r="V25" i="5"/>
  <c r="U25" i="5"/>
  <c r="B26" i="5"/>
  <c r="K25" i="5"/>
  <c r="F26" i="5"/>
  <c r="C26" i="5"/>
  <c r="A27" i="5"/>
  <c r="D26" i="5"/>
  <c r="AC26" i="5"/>
  <c r="E26" i="5"/>
  <c r="W26" i="5"/>
  <c r="A29" i="14"/>
  <c r="B28" i="14"/>
  <c r="AA88" i="11"/>
  <c r="AA90" i="11"/>
  <c r="T98" i="10"/>
  <c r="I88" i="11"/>
  <c r="I90" i="11"/>
  <c r="N98" i="10"/>
  <c r="X88" i="11"/>
  <c r="X90" i="11"/>
  <c r="S98" i="10"/>
  <c r="U88" i="11"/>
  <c r="U90" i="11"/>
  <c r="R98" i="10"/>
  <c r="R88" i="11"/>
  <c r="O88" i="11"/>
  <c r="L90" i="11"/>
  <c r="O98" i="10"/>
  <c r="AA86" i="11"/>
  <c r="T94" i="10"/>
  <c r="U86" i="11"/>
  <c r="R94" i="10"/>
  <c r="O82" i="11"/>
  <c r="P90" i="10"/>
  <c r="P80" i="11"/>
  <c r="N215" i="11"/>
  <c r="H15" i="10"/>
  <c r="AA82" i="11"/>
  <c r="T90" i="10"/>
  <c r="X82" i="11"/>
  <c r="S90" i="10"/>
  <c r="R82" i="11"/>
  <c r="Q90" i="10"/>
  <c r="F22" i="16"/>
  <c r="G22" i="16"/>
  <c r="I22" i="16"/>
  <c r="H22" i="16"/>
  <c r="C22" i="16"/>
  <c r="E22" i="16"/>
  <c r="B23" i="20"/>
  <c r="A24" i="20"/>
  <c r="AE25" i="6"/>
  <c r="AI25" i="6"/>
  <c r="AM25" i="6"/>
  <c r="AP25" i="6"/>
  <c r="AG25" i="6"/>
  <c r="AK25" i="6"/>
  <c r="H25" i="6"/>
  <c r="AD25" i="6"/>
  <c r="AL25" i="6"/>
  <c r="AF25" i="6"/>
  <c r="AN25" i="6"/>
  <c r="AH25" i="6"/>
  <c r="AJ25" i="6"/>
  <c r="AQ25" i="6"/>
  <c r="V27" i="12"/>
  <c r="U27" i="12"/>
  <c r="B28" i="12"/>
  <c r="A29" i="12"/>
  <c r="F28" i="12"/>
  <c r="D28" i="12"/>
  <c r="AC28" i="12"/>
  <c r="C28" i="12"/>
  <c r="E28" i="12"/>
  <c r="W28" i="12"/>
  <c r="L25" i="3"/>
  <c r="BB25" i="3"/>
  <c r="M25" i="3"/>
  <c r="I22" i="3"/>
  <c r="N22" i="3"/>
  <c r="O22" i="3"/>
  <c r="J23" i="3"/>
  <c r="K27" i="2"/>
  <c r="BB28" i="2"/>
  <c r="L28" i="2"/>
  <c r="M28" i="2"/>
  <c r="I25" i="2"/>
  <c r="N25" i="2"/>
  <c r="O25" i="2"/>
  <c r="J26" i="2"/>
  <c r="N24" i="3"/>
  <c r="O24" i="3"/>
  <c r="F88" i="11"/>
  <c r="A24" i="17"/>
  <c r="B23" i="17"/>
  <c r="T27" i="4"/>
  <c r="AP27" i="4"/>
  <c r="AQ27" i="4"/>
  <c r="AD27" i="4"/>
  <c r="AE27" i="4"/>
  <c r="AF27" i="4"/>
  <c r="AG27" i="4"/>
  <c r="AH27" i="4"/>
  <c r="AI27" i="4"/>
  <c r="AJ27" i="4"/>
  <c r="AK27" i="4"/>
  <c r="AL27" i="4"/>
  <c r="AM27" i="4"/>
  <c r="AN27" i="4"/>
  <c r="H27" i="4"/>
  <c r="A24" i="16"/>
  <c r="B23" i="16"/>
  <c r="U25" i="6"/>
  <c r="T25" i="6"/>
  <c r="V25" i="6"/>
  <c r="M25" i="6"/>
  <c r="BB25" i="6"/>
  <c r="L25" i="6"/>
  <c r="I22" i="6"/>
  <c r="N22" i="6"/>
  <c r="O22" i="6"/>
  <c r="J23" i="6"/>
  <c r="V28" i="2"/>
  <c r="U28" i="2"/>
  <c r="T28" i="2"/>
  <c r="AP28" i="2"/>
  <c r="AQ28" i="2"/>
  <c r="AD28" i="2"/>
  <c r="AE28" i="2"/>
  <c r="AF28" i="2"/>
  <c r="AG28" i="2"/>
  <c r="AH28" i="2"/>
  <c r="AJ28" i="2"/>
  <c r="AL28" i="2"/>
  <c r="AI28" i="2"/>
  <c r="AK28" i="2"/>
  <c r="AM28" i="2"/>
  <c r="AN28" i="2"/>
  <c r="H28" i="2"/>
  <c r="K24" i="6"/>
  <c r="C105" i="10"/>
  <c r="B106" i="10"/>
  <c r="B108" i="10"/>
  <c r="B107" i="10"/>
  <c r="B109" i="10"/>
  <c r="B22" i="21"/>
  <c r="A23" i="21"/>
  <c r="B28" i="4"/>
  <c r="A29" i="4"/>
  <c r="F28" i="4"/>
  <c r="D28" i="4"/>
  <c r="AC28" i="4"/>
  <c r="C28" i="4"/>
  <c r="E28" i="4"/>
  <c r="W28" i="4"/>
  <c r="B25" i="22"/>
  <c r="A26" i="22"/>
  <c r="D21" i="16"/>
  <c r="B26" i="6"/>
  <c r="K25" i="6"/>
  <c r="F26" i="6"/>
  <c r="A27" i="6"/>
  <c r="E26" i="6"/>
  <c r="W26" i="6"/>
  <c r="D26" i="6"/>
  <c r="AC26" i="6"/>
  <c r="C26" i="6"/>
  <c r="T27" i="12"/>
  <c r="AH27" i="12"/>
  <c r="AI27" i="12"/>
  <c r="AJ27" i="12"/>
  <c r="AK27" i="12"/>
  <c r="AL27" i="12"/>
  <c r="AM27" i="12"/>
  <c r="AF27" i="12"/>
  <c r="AG27" i="12"/>
  <c r="AQ27" i="12"/>
  <c r="AD27" i="12"/>
  <c r="AE27" i="12"/>
  <c r="AP27" i="12"/>
  <c r="AN27" i="12"/>
  <c r="H27" i="12"/>
  <c r="AP25" i="3"/>
  <c r="AD25" i="3"/>
  <c r="AE25" i="3"/>
  <c r="AF25" i="3"/>
  <c r="AG25" i="3"/>
  <c r="AH25" i="3"/>
  <c r="AI25" i="3"/>
  <c r="AJ25" i="3"/>
  <c r="AK25" i="3"/>
  <c r="AL25" i="3"/>
  <c r="AM25" i="3"/>
  <c r="AN25" i="3"/>
  <c r="AQ25" i="3"/>
  <c r="H25" i="3"/>
  <c r="A104" i="11"/>
  <c r="B100" i="11"/>
  <c r="A30" i="2"/>
  <c r="B29" i="2"/>
  <c r="F29" i="2"/>
  <c r="E29" i="2"/>
  <c r="W29" i="2"/>
  <c r="D29" i="2"/>
  <c r="AC29" i="2"/>
  <c r="C29" i="2"/>
  <c r="F86" i="11"/>
  <c r="M94" i="10"/>
  <c r="AF84" i="11"/>
  <c r="AI84" i="11"/>
  <c r="AH84" i="11"/>
  <c r="AK84" i="11"/>
  <c r="AB84" i="11"/>
  <c r="AD84" i="11"/>
  <c r="AE84" i="11"/>
  <c r="AG84" i="11"/>
  <c r="AJ84" i="11"/>
  <c r="C103" i="10"/>
  <c r="C104" i="10"/>
  <c r="U27" i="4"/>
  <c r="V27" i="4"/>
  <c r="L27" i="4"/>
  <c r="BB27" i="4"/>
  <c r="M27" i="4"/>
  <c r="I24" i="4"/>
  <c r="J25" i="4"/>
  <c r="F82" i="11"/>
  <c r="M90" i="10"/>
  <c r="AI80" i="11"/>
  <c r="AD80" i="11"/>
  <c r="AE80" i="11"/>
  <c r="AJ80" i="11"/>
  <c r="AK80" i="11"/>
  <c r="AG80" i="11"/>
  <c r="AF80" i="11"/>
  <c r="AH80" i="11"/>
  <c r="N93" i="11"/>
  <c r="T93" i="11"/>
  <c r="Z93" i="11"/>
  <c r="H93" i="11"/>
  <c r="W93" i="11"/>
  <c r="Q93" i="11"/>
  <c r="K93" i="11"/>
  <c r="E93" i="11"/>
  <c r="E92" i="11"/>
  <c r="I92" i="11"/>
  <c r="AC95" i="11"/>
  <c r="I24" i="12"/>
  <c r="M27" i="12"/>
  <c r="K27" i="12"/>
  <c r="BB27" i="12"/>
  <c r="L27" i="12"/>
  <c r="J25" i="12"/>
  <c r="V25" i="3"/>
  <c r="U25" i="3"/>
  <c r="T25" i="3"/>
  <c r="B26" i="3"/>
  <c r="A27" i="3"/>
  <c r="F26" i="3"/>
  <c r="E26" i="3"/>
  <c r="W26" i="3"/>
  <c r="D26" i="3"/>
  <c r="AC26" i="3"/>
  <c r="C26" i="3"/>
  <c r="A26" i="19"/>
  <c r="B25" i="19"/>
  <c r="E99" i="11"/>
  <c r="K99" i="11"/>
  <c r="K96" i="11"/>
  <c r="H99" i="11"/>
  <c r="H96" i="11"/>
  <c r="T99" i="11"/>
  <c r="T96" i="11"/>
  <c r="W99" i="11"/>
  <c r="W96" i="11"/>
  <c r="Q99" i="11"/>
  <c r="Q96" i="11"/>
  <c r="A98" i="11"/>
  <c r="N98" i="11"/>
  <c r="Z98" i="11"/>
  <c r="E98" i="11"/>
  <c r="Q98" i="11"/>
  <c r="T98" i="11"/>
  <c r="C96" i="11"/>
  <c r="H98" i="11"/>
  <c r="K98" i="11"/>
  <c r="C97" i="11"/>
  <c r="W98" i="11"/>
  <c r="K24" i="3"/>
  <c r="F27" i="5"/>
  <c r="A28" i="5"/>
  <c r="C27" i="5"/>
  <c r="B27" i="5"/>
  <c r="D27" i="5"/>
  <c r="AC27" i="5"/>
  <c r="E27" i="5"/>
  <c r="W27" i="5"/>
  <c r="AP26" i="5"/>
  <c r="AD26" i="5"/>
  <c r="AH26" i="5"/>
  <c r="AL26" i="5"/>
  <c r="AN26" i="5"/>
  <c r="AG26" i="5"/>
  <c r="AJ26" i="5"/>
  <c r="T26" i="5"/>
  <c r="AQ26" i="5"/>
  <c r="AF26" i="5"/>
  <c r="AK26" i="5"/>
  <c r="AM26" i="5"/>
  <c r="AE26" i="5"/>
  <c r="AI26" i="5"/>
  <c r="H26" i="5"/>
  <c r="V27" i="7"/>
  <c r="L27" i="7"/>
  <c r="BB27" i="7"/>
  <c r="J25" i="7"/>
  <c r="K26" i="7"/>
  <c r="I24" i="7"/>
  <c r="M27" i="7"/>
  <c r="AP27" i="7"/>
  <c r="AE27" i="7"/>
  <c r="AK27" i="7"/>
  <c r="AM27" i="7"/>
  <c r="AI27" i="7"/>
  <c r="AF27" i="7"/>
  <c r="AN27" i="7"/>
  <c r="AD27" i="7"/>
  <c r="AJ27" i="7"/>
  <c r="AL27" i="7"/>
  <c r="AH27" i="7"/>
  <c r="AQ27" i="7"/>
  <c r="AG27" i="7"/>
  <c r="H27" i="7"/>
  <c r="A30" i="8"/>
  <c r="D29" i="8"/>
  <c r="AC29" i="8"/>
  <c r="C29" i="8"/>
  <c r="B29" i="8"/>
  <c r="F29" i="8"/>
  <c r="E29" i="8"/>
  <c r="W29" i="8"/>
  <c r="B26" i="18"/>
  <c r="A27" i="18"/>
  <c r="O28" i="23"/>
  <c r="Q28" i="23"/>
  <c r="BB28" i="23"/>
  <c r="L28" i="23"/>
  <c r="X28" i="23"/>
  <c r="J28" i="23"/>
  <c r="P28" i="23"/>
  <c r="V28" i="23"/>
  <c r="S28" i="23"/>
  <c r="U28" i="23"/>
  <c r="I28" i="23"/>
  <c r="T28" i="23"/>
  <c r="K28" i="23"/>
  <c r="R28" i="23"/>
  <c r="M28" i="23"/>
  <c r="W28" i="23"/>
  <c r="N28" i="23"/>
  <c r="U26" i="5"/>
  <c r="V26" i="5"/>
  <c r="L26" i="5"/>
  <c r="I23" i="5"/>
  <c r="N23" i="5"/>
  <c r="O23" i="5"/>
  <c r="K26" i="5"/>
  <c r="M26" i="5"/>
  <c r="J24" i="5"/>
  <c r="BB26" i="5"/>
  <c r="U26" i="7"/>
  <c r="T26" i="7"/>
  <c r="A24" i="15"/>
  <c r="B23" i="15"/>
  <c r="B28" i="7"/>
  <c r="E28" i="7"/>
  <c r="W28" i="7"/>
  <c r="C28" i="7"/>
  <c r="F28" i="7"/>
  <c r="A29" i="7"/>
  <c r="D28" i="7"/>
  <c r="AC28" i="7"/>
  <c r="V28" i="8"/>
  <c r="BB28" i="8"/>
  <c r="I25" i="8"/>
  <c r="N25" i="8"/>
  <c r="O25" i="8"/>
  <c r="L28" i="8"/>
  <c r="M28" i="8"/>
  <c r="N28" i="8"/>
  <c r="O28" i="8"/>
  <c r="K28" i="8"/>
  <c r="J26" i="8"/>
  <c r="AF28" i="8"/>
  <c r="AN28" i="8"/>
  <c r="AH28" i="8"/>
  <c r="AE28" i="8"/>
  <c r="AJ28" i="8"/>
  <c r="AD28" i="8"/>
  <c r="AL28" i="8"/>
  <c r="AM28" i="8"/>
  <c r="AG28" i="8"/>
  <c r="AP28" i="8"/>
  <c r="AI28" i="8"/>
  <c r="AQ28" i="8"/>
  <c r="AK28" i="8"/>
  <c r="H28" i="8"/>
  <c r="A30" i="23"/>
  <c r="F29" i="23"/>
  <c r="D29" i="23"/>
  <c r="B29" i="23"/>
  <c r="E29" i="23"/>
  <c r="C29" i="23"/>
  <c r="B29" i="14"/>
  <c r="A30" i="14"/>
  <c r="AA92" i="11"/>
  <c r="X92" i="11"/>
  <c r="U92" i="11"/>
  <c r="R92" i="11"/>
  <c r="O92" i="11"/>
  <c r="L92" i="11"/>
  <c r="I94" i="11"/>
  <c r="N102" i="10"/>
  <c r="R90" i="11"/>
  <c r="Q98" i="10"/>
  <c r="O90" i="11"/>
  <c r="P98" i="10"/>
  <c r="S84" i="11"/>
  <c r="V84" i="11"/>
  <c r="G84" i="11"/>
  <c r="Y84" i="11"/>
  <c r="M84" i="11"/>
  <c r="J84" i="11"/>
  <c r="P84" i="11"/>
  <c r="G14" i="13"/>
  <c r="AB80" i="11"/>
  <c r="Z215" i="11"/>
  <c r="K14" i="13"/>
  <c r="V80" i="11"/>
  <c r="T215" i="11"/>
  <c r="J15" i="10"/>
  <c r="Y80" i="11"/>
  <c r="W215" i="11"/>
  <c r="J14" i="13"/>
  <c r="M80" i="11"/>
  <c r="K215" i="11"/>
  <c r="F14" i="13"/>
  <c r="S80" i="11"/>
  <c r="Q215" i="11"/>
  <c r="G80" i="11"/>
  <c r="E215" i="11"/>
  <c r="E15" i="10"/>
  <c r="J80" i="11"/>
  <c r="H215" i="11"/>
  <c r="F15" i="10"/>
  <c r="E97" i="11"/>
  <c r="Q97" i="11"/>
  <c r="H97" i="11"/>
  <c r="T97" i="11"/>
  <c r="W97" i="11"/>
  <c r="K97" i="11"/>
  <c r="N97" i="11"/>
  <c r="Z97" i="11"/>
  <c r="V26" i="3"/>
  <c r="U26" i="3"/>
  <c r="B27" i="3"/>
  <c r="F27" i="3"/>
  <c r="A28" i="3"/>
  <c r="D27" i="3"/>
  <c r="AC27" i="3"/>
  <c r="C27" i="3"/>
  <c r="E27" i="3"/>
  <c r="W27" i="3"/>
  <c r="C101" i="11"/>
  <c r="A102" i="11"/>
  <c r="C100" i="11"/>
  <c r="B27" i="6"/>
  <c r="A28" i="6"/>
  <c r="F27" i="6"/>
  <c r="D27" i="6"/>
  <c r="AC27" i="6"/>
  <c r="E27" i="6"/>
  <c r="W27" i="6"/>
  <c r="C27" i="6"/>
  <c r="AD28" i="4"/>
  <c r="AE28" i="4"/>
  <c r="AF28" i="4"/>
  <c r="AG28" i="4"/>
  <c r="AH28" i="4"/>
  <c r="AI28" i="4"/>
  <c r="AJ28" i="4"/>
  <c r="AK28" i="4"/>
  <c r="AL28" i="4"/>
  <c r="AM28" i="4"/>
  <c r="AN28" i="4"/>
  <c r="AP28" i="4"/>
  <c r="AQ28" i="4"/>
  <c r="H28" i="4"/>
  <c r="A24" i="21"/>
  <c r="B23" i="21"/>
  <c r="F23" i="16"/>
  <c r="I23" i="16"/>
  <c r="H23" i="16"/>
  <c r="G23" i="16"/>
  <c r="E23" i="16"/>
  <c r="C23" i="16"/>
  <c r="AH88" i="11"/>
  <c r="AI88" i="11"/>
  <c r="F90" i="11"/>
  <c r="M98" i="10"/>
  <c r="AF88" i="11"/>
  <c r="AE88" i="11"/>
  <c r="AK88" i="11"/>
  <c r="AD88" i="11"/>
  <c r="AG88" i="11"/>
  <c r="V88" i="11"/>
  <c r="AJ88" i="11"/>
  <c r="AB88" i="11"/>
  <c r="N28" i="2"/>
  <c r="O28" i="2"/>
  <c r="AP28" i="12"/>
  <c r="AN28" i="12"/>
  <c r="AH28" i="12"/>
  <c r="AI28" i="12"/>
  <c r="AJ28" i="12"/>
  <c r="AK28" i="12"/>
  <c r="AL28" i="12"/>
  <c r="AM28" i="12"/>
  <c r="AF28" i="12"/>
  <c r="AG28" i="12"/>
  <c r="AQ28" i="12"/>
  <c r="AD28" i="12"/>
  <c r="AE28" i="12"/>
  <c r="H28" i="12"/>
  <c r="A25" i="20"/>
  <c r="B24" i="20"/>
  <c r="E96" i="11"/>
  <c r="L26" i="3"/>
  <c r="M26" i="3"/>
  <c r="K26" i="3"/>
  <c r="BB26" i="3"/>
  <c r="I23" i="3"/>
  <c r="N23" i="3"/>
  <c r="O23" i="3"/>
  <c r="J24" i="3"/>
  <c r="AF29" i="2"/>
  <c r="AI29" i="2"/>
  <c r="AJ29" i="2"/>
  <c r="AK29" i="2"/>
  <c r="AP29" i="2"/>
  <c r="AQ29" i="2"/>
  <c r="AD29" i="2"/>
  <c r="AE29" i="2"/>
  <c r="AG29" i="2"/>
  <c r="AM29" i="2"/>
  <c r="AN29" i="2"/>
  <c r="AH29" i="2"/>
  <c r="AL29" i="2"/>
  <c r="H29" i="2"/>
  <c r="A108" i="11"/>
  <c r="B104" i="11"/>
  <c r="V26" i="6"/>
  <c r="U26" i="6"/>
  <c r="T26" i="6"/>
  <c r="AP26" i="6"/>
  <c r="AF26" i="6"/>
  <c r="AG26" i="6"/>
  <c r="AJ26" i="6"/>
  <c r="AK26" i="6"/>
  <c r="AN26" i="6"/>
  <c r="AQ26" i="6"/>
  <c r="AD26" i="6"/>
  <c r="AE26" i="6"/>
  <c r="AH26" i="6"/>
  <c r="AI26" i="6"/>
  <c r="AL26" i="6"/>
  <c r="AM26" i="6"/>
  <c r="H26" i="6"/>
  <c r="A27" i="22"/>
  <c r="B26" i="22"/>
  <c r="B29" i="4"/>
  <c r="A30" i="4"/>
  <c r="F29" i="4"/>
  <c r="E29" i="4"/>
  <c r="W29" i="4"/>
  <c r="D29" i="4"/>
  <c r="AC29" i="4"/>
  <c r="C29" i="4"/>
  <c r="B110" i="10"/>
  <c r="B112" i="10"/>
  <c r="B111" i="10"/>
  <c r="B113" i="10"/>
  <c r="C109" i="10"/>
  <c r="A25" i="16"/>
  <c r="B24" i="16"/>
  <c r="K25" i="3"/>
  <c r="A30" i="12"/>
  <c r="B29" i="12"/>
  <c r="K28" i="12"/>
  <c r="F29" i="12"/>
  <c r="E29" i="12"/>
  <c r="W29" i="12"/>
  <c r="D29" i="12"/>
  <c r="AC29" i="12"/>
  <c r="C29" i="12"/>
  <c r="L29" i="2"/>
  <c r="BB29" i="2"/>
  <c r="M29" i="2"/>
  <c r="I26" i="2"/>
  <c r="N26" i="2"/>
  <c r="O26" i="2"/>
  <c r="J27" i="2"/>
  <c r="L26" i="6"/>
  <c r="K26" i="6"/>
  <c r="BB26" i="6"/>
  <c r="M26" i="6"/>
  <c r="I23" i="6"/>
  <c r="N23" i="6"/>
  <c r="O23" i="6"/>
  <c r="J24" i="6"/>
  <c r="V28" i="4"/>
  <c r="U28" i="4"/>
  <c r="L28" i="4"/>
  <c r="K28" i="4"/>
  <c r="BB28" i="4"/>
  <c r="M28" i="4"/>
  <c r="I25" i="4"/>
  <c r="N25" i="4"/>
  <c r="O25" i="4"/>
  <c r="J26" i="4"/>
  <c r="C108" i="10"/>
  <c r="C107" i="10"/>
  <c r="A25" i="17"/>
  <c r="B24" i="17"/>
  <c r="K28" i="2"/>
  <c r="U28" i="12"/>
  <c r="V28" i="12"/>
  <c r="M28" i="12"/>
  <c r="BB28" i="12"/>
  <c r="L28" i="12"/>
  <c r="I25" i="12"/>
  <c r="N25" i="12"/>
  <c r="O25" i="12"/>
  <c r="J26" i="12"/>
  <c r="D22" i="16"/>
  <c r="V29" i="2"/>
  <c r="U29" i="2"/>
  <c r="T29" i="2"/>
  <c r="N99" i="11"/>
  <c r="N96" i="11"/>
  <c r="Z99" i="11"/>
  <c r="Z96" i="11"/>
  <c r="A27" i="19"/>
  <c r="B26" i="19"/>
  <c r="T26" i="3"/>
  <c r="AQ26" i="3"/>
  <c r="AP26" i="3"/>
  <c r="AE26" i="3"/>
  <c r="AG26" i="3"/>
  <c r="AI26" i="3"/>
  <c r="AK26" i="3"/>
  <c r="AM26" i="3"/>
  <c r="AD26" i="3"/>
  <c r="AF26" i="3"/>
  <c r="AH26" i="3"/>
  <c r="AJ26" i="3"/>
  <c r="AL26" i="3"/>
  <c r="AN26" i="3"/>
  <c r="H26" i="3"/>
  <c r="F92" i="11"/>
  <c r="K27" i="4"/>
  <c r="B30" i="2"/>
  <c r="K29" i="2"/>
  <c r="A31" i="2"/>
  <c r="F30" i="2"/>
  <c r="C30" i="2"/>
  <c r="E30" i="2"/>
  <c r="W30" i="2"/>
  <c r="D30" i="2"/>
  <c r="AC30" i="2"/>
  <c r="W103" i="11"/>
  <c r="W100" i="11"/>
  <c r="W29" i="23"/>
  <c r="S29" i="23"/>
  <c r="X29" i="23"/>
  <c r="J29" i="23"/>
  <c r="I29" i="23"/>
  <c r="K29" i="23"/>
  <c r="N29" i="23"/>
  <c r="BB29" i="23"/>
  <c r="L29" i="23"/>
  <c r="Q29" i="23"/>
  <c r="O29" i="23"/>
  <c r="R29" i="23"/>
  <c r="U29" i="23"/>
  <c r="P29" i="23"/>
  <c r="V29" i="23"/>
  <c r="M29" i="23"/>
  <c r="T29" i="23"/>
  <c r="U28" i="8"/>
  <c r="T28" i="8"/>
  <c r="AQ28" i="7"/>
  <c r="AG28" i="7"/>
  <c r="AP28" i="7"/>
  <c r="AE28" i="7"/>
  <c r="AJ28" i="7"/>
  <c r="AL28" i="7"/>
  <c r="AH28" i="7"/>
  <c r="H28" i="7"/>
  <c r="AF28" i="7"/>
  <c r="AN28" i="7"/>
  <c r="AD28" i="7"/>
  <c r="AK28" i="7"/>
  <c r="AM28" i="7"/>
  <c r="AI28" i="7"/>
  <c r="A28" i="18"/>
  <c r="B27" i="18"/>
  <c r="M29" i="8"/>
  <c r="BB29" i="8"/>
  <c r="L29" i="8"/>
  <c r="I26" i="8"/>
  <c r="N26" i="8"/>
  <c r="O26" i="8"/>
  <c r="J27" i="8"/>
  <c r="U27" i="7"/>
  <c r="T27" i="7"/>
  <c r="I24" i="5"/>
  <c r="L27" i="5"/>
  <c r="BB27" i="5"/>
  <c r="M27" i="5"/>
  <c r="J25" i="5"/>
  <c r="A29" i="5"/>
  <c r="D28" i="5"/>
  <c r="AC28" i="5"/>
  <c r="C28" i="5"/>
  <c r="B28" i="5"/>
  <c r="F28" i="5"/>
  <c r="E28" i="5"/>
  <c r="W28" i="5"/>
  <c r="T28" i="12"/>
  <c r="N28" i="4"/>
  <c r="O28" i="4"/>
  <c r="T28" i="4"/>
  <c r="F30" i="23"/>
  <c r="B30" i="23"/>
  <c r="C30" i="23"/>
  <c r="A31" i="23"/>
  <c r="E30" i="23"/>
  <c r="D30" i="23"/>
  <c r="B29" i="7"/>
  <c r="A30" i="7"/>
  <c r="D29" i="7"/>
  <c r="AC29" i="7"/>
  <c r="F29" i="7"/>
  <c r="E29" i="7"/>
  <c r="W29" i="7"/>
  <c r="C29" i="7"/>
  <c r="U28" i="7"/>
  <c r="V28" i="7"/>
  <c r="T28" i="7"/>
  <c r="L28" i="7"/>
  <c r="BB28" i="7"/>
  <c r="J26" i="7"/>
  <c r="M28" i="7"/>
  <c r="K28" i="7"/>
  <c r="I25" i="7"/>
  <c r="N25" i="7"/>
  <c r="O25" i="7"/>
  <c r="B24" i="15"/>
  <c r="A25" i="15"/>
  <c r="AD29" i="8"/>
  <c r="AL29" i="8"/>
  <c r="AM29" i="8"/>
  <c r="AH29" i="8"/>
  <c r="AE29" i="8"/>
  <c r="AJ29" i="8"/>
  <c r="AQ29" i="8"/>
  <c r="AK29" i="8"/>
  <c r="AF29" i="8"/>
  <c r="AN29" i="8"/>
  <c r="AG29" i="8"/>
  <c r="AI29" i="8"/>
  <c r="AP29" i="8"/>
  <c r="H29" i="8"/>
  <c r="V29" i="8"/>
  <c r="T29" i="8"/>
  <c r="U29" i="8"/>
  <c r="A31" i="8"/>
  <c r="F30" i="8"/>
  <c r="C30" i="8"/>
  <c r="B30" i="8"/>
  <c r="K29" i="8"/>
  <c r="D30" i="8"/>
  <c r="AC30" i="8"/>
  <c r="E30" i="8"/>
  <c r="W30" i="8"/>
  <c r="K27" i="7"/>
  <c r="V27" i="5"/>
  <c r="U27" i="5"/>
  <c r="AQ27" i="5"/>
  <c r="AG27" i="5"/>
  <c r="AI27" i="5"/>
  <c r="AF27" i="5"/>
  <c r="AL27" i="5"/>
  <c r="AN27" i="5"/>
  <c r="AE27" i="5"/>
  <c r="T27" i="5"/>
  <c r="AP27" i="5"/>
  <c r="AH27" i="5"/>
  <c r="AJ27" i="5"/>
  <c r="AK27" i="5"/>
  <c r="AM27" i="5"/>
  <c r="AD27" i="5"/>
  <c r="H27" i="5"/>
  <c r="A31" i="14"/>
  <c r="B30" i="14"/>
  <c r="X96" i="11"/>
  <c r="X98" i="11"/>
  <c r="S106" i="10"/>
  <c r="U96" i="11"/>
  <c r="U98" i="11"/>
  <c r="R106" i="10"/>
  <c r="I96" i="11"/>
  <c r="I98" i="11"/>
  <c r="N106" i="10"/>
  <c r="R96" i="11"/>
  <c r="L96" i="11"/>
  <c r="L98" i="11"/>
  <c r="O106" i="10"/>
  <c r="AA94" i="11"/>
  <c r="T102" i="10"/>
  <c r="X94" i="11"/>
  <c r="S102" i="10"/>
  <c r="U94" i="11"/>
  <c r="R102" i="10"/>
  <c r="R94" i="11"/>
  <c r="Q102" i="10"/>
  <c r="O94" i="11"/>
  <c r="P102" i="10"/>
  <c r="L94" i="11"/>
  <c r="O102" i="10"/>
  <c r="Y88" i="11"/>
  <c r="G88" i="11"/>
  <c r="M88" i="11"/>
  <c r="S88" i="11"/>
  <c r="J88" i="11"/>
  <c r="P88" i="11"/>
  <c r="I14" i="13"/>
  <c r="L15" i="10"/>
  <c r="K15" i="10"/>
  <c r="G15" i="10"/>
  <c r="H14" i="13"/>
  <c r="I15" i="10"/>
  <c r="D14" i="13"/>
  <c r="E14" i="13"/>
  <c r="B31" i="2"/>
  <c r="F31" i="2"/>
  <c r="A32" i="2"/>
  <c r="C31" i="2"/>
  <c r="D31" i="2"/>
  <c r="AC31" i="2"/>
  <c r="E31" i="2"/>
  <c r="W31" i="2"/>
  <c r="O96" i="11"/>
  <c r="O98" i="11"/>
  <c r="P106" i="10"/>
  <c r="N28" i="12"/>
  <c r="O28" i="12"/>
  <c r="F30" i="12"/>
  <c r="B30" i="12"/>
  <c r="A31" i="12"/>
  <c r="E30" i="12"/>
  <c r="W30" i="12"/>
  <c r="D30" i="12"/>
  <c r="AC30" i="12"/>
  <c r="C30" i="12"/>
  <c r="B115" i="10"/>
  <c r="B117" i="10"/>
  <c r="C113" i="10"/>
  <c r="B114" i="10"/>
  <c r="Z107" i="11"/>
  <c r="Z104" i="11"/>
  <c r="B116" i="10"/>
  <c r="L29" i="4"/>
  <c r="M29" i="4"/>
  <c r="BB29" i="4"/>
  <c r="I26" i="4"/>
  <c r="N26" i="4"/>
  <c r="O26" i="4"/>
  <c r="J27" i="4"/>
  <c r="T107" i="11"/>
  <c r="T104" i="11"/>
  <c r="C105" i="11"/>
  <c r="A106" i="11"/>
  <c r="Z106" i="11"/>
  <c r="C104" i="11"/>
  <c r="E106" i="11"/>
  <c r="V27" i="6"/>
  <c r="B28" i="6"/>
  <c r="K27" i="6"/>
  <c r="A29" i="6"/>
  <c r="F28" i="6"/>
  <c r="D28" i="6"/>
  <c r="AC28" i="6"/>
  <c r="C28" i="6"/>
  <c r="E28" i="6"/>
  <c r="W28" i="6"/>
  <c r="Z102" i="11"/>
  <c r="E103" i="11"/>
  <c r="Z103" i="11"/>
  <c r="Z100" i="11"/>
  <c r="AD27" i="3"/>
  <c r="AE27" i="3"/>
  <c r="AF27" i="3"/>
  <c r="AG27" i="3"/>
  <c r="AH27" i="3"/>
  <c r="AI27" i="3"/>
  <c r="AJ27" i="3"/>
  <c r="AK27" i="3"/>
  <c r="AL27" i="3"/>
  <c r="AM27" i="3"/>
  <c r="AQ27" i="3"/>
  <c r="AN27" i="3"/>
  <c r="AP27" i="3"/>
  <c r="H27" i="3"/>
  <c r="I27" i="2"/>
  <c r="N27" i="2"/>
  <c r="O27" i="2"/>
  <c r="M30" i="2"/>
  <c r="K30" i="2"/>
  <c r="BB30" i="2"/>
  <c r="L30" i="2"/>
  <c r="J28" i="2"/>
  <c r="E24" i="16"/>
  <c r="H24" i="16"/>
  <c r="I24" i="16"/>
  <c r="F24" i="16"/>
  <c r="G24" i="16"/>
  <c r="C24" i="16"/>
  <c r="C111" i="10"/>
  <c r="C112" i="10"/>
  <c r="B108" i="11"/>
  <c r="A112" i="11"/>
  <c r="AC99" i="11"/>
  <c r="L27" i="6"/>
  <c r="BB27" i="6"/>
  <c r="M27" i="6"/>
  <c r="I24" i="6"/>
  <c r="J25" i="6"/>
  <c r="N102" i="11"/>
  <c r="H103" i="11"/>
  <c r="H100" i="11"/>
  <c r="Q103" i="11"/>
  <c r="Q100" i="11"/>
  <c r="U27" i="3"/>
  <c r="V27" i="3"/>
  <c r="T27" i="3"/>
  <c r="M27" i="3"/>
  <c r="BB27" i="3"/>
  <c r="L27" i="3"/>
  <c r="I24" i="3"/>
  <c r="J25" i="3"/>
  <c r="U30" i="2"/>
  <c r="T30" i="2"/>
  <c r="V30" i="2"/>
  <c r="A28" i="19"/>
  <c r="B27" i="19"/>
  <c r="AQ29" i="12"/>
  <c r="AD29" i="12"/>
  <c r="AE29" i="12"/>
  <c r="AP29" i="12"/>
  <c r="AN29" i="12"/>
  <c r="AH29" i="12"/>
  <c r="AI29" i="12"/>
  <c r="AJ29" i="12"/>
  <c r="AK29" i="12"/>
  <c r="AL29" i="12"/>
  <c r="AM29" i="12"/>
  <c r="AF29" i="12"/>
  <c r="AG29" i="12"/>
  <c r="H29" i="12"/>
  <c r="A26" i="16"/>
  <c r="B25" i="16"/>
  <c r="AD29" i="4"/>
  <c r="AE29" i="4"/>
  <c r="AF29" i="4"/>
  <c r="AG29" i="4"/>
  <c r="AH29" i="4"/>
  <c r="AI29" i="4"/>
  <c r="AJ29" i="4"/>
  <c r="AK29" i="4"/>
  <c r="AL29" i="4"/>
  <c r="AM29" i="4"/>
  <c r="AN29" i="4"/>
  <c r="AP29" i="4"/>
  <c r="AQ29" i="4"/>
  <c r="H29" i="4"/>
  <c r="U29" i="4"/>
  <c r="A28" i="22"/>
  <c r="B27" i="22"/>
  <c r="F96" i="11"/>
  <c r="A26" i="20"/>
  <c r="B25" i="20"/>
  <c r="D23" i="16"/>
  <c r="T102" i="11"/>
  <c r="Q102" i="11"/>
  <c r="W102" i="11"/>
  <c r="T103" i="11"/>
  <c r="T100" i="11"/>
  <c r="N103" i="11"/>
  <c r="N100" i="11"/>
  <c r="AD30" i="2"/>
  <c r="AE30" i="2"/>
  <c r="AF30" i="2"/>
  <c r="AG30" i="2"/>
  <c r="AH30" i="2"/>
  <c r="AP30" i="2"/>
  <c r="AQ30" i="2"/>
  <c r="AI30" i="2"/>
  <c r="AK30" i="2"/>
  <c r="AL30" i="2"/>
  <c r="AM30" i="2"/>
  <c r="AN30" i="2"/>
  <c r="AJ30" i="2"/>
  <c r="H30" i="2"/>
  <c r="F94" i="11"/>
  <c r="M102" i="10"/>
  <c r="AI92" i="11"/>
  <c r="AE92" i="11"/>
  <c r="AD92" i="11"/>
  <c r="AB92" i="11"/>
  <c r="AG92" i="11"/>
  <c r="AJ92" i="11"/>
  <c r="AH92" i="11"/>
  <c r="AF92" i="11"/>
  <c r="AK92" i="11"/>
  <c r="P92" i="11"/>
  <c r="AA96" i="11"/>
  <c r="AA98" i="11"/>
  <c r="T106" i="10"/>
  <c r="B25" i="17"/>
  <c r="A26" i="17"/>
  <c r="U29" i="12"/>
  <c r="T29" i="12"/>
  <c r="V29" i="12"/>
  <c r="L29" i="12"/>
  <c r="K29" i="12"/>
  <c r="BB29" i="12"/>
  <c r="M29" i="12"/>
  <c r="I26" i="12"/>
  <c r="N26" i="12"/>
  <c r="O26" i="12"/>
  <c r="J27" i="12"/>
  <c r="V29" i="4"/>
  <c r="F30" i="4"/>
  <c r="B30" i="4"/>
  <c r="K29" i="4"/>
  <c r="A31" i="4"/>
  <c r="D30" i="4"/>
  <c r="AC30" i="4"/>
  <c r="C30" i="4"/>
  <c r="E30" i="4"/>
  <c r="W30" i="4"/>
  <c r="A25" i="21"/>
  <c r="B24" i="21"/>
  <c r="AP27" i="6"/>
  <c r="AF27" i="6"/>
  <c r="AG27" i="6"/>
  <c r="AJ27" i="6"/>
  <c r="AK27" i="6"/>
  <c r="AN27" i="6"/>
  <c r="AQ27" i="6"/>
  <c r="AD27" i="6"/>
  <c r="AE27" i="6"/>
  <c r="AH27" i="6"/>
  <c r="AI27" i="6"/>
  <c r="AL27" i="6"/>
  <c r="AM27" i="6"/>
  <c r="H27" i="6"/>
  <c r="H102" i="11"/>
  <c r="E102" i="11"/>
  <c r="K102" i="11"/>
  <c r="K103" i="11"/>
  <c r="K100" i="11"/>
  <c r="B28" i="3"/>
  <c r="A29" i="3"/>
  <c r="F28" i="3"/>
  <c r="E28" i="3"/>
  <c r="W28" i="3"/>
  <c r="D28" i="3"/>
  <c r="AC28" i="3"/>
  <c r="C28" i="3"/>
  <c r="V30" i="8"/>
  <c r="B31" i="8"/>
  <c r="A32" i="8"/>
  <c r="D31" i="8"/>
  <c r="AC31" i="8"/>
  <c r="F31" i="8"/>
  <c r="E31" i="8"/>
  <c r="W31" i="8"/>
  <c r="C31" i="8"/>
  <c r="A26" i="15"/>
  <c r="B25" i="15"/>
  <c r="V29" i="7"/>
  <c r="AH29" i="7"/>
  <c r="AQ29" i="7"/>
  <c r="AG29" i="7"/>
  <c r="AP29" i="7"/>
  <c r="AE29" i="7"/>
  <c r="AK29" i="7"/>
  <c r="AM29" i="7"/>
  <c r="AI29" i="7"/>
  <c r="AF29" i="7"/>
  <c r="AN29" i="7"/>
  <c r="AD29" i="7"/>
  <c r="AJ29" i="7"/>
  <c r="AL29" i="7"/>
  <c r="H29" i="7"/>
  <c r="F30" i="7"/>
  <c r="E30" i="7"/>
  <c r="W30" i="7"/>
  <c r="C30" i="7"/>
  <c r="B30" i="7"/>
  <c r="A31" i="7"/>
  <c r="D30" i="7"/>
  <c r="AC30" i="7"/>
  <c r="C31" i="23"/>
  <c r="A32" i="23"/>
  <c r="E31" i="23"/>
  <c r="D31" i="23"/>
  <c r="B31" i="23"/>
  <c r="F31" i="23"/>
  <c r="O30" i="23"/>
  <c r="P30" i="23"/>
  <c r="V30" i="23"/>
  <c r="I30" i="23"/>
  <c r="T30" i="23"/>
  <c r="K30" i="23"/>
  <c r="R30" i="23"/>
  <c r="W30" i="23"/>
  <c r="U30" i="23"/>
  <c r="M30" i="23"/>
  <c r="Q30" i="23"/>
  <c r="N30" i="23"/>
  <c r="BB30" i="23"/>
  <c r="L30" i="23"/>
  <c r="X30" i="23"/>
  <c r="J30" i="23"/>
  <c r="S30" i="23"/>
  <c r="AQ28" i="5"/>
  <c r="AE28" i="5"/>
  <c r="AP28" i="5"/>
  <c r="AI28" i="5"/>
  <c r="AJ28" i="5"/>
  <c r="AL28" i="5"/>
  <c r="AN28" i="5"/>
  <c r="AD28" i="5"/>
  <c r="AF28" i="5"/>
  <c r="AG28" i="5"/>
  <c r="AH28" i="5"/>
  <c r="AK28" i="5"/>
  <c r="AM28" i="5"/>
  <c r="H28" i="5"/>
  <c r="U28" i="5"/>
  <c r="V28" i="5"/>
  <c r="A30" i="5"/>
  <c r="F29" i="5"/>
  <c r="C29" i="5"/>
  <c r="B29" i="5"/>
  <c r="D29" i="5"/>
  <c r="AC29" i="5"/>
  <c r="E29" i="5"/>
  <c r="W29" i="5"/>
  <c r="A29" i="18"/>
  <c r="B28" i="18"/>
  <c r="U27" i="6"/>
  <c r="T27" i="6"/>
  <c r="Q106" i="11"/>
  <c r="T106" i="11"/>
  <c r="Q107" i="11"/>
  <c r="Q104" i="11"/>
  <c r="L30" i="8"/>
  <c r="M30" i="8"/>
  <c r="BB30" i="8"/>
  <c r="I27" i="8"/>
  <c r="N27" i="8"/>
  <c r="O27" i="8"/>
  <c r="L83" i="10"/>
  <c r="K30" i="8"/>
  <c r="J28" i="8"/>
  <c r="AI30" i="8"/>
  <c r="AQ30" i="8"/>
  <c r="AL30" i="8"/>
  <c r="AM30" i="8"/>
  <c r="AG30" i="8"/>
  <c r="H30" i="8"/>
  <c r="AP30" i="8"/>
  <c r="AE30" i="8"/>
  <c r="AJ30" i="8"/>
  <c r="AK30" i="8"/>
  <c r="AF30" i="8"/>
  <c r="AN30" i="8"/>
  <c r="AH30" i="8"/>
  <c r="AD30" i="8"/>
  <c r="N28" i="7"/>
  <c r="O28" i="7"/>
  <c r="J27" i="7"/>
  <c r="BB29" i="7"/>
  <c r="I26" i="7"/>
  <c r="N26" i="7"/>
  <c r="O26" i="7"/>
  <c r="M29" i="7"/>
  <c r="L29" i="7"/>
  <c r="I25" i="5"/>
  <c r="N25" i="5"/>
  <c r="O25" i="5"/>
  <c r="BB28" i="5"/>
  <c r="M28" i="5"/>
  <c r="K28" i="5"/>
  <c r="L28" i="5"/>
  <c r="J26" i="5"/>
  <c r="K27" i="5"/>
  <c r="A32" i="14"/>
  <c r="B31" i="14"/>
  <c r="Y96" i="11"/>
  <c r="AB96" i="11"/>
  <c r="R98" i="11"/>
  <c r="Q106" i="10"/>
  <c r="J92" i="11"/>
  <c r="V92" i="11"/>
  <c r="S92" i="11"/>
  <c r="Y92" i="11"/>
  <c r="G92" i="11"/>
  <c r="M92" i="11"/>
  <c r="B29" i="3"/>
  <c r="A30" i="3"/>
  <c r="F29" i="3"/>
  <c r="E29" i="3"/>
  <c r="W29" i="3"/>
  <c r="D29" i="3"/>
  <c r="AC29" i="3"/>
  <c r="C29" i="3"/>
  <c r="A27" i="20"/>
  <c r="B26" i="20"/>
  <c r="AP28" i="3"/>
  <c r="AD28" i="3"/>
  <c r="AE28" i="3"/>
  <c r="AF28" i="3"/>
  <c r="AG28" i="3"/>
  <c r="AH28" i="3"/>
  <c r="AI28" i="3"/>
  <c r="AJ28" i="3"/>
  <c r="AK28" i="3"/>
  <c r="AL28" i="3"/>
  <c r="AM28" i="3"/>
  <c r="AN28" i="3"/>
  <c r="AQ28" i="3"/>
  <c r="H28" i="3"/>
  <c r="T29" i="4"/>
  <c r="B26" i="16"/>
  <c r="A27" i="16"/>
  <c r="E83" i="10"/>
  <c r="AD28" i="6"/>
  <c r="AE28" i="6"/>
  <c r="AH28" i="6"/>
  <c r="AI28" i="6"/>
  <c r="AL28" i="6"/>
  <c r="AM28" i="6"/>
  <c r="AP28" i="6"/>
  <c r="AF28" i="6"/>
  <c r="AG28" i="6"/>
  <c r="AJ28" i="6"/>
  <c r="AK28" i="6"/>
  <c r="AN28" i="6"/>
  <c r="AQ28" i="6"/>
  <c r="H28" i="6"/>
  <c r="K106" i="11"/>
  <c r="E107" i="11"/>
  <c r="W107" i="11"/>
  <c r="W104" i="11"/>
  <c r="C115" i="10"/>
  <c r="C116" i="10"/>
  <c r="AF30" i="12"/>
  <c r="AG30" i="12"/>
  <c r="AQ30" i="12"/>
  <c r="AD30" i="12"/>
  <c r="AE30" i="12"/>
  <c r="AP30" i="12"/>
  <c r="AN30" i="12"/>
  <c r="AH30" i="12"/>
  <c r="AI30" i="12"/>
  <c r="AJ30" i="12"/>
  <c r="AK30" i="12"/>
  <c r="AL30" i="12"/>
  <c r="AM30" i="12"/>
  <c r="H30" i="12"/>
  <c r="AP31" i="2"/>
  <c r="AQ31" i="2"/>
  <c r="AD31" i="2"/>
  <c r="AE31" i="2"/>
  <c r="AF31" i="2"/>
  <c r="AG31" i="2"/>
  <c r="AI31" i="2"/>
  <c r="AK31" i="2"/>
  <c r="AL31" i="2"/>
  <c r="AH31" i="2"/>
  <c r="AM31" i="2"/>
  <c r="AN31" i="2"/>
  <c r="AJ31" i="2"/>
  <c r="H31" i="2"/>
  <c r="B29" i="6"/>
  <c r="F29" i="6"/>
  <c r="A30" i="6"/>
  <c r="E29" i="6"/>
  <c r="W29" i="6"/>
  <c r="D29" i="6"/>
  <c r="AC29" i="6"/>
  <c r="C29" i="6"/>
  <c r="L31" i="2"/>
  <c r="BB31" i="2"/>
  <c r="M31" i="2"/>
  <c r="I28" i="2"/>
  <c r="J29" i="2"/>
  <c r="A32" i="4"/>
  <c r="B31" i="4"/>
  <c r="F31" i="4"/>
  <c r="E31" i="4"/>
  <c r="W31" i="4"/>
  <c r="D31" i="4"/>
  <c r="AC31" i="4"/>
  <c r="C31" i="4"/>
  <c r="A27" i="17"/>
  <c r="B26" i="17"/>
  <c r="L28" i="3"/>
  <c r="K28" i="3"/>
  <c r="BB28" i="3"/>
  <c r="M28" i="3"/>
  <c r="I25" i="3"/>
  <c r="N25" i="3"/>
  <c r="O25" i="3"/>
  <c r="J26" i="3"/>
  <c r="A26" i="21"/>
  <c r="B25" i="21"/>
  <c r="L30" i="4"/>
  <c r="K30" i="4"/>
  <c r="BB30" i="4"/>
  <c r="M30" i="4"/>
  <c r="I27" i="4"/>
  <c r="N27" i="4"/>
  <c r="O27" i="4"/>
  <c r="J28" i="4"/>
  <c r="B28" i="19"/>
  <c r="A29" i="19"/>
  <c r="B112" i="11"/>
  <c r="A116" i="11"/>
  <c r="D24" i="16"/>
  <c r="V28" i="6"/>
  <c r="U28" i="6"/>
  <c r="T28" i="6"/>
  <c r="M28" i="6"/>
  <c r="L28" i="6"/>
  <c r="N28" i="6"/>
  <c r="O28" i="6"/>
  <c r="BB28" i="6"/>
  <c r="I25" i="6"/>
  <c r="N25" i="6"/>
  <c r="O25" i="6"/>
  <c r="J26" i="6"/>
  <c r="N106" i="11"/>
  <c r="H106" i="11"/>
  <c r="H107" i="11"/>
  <c r="H104" i="11"/>
  <c r="N107" i="11"/>
  <c r="N104" i="11"/>
  <c r="A32" i="12"/>
  <c r="F31" i="12"/>
  <c r="B31" i="12"/>
  <c r="D31" i="12"/>
  <c r="AC31" i="12"/>
  <c r="C31" i="12"/>
  <c r="E31" i="12"/>
  <c r="W31" i="12"/>
  <c r="U31" i="2"/>
  <c r="T31" i="2"/>
  <c r="V31" i="2"/>
  <c r="U28" i="3"/>
  <c r="T28" i="3"/>
  <c r="V28" i="3"/>
  <c r="V30" i="4"/>
  <c r="AQ30" i="4"/>
  <c r="AD30" i="4"/>
  <c r="AE30" i="4"/>
  <c r="AF30" i="4"/>
  <c r="AG30" i="4"/>
  <c r="AH30" i="4"/>
  <c r="AI30" i="4"/>
  <c r="AJ30" i="4"/>
  <c r="AK30" i="4"/>
  <c r="AL30" i="4"/>
  <c r="AM30" i="4"/>
  <c r="AN30" i="4"/>
  <c r="AP30" i="4"/>
  <c r="H30" i="4"/>
  <c r="U30" i="4"/>
  <c r="T30" i="4"/>
  <c r="F98" i="11"/>
  <c r="M106" i="10"/>
  <c r="AF96" i="11"/>
  <c r="AH96" i="11"/>
  <c r="AI96" i="11"/>
  <c r="AD96" i="11"/>
  <c r="AE96" i="11"/>
  <c r="AJ96" i="11"/>
  <c r="AK96" i="11"/>
  <c r="AG96" i="11"/>
  <c r="A29" i="22"/>
  <c r="B28" i="22"/>
  <c r="I25" i="16"/>
  <c r="H25" i="16"/>
  <c r="F25" i="16"/>
  <c r="C25" i="16"/>
  <c r="E25" i="16"/>
  <c r="G25" i="16"/>
  <c r="K27" i="3"/>
  <c r="C108" i="11"/>
  <c r="C109" i="11"/>
  <c r="A110" i="11"/>
  <c r="E100" i="11"/>
  <c r="AA100" i="11"/>
  <c r="AC103" i="11"/>
  <c r="W106" i="11"/>
  <c r="K107" i="11"/>
  <c r="K104" i="11"/>
  <c r="C117" i="10"/>
  <c r="B118" i="10"/>
  <c r="E110" i="11"/>
  <c r="B120" i="10"/>
  <c r="B119" i="10"/>
  <c r="B121" i="10"/>
  <c r="V30" i="12"/>
  <c r="U30" i="12"/>
  <c r="T30" i="12"/>
  <c r="L30" i="12"/>
  <c r="M30" i="12"/>
  <c r="K30" i="12"/>
  <c r="BB30" i="12"/>
  <c r="I27" i="12"/>
  <c r="N27" i="12"/>
  <c r="O27" i="12"/>
  <c r="J28" i="12"/>
  <c r="B32" i="2"/>
  <c r="F32" i="2"/>
  <c r="A33" i="2"/>
  <c r="E32" i="2"/>
  <c r="W32" i="2"/>
  <c r="C32" i="2"/>
  <c r="D32" i="2"/>
  <c r="AC32" i="2"/>
  <c r="H110" i="11"/>
  <c r="K110" i="11"/>
  <c r="N28" i="5"/>
  <c r="O28" i="5"/>
  <c r="M29" i="5"/>
  <c r="I26" i="5"/>
  <c r="N26" i="5"/>
  <c r="O26" i="5"/>
  <c r="L29" i="5"/>
  <c r="BB29" i="5"/>
  <c r="J27" i="5"/>
  <c r="AQ29" i="5"/>
  <c r="AE29" i="5"/>
  <c r="AP29" i="5"/>
  <c r="AI29" i="5"/>
  <c r="AJ29" i="5"/>
  <c r="AL29" i="5"/>
  <c r="AN29" i="5"/>
  <c r="AD29" i="5"/>
  <c r="AF29" i="5"/>
  <c r="AG29" i="5"/>
  <c r="AH29" i="5"/>
  <c r="AK29" i="5"/>
  <c r="AM29" i="5"/>
  <c r="H29" i="5"/>
  <c r="T28" i="5"/>
  <c r="Q31" i="23"/>
  <c r="S31" i="23"/>
  <c r="V31" i="23"/>
  <c r="O31" i="23"/>
  <c r="BB31" i="23"/>
  <c r="L31" i="23"/>
  <c r="R31" i="23"/>
  <c r="I31" i="23"/>
  <c r="U31" i="23"/>
  <c r="W31" i="23"/>
  <c r="K31" i="23"/>
  <c r="N31" i="23"/>
  <c r="M31" i="23"/>
  <c r="T31" i="23"/>
  <c r="X31" i="23"/>
  <c r="J31" i="23"/>
  <c r="P31" i="23"/>
  <c r="A32" i="7"/>
  <c r="F31" i="7"/>
  <c r="D31" i="7"/>
  <c r="AC31" i="7"/>
  <c r="B31" i="7"/>
  <c r="E31" i="7"/>
  <c r="W31" i="7"/>
  <c r="C31" i="7"/>
  <c r="U30" i="7"/>
  <c r="V30" i="7"/>
  <c r="T30" i="7"/>
  <c r="AK30" i="7"/>
  <c r="AM30" i="7"/>
  <c r="AI30" i="7"/>
  <c r="AF30" i="7"/>
  <c r="AN30" i="7"/>
  <c r="AD30" i="7"/>
  <c r="H30" i="7"/>
  <c r="AJ30" i="7"/>
  <c r="AL30" i="7"/>
  <c r="AH30" i="7"/>
  <c r="AQ30" i="7"/>
  <c r="AG30" i="7"/>
  <c r="AP30" i="7"/>
  <c r="AE30" i="7"/>
  <c r="B26" i="15"/>
  <c r="A27" i="15"/>
  <c r="L31" i="8"/>
  <c r="M31" i="8"/>
  <c r="BB31" i="8"/>
  <c r="I28" i="8"/>
  <c r="J29" i="8"/>
  <c r="T111" i="11"/>
  <c r="T108" i="11"/>
  <c r="N110" i="11"/>
  <c r="W110" i="11"/>
  <c r="N28" i="3"/>
  <c r="O28" i="3"/>
  <c r="A30" i="18"/>
  <c r="B29" i="18"/>
  <c r="V29" i="5"/>
  <c r="T29" i="5"/>
  <c r="U29" i="5"/>
  <c r="F30" i="5"/>
  <c r="A31" i="5"/>
  <c r="D30" i="5"/>
  <c r="AC30" i="5"/>
  <c r="E30" i="5"/>
  <c r="W30" i="5"/>
  <c r="B30" i="5"/>
  <c r="C30" i="5"/>
  <c r="V30" i="5"/>
  <c r="B32" i="23"/>
  <c r="C32" i="23"/>
  <c r="E32" i="23"/>
  <c r="A33" i="23"/>
  <c r="F32" i="23"/>
  <c r="D32" i="23"/>
  <c r="K29" i="7"/>
  <c r="M30" i="7"/>
  <c r="I27" i="7"/>
  <c r="N27" i="7"/>
  <c r="O27" i="7"/>
  <c r="K83" i="10"/>
  <c r="L30" i="7"/>
  <c r="BB30" i="7"/>
  <c r="J28" i="7"/>
  <c r="U29" i="7"/>
  <c r="T29" i="7"/>
  <c r="V31" i="8"/>
  <c r="AP31" i="8"/>
  <c r="AH31" i="8"/>
  <c r="AE31" i="8"/>
  <c r="AJ31" i="8"/>
  <c r="AL31" i="8"/>
  <c r="AM31" i="8"/>
  <c r="H31" i="8"/>
  <c r="AG31" i="8"/>
  <c r="AD31" i="8"/>
  <c r="AI31" i="8"/>
  <c r="AK31" i="8"/>
  <c r="AF31" i="8"/>
  <c r="AN31" i="8"/>
  <c r="AQ31" i="8"/>
  <c r="A33" i="8"/>
  <c r="D32" i="8"/>
  <c r="AC32" i="8"/>
  <c r="E32" i="8"/>
  <c r="W32" i="8"/>
  <c r="B32" i="8"/>
  <c r="K31" i="8"/>
  <c r="F32" i="8"/>
  <c r="C32" i="8"/>
  <c r="U30" i="8"/>
  <c r="T30" i="8"/>
  <c r="B32" i="14"/>
  <c r="A33" i="14"/>
  <c r="AA102" i="11"/>
  <c r="T110" i="10"/>
  <c r="I100" i="11"/>
  <c r="I102" i="11"/>
  <c r="N110" i="10"/>
  <c r="X100" i="11"/>
  <c r="U100" i="11"/>
  <c r="R100" i="11"/>
  <c r="O100" i="11"/>
  <c r="L100" i="11"/>
  <c r="S96" i="11"/>
  <c r="G96" i="11"/>
  <c r="V96" i="11"/>
  <c r="P96" i="11"/>
  <c r="J96" i="11"/>
  <c r="M96" i="11"/>
  <c r="AP32" i="2"/>
  <c r="AQ32" i="2"/>
  <c r="AD32" i="2"/>
  <c r="AE32" i="2"/>
  <c r="AF32" i="2"/>
  <c r="AG32" i="2"/>
  <c r="AJ32" i="2"/>
  <c r="AI32" i="2"/>
  <c r="AK32" i="2"/>
  <c r="AL32" i="2"/>
  <c r="AH32" i="2"/>
  <c r="AM32" i="2"/>
  <c r="AN32" i="2"/>
  <c r="H32" i="2"/>
  <c r="W111" i="11"/>
  <c r="W108" i="11"/>
  <c r="M29" i="6"/>
  <c r="L29" i="6"/>
  <c r="BB29" i="6"/>
  <c r="I26" i="6"/>
  <c r="N26" i="6"/>
  <c r="O26" i="6"/>
  <c r="J27" i="6"/>
  <c r="E104" i="11"/>
  <c r="AA104" i="11"/>
  <c r="AC107" i="11"/>
  <c r="I26" i="16"/>
  <c r="G26" i="16"/>
  <c r="C26" i="16"/>
  <c r="E26" i="16"/>
  <c r="H26" i="16"/>
  <c r="F26" i="16"/>
  <c r="V29" i="3"/>
  <c r="B30" i="3"/>
  <c r="F30" i="3"/>
  <c r="A31" i="3"/>
  <c r="D30" i="3"/>
  <c r="AC30" i="3"/>
  <c r="E30" i="3"/>
  <c r="W30" i="3"/>
  <c r="C30" i="3"/>
  <c r="L32" i="2"/>
  <c r="BB32" i="2"/>
  <c r="M32" i="2"/>
  <c r="N32" i="2"/>
  <c r="O32" i="2"/>
  <c r="I29" i="2"/>
  <c r="N29" i="2"/>
  <c r="O29" i="2"/>
  <c r="J30" i="2"/>
  <c r="AH31" i="12"/>
  <c r="AI31" i="12"/>
  <c r="AJ31" i="12"/>
  <c r="AK31" i="12"/>
  <c r="AL31" i="12"/>
  <c r="AM31" i="12"/>
  <c r="AF31" i="12"/>
  <c r="AG31" i="12"/>
  <c r="AQ31" i="12"/>
  <c r="AD31" i="12"/>
  <c r="AE31" i="12"/>
  <c r="AP31" i="12"/>
  <c r="AN31" i="12"/>
  <c r="H31" i="12"/>
  <c r="G83" i="10"/>
  <c r="F100" i="11"/>
  <c r="Z110" i="11"/>
  <c r="T110" i="11"/>
  <c r="Q110" i="11"/>
  <c r="N111" i="11"/>
  <c r="N108" i="11"/>
  <c r="Z111" i="11"/>
  <c r="Z108" i="11"/>
  <c r="D25" i="16"/>
  <c r="V31" i="12"/>
  <c r="U31" i="12"/>
  <c r="T31" i="12"/>
  <c r="F32" i="12"/>
  <c r="B32" i="12"/>
  <c r="A33" i="12"/>
  <c r="D32" i="12"/>
  <c r="AC32" i="12"/>
  <c r="C32" i="12"/>
  <c r="E32" i="12"/>
  <c r="W32" i="12"/>
  <c r="A114" i="11"/>
  <c r="C112" i="11"/>
  <c r="C113" i="11"/>
  <c r="A28" i="17"/>
  <c r="B27" i="17"/>
  <c r="AP31" i="4"/>
  <c r="AQ31" i="4"/>
  <c r="AD31" i="4"/>
  <c r="AE31" i="4"/>
  <c r="AF31" i="4"/>
  <c r="AG31" i="4"/>
  <c r="AH31" i="4"/>
  <c r="AI31" i="4"/>
  <c r="AJ31" i="4"/>
  <c r="AK31" i="4"/>
  <c r="AL31" i="4"/>
  <c r="AM31" i="4"/>
  <c r="AN31" i="4"/>
  <c r="H31" i="4"/>
  <c r="K29" i="3"/>
  <c r="M29" i="3"/>
  <c r="BB29" i="3"/>
  <c r="L29" i="3"/>
  <c r="I26" i="3"/>
  <c r="N26" i="3"/>
  <c r="O26" i="3"/>
  <c r="J27" i="3"/>
  <c r="U32" i="2"/>
  <c r="T32" i="2"/>
  <c r="V32" i="2"/>
  <c r="Q111" i="11"/>
  <c r="Q108" i="11"/>
  <c r="A120" i="11"/>
  <c r="B116" i="11"/>
  <c r="A30" i="19"/>
  <c r="B29" i="19"/>
  <c r="B33" i="2"/>
  <c r="F33" i="2"/>
  <c r="A34" i="2"/>
  <c r="E33" i="2"/>
  <c r="W33" i="2"/>
  <c r="D33" i="2"/>
  <c r="AC33" i="2"/>
  <c r="C33" i="2"/>
  <c r="C121" i="10"/>
  <c r="B122" i="10"/>
  <c r="B124" i="10"/>
  <c r="B123" i="10"/>
  <c r="B125" i="10"/>
  <c r="K111" i="11"/>
  <c r="K108" i="11"/>
  <c r="U31" i="4"/>
  <c r="V31" i="4"/>
  <c r="J29" i="4"/>
  <c r="BB31" i="4"/>
  <c r="L31" i="4"/>
  <c r="M31" i="4"/>
  <c r="I28" i="4"/>
  <c r="F30" i="6"/>
  <c r="B30" i="6"/>
  <c r="A31" i="6"/>
  <c r="E30" i="6"/>
  <c r="W30" i="6"/>
  <c r="D30" i="6"/>
  <c r="AC30" i="6"/>
  <c r="C30" i="6"/>
  <c r="C119" i="10"/>
  <c r="C120" i="10"/>
  <c r="E111" i="11"/>
  <c r="H111" i="11"/>
  <c r="H108" i="11"/>
  <c r="B29" i="22"/>
  <c r="A30" i="22"/>
  <c r="K31" i="12"/>
  <c r="L31" i="12"/>
  <c r="BB31" i="12"/>
  <c r="M31" i="12"/>
  <c r="I28" i="12"/>
  <c r="J29" i="12"/>
  <c r="K28" i="6"/>
  <c r="B26" i="21"/>
  <c r="A27" i="21"/>
  <c r="A33" i="4"/>
  <c r="F32" i="4"/>
  <c r="B32" i="4"/>
  <c r="E32" i="4"/>
  <c r="W32" i="4"/>
  <c r="D32" i="4"/>
  <c r="AC32" i="4"/>
  <c r="C32" i="4"/>
  <c r="K31" i="2"/>
  <c r="V29" i="6"/>
  <c r="AQ29" i="6"/>
  <c r="AD29" i="6"/>
  <c r="AE29" i="6"/>
  <c r="AH29" i="6"/>
  <c r="AI29" i="6"/>
  <c r="AL29" i="6"/>
  <c r="AM29" i="6"/>
  <c r="AP29" i="6"/>
  <c r="AF29" i="6"/>
  <c r="AG29" i="6"/>
  <c r="AJ29" i="6"/>
  <c r="AK29" i="6"/>
  <c r="AN29" i="6"/>
  <c r="H29" i="6"/>
  <c r="A28" i="16"/>
  <c r="B27" i="16"/>
  <c r="B27" i="20"/>
  <c r="A28" i="20"/>
  <c r="AP29" i="3"/>
  <c r="AD29" i="3"/>
  <c r="AE29" i="3"/>
  <c r="AF29" i="3"/>
  <c r="AG29" i="3"/>
  <c r="AH29" i="3"/>
  <c r="AI29" i="3"/>
  <c r="AJ29" i="3"/>
  <c r="AK29" i="3"/>
  <c r="AL29" i="3"/>
  <c r="AM29" i="3"/>
  <c r="AN29" i="3"/>
  <c r="AQ29" i="3"/>
  <c r="H29" i="3"/>
  <c r="U29" i="6"/>
  <c r="T29" i="6"/>
  <c r="AF32" i="8"/>
  <c r="AN32" i="8"/>
  <c r="AH32" i="8"/>
  <c r="AD32" i="8"/>
  <c r="AJ32" i="8"/>
  <c r="AL32" i="8"/>
  <c r="AE32" i="8"/>
  <c r="AP32" i="8"/>
  <c r="AM32" i="8"/>
  <c r="AG32" i="8"/>
  <c r="AQ32" i="8"/>
  <c r="AI32" i="8"/>
  <c r="AK32" i="8"/>
  <c r="H32" i="8"/>
  <c r="F33" i="8"/>
  <c r="C33" i="8"/>
  <c r="E33" i="8"/>
  <c r="W33" i="8"/>
  <c r="B33" i="8"/>
  <c r="A34" i="8"/>
  <c r="D33" i="8"/>
  <c r="AC33" i="8"/>
  <c r="U31" i="8"/>
  <c r="T31" i="8"/>
  <c r="B33" i="23"/>
  <c r="E33" i="23"/>
  <c r="C33" i="23"/>
  <c r="A34" i="23"/>
  <c r="F33" i="23"/>
  <c r="D33" i="23"/>
  <c r="F31" i="5"/>
  <c r="E31" i="5"/>
  <c r="W31" i="5"/>
  <c r="C31" i="5"/>
  <c r="V31" i="5"/>
  <c r="A32" i="5"/>
  <c r="B31" i="5"/>
  <c r="D31" i="5"/>
  <c r="AC31" i="5"/>
  <c r="V31" i="7"/>
  <c r="K30" i="7"/>
  <c r="M31" i="7"/>
  <c r="BB31" i="7"/>
  <c r="I28" i="7"/>
  <c r="L31" i="7"/>
  <c r="J29" i="7"/>
  <c r="AP31" i="7"/>
  <c r="AE31" i="7"/>
  <c r="AK31" i="7"/>
  <c r="AM31" i="7"/>
  <c r="AI31" i="7"/>
  <c r="AF31" i="7"/>
  <c r="AN31" i="7"/>
  <c r="AD31" i="7"/>
  <c r="AJ31" i="7"/>
  <c r="AL31" i="7"/>
  <c r="AH31" i="7"/>
  <c r="AQ31" i="7"/>
  <c r="AG31" i="7"/>
  <c r="H31" i="7"/>
  <c r="E115" i="11"/>
  <c r="U29" i="3"/>
  <c r="T29" i="3"/>
  <c r="U32" i="8"/>
  <c r="V32" i="8"/>
  <c r="T32" i="8"/>
  <c r="M32" i="8"/>
  <c r="N32" i="8"/>
  <c r="O32" i="8"/>
  <c r="L32" i="8"/>
  <c r="I29" i="8"/>
  <c r="N29" i="8"/>
  <c r="O29" i="8"/>
  <c r="BB32" i="8"/>
  <c r="K32" i="8"/>
  <c r="J30" i="8"/>
  <c r="W32" i="23"/>
  <c r="BB32" i="23"/>
  <c r="L32" i="23"/>
  <c r="K32" i="23"/>
  <c r="R32" i="23"/>
  <c r="U32" i="23"/>
  <c r="M32" i="23"/>
  <c r="V32" i="23"/>
  <c r="O32" i="23"/>
  <c r="I32" i="23"/>
  <c r="T32" i="23"/>
  <c r="S32" i="23"/>
  <c r="X32" i="23"/>
  <c r="J32" i="23"/>
  <c r="Q32" i="23"/>
  <c r="P32" i="23"/>
  <c r="N32" i="23"/>
  <c r="K29" i="5"/>
  <c r="K30" i="5"/>
  <c r="M30" i="5"/>
  <c r="J28" i="5"/>
  <c r="L30" i="5"/>
  <c r="BB30" i="5"/>
  <c r="I27" i="5"/>
  <c r="N27" i="5"/>
  <c r="O27" i="5"/>
  <c r="AP30" i="5"/>
  <c r="AD30" i="5"/>
  <c r="AK30" i="5"/>
  <c r="AM30" i="5"/>
  <c r="AG30" i="5"/>
  <c r="AI30" i="5"/>
  <c r="AJ30" i="5"/>
  <c r="AQ30" i="5"/>
  <c r="AE30" i="5"/>
  <c r="AL30" i="5"/>
  <c r="AN30" i="5"/>
  <c r="AF30" i="5"/>
  <c r="AH30" i="5"/>
  <c r="H30" i="5"/>
  <c r="B30" i="18"/>
  <c r="A31" i="18"/>
  <c r="B27" i="15"/>
  <c r="A28" i="15"/>
  <c r="A33" i="7"/>
  <c r="E32" i="7"/>
  <c r="W32" i="7"/>
  <c r="C32" i="7"/>
  <c r="B32" i="7"/>
  <c r="F32" i="7"/>
  <c r="D32" i="7"/>
  <c r="AC32" i="7"/>
  <c r="A34" i="14"/>
  <c r="B33" i="14"/>
  <c r="I104" i="11"/>
  <c r="I106" i="11"/>
  <c r="N114" i="10"/>
  <c r="X104" i="11"/>
  <c r="X106" i="11"/>
  <c r="S114" i="10"/>
  <c r="O104" i="11"/>
  <c r="O106" i="11"/>
  <c r="P114" i="10"/>
  <c r="L104" i="11"/>
  <c r="L106" i="11"/>
  <c r="O114" i="10"/>
  <c r="AA106" i="11"/>
  <c r="T114" i="10"/>
  <c r="R104" i="11"/>
  <c r="R106" i="11"/>
  <c r="Q114" i="10"/>
  <c r="U104" i="11"/>
  <c r="X102" i="11"/>
  <c r="S110" i="10"/>
  <c r="U102" i="11"/>
  <c r="R110" i="10"/>
  <c r="R102" i="11"/>
  <c r="Q110" i="10"/>
  <c r="O102" i="11"/>
  <c r="P110" i="10"/>
  <c r="L102" i="11"/>
  <c r="O110" i="10"/>
  <c r="E112" i="11"/>
  <c r="E27" i="16"/>
  <c r="H27" i="16"/>
  <c r="G27" i="16"/>
  <c r="I27" i="16"/>
  <c r="C27" i="16"/>
  <c r="F27" i="16"/>
  <c r="A29" i="16"/>
  <c r="B28" i="16"/>
  <c r="M32" i="4"/>
  <c r="BB32" i="4"/>
  <c r="L32" i="4"/>
  <c r="I29" i="4"/>
  <c r="N29" i="4"/>
  <c r="O29" i="4"/>
  <c r="J30" i="4"/>
  <c r="A28" i="21"/>
  <c r="B27" i="21"/>
  <c r="V30" i="6"/>
  <c r="L30" i="6"/>
  <c r="M30" i="6"/>
  <c r="BB30" i="6"/>
  <c r="I27" i="6"/>
  <c r="N27" i="6"/>
  <c r="O27" i="6"/>
  <c r="J28" i="6"/>
  <c r="K31" i="4"/>
  <c r="M33" i="2"/>
  <c r="L33" i="2"/>
  <c r="BB33" i="2"/>
  <c r="I30" i="2"/>
  <c r="N30" i="2"/>
  <c r="O30" i="2"/>
  <c r="J31" i="2"/>
  <c r="A124" i="11"/>
  <c r="B120" i="11"/>
  <c r="K114" i="11"/>
  <c r="H114" i="11"/>
  <c r="H115" i="11"/>
  <c r="H112" i="11"/>
  <c r="W115" i="11"/>
  <c r="W112" i="11"/>
  <c r="L32" i="12"/>
  <c r="M32" i="12"/>
  <c r="BB32" i="12"/>
  <c r="I29" i="12"/>
  <c r="N29" i="12"/>
  <c r="O29" i="12"/>
  <c r="J30" i="12"/>
  <c r="B31" i="3"/>
  <c r="A32" i="3"/>
  <c r="F31" i="3"/>
  <c r="D31" i="3"/>
  <c r="AC31" i="3"/>
  <c r="C31" i="3"/>
  <c r="E31" i="3"/>
  <c r="W31" i="3"/>
  <c r="K29" i="6"/>
  <c r="V32" i="4"/>
  <c r="U32" i="4"/>
  <c r="AP30" i="6"/>
  <c r="AF30" i="6"/>
  <c r="AG30" i="6"/>
  <c r="AJ30" i="6"/>
  <c r="AK30" i="6"/>
  <c r="AN30" i="6"/>
  <c r="AQ30" i="6"/>
  <c r="AD30" i="6"/>
  <c r="AE30" i="6"/>
  <c r="AH30" i="6"/>
  <c r="AI30" i="6"/>
  <c r="AL30" i="6"/>
  <c r="AM30" i="6"/>
  <c r="H30" i="6"/>
  <c r="T114" i="11"/>
  <c r="Q115" i="11"/>
  <c r="Q112" i="11"/>
  <c r="Z115" i="11"/>
  <c r="Z112" i="11"/>
  <c r="V32" i="12"/>
  <c r="AP32" i="12"/>
  <c r="AN32" i="12"/>
  <c r="AH32" i="12"/>
  <c r="AI32" i="12"/>
  <c r="AJ32" i="12"/>
  <c r="AK32" i="12"/>
  <c r="AL32" i="12"/>
  <c r="AM32" i="12"/>
  <c r="AF32" i="12"/>
  <c r="AG32" i="12"/>
  <c r="AQ32" i="12"/>
  <c r="AD32" i="12"/>
  <c r="AE32" i="12"/>
  <c r="H32" i="12"/>
  <c r="V30" i="3"/>
  <c r="AQ30" i="3"/>
  <c r="AP30" i="3"/>
  <c r="AD30" i="3"/>
  <c r="AF30" i="3"/>
  <c r="AH30" i="3"/>
  <c r="AJ30" i="3"/>
  <c r="AL30" i="3"/>
  <c r="AN30" i="3"/>
  <c r="AE30" i="3"/>
  <c r="AG30" i="3"/>
  <c r="AI30" i="3"/>
  <c r="AK30" i="3"/>
  <c r="AM30" i="3"/>
  <c r="H30" i="3"/>
  <c r="U30" i="3"/>
  <c r="T30" i="3"/>
  <c r="AD32" i="4"/>
  <c r="AE32" i="4"/>
  <c r="AF32" i="4"/>
  <c r="AG32" i="4"/>
  <c r="AH32" i="4"/>
  <c r="AI32" i="4"/>
  <c r="AJ32" i="4"/>
  <c r="AK32" i="4"/>
  <c r="AL32" i="4"/>
  <c r="AM32" i="4"/>
  <c r="AN32" i="4"/>
  <c r="AP32" i="4"/>
  <c r="AQ32" i="4"/>
  <c r="H32" i="4"/>
  <c r="T32" i="4"/>
  <c r="B33" i="4"/>
  <c r="F33" i="4"/>
  <c r="A34" i="4"/>
  <c r="C33" i="4"/>
  <c r="D33" i="4"/>
  <c r="AC33" i="4"/>
  <c r="E33" i="4"/>
  <c r="W33" i="4"/>
  <c r="E108" i="11"/>
  <c r="I108" i="11"/>
  <c r="AC111" i="11"/>
  <c r="B126" i="10"/>
  <c r="B128" i="10"/>
  <c r="B127" i="10"/>
  <c r="B129" i="10"/>
  <c r="C125" i="10"/>
  <c r="A35" i="2"/>
  <c r="B34" i="2"/>
  <c r="F34" i="2"/>
  <c r="E34" i="2"/>
  <c r="W34" i="2"/>
  <c r="D34" i="2"/>
  <c r="AC34" i="2"/>
  <c r="C34" i="2"/>
  <c r="A31" i="19"/>
  <c r="B30" i="19"/>
  <c r="Q114" i="11"/>
  <c r="Z114" i="11"/>
  <c r="N115" i="11"/>
  <c r="N112" i="11"/>
  <c r="K115" i="11"/>
  <c r="K112" i="11"/>
  <c r="L30" i="3"/>
  <c r="K30" i="3"/>
  <c r="BB30" i="3"/>
  <c r="M30" i="3"/>
  <c r="I27" i="3"/>
  <c r="N27" i="3"/>
  <c r="O27" i="3"/>
  <c r="J28" i="3"/>
  <c r="D26" i="16"/>
  <c r="A29" i="20"/>
  <c r="B28" i="20"/>
  <c r="A31" i="22"/>
  <c r="B30" i="22"/>
  <c r="B31" i="6"/>
  <c r="F31" i="6"/>
  <c r="A32" i="6"/>
  <c r="D31" i="6"/>
  <c r="AC31" i="6"/>
  <c r="E31" i="6"/>
  <c r="W31" i="6"/>
  <c r="C31" i="6"/>
  <c r="T31" i="4"/>
  <c r="C124" i="10"/>
  <c r="C123" i="10"/>
  <c r="U33" i="2"/>
  <c r="V33" i="2"/>
  <c r="AF33" i="2"/>
  <c r="T33" i="2"/>
  <c r="AI33" i="2"/>
  <c r="AJ33" i="2"/>
  <c r="AK33" i="2"/>
  <c r="AP33" i="2"/>
  <c r="AQ33" i="2"/>
  <c r="AD33" i="2"/>
  <c r="AE33" i="2"/>
  <c r="AH33" i="2"/>
  <c r="AM33" i="2"/>
  <c r="AN33" i="2"/>
  <c r="AG33" i="2"/>
  <c r="AL33" i="2"/>
  <c r="H33" i="2"/>
  <c r="Z119" i="11"/>
  <c r="Z116" i="11"/>
  <c r="N119" i="11"/>
  <c r="N116" i="11"/>
  <c r="Q119" i="11"/>
  <c r="Q116" i="11"/>
  <c r="E119" i="11"/>
  <c r="K119" i="11"/>
  <c r="K116" i="11"/>
  <c r="W119" i="11"/>
  <c r="W116" i="11"/>
  <c r="H119" i="11"/>
  <c r="H116" i="11"/>
  <c r="T119" i="11"/>
  <c r="T116" i="11"/>
  <c r="C117" i="11"/>
  <c r="K118" i="11"/>
  <c r="W118" i="11"/>
  <c r="C116" i="11"/>
  <c r="A118" i="11"/>
  <c r="N118" i="11"/>
  <c r="Z118" i="11"/>
  <c r="E118" i="11"/>
  <c r="Q118" i="11"/>
  <c r="H118" i="11"/>
  <c r="T118" i="11"/>
  <c r="A29" i="17"/>
  <c r="B28" i="17"/>
  <c r="W114" i="11"/>
  <c r="E114" i="11"/>
  <c r="N114" i="11"/>
  <c r="T115" i="11"/>
  <c r="T112" i="11"/>
  <c r="A34" i="12"/>
  <c r="F33" i="12"/>
  <c r="B33" i="12"/>
  <c r="E33" i="12"/>
  <c r="W33" i="12"/>
  <c r="D33" i="12"/>
  <c r="AC33" i="12"/>
  <c r="C33" i="12"/>
  <c r="AG100" i="11"/>
  <c r="AI100" i="11"/>
  <c r="F102" i="11"/>
  <c r="M110" i="10"/>
  <c r="AK100" i="11"/>
  <c r="AJ100" i="11"/>
  <c r="AH100" i="11"/>
  <c r="AF100" i="11"/>
  <c r="AD100" i="11"/>
  <c r="AE100" i="11"/>
  <c r="K32" i="2"/>
  <c r="F104" i="11"/>
  <c r="U32" i="12"/>
  <c r="T32" i="12"/>
  <c r="AF32" i="7"/>
  <c r="AN32" i="7"/>
  <c r="AD32" i="7"/>
  <c r="AJ32" i="7"/>
  <c r="AL32" i="7"/>
  <c r="AH32" i="7"/>
  <c r="H32" i="7"/>
  <c r="U32" i="7"/>
  <c r="T32" i="7"/>
  <c r="AQ32" i="7"/>
  <c r="AG32" i="7"/>
  <c r="AP32" i="7"/>
  <c r="AE32" i="7"/>
  <c r="AK32" i="7"/>
  <c r="AM32" i="7"/>
  <c r="AI32" i="7"/>
  <c r="V32" i="7"/>
  <c r="F33" i="7"/>
  <c r="D33" i="7"/>
  <c r="AC33" i="7"/>
  <c r="E33" i="7"/>
  <c r="W33" i="7"/>
  <c r="A34" i="7"/>
  <c r="B33" i="7"/>
  <c r="C33" i="7"/>
  <c r="M31" i="5"/>
  <c r="BB31" i="5"/>
  <c r="I28" i="5"/>
  <c r="L31" i="5"/>
  <c r="J29" i="5"/>
  <c r="AP31" i="5"/>
  <c r="AH31" i="5"/>
  <c r="AD31" i="5"/>
  <c r="AE31" i="5"/>
  <c r="AL31" i="5"/>
  <c r="AN31" i="5"/>
  <c r="H31" i="5"/>
  <c r="U31" i="5"/>
  <c r="T31" i="5"/>
  <c r="AQ31" i="5"/>
  <c r="AG31" i="5"/>
  <c r="AI31" i="5"/>
  <c r="AJ31" i="5"/>
  <c r="AK31" i="5"/>
  <c r="AM31" i="5"/>
  <c r="AF31" i="5"/>
  <c r="S33" i="23"/>
  <c r="Q33" i="23"/>
  <c r="R33" i="23"/>
  <c r="I33" i="23"/>
  <c r="O33" i="23"/>
  <c r="V33" i="23"/>
  <c r="M33" i="23"/>
  <c r="T33" i="23"/>
  <c r="W33" i="23"/>
  <c r="U33" i="23"/>
  <c r="X33" i="23"/>
  <c r="J33" i="23"/>
  <c r="P33" i="23"/>
  <c r="K33" i="23"/>
  <c r="N33" i="23"/>
  <c r="BB33" i="23"/>
  <c r="L33" i="23"/>
  <c r="BB33" i="8"/>
  <c r="L33" i="8"/>
  <c r="M33" i="8"/>
  <c r="I30" i="8"/>
  <c r="N30" i="8"/>
  <c r="O30" i="8"/>
  <c r="J31" i="8"/>
  <c r="V33" i="8"/>
  <c r="U30" i="6"/>
  <c r="T30" i="6"/>
  <c r="K31" i="7"/>
  <c r="M32" i="7"/>
  <c r="N32" i="7"/>
  <c r="O32" i="7"/>
  <c r="L32" i="7"/>
  <c r="I29" i="7"/>
  <c r="N29" i="7"/>
  <c r="O29" i="7"/>
  <c r="BB32" i="7"/>
  <c r="K32" i="7"/>
  <c r="J30" i="7"/>
  <c r="A29" i="15"/>
  <c r="B28" i="15"/>
  <c r="A32" i="18"/>
  <c r="B31" i="18"/>
  <c r="U30" i="5"/>
  <c r="T30" i="5"/>
  <c r="U31" i="7"/>
  <c r="T31" i="7"/>
  <c r="B32" i="5"/>
  <c r="K31" i="5"/>
  <c r="F32" i="5"/>
  <c r="D32" i="5"/>
  <c r="AC32" i="5"/>
  <c r="A33" i="5"/>
  <c r="E32" i="5"/>
  <c r="W32" i="5"/>
  <c r="C32" i="5"/>
  <c r="V32" i="5"/>
  <c r="A35" i="23"/>
  <c r="E34" i="23"/>
  <c r="B34" i="23"/>
  <c r="F34" i="23"/>
  <c r="D34" i="23"/>
  <c r="C34" i="23"/>
  <c r="B34" i="8"/>
  <c r="K33" i="8"/>
  <c r="E34" i="8"/>
  <c r="W34" i="8"/>
  <c r="C34" i="8"/>
  <c r="F34" i="8"/>
  <c r="A35" i="8"/>
  <c r="D34" i="8"/>
  <c r="AC34" i="8"/>
  <c r="AK33" i="8"/>
  <c r="AP33" i="8"/>
  <c r="AM33" i="8"/>
  <c r="AE33" i="8"/>
  <c r="AH33" i="8"/>
  <c r="AI33" i="8"/>
  <c r="H33" i="8"/>
  <c r="AL33" i="8"/>
  <c r="AF33" i="8"/>
  <c r="AN33" i="8"/>
  <c r="AG33" i="8"/>
  <c r="AD33" i="8"/>
  <c r="AJ33" i="8"/>
  <c r="AQ33" i="8"/>
  <c r="A35" i="14"/>
  <c r="B34" i="14"/>
  <c r="O108" i="11"/>
  <c r="O110" i="11"/>
  <c r="P118" i="10"/>
  <c r="L108" i="11"/>
  <c r="L110" i="11"/>
  <c r="O118" i="10"/>
  <c r="R108" i="11"/>
  <c r="R110" i="11"/>
  <c r="Q118" i="10"/>
  <c r="AA108" i="11"/>
  <c r="X108" i="11"/>
  <c r="U108" i="11"/>
  <c r="I110" i="11"/>
  <c r="N118" i="10"/>
  <c r="U106" i="11"/>
  <c r="R114" i="10"/>
  <c r="V100" i="11"/>
  <c r="Y100" i="11"/>
  <c r="AB100" i="11"/>
  <c r="P100" i="11"/>
  <c r="S100" i="11"/>
  <c r="G100" i="11"/>
  <c r="M100" i="11"/>
  <c r="J100" i="11"/>
  <c r="F106" i="11"/>
  <c r="M114" i="10"/>
  <c r="AK104" i="11"/>
  <c r="V104" i="11"/>
  <c r="AD104" i="11"/>
  <c r="AG104" i="11"/>
  <c r="AJ104" i="11"/>
  <c r="AH104" i="11"/>
  <c r="AB104" i="11"/>
  <c r="AI104" i="11"/>
  <c r="AF104" i="11"/>
  <c r="AE104" i="11"/>
  <c r="A33" i="6"/>
  <c r="B32" i="6"/>
  <c r="F32" i="6"/>
  <c r="D32" i="6"/>
  <c r="AC32" i="6"/>
  <c r="C32" i="6"/>
  <c r="E32" i="6"/>
  <c r="W32" i="6"/>
  <c r="A32" i="19"/>
  <c r="B31" i="19"/>
  <c r="AD34" i="2"/>
  <c r="AE34" i="2"/>
  <c r="AF34" i="2"/>
  <c r="AG34" i="2"/>
  <c r="AH34" i="2"/>
  <c r="AP34" i="2"/>
  <c r="AQ34" i="2"/>
  <c r="AL34" i="2"/>
  <c r="AJ34" i="2"/>
  <c r="AM34" i="2"/>
  <c r="AN34" i="2"/>
  <c r="AI34" i="2"/>
  <c r="AK34" i="2"/>
  <c r="H34" i="2"/>
  <c r="C127" i="10"/>
  <c r="C128" i="10"/>
  <c r="AD33" i="4"/>
  <c r="AE33" i="4"/>
  <c r="AF33" i="4"/>
  <c r="AG33" i="4"/>
  <c r="AH33" i="4"/>
  <c r="AI33" i="4"/>
  <c r="AJ33" i="4"/>
  <c r="AK33" i="4"/>
  <c r="AL33" i="4"/>
  <c r="AM33" i="4"/>
  <c r="AN33" i="4"/>
  <c r="AP33" i="4"/>
  <c r="AQ33" i="4"/>
  <c r="H33" i="4"/>
  <c r="R112" i="11"/>
  <c r="R114" i="11"/>
  <c r="Q122" i="10"/>
  <c r="V31" i="3"/>
  <c r="I28" i="3"/>
  <c r="L31" i="3"/>
  <c r="BB31" i="3"/>
  <c r="M31" i="3"/>
  <c r="J29" i="3"/>
  <c r="N32" i="12"/>
  <c r="O32" i="12"/>
  <c r="I112" i="11"/>
  <c r="I114" i="11"/>
  <c r="N122" i="10"/>
  <c r="A29" i="21"/>
  <c r="B28" i="21"/>
  <c r="N32" i="4"/>
  <c r="O32" i="4"/>
  <c r="L33" i="12"/>
  <c r="BB33" i="12"/>
  <c r="M33" i="12"/>
  <c r="I30" i="12"/>
  <c r="N30" i="12"/>
  <c r="O30" i="12"/>
  <c r="J31" i="12"/>
  <c r="U112" i="11"/>
  <c r="U114" i="11"/>
  <c r="R122" i="10"/>
  <c r="B29" i="17"/>
  <c r="A30" i="17"/>
  <c r="V31" i="6"/>
  <c r="AP31" i="6"/>
  <c r="AF31" i="6"/>
  <c r="AG31" i="6"/>
  <c r="AJ31" i="6"/>
  <c r="AK31" i="6"/>
  <c r="AN31" i="6"/>
  <c r="AQ31" i="6"/>
  <c r="AD31" i="6"/>
  <c r="AE31" i="6"/>
  <c r="AH31" i="6"/>
  <c r="AI31" i="6"/>
  <c r="AL31" i="6"/>
  <c r="AM31" i="6"/>
  <c r="H31" i="6"/>
  <c r="A32" i="22"/>
  <c r="B31" i="22"/>
  <c r="V34" i="2"/>
  <c r="U34" i="2"/>
  <c r="T34" i="2"/>
  <c r="M34" i="2"/>
  <c r="L34" i="2"/>
  <c r="BB34" i="2"/>
  <c r="I31" i="2"/>
  <c r="N31" i="2"/>
  <c r="O31" i="2"/>
  <c r="J32" i="2"/>
  <c r="F108" i="11"/>
  <c r="M33" i="4"/>
  <c r="BB33" i="4"/>
  <c r="L33" i="4"/>
  <c r="I30" i="4"/>
  <c r="N30" i="4"/>
  <c r="O30" i="4"/>
  <c r="J31" i="4"/>
  <c r="C121" i="11"/>
  <c r="A122" i="11"/>
  <c r="C120" i="11"/>
  <c r="K33" i="2"/>
  <c r="K32" i="4"/>
  <c r="F28" i="16"/>
  <c r="I28" i="16"/>
  <c r="E28" i="16"/>
  <c r="H28" i="16"/>
  <c r="G28" i="16"/>
  <c r="C28" i="16"/>
  <c r="V33" i="12"/>
  <c r="AQ33" i="12"/>
  <c r="AD33" i="12"/>
  <c r="AE33" i="12"/>
  <c r="AP33" i="12"/>
  <c r="AN33" i="12"/>
  <c r="AH33" i="12"/>
  <c r="AI33" i="12"/>
  <c r="AJ33" i="12"/>
  <c r="AK33" i="12"/>
  <c r="AL33" i="12"/>
  <c r="AM33" i="12"/>
  <c r="AF33" i="12"/>
  <c r="AG33" i="12"/>
  <c r="H33" i="12"/>
  <c r="U33" i="12"/>
  <c r="T33" i="12"/>
  <c r="E116" i="11"/>
  <c r="I116" i="11"/>
  <c r="AC119" i="11"/>
  <c r="I28" i="6"/>
  <c r="M31" i="6"/>
  <c r="BB31" i="6"/>
  <c r="L31" i="6"/>
  <c r="K31" i="6"/>
  <c r="J29" i="6"/>
  <c r="L112" i="11"/>
  <c r="L114" i="11"/>
  <c r="O122" i="10"/>
  <c r="A36" i="2"/>
  <c r="F35" i="2"/>
  <c r="B35" i="2"/>
  <c r="E35" i="2"/>
  <c r="W35" i="2"/>
  <c r="D35" i="2"/>
  <c r="AC35" i="2"/>
  <c r="C35" i="2"/>
  <c r="V33" i="4"/>
  <c r="U33" i="4"/>
  <c r="AD31" i="3"/>
  <c r="AE31" i="3"/>
  <c r="AF31" i="3"/>
  <c r="AG31" i="3"/>
  <c r="AH31" i="3"/>
  <c r="AI31" i="3"/>
  <c r="AJ31" i="3"/>
  <c r="AK31" i="3"/>
  <c r="AL31" i="3"/>
  <c r="AM31" i="3"/>
  <c r="AQ31" i="3"/>
  <c r="AN31" i="3"/>
  <c r="AP31" i="3"/>
  <c r="H31" i="3"/>
  <c r="K32" i="12"/>
  <c r="B124" i="11"/>
  <c r="A128" i="11"/>
  <c r="K30" i="6"/>
  <c r="A30" i="16"/>
  <c r="B29" i="16"/>
  <c r="AC115" i="11"/>
  <c r="F34" i="12"/>
  <c r="B34" i="12"/>
  <c r="K33" i="12"/>
  <c r="A35" i="12"/>
  <c r="E34" i="12"/>
  <c r="W34" i="12"/>
  <c r="D34" i="12"/>
  <c r="AC34" i="12"/>
  <c r="C34" i="12"/>
  <c r="A30" i="20"/>
  <c r="B29" i="20"/>
  <c r="O112" i="11"/>
  <c r="O114" i="11"/>
  <c r="P122" i="10"/>
  <c r="B131" i="10"/>
  <c r="B133" i="10"/>
  <c r="C129" i="10"/>
  <c r="B130" i="10"/>
  <c r="Z123" i="11"/>
  <c r="Z120" i="11"/>
  <c r="B132" i="10"/>
  <c r="B34" i="4"/>
  <c r="K33" i="4"/>
  <c r="A35" i="4"/>
  <c r="F34" i="4"/>
  <c r="E34" i="4"/>
  <c r="W34" i="4"/>
  <c r="D34" i="4"/>
  <c r="AC34" i="4"/>
  <c r="C34" i="4"/>
  <c r="AA112" i="11"/>
  <c r="AA114" i="11"/>
  <c r="T122" i="10"/>
  <c r="F32" i="3"/>
  <c r="B32" i="3"/>
  <c r="K31" i="3"/>
  <c r="A33" i="3"/>
  <c r="E32" i="3"/>
  <c r="W32" i="3"/>
  <c r="D32" i="3"/>
  <c r="AC32" i="3"/>
  <c r="C32" i="3"/>
  <c r="X112" i="11"/>
  <c r="X114" i="11"/>
  <c r="S122" i="10"/>
  <c r="D27" i="16"/>
  <c r="F112" i="11"/>
  <c r="U31" i="6"/>
  <c r="T31" i="6"/>
  <c r="U31" i="3"/>
  <c r="T31" i="3"/>
  <c r="AI34" i="8"/>
  <c r="AL34" i="8"/>
  <c r="AF34" i="8"/>
  <c r="AN34" i="8"/>
  <c r="AE34" i="8"/>
  <c r="AH34" i="8"/>
  <c r="AD34" i="8"/>
  <c r="AJ34" i="8"/>
  <c r="AK34" i="8"/>
  <c r="AP34" i="8"/>
  <c r="AM34" i="8"/>
  <c r="AQ34" i="8"/>
  <c r="AG34" i="8"/>
  <c r="H34" i="8"/>
  <c r="B33" i="5"/>
  <c r="E33" i="5"/>
  <c r="W33" i="5"/>
  <c r="C33" i="5"/>
  <c r="V33" i="5"/>
  <c r="F33" i="5"/>
  <c r="A34" i="5"/>
  <c r="D33" i="5"/>
  <c r="AC33" i="5"/>
  <c r="AD32" i="5"/>
  <c r="AF32" i="5"/>
  <c r="AG32" i="5"/>
  <c r="AJ32" i="5"/>
  <c r="AL32" i="5"/>
  <c r="AN32" i="5"/>
  <c r="H32" i="5"/>
  <c r="U32" i="5"/>
  <c r="T32" i="5"/>
  <c r="AQ32" i="5"/>
  <c r="AE32" i="5"/>
  <c r="AP32" i="5"/>
  <c r="AH32" i="5"/>
  <c r="AK32" i="5"/>
  <c r="AM32" i="5"/>
  <c r="AI32" i="5"/>
  <c r="V33" i="7"/>
  <c r="B34" i="7"/>
  <c r="E34" i="7"/>
  <c r="W34" i="7"/>
  <c r="C34" i="7"/>
  <c r="F34" i="7"/>
  <c r="A35" i="7"/>
  <c r="D34" i="7"/>
  <c r="AC34" i="7"/>
  <c r="F35" i="8"/>
  <c r="E35" i="8"/>
  <c r="W35" i="8"/>
  <c r="C35" i="8"/>
  <c r="B35" i="8"/>
  <c r="A36" i="8"/>
  <c r="D35" i="8"/>
  <c r="AC35" i="8"/>
  <c r="U34" i="8"/>
  <c r="V34" i="8"/>
  <c r="T34" i="8"/>
  <c r="M34" i="8"/>
  <c r="I31" i="8"/>
  <c r="N31" i="8"/>
  <c r="O31" i="8"/>
  <c r="BB34" i="8"/>
  <c r="L34" i="8"/>
  <c r="J32" i="8"/>
  <c r="O34" i="23"/>
  <c r="P34" i="23"/>
  <c r="N34" i="23"/>
  <c r="BB34" i="23"/>
  <c r="L34" i="23"/>
  <c r="K34" i="23"/>
  <c r="R34" i="23"/>
  <c r="S34" i="23"/>
  <c r="U34" i="23"/>
  <c r="M34" i="23"/>
  <c r="V34" i="23"/>
  <c r="I34" i="23"/>
  <c r="T34" i="23"/>
  <c r="Q34" i="23"/>
  <c r="X34" i="23"/>
  <c r="J34" i="23"/>
  <c r="W34" i="23"/>
  <c r="A36" i="23"/>
  <c r="C35" i="23"/>
  <c r="F35" i="23"/>
  <c r="D35" i="23"/>
  <c r="B35" i="23"/>
  <c r="E35" i="23"/>
  <c r="K32" i="5"/>
  <c r="L32" i="5"/>
  <c r="I29" i="5"/>
  <c r="N29" i="5"/>
  <c r="O29" i="5"/>
  <c r="M32" i="5"/>
  <c r="BB32" i="5"/>
  <c r="J30" i="5"/>
  <c r="A33" i="18"/>
  <c r="B32" i="18"/>
  <c r="B29" i="15"/>
  <c r="A30" i="15"/>
  <c r="U33" i="8"/>
  <c r="T33" i="8"/>
  <c r="J31" i="7"/>
  <c r="K33" i="7"/>
  <c r="M33" i="7"/>
  <c r="L33" i="7"/>
  <c r="BB33" i="7"/>
  <c r="I30" i="7"/>
  <c r="N30" i="7"/>
  <c r="O30" i="7"/>
  <c r="AI33" i="7"/>
  <c r="AF33" i="7"/>
  <c r="AN33" i="7"/>
  <c r="AD33" i="7"/>
  <c r="AJ33" i="7"/>
  <c r="AL33" i="7"/>
  <c r="H33" i="7"/>
  <c r="AH33" i="7"/>
  <c r="AQ33" i="7"/>
  <c r="AG33" i="7"/>
  <c r="AP33" i="7"/>
  <c r="AE33" i="7"/>
  <c r="AK33" i="7"/>
  <c r="AM33" i="7"/>
  <c r="B35" i="14"/>
  <c r="A36" i="14"/>
  <c r="T33" i="4"/>
  <c r="AA116" i="11"/>
  <c r="X116" i="11"/>
  <c r="U116" i="11"/>
  <c r="R116" i="11"/>
  <c r="O116" i="11"/>
  <c r="L116" i="11"/>
  <c r="I118" i="11"/>
  <c r="N126" i="10"/>
  <c r="AA110" i="11"/>
  <c r="T118" i="10"/>
  <c r="X110" i="11"/>
  <c r="S118" i="10"/>
  <c r="U110" i="11"/>
  <c r="R118" i="10"/>
  <c r="Y104" i="11"/>
  <c r="S104" i="11"/>
  <c r="G104" i="11"/>
  <c r="P104" i="11"/>
  <c r="J104" i="11"/>
  <c r="M104" i="11"/>
  <c r="F33" i="3"/>
  <c r="B33" i="3"/>
  <c r="A34" i="3"/>
  <c r="E33" i="3"/>
  <c r="W33" i="3"/>
  <c r="D33" i="3"/>
  <c r="AC33" i="3"/>
  <c r="C33" i="3"/>
  <c r="C133" i="10"/>
  <c r="B134" i="10"/>
  <c r="B136" i="10"/>
  <c r="B135" i="10"/>
  <c r="B137" i="10"/>
  <c r="W127" i="11"/>
  <c r="W124" i="11"/>
  <c r="H127" i="11"/>
  <c r="H124" i="11"/>
  <c r="T127" i="11"/>
  <c r="T124" i="11"/>
  <c r="Z127" i="11"/>
  <c r="Z124" i="11"/>
  <c r="E127" i="11"/>
  <c r="K127" i="11"/>
  <c r="K124" i="11"/>
  <c r="N127" i="11"/>
  <c r="N124" i="11"/>
  <c r="Q127" i="11"/>
  <c r="Q124" i="11"/>
  <c r="C124" i="11"/>
  <c r="E126" i="11"/>
  <c r="Q126" i="11"/>
  <c r="H126" i="11"/>
  <c r="K126" i="11"/>
  <c r="W126" i="11"/>
  <c r="T126" i="11"/>
  <c r="C125" i="11"/>
  <c r="Z126" i="11"/>
  <c r="A126" i="11"/>
  <c r="N126" i="11"/>
  <c r="Z122" i="11"/>
  <c r="W122" i="11"/>
  <c r="H123" i="11"/>
  <c r="H120" i="11"/>
  <c r="W123" i="11"/>
  <c r="W120" i="11"/>
  <c r="A31" i="17"/>
  <c r="B30" i="17"/>
  <c r="B32" i="19"/>
  <c r="A33" i="19"/>
  <c r="BB32" i="6"/>
  <c r="M32" i="6"/>
  <c r="L32" i="6"/>
  <c r="I29" i="6"/>
  <c r="N29" i="6"/>
  <c r="O29" i="6"/>
  <c r="J30" i="6"/>
  <c r="AP32" i="3"/>
  <c r="AD32" i="3"/>
  <c r="AE32" i="3"/>
  <c r="AF32" i="3"/>
  <c r="AG32" i="3"/>
  <c r="AH32" i="3"/>
  <c r="AI32" i="3"/>
  <c r="AJ32" i="3"/>
  <c r="AK32" i="3"/>
  <c r="AL32" i="3"/>
  <c r="AM32" i="3"/>
  <c r="AN32" i="3"/>
  <c r="AQ32" i="3"/>
  <c r="H32" i="3"/>
  <c r="F114" i="11"/>
  <c r="M122" i="10"/>
  <c r="AI112" i="11"/>
  <c r="AJ112" i="11"/>
  <c r="AB112" i="11"/>
  <c r="AE112" i="11"/>
  <c r="AD112" i="11"/>
  <c r="AK112" i="11"/>
  <c r="AH112" i="11"/>
  <c r="AF112" i="11"/>
  <c r="AG112" i="11"/>
  <c r="V32" i="3"/>
  <c r="T32" i="3"/>
  <c r="U32" i="3"/>
  <c r="K32" i="3"/>
  <c r="L32" i="3"/>
  <c r="BB32" i="3"/>
  <c r="M32" i="3"/>
  <c r="I29" i="3"/>
  <c r="N29" i="3"/>
  <c r="O29" i="3"/>
  <c r="J30" i="3"/>
  <c r="AQ34" i="4"/>
  <c r="AD34" i="4"/>
  <c r="AE34" i="4"/>
  <c r="AF34" i="4"/>
  <c r="AG34" i="4"/>
  <c r="AH34" i="4"/>
  <c r="AI34" i="4"/>
  <c r="AJ34" i="4"/>
  <c r="AK34" i="4"/>
  <c r="AL34" i="4"/>
  <c r="AM34" i="4"/>
  <c r="AN34" i="4"/>
  <c r="AP34" i="4"/>
  <c r="H34" i="4"/>
  <c r="C131" i="10"/>
  <c r="C132" i="10"/>
  <c r="A31" i="20"/>
  <c r="B30" i="20"/>
  <c r="F35" i="12"/>
  <c r="B35" i="12"/>
  <c r="A36" i="12"/>
  <c r="D35" i="12"/>
  <c r="AC35" i="12"/>
  <c r="C35" i="12"/>
  <c r="E35" i="12"/>
  <c r="W35" i="12"/>
  <c r="M35" i="2"/>
  <c r="L35" i="2"/>
  <c r="BB35" i="2"/>
  <c r="I32" i="2"/>
  <c r="J33" i="2"/>
  <c r="E122" i="11"/>
  <c r="K122" i="11"/>
  <c r="K123" i="11"/>
  <c r="K120" i="11"/>
  <c r="A30" i="21"/>
  <c r="B29" i="21"/>
  <c r="V32" i="6"/>
  <c r="B33" i="6"/>
  <c r="K32" i="6"/>
  <c r="F33" i="6"/>
  <c r="A34" i="6"/>
  <c r="E33" i="6"/>
  <c r="W33" i="6"/>
  <c r="D33" i="6"/>
  <c r="AC33" i="6"/>
  <c r="C33" i="6"/>
  <c r="V34" i="4"/>
  <c r="U34" i="4"/>
  <c r="F35" i="4"/>
  <c r="B35" i="4"/>
  <c r="A36" i="4"/>
  <c r="E35" i="4"/>
  <c r="W35" i="4"/>
  <c r="D35" i="4"/>
  <c r="AC35" i="4"/>
  <c r="C35" i="4"/>
  <c r="V34" i="12"/>
  <c r="L34" i="12"/>
  <c r="M34" i="12"/>
  <c r="K34" i="12"/>
  <c r="BB34" i="12"/>
  <c r="I31" i="12"/>
  <c r="N31" i="12"/>
  <c r="O31" i="12"/>
  <c r="J32" i="12"/>
  <c r="G29" i="16"/>
  <c r="E29" i="16"/>
  <c r="I29" i="16"/>
  <c r="H29" i="16"/>
  <c r="C29" i="16"/>
  <c r="F29" i="16"/>
  <c r="V35" i="2"/>
  <c r="U35" i="2"/>
  <c r="T35" i="2"/>
  <c r="AP35" i="2"/>
  <c r="AQ35" i="2"/>
  <c r="AD35" i="2"/>
  <c r="AE35" i="2"/>
  <c r="AF35" i="2"/>
  <c r="AG35" i="2"/>
  <c r="AI35" i="2"/>
  <c r="AK35" i="2"/>
  <c r="AH35" i="2"/>
  <c r="AL35" i="2"/>
  <c r="AJ35" i="2"/>
  <c r="AM35" i="2"/>
  <c r="AN35" i="2"/>
  <c r="H35" i="2"/>
  <c r="T122" i="11"/>
  <c r="E123" i="11"/>
  <c r="Q123" i="11"/>
  <c r="Q120" i="11"/>
  <c r="K34" i="2"/>
  <c r="A33" i="22"/>
  <c r="B32" i="22"/>
  <c r="M34" i="4"/>
  <c r="K34" i="4"/>
  <c r="BB34" i="4"/>
  <c r="L34" i="4"/>
  <c r="I31" i="4"/>
  <c r="N31" i="4"/>
  <c r="O31" i="4"/>
  <c r="J32" i="4"/>
  <c r="AF34" i="12"/>
  <c r="AG34" i="12"/>
  <c r="AQ34" i="12"/>
  <c r="AD34" i="12"/>
  <c r="AE34" i="12"/>
  <c r="AP34" i="12"/>
  <c r="AN34" i="12"/>
  <c r="AH34" i="12"/>
  <c r="AI34" i="12"/>
  <c r="AJ34" i="12"/>
  <c r="AK34" i="12"/>
  <c r="AL34" i="12"/>
  <c r="AM34" i="12"/>
  <c r="H34" i="12"/>
  <c r="U34" i="12"/>
  <c r="T34" i="12"/>
  <c r="B30" i="16"/>
  <c r="A31" i="16"/>
  <c r="B128" i="11"/>
  <c r="A132" i="11"/>
  <c r="F36" i="2"/>
  <c r="B36" i="2"/>
  <c r="K35" i="2"/>
  <c r="A37" i="2"/>
  <c r="D36" i="2"/>
  <c r="AC36" i="2"/>
  <c r="C36" i="2"/>
  <c r="E36" i="2"/>
  <c r="W36" i="2"/>
  <c r="F116" i="11"/>
  <c r="D28" i="16"/>
  <c r="Q122" i="11"/>
  <c r="N122" i="11"/>
  <c r="H122" i="11"/>
  <c r="T123" i="11"/>
  <c r="T120" i="11"/>
  <c r="N123" i="11"/>
  <c r="N120" i="11"/>
  <c r="AF108" i="11"/>
  <c r="AK108" i="11"/>
  <c r="AI108" i="11"/>
  <c r="AE108" i="11"/>
  <c r="F110" i="11"/>
  <c r="M118" i="10"/>
  <c r="AD108" i="11"/>
  <c r="AG108" i="11"/>
  <c r="AJ108" i="11"/>
  <c r="AH108" i="11"/>
  <c r="AQ32" i="6"/>
  <c r="H32" i="6"/>
  <c r="U32" i="6"/>
  <c r="T32" i="6"/>
  <c r="AE32" i="6"/>
  <c r="AM32" i="6"/>
  <c r="AH32" i="6"/>
  <c r="AG32" i="6"/>
  <c r="AJ32" i="6"/>
  <c r="AI32" i="6"/>
  <c r="AD32" i="6"/>
  <c r="AL32" i="6"/>
  <c r="AN32" i="6"/>
  <c r="AP32" i="6"/>
  <c r="AK32" i="6"/>
  <c r="AF32" i="6"/>
  <c r="N32" i="6"/>
  <c r="O32" i="6"/>
  <c r="B30" i="15"/>
  <c r="A31" i="15"/>
  <c r="N32" i="5"/>
  <c r="O32" i="5"/>
  <c r="F36" i="8"/>
  <c r="A37" i="8"/>
  <c r="D36" i="8"/>
  <c r="AC36" i="8"/>
  <c r="B36" i="8"/>
  <c r="E36" i="8"/>
  <c r="W36" i="8"/>
  <c r="C36" i="8"/>
  <c r="V35" i="8"/>
  <c r="AQ35" i="8"/>
  <c r="AG35" i="8"/>
  <c r="AD35" i="8"/>
  <c r="AJ35" i="8"/>
  <c r="AK35" i="8"/>
  <c r="AP35" i="8"/>
  <c r="AM35" i="8"/>
  <c r="H35" i="8"/>
  <c r="AE35" i="8"/>
  <c r="AH35" i="8"/>
  <c r="AI35" i="8"/>
  <c r="AL35" i="8"/>
  <c r="AF35" i="8"/>
  <c r="AN35" i="8"/>
  <c r="A36" i="7"/>
  <c r="E35" i="7"/>
  <c r="W35" i="7"/>
  <c r="C35" i="7"/>
  <c r="F35" i="7"/>
  <c r="B35" i="7"/>
  <c r="D35" i="7"/>
  <c r="AC35" i="7"/>
  <c r="U34" i="7"/>
  <c r="V34" i="7"/>
  <c r="M34" i="7"/>
  <c r="L34" i="7"/>
  <c r="J32" i="7"/>
  <c r="BB34" i="7"/>
  <c r="I31" i="7"/>
  <c r="N31" i="7"/>
  <c r="O31" i="7"/>
  <c r="U33" i="7"/>
  <c r="T33" i="7"/>
  <c r="A35" i="5"/>
  <c r="D34" i="5"/>
  <c r="AC34" i="5"/>
  <c r="E34" i="5"/>
  <c r="W34" i="5"/>
  <c r="B34" i="5"/>
  <c r="F34" i="5"/>
  <c r="C34" i="5"/>
  <c r="V34" i="5"/>
  <c r="BB33" i="5"/>
  <c r="I30" i="5"/>
  <c r="N30" i="5"/>
  <c r="O30" i="5"/>
  <c r="L33" i="5"/>
  <c r="M33" i="5"/>
  <c r="J31" i="5"/>
  <c r="B33" i="18"/>
  <c r="A34" i="18"/>
  <c r="Q35" i="23"/>
  <c r="V35" i="23"/>
  <c r="M35" i="23"/>
  <c r="T35" i="23"/>
  <c r="S35" i="23"/>
  <c r="R35" i="23"/>
  <c r="U35" i="23"/>
  <c r="I35" i="23"/>
  <c r="W35" i="23"/>
  <c r="K35" i="23"/>
  <c r="N35" i="23"/>
  <c r="BB35" i="23"/>
  <c r="L35" i="23"/>
  <c r="X35" i="23"/>
  <c r="J35" i="23"/>
  <c r="O35" i="23"/>
  <c r="P35" i="23"/>
  <c r="A37" i="23"/>
  <c r="C36" i="23"/>
  <c r="E36" i="23"/>
  <c r="B36" i="23"/>
  <c r="F36" i="23"/>
  <c r="D36" i="23"/>
  <c r="K34" i="8"/>
  <c r="K35" i="8"/>
  <c r="BB35" i="8"/>
  <c r="I32" i="8"/>
  <c r="L35" i="8"/>
  <c r="M35" i="8"/>
  <c r="J33" i="8"/>
  <c r="AJ34" i="7"/>
  <c r="AL34" i="7"/>
  <c r="T34" i="7"/>
  <c r="AI34" i="7"/>
  <c r="AF34" i="7"/>
  <c r="AN34" i="7"/>
  <c r="AD34" i="7"/>
  <c r="H34" i="7"/>
  <c r="AK34" i="7"/>
  <c r="AM34" i="7"/>
  <c r="AH34" i="7"/>
  <c r="AQ34" i="7"/>
  <c r="AG34" i="7"/>
  <c r="AP34" i="7"/>
  <c r="AE34" i="7"/>
  <c r="AQ33" i="5"/>
  <c r="AE33" i="5"/>
  <c r="AP33" i="5"/>
  <c r="AH33" i="5"/>
  <c r="AJ33" i="5"/>
  <c r="AL33" i="5"/>
  <c r="AN33" i="5"/>
  <c r="AD33" i="5"/>
  <c r="AF33" i="5"/>
  <c r="AI33" i="5"/>
  <c r="AG33" i="5"/>
  <c r="AK33" i="5"/>
  <c r="AM33" i="5"/>
  <c r="H33" i="5"/>
  <c r="U33" i="5"/>
  <c r="T33" i="5"/>
  <c r="A37" i="14"/>
  <c r="B36" i="14"/>
  <c r="AA118" i="11"/>
  <c r="T126" i="10"/>
  <c r="X118" i="11"/>
  <c r="S126" i="10"/>
  <c r="U118" i="11"/>
  <c r="R126" i="10"/>
  <c r="R118" i="11"/>
  <c r="Q126" i="10"/>
  <c r="O118" i="11"/>
  <c r="P126" i="10"/>
  <c r="S112" i="11"/>
  <c r="L118" i="11"/>
  <c r="O126" i="10"/>
  <c r="V112" i="11"/>
  <c r="P112" i="11"/>
  <c r="Y112" i="11"/>
  <c r="M112" i="11"/>
  <c r="G112" i="11"/>
  <c r="J112" i="11"/>
  <c r="P108" i="11"/>
  <c r="AB108" i="11"/>
  <c r="Z216" i="11"/>
  <c r="V108" i="11"/>
  <c r="T216" i="11"/>
  <c r="J16" i="10"/>
  <c r="S108" i="11"/>
  <c r="Y108" i="11"/>
  <c r="W216" i="11"/>
  <c r="K16" i="10"/>
  <c r="G108" i="11"/>
  <c r="M108" i="11"/>
  <c r="J108" i="11"/>
  <c r="V36" i="2"/>
  <c r="U36" i="2"/>
  <c r="T36" i="2"/>
  <c r="AP36" i="2"/>
  <c r="AQ36" i="2"/>
  <c r="AD36" i="2"/>
  <c r="AE36" i="2"/>
  <c r="AF36" i="2"/>
  <c r="AG36" i="2"/>
  <c r="AI36" i="2"/>
  <c r="AK36" i="2"/>
  <c r="AH36" i="2"/>
  <c r="AL36" i="2"/>
  <c r="AJ36" i="2"/>
  <c r="AM36" i="2"/>
  <c r="AN36" i="2"/>
  <c r="H36" i="2"/>
  <c r="C30" i="16"/>
  <c r="I30" i="16"/>
  <c r="H30" i="16"/>
  <c r="G30" i="16"/>
  <c r="E30" i="16"/>
  <c r="F30" i="16"/>
  <c r="AP35" i="4"/>
  <c r="AQ35" i="4"/>
  <c r="AD35" i="4"/>
  <c r="AE35" i="4"/>
  <c r="AF35" i="4"/>
  <c r="AG35" i="4"/>
  <c r="AH35" i="4"/>
  <c r="AI35" i="4"/>
  <c r="AJ35" i="4"/>
  <c r="AK35" i="4"/>
  <c r="AL35" i="4"/>
  <c r="AM35" i="4"/>
  <c r="AN35" i="4"/>
  <c r="H35" i="4"/>
  <c r="N32" i="3"/>
  <c r="O32" i="3"/>
  <c r="A32" i="17"/>
  <c r="B31" i="17"/>
  <c r="C135" i="10"/>
  <c r="C136" i="10"/>
  <c r="A136" i="11"/>
  <c r="B132" i="11"/>
  <c r="B33" i="22"/>
  <c r="A34" i="22"/>
  <c r="D29" i="16"/>
  <c r="T34" i="4"/>
  <c r="B34" i="6"/>
  <c r="A35" i="6"/>
  <c r="F34" i="6"/>
  <c r="E34" i="6"/>
  <c r="W34" i="6"/>
  <c r="D34" i="6"/>
  <c r="AC34" i="6"/>
  <c r="C34" i="6"/>
  <c r="B36" i="12"/>
  <c r="A37" i="12"/>
  <c r="F36" i="12"/>
  <c r="D36" i="12"/>
  <c r="AC36" i="12"/>
  <c r="C36" i="12"/>
  <c r="E36" i="12"/>
  <c r="W36" i="12"/>
  <c r="B31" i="20"/>
  <c r="A32" i="20"/>
  <c r="E124" i="11"/>
  <c r="I124" i="11"/>
  <c r="AC127" i="11"/>
  <c r="B34" i="3"/>
  <c r="A35" i="3"/>
  <c r="F34" i="3"/>
  <c r="E34" i="3"/>
  <c r="W34" i="3"/>
  <c r="C34" i="3"/>
  <c r="D34" i="3"/>
  <c r="AC34" i="3"/>
  <c r="F37" i="2"/>
  <c r="A38" i="2"/>
  <c r="B37" i="2"/>
  <c r="E37" i="2"/>
  <c r="W37" i="2"/>
  <c r="D37" i="2"/>
  <c r="AC37" i="2"/>
  <c r="C37" i="2"/>
  <c r="A130" i="11"/>
  <c r="C128" i="11"/>
  <c r="C129" i="11"/>
  <c r="A37" i="4"/>
  <c r="F36" i="4"/>
  <c r="B36" i="4"/>
  <c r="E36" i="4"/>
  <c r="W36" i="4"/>
  <c r="D36" i="4"/>
  <c r="AC36" i="4"/>
  <c r="C36" i="4"/>
  <c r="V33" i="6"/>
  <c r="AQ33" i="6"/>
  <c r="AD33" i="6"/>
  <c r="AE33" i="6"/>
  <c r="AH33" i="6"/>
  <c r="AI33" i="6"/>
  <c r="AL33" i="6"/>
  <c r="AM33" i="6"/>
  <c r="AP33" i="6"/>
  <c r="AF33" i="6"/>
  <c r="AG33" i="6"/>
  <c r="AJ33" i="6"/>
  <c r="AK33" i="6"/>
  <c r="AN33" i="6"/>
  <c r="H33" i="6"/>
  <c r="J33" i="12"/>
  <c r="BB35" i="12"/>
  <c r="L35" i="12"/>
  <c r="M35" i="12"/>
  <c r="K35" i="12"/>
  <c r="I32" i="12"/>
  <c r="V33" i="3"/>
  <c r="L33" i="3"/>
  <c r="M33" i="3"/>
  <c r="BB33" i="3"/>
  <c r="K33" i="3"/>
  <c r="I30" i="3"/>
  <c r="N30" i="3"/>
  <c r="O30" i="3"/>
  <c r="J31" i="3"/>
  <c r="F118" i="11"/>
  <c r="M126" i="10"/>
  <c r="AK116" i="11"/>
  <c r="AB116" i="11"/>
  <c r="AJ116" i="11"/>
  <c r="AH116" i="11"/>
  <c r="AF116" i="11"/>
  <c r="AD116" i="11"/>
  <c r="AE116" i="11"/>
  <c r="AG116" i="11"/>
  <c r="AI116" i="11"/>
  <c r="I33" i="2"/>
  <c r="N33" i="2"/>
  <c r="O33" i="2"/>
  <c r="M36" i="2"/>
  <c r="BB36" i="2"/>
  <c r="L36" i="2"/>
  <c r="K36" i="2"/>
  <c r="J34" i="2"/>
  <c r="A32" i="16"/>
  <c r="B31" i="16"/>
  <c r="E120" i="11"/>
  <c r="AC123" i="11"/>
  <c r="V35" i="4"/>
  <c r="U35" i="4"/>
  <c r="L35" i="4"/>
  <c r="K35" i="4"/>
  <c r="BB35" i="4"/>
  <c r="M35" i="4"/>
  <c r="I32" i="4"/>
  <c r="J33" i="4"/>
  <c r="L33" i="6"/>
  <c r="BB33" i="6"/>
  <c r="M33" i="6"/>
  <c r="I30" i="6"/>
  <c r="N30" i="6"/>
  <c r="O30" i="6"/>
  <c r="J31" i="6"/>
  <c r="B30" i="21"/>
  <c r="A31" i="21"/>
  <c r="V35" i="12"/>
  <c r="AH35" i="12"/>
  <c r="AI35" i="12"/>
  <c r="AJ35" i="12"/>
  <c r="AK35" i="12"/>
  <c r="AL35" i="12"/>
  <c r="AM35" i="12"/>
  <c r="AF35" i="12"/>
  <c r="AG35" i="12"/>
  <c r="AQ35" i="12"/>
  <c r="AD35" i="12"/>
  <c r="AE35" i="12"/>
  <c r="AP35" i="12"/>
  <c r="AN35" i="12"/>
  <c r="H35" i="12"/>
  <c r="A34" i="19"/>
  <c r="B33" i="19"/>
  <c r="C137" i="10"/>
  <c r="B138" i="10"/>
  <c r="K131" i="11"/>
  <c r="K128" i="11"/>
  <c r="B140" i="10"/>
  <c r="B139" i="10"/>
  <c r="B141" i="10"/>
  <c r="AP33" i="3"/>
  <c r="AD33" i="3"/>
  <c r="AE33" i="3"/>
  <c r="AF33" i="3"/>
  <c r="AG33" i="3"/>
  <c r="AH33" i="3"/>
  <c r="AI33" i="3"/>
  <c r="AJ33" i="3"/>
  <c r="AK33" i="3"/>
  <c r="AL33" i="3"/>
  <c r="AM33" i="3"/>
  <c r="AN33" i="3"/>
  <c r="AQ33" i="3"/>
  <c r="H33" i="3"/>
  <c r="U33" i="3"/>
  <c r="T33" i="3"/>
  <c r="T35" i="4"/>
  <c r="U33" i="6"/>
  <c r="T33" i="6"/>
  <c r="A38" i="23"/>
  <c r="E37" i="23"/>
  <c r="D37" i="23"/>
  <c r="F37" i="23"/>
  <c r="B37" i="23"/>
  <c r="C37" i="23"/>
  <c r="A35" i="18"/>
  <c r="B34" i="18"/>
  <c r="AP34" i="5"/>
  <c r="AD34" i="5"/>
  <c r="AK34" i="5"/>
  <c r="AM34" i="5"/>
  <c r="AI34" i="5"/>
  <c r="AH34" i="5"/>
  <c r="AJ34" i="5"/>
  <c r="AQ34" i="5"/>
  <c r="AF34" i="5"/>
  <c r="AL34" i="5"/>
  <c r="AN34" i="5"/>
  <c r="AE34" i="5"/>
  <c r="AG34" i="5"/>
  <c r="H34" i="5"/>
  <c r="U34" i="5"/>
  <c r="T34" i="5"/>
  <c r="A36" i="5"/>
  <c r="D35" i="5"/>
  <c r="AC35" i="5"/>
  <c r="E35" i="5"/>
  <c r="W35" i="5"/>
  <c r="B35" i="5"/>
  <c r="F35" i="5"/>
  <c r="C35" i="5"/>
  <c r="V35" i="5"/>
  <c r="L35" i="7"/>
  <c r="M35" i="7"/>
  <c r="J33" i="7"/>
  <c r="BB35" i="7"/>
  <c r="I32" i="7"/>
  <c r="K34" i="7"/>
  <c r="V35" i="7"/>
  <c r="A37" i="7"/>
  <c r="D36" i="7"/>
  <c r="AC36" i="7"/>
  <c r="E36" i="7"/>
  <c r="W36" i="7"/>
  <c r="B36" i="7"/>
  <c r="F36" i="7"/>
  <c r="C36" i="7"/>
  <c r="V36" i="8"/>
  <c r="L36" i="8"/>
  <c r="BB36" i="8"/>
  <c r="M36" i="8"/>
  <c r="N36" i="8"/>
  <c r="O36" i="8"/>
  <c r="I33" i="8"/>
  <c r="N33" i="8"/>
  <c r="O33" i="8"/>
  <c r="J34" i="8"/>
  <c r="F37" i="8"/>
  <c r="E37" i="8"/>
  <c r="W37" i="8"/>
  <c r="D37" i="8"/>
  <c r="AC37" i="8"/>
  <c r="A38" i="8"/>
  <c r="B37" i="8"/>
  <c r="K36" i="8"/>
  <c r="C37" i="8"/>
  <c r="U35" i="12"/>
  <c r="T35" i="12"/>
  <c r="O36" i="23"/>
  <c r="Q36" i="23"/>
  <c r="BB36" i="23"/>
  <c r="L36" i="23"/>
  <c r="K36" i="23"/>
  <c r="R36" i="23"/>
  <c r="M36" i="23"/>
  <c r="V36" i="23"/>
  <c r="U36" i="23"/>
  <c r="S36" i="23"/>
  <c r="I36" i="23"/>
  <c r="T36" i="23"/>
  <c r="W36" i="23"/>
  <c r="X36" i="23"/>
  <c r="J36" i="23"/>
  <c r="P36" i="23"/>
  <c r="N36" i="23"/>
  <c r="L34" i="5"/>
  <c r="BB34" i="5"/>
  <c r="J32" i="5"/>
  <c r="K33" i="5"/>
  <c r="M34" i="5"/>
  <c r="K34" i="5"/>
  <c r="I31" i="5"/>
  <c r="N31" i="5"/>
  <c r="O31" i="5"/>
  <c r="AD35" i="7"/>
  <c r="AK35" i="7"/>
  <c r="AM35" i="7"/>
  <c r="AI35" i="7"/>
  <c r="AF35" i="7"/>
  <c r="AN35" i="7"/>
  <c r="AP35" i="7"/>
  <c r="AE35" i="7"/>
  <c r="AJ35" i="7"/>
  <c r="AL35" i="7"/>
  <c r="AH35" i="7"/>
  <c r="AQ35" i="7"/>
  <c r="AG35" i="7"/>
  <c r="H35" i="7"/>
  <c r="U35" i="8"/>
  <c r="T35" i="8"/>
  <c r="AP36" i="8"/>
  <c r="AM36" i="8"/>
  <c r="AE36" i="8"/>
  <c r="AH36" i="8"/>
  <c r="AI36" i="8"/>
  <c r="AK36" i="8"/>
  <c r="H36" i="8"/>
  <c r="U36" i="8"/>
  <c r="T36" i="8"/>
  <c r="AF36" i="8"/>
  <c r="AN36" i="8"/>
  <c r="AQ36" i="8"/>
  <c r="AG36" i="8"/>
  <c r="AD36" i="8"/>
  <c r="AJ36" i="8"/>
  <c r="AL36" i="8"/>
  <c r="B31" i="15"/>
  <c r="A32" i="15"/>
  <c r="B37" i="14"/>
  <c r="A38" i="14"/>
  <c r="AA124" i="11"/>
  <c r="X124" i="11"/>
  <c r="U124" i="11"/>
  <c r="R124" i="11"/>
  <c r="O124" i="11"/>
  <c r="L124" i="11"/>
  <c r="I126" i="11"/>
  <c r="N134" i="10"/>
  <c r="I120" i="11"/>
  <c r="I122" i="11"/>
  <c r="N130" i="10"/>
  <c r="AA120" i="11"/>
  <c r="X120" i="11"/>
  <c r="U120" i="11"/>
  <c r="R120" i="11"/>
  <c r="R122" i="11"/>
  <c r="Q130" i="10"/>
  <c r="O120" i="11"/>
  <c r="L120" i="11"/>
  <c r="Y116" i="11"/>
  <c r="J116" i="11"/>
  <c r="Q216" i="11"/>
  <c r="H15" i="13"/>
  <c r="N216" i="11"/>
  <c r="G15" i="13"/>
  <c r="G116" i="11"/>
  <c r="V116" i="11"/>
  <c r="S116" i="11"/>
  <c r="P116" i="11"/>
  <c r="E216" i="11"/>
  <c r="D15" i="13"/>
  <c r="M116" i="11"/>
  <c r="H216" i="11"/>
  <c r="F16" i="10"/>
  <c r="K216" i="11"/>
  <c r="F15" i="13"/>
  <c r="I15" i="13"/>
  <c r="J15" i="13"/>
  <c r="L16" i="10"/>
  <c r="K15" i="13"/>
  <c r="B142" i="10"/>
  <c r="B144" i="10"/>
  <c r="B143" i="10"/>
  <c r="B145" i="10"/>
  <c r="C141" i="10"/>
  <c r="A33" i="16"/>
  <c r="B32" i="16"/>
  <c r="N36" i="2"/>
  <c r="O36" i="2"/>
  <c r="B37" i="4"/>
  <c r="F37" i="4"/>
  <c r="A38" i="4"/>
  <c r="D37" i="4"/>
  <c r="AC37" i="4"/>
  <c r="C37" i="4"/>
  <c r="E37" i="4"/>
  <c r="W37" i="4"/>
  <c r="H130" i="11"/>
  <c r="Q131" i="11"/>
  <c r="Q128" i="11"/>
  <c r="H131" i="11"/>
  <c r="H128" i="11"/>
  <c r="U37" i="2"/>
  <c r="V37" i="2"/>
  <c r="B38" i="2"/>
  <c r="A39" i="2"/>
  <c r="F38" i="2"/>
  <c r="D38" i="2"/>
  <c r="AC38" i="2"/>
  <c r="C38" i="2"/>
  <c r="E38" i="2"/>
  <c r="W38" i="2"/>
  <c r="V34" i="3"/>
  <c r="L34" i="3"/>
  <c r="BB34" i="3"/>
  <c r="M34" i="3"/>
  <c r="I31" i="3"/>
  <c r="N31" i="3"/>
  <c r="O31" i="3"/>
  <c r="J32" i="3"/>
  <c r="B37" i="12"/>
  <c r="A38" i="12"/>
  <c r="F37" i="12"/>
  <c r="E37" i="12"/>
  <c r="W37" i="12"/>
  <c r="D37" i="12"/>
  <c r="AC37" i="12"/>
  <c r="C37" i="12"/>
  <c r="K33" i="6"/>
  <c r="M34" i="6"/>
  <c r="BB34" i="6"/>
  <c r="L34" i="6"/>
  <c r="I31" i="6"/>
  <c r="N31" i="6"/>
  <c r="O31" i="6"/>
  <c r="J32" i="6"/>
  <c r="D30" i="16"/>
  <c r="C140" i="10"/>
  <c r="C139" i="10"/>
  <c r="A32" i="21"/>
  <c r="B31" i="21"/>
  <c r="W130" i="11"/>
  <c r="T130" i="11"/>
  <c r="Z130" i="11"/>
  <c r="N131" i="11"/>
  <c r="N128" i="11"/>
  <c r="Z131" i="11"/>
  <c r="Z128" i="11"/>
  <c r="T37" i="2"/>
  <c r="AI37" i="2"/>
  <c r="AJ37" i="2"/>
  <c r="AK37" i="2"/>
  <c r="AP37" i="2"/>
  <c r="AQ37" i="2"/>
  <c r="AD37" i="2"/>
  <c r="AE37" i="2"/>
  <c r="AM37" i="2"/>
  <c r="AN37" i="2"/>
  <c r="AF37" i="2"/>
  <c r="AG37" i="2"/>
  <c r="AH37" i="2"/>
  <c r="AL37" i="2"/>
  <c r="H37" i="2"/>
  <c r="V36" i="12"/>
  <c r="I33" i="12"/>
  <c r="N33" i="12"/>
  <c r="O33" i="12"/>
  <c r="BB36" i="12"/>
  <c r="L36" i="12"/>
  <c r="M36" i="12"/>
  <c r="J34" i="12"/>
  <c r="A35" i="22"/>
  <c r="B34" i="22"/>
  <c r="F120" i="11"/>
  <c r="K36" i="4"/>
  <c r="M36" i="4"/>
  <c r="N36" i="4"/>
  <c r="O36" i="4"/>
  <c r="L36" i="4"/>
  <c r="BB36" i="4"/>
  <c r="I33" i="4"/>
  <c r="N33" i="4"/>
  <c r="O33" i="4"/>
  <c r="J34" i="4"/>
  <c r="K130" i="11"/>
  <c r="Q130" i="11"/>
  <c r="N130" i="11"/>
  <c r="W131" i="11"/>
  <c r="W128" i="11"/>
  <c r="AQ34" i="3"/>
  <c r="AP34" i="3"/>
  <c r="AD34" i="3"/>
  <c r="AF34" i="3"/>
  <c r="AH34" i="3"/>
  <c r="AJ34" i="3"/>
  <c r="AL34" i="3"/>
  <c r="AE34" i="3"/>
  <c r="AG34" i="3"/>
  <c r="AI34" i="3"/>
  <c r="AK34" i="3"/>
  <c r="AM34" i="3"/>
  <c r="AN34" i="3"/>
  <c r="H34" i="3"/>
  <c r="F124" i="11"/>
  <c r="A33" i="20"/>
  <c r="B32" i="20"/>
  <c r="AQ34" i="6"/>
  <c r="AD34" i="6"/>
  <c r="AE34" i="6"/>
  <c r="AH34" i="6"/>
  <c r="AI34" i="6"/>
  <c r="AL34" i="6"/>
  <c r="AM34" i="6"/>
  <c r="AP34" i="6"/>
  <c r="AF34" i="6"/>
  <c r="AG34" i="6"/>
  <c r="AJ34" i="6"/>
  <c r="AK34" i="6"/>
  <c r="AN34" i="6"/>
  <c r="H34" i="6"/>
  <c r="Z135" i="11"/>
  <c r="Z132" i="11"/>
  <c r="N135" i="11"/>
  <c r="N132" i="11"/>
  <c r="Q135" i="11"/>
  <c r="Q132" i="11"/>
  <c r="E135" i="11"/>
  <c r="K135" i="11"/>
  <c r="K132" i="11"/>
  <c r="W135" i="11"/>
  <c r="W132" i="11"/>
  <c r="T135" i="11"/>
  <c r="T132" i="11"/>
  <c r="H135" i="11"/>
  <c r="H132" i="11"/>
  <c r="C133" i="11"/>
  <c r="K134" i="11"/>
  <c r="W134" i="11"/>
  <c r="A134" i="11"/>
  <c r="N134" i="11"/>
  <c r="Z134" i="11"/>
  <c r="C132" i="11"/>
  <c r="E134" i="11"/>
  <c r="Q134" i="11"/>
  <c r="H134" i="11"/>
  <c r="T134" i="11"/>
  <c r="A35" i="19"/>
  <c r="B34" i="19"/>
  <c r="C31" i="16"/>
  <c r="H31" i="16"/>
  <c r="I31" i="16"/>
  <c r="G31" i="16"/>
  <c r="E31" i="16"/>
  <c r="F31" i="16"/>
  <c r="V36" i="4"/>
  <c r="AD36" i="4"/>
  <c r="AE36" i="4"/>
  <c r="AF36" i="4"/>
  <c r="AG36" i="4"/>
  <c r="AH36" i="4"/>
  <c r="AI36" i="4"/>
  <c r="AJ36" i="4"/>
  <c r="AK36" i="4"/>
  <c r="AL36" i="4"/>
  <c r="AM36" i="4"/>
  <c r="AN36" i="4"/>
  <c r="AP36" i="4"/>
  <c r="AQ36" i="4"/>
  <c r="H36" i="4"/>
  <c r="E130" i="11"/>
  <c r="T131" i="11"/>
  <c r="T128" i="11"/>
  <c r="E131" i="11"/>
  <c r="J35" i="2"/>
  <c r="L37" i="2"/>
  <c r="BB37" i="2"/>
  <c r="M37" i="2"/>
  <c r="K37" i="2"/>
  <c r="I34" i="2"/>
  <c r="N34" i="2"/>
  <c r="O34" i="2"/>
  <c r="B35" i="3"/>
  <c r="F35" i="3"/>
  <c r="A36" i="3"/>
  <c r="D35" i="3"/>
  <c r="AC35" i="3"/>
  <c r="E35" i="3"/>
  <c r="W35" i="3"/>
  <c r="C35" i="3"/>
  <c r="AP36" i="12"/>
  <c r="AN36" i="12"/>
  <c r="AH36" i="12"/>
  <c r="AI36" i="12"/>
  <c r="AJ36" i="12"/>
  <c r="AK36" i="12"/>
  <c r="AL36" i="12"/>
  <c r="AM36" i="12"/>
  <c r="AF36" i="12"/>
  <c r="AG36" i="12"/>
  <c r="AQ36" i="12"/>
  <c r="AD36" i="12"/>
  <c r="AE36" i="12"/>
  <c r="H36" i="12"/>
  <c r="V34" i="6"/>
  <c r="U34" i="6"/>
  <c r="A36" i="6"/>
  <c r="F35" i="6"/>
  <c r="B35" i="6"/>
  <c r="K34" i="6"/>
  <c r="D35" i="6"/>
  <c r="AC35" i="6"/>
  <c r="E35" i="6"/>
  <c r="W35" i="6"/>
  <c r="C35" i="6"/>
  <c r="A140" i="11"/>
  <c r="B136" i="11"/>
  <c r="A33" i="17"/>
  <c r="B32" i="17"/>
  <c r="T34" i="6"/>
  <c r="U36" i="12"/>
  <c r="T36" i="12"/>
  <c r="U34" i="3"/>
  <c r="T34" i="3"/>
  <c r="A33" i="15"/>
  <c r="B32" i="15"/>
  <c r="V37" i="8"/>
  <c r="B38" i="8"/>
  <c r="E38" i="8"/>
  <c r="W38" i="8"/>
  <c r="C38" i="8"/>
  <c r="F38" i="8"/>
  <c r="A39" i="8"/>
  <c r="D38" i="8"/>
  <c r="AC38" i="8"/>
  <c r="AF36" i="7"/>
  <c r="AN36" i="7"/>
  <c r="AD36" i="7"/>
  <c r="AJ36" i="7"/>
  <c r="AL36" i="7"/>
  <c r="AH36" i="7"/>
  <c r="H36" i="7"/>
  <c r="AQ36" i="7"/>
  <c r="AG36" i="7"/>
  <c r="AP36" i="7"/>
  <c r="AE36" i="7"/>
  <c r="AK36" i="7"/>
  <c r="AM36" i="7"/>
  <c r="AI36" i="7"/>
  <c r="B37" i="7"/>
  <c r="E37" i="7"/>
  <c r="W37" i="7"/>
  <c r="C37" i="7"/>
  <c r="A38" i="7"/>
  <c r="F37" i="7"/>
  <c r="D37" i="7"/>
  <c r="AC37" i="7"/>
  <c r="U35" i="7"/>
  <c r="T35" i="7"/>
  <c r="AP35" i="5"/>
  <c r="AH35" i="5"/>
  <c r="AJ35" i="5"/>
  <c r="AF35" i="5"/>
  <c r="AL35" i="5"/>
  <c r="AN35" i="5"/>
  <c r="H35" i="5"/>
  <c r="AQ35" i="5"/>
  <c r="AG35" i="5"/>
  <c r="AI35" i="5"/>
  <c r="AD35" i="5"/>
  <c r="AK35" i="5"/>
  <c r="AM35" i="5"/>
  <c r="AE35" i="5"/>
  <c r="B36" i="5"/>
  <c r="D36" i="5"/>
  <c r="AC36" i="5"/>
  <c r="C36" i="5"/>
  <c r="V36" i="5"/>
  <c r="F36" i="5"/>
  <c r="A37" i="5"/>
  <c r="E36" i="5"/>
  <c r="W36" i="5"/>
  <c r="A36" i="18"/>
  <c r="B35" i="18"/>
  <c r="W37" i="23"/>
  <c r="U37" i="23"/>
  <c r="X37" i="23"/>
  <c r="J37" i="23"/>
  <c r="P37" i="23"/>
  <c r="V37" i="23"/>
  <c r="S37" i="23"/>
  <c r="BB37" i="23"/>
  <c r="L37" i="23"/>
  <c r="Q37" i="23"/>
  <c r="O37" i="23"/>
  <c r="R37" i="23"/>
  <c r="I37" i="23"/>
  <c r="K37" i="23"/>
  <c r="N37" i="23"/>
  <c r="M37" i="23"/>
  <c r="T37" i="23"/>
  <c r="F38" i="23"/>
  <c r="D38" i="23"/>
  <c r="B38" i="23"/>
  <c r="A39" i="23"/>
  <c r="E38" i="23"/>
  <c r="C38" i="23"/>
  <c r="K37" i="8"/>
  <c r="BB37" i="8"/>
  <c r="I34" i="8"/>
  <c r="N34" i="8"/>
  <c r="O34" i="8"/>
  <c r="L37" i="8"/>
  <c r="M37" i="8"/>
  <c r="J35" i="8"/>
  <c r="AK37" i="8"/>
  <c r="AP37" i="8"/>
  <c r="AM37" i="8"/>
  <c r="AE37" i="8"/>
  <c r="AH37" i="8"/>
  <c r="AI37" i="8"/>
  <c r="H37" i="8"/>
  <c r="AL37" i="8"/>
  <c r="AF37" i="8"/>
  <c r="AN37" i="8"/>
  <c r="AQ37" i="8"/>
  <c r="AG37" i="8"/>
  <c r="AD37" i="8"/>
  <c r="AJ37" i="8"/>
  <c r="U36" i="7"/>
  <c r="V36" i="7"/>
  <c r="M36" i="7"/>
  <c r="BB36" i="7"/>
  <c r="I33" i="7"/>
  <c r="N33" i="7"/>
  <c r="O33" i="7"/>
  <c r="L36" i="7"/>
  <c r="J34" i="7"/>
  <c r="K35" i="7"/>
  <c r="M35" i="5"/>
  <c r="I32" i="5"/>
  <c r="L35" i="5"/>
  <c r="BB35" i="5"/>
  <c r="J33" i="5"/>
  <c r="B38" i="14"/>
  <c r="A39" i="14"/>
  <c r="AA126" i="11"/>
  <c r="T134" i="10"/>
  <c r="X126" i="11"/>
  <c r="S134" i="10"/>
  <c r="U126" i="11"/>
  <c r="R134" i="10"/>
  <c r="R126" i="11"/>
  <c r="Q134" i="10"/>
  <c r="O126" i="11"/>
  <c r="P134" i="10"/>
  <c r="L126" i="11"/>
  <c r="O134" i="10"/>
  <c r="AA122" i="11"/>
  <c r="T130" i="10"/>
  <c r="X122" i="11"/>
  <c r="S130" i="10"/>
  <c r="U122" i="11"/>
  <c r="R130" i="10"/>
  <c r="O122" i="11"/>
  <c r="P130" i="10"/>
  <c r="I16" i="10"/>
  <c r="L122" i="11"/>
  <c r="O130" i="10"/>
  <c r="G16" i="10"/>
  <c r="E15" i="13"/>
  <c r="E16" i="10"/>
  <c r="H16" i="10"/>
  <c r="B33" i="17"/>
  <c r="A34" i="17"/>
  <c r="C137" i="11"/>
  <c r="A138" i="11"/>
  <c r="C136" i="11"/>
  <c r="V35" i="6"/>
  <c r="U35" i="6"/>
  <c r="T35" i="6"/>
  <c r="AP35" i="6"/>
  <c r="AF35" i="6"/>
  <c r="AG35" i="6"/>
  <c r="AJ35" i="6"/>
  <c r="AK35" i="6"/>
  <c r="AN35" i="6"/>
  <c r="AQ35" i="6"/>
  <c r="AD35" i="6"/>
  <c r="AE35" i="6"/>
  <c r="AH35" i="6"/>
  <c r="AI35" i="6"/>
  <c r="AL35" i="6"/>
  <c r="AM35" i="6"/>
  <c r="H35" i="6"/>
  <c r="B36" i="3"/>
  <c r="A37" i="3"/>
  <c r="F36" i="3"/>
  <c r="E36" i="3"/>
  <c r="W36" i="3"/>
  <c r="D36" i="3"/>
  <c r="AC36" i="3"/>
  <c r="C36" i="3"/>
  <c r="E132" i="11"/>
  <c r="I132" i="11"/>
  <c r="AC135" i="11"/>
  <c r="AK120" i="11"/>
  <c r="AD120" i="11"/>
  <c r="AG120" i="11"/>
  <c r="AJ120" i="11"/>
  <c r="AB120" i="11"/>
  <c r="AH120" i="11"/>
  <c r="AI120" i="11"/>
  <c r="F122" i="11"/>
  <c r="M130" i="10"/>
  <c r="AF120" i="11"/>
  <c r="AE120" i="11"/>
  <c r="AQ37" i="12"/>
  <c r="H37" i="12"/>
  <c r="AI37" i="12"/>
  <c r="AF37" i="12"/>
  <c r="AN37" i="12"/>
  <c r="AP37" i="12"/>
  <c r="AK37" i="12"/>
  <c r="AH37" i="12"/>
  <c r="AE37" i="12"/>
  <c r="AM37" i="12"/>
  <c r="AJ37" i="12"/>
  <c r="AG37" i="12"/>
  <c r="AD37" i="12"/>
  <c r="AL37" i="12"/>
  <c r="V38" i="2"/>
  <c r="U38" i="2"/>
  <c r="J36" i="2"/>
  <c r="BB38" i="2"/>
  <c r="M38" i="2"/>
  <c r="L38" i="2"/>
  <c r="I35" i="2"/>
  <c r="N35" i="2"/>
  <c r="O35" i="2"/>
  <c r="A144" i="11"/>
  <c r="B140" i="11"/>
  <c r="F36" i="6"/>
  <c r="B36" i="6"/>
  <c r="A37" i="6"/>
  <c r="D36" i="6"/>
  <c r="AC36" i="6"/>
  <c r="C36" i="6"/>
  <c r="E36" i="6"/>
  <c r="W36" i="6"/>
  <c r="V35" i="3"/>
  <c r="AD35" i="3"/>
  <c r="AE35" i="3"/>
  <c r="AF35" i="3"/>
  <c r="AG35" i="3"/>
  <c r="AH35" i="3"/>
  <c r="AI35" i="3"/>
  <c r="AJ35" i="3"/>
  <c r="AK35" i="3"/>
  <c r="AL35" i="3"/>
  <c r="AM35" i="3"/>
  <c r="AQ35" i="3"/>
  <c r="AP35" i="3"/>
  <c r="AN35" i="3"/>
  <c r="H35" i="3"/>
  <c r="U35" i="3"/>
  <c r="E128" i="11"/>
  <c r="L128" i="11"/>
  <c r="AC131" i="11"/>
  <c r="D31" i="16"/>
  <c r="A36" i="19"/>
  <c r="B35" i="19"/>
  <c r="A36" i="22"/>
  <c r="B35" i="22"/>
  <c r="U37" i="12"/>
  <c r="V37" i="12"/>
  <c r="A39" i="12"/>
  <c r="F38" i="12"/>
  <c r="B38" i="12"/>
  <c r="E38" i="12"/>
  <c r="W38" i="12"/>
  <c r="D38" i="12"/>
  <c r="AC38" i="12"/>
  <c r="C38" i="12"/>
  <c r="F38" i="4"/>
  <c r="B38" i="4"/>
  <c r="A39" i="4"/>
  <c r="D38" i="4"/>
  <c r="AC38" i="4"/>
  <c r="E38" i="4"/>
  <c r="W38" i="4"/>
  <c r="C38" i="4"/>
  <c r="F32" i="16"/>
  <c r="G32" i="16"/>
  <c r="E32" i="16"/>
  <c r="H32" i="16"/>
  <c r="C32" i="16"/>
  <c r="I32" i="16"/>
  <c r="L35" i="3"/>
  <c r="K35" i="3"/>
  <c r="M35" i="3"/>
  <c r="BB35" i="3"/>
  <c r="I32" i="3"/>
  <c r="J33" i="3"/>
  <c r="U36" i="4"/>
  <c r="T36" i="4"/>
  <c r="A34" i="20"/>
  <c r="B33" i="20"/>
  <c r="K36" i="12"/>
  <c r="M37" i="12"/>
  <c r="BB37" i="12"/>
  <c r="K37" i="12"/>
  <c r="L37" i="12"/>
  <c r="I34" i="12"/>
  <c r="N34" i="12"/>
  <c r="O34" i="12"/>
  <c r="J35" i="12"/>
  <c r="K34" i="3"/>
  <c r="AD38" i="2"/>
  <c r="AE38" i="2"/>
  <c r="AF38" i="2"/>
  <c r="AG38" i="2"/>
  <c r="AH38" i="2"/>
  <c r="T38" i="2"/>
  <c r="AP38" i="2"/>
  <c r="AQ38" i="2"/>
  <c r="AJ38" i="2"/>
  <c r="AL38" i="2"/>
  <c r="AM38" i="2"/>
  <c r="AN38" i="2"/>
  <c r="AI38" i="2"/>
  <c r="AK38" i="2"/>
  <c r="H38" i="2"/>
  <c r="AD37" i="4"/>
  <c r="AE37" i="4"/>
  <c r="AF37" i="4"/>
  <c r="AG37" i="4"/>
  <c r="AH37" i="4"/>
  <c r="AI37" i="4"/>
  <c r="AJ37" i="4"/>
  <c r="AK37" i="4"/>
  <c r="AL37" i="4"/>
  <c r="AM37" i="4"/>
  <c r="AN37" i="4"/>
  <c r="AP37" i="4"/>
  <c r="AQ37" i="4"/>
  <c r="H37" i="4"/>
  <c r="A34" i="16"/>
  <c r="B33" i="16"/>
  <c r="B147" i="10"/>
  <c r="B149" i="10"/>
  <c r="C145" i="10"/>
  <c r="B146" i="10"/>
  <c r="Q139" i="11"/>
  <c r="Q136" i="11"/>
  <c r="B148" i="10"/>
  <c r="K35" i="6"/>
  <c r="L35" i="6"/>
  <c r="BB35" i="6"/>
  <c r="M35" i="6"/>
  <c r="I32" i="6"/>
  <c r="J33" i="6"/>
  <c r="F126" i="11"/>
  <c r="M134" i="10"/>
  <c r="AJ124" i="11"/>
  <c r="AH124" i="11"/>
  <c r="AB124" i="11"/>
  <c r="AF124" i="11"/>
  <c r="AE124" i="11"/>
  <c r="AI124" i="11"/>
  <c r="AK124" i="11"/>
  <c r="AD124" i="11"/>
  <c r="AG124" i="11"/>
  <c r="N36" i="12"/>
  <c r="O36" i="12"/>
  <c r="A33" i="21"/>
  <c r="B32" i="21"/>
  <c r="B39" i="2"/>
  <c r="K38" i="2"/>
  <c r="A40" i="2"/>
  <c r="F39" i="2"/>
  <c r="D39" i="2"/>
  <c r="AC39" i="2"/>
  <c r="C39" i="2"/>
  <c r="E39" i="2"/>
  <c r="W39" i="2"/>
  <c r="V37" i="4"/>
  <c r="U37" i="4"/>
  <c r="T37" i="4"/>
  <c r="L37" i="4"/>
  <c r="K37" i="4"/>
  <c r="BB37" i="4"/>
  <c r="M37" i="4"/>
  <c r="I34" i="4"/>
  <c r="N34" i="4"/>
  <c r="O34" i="4"/>
  <c r="J35" i="4"/>
  <c r="C143" i="10"/>
  <c r="C144" i="10"/>
  <c r="T35" i="3"/>
  <c r="N36" i="7"/>
  <c r="O36" i="7"/>
  <c r="T36" i="7"/>
  <c r="O38" i="23"/>
  <c r="P38" i="23"/>
  <c r="V38" i="23"/>
  <c r="I38" i="23"/>
  <c r="T38" i="23"/>
  <c r="K38" i="23"/>
  <c r="R38" i="23"/>
  <c r="S38" i="23"/>
  <c r="U38" i="23"/>
  <c r="M38" i="23"/>
  <c r="Q38" i="23"/>
  <c r="N38" i="23"/>
  <c r="BB38" i="23"/>
  <c r="L38" i="23"/>
  <c r="X38" i="23"/>
  <c r="J38" i="23"/>
  <c r="W38" i="23"/>
  <c r="AD36" i="5"/>
  <c r="AF36" i="5"/>
  <c r="AG36" i="5"/>
  <c r="AI36" i="5"/>
  <c r="AL36" i="5"/>
  <c r="AN36" i="5"/>
  <c r="H36" i="5"/>
  <c r="U36" i="5"/>
  <c r="T36" i="5"/>
  <c r="AQ36" i="5"/>
  <c r="AE36" i="5"/>
  <c r="AP36" i="5"/>
  <c r="AJ36" i="5"/>
  <c r="AK36" i="5"/>
  <c r="AM36" i="5"/>
  <c r="AH36" i="5"/>
  <c r="AH37" i="7"/>
  <c r="AQ37" i="7"/>
  <c r="AG37" i="7"/>
  <c r="AP37" i="7"/>
  <c r="AE37" i="7"/>
  <c r="AK37" i="7"/>
  <c r="AM37" i="7"/>
  <c r="AI37" i="7"/>
  <c r="AF37" i="7"/>
  <c r="AN37" i="7"/>
  <c r="AD37" i="7"/>
  <c r="AJ37" i="7"/>
  <c r="AL37" i="7"/>
  <c r="H37" i="7"/>
  <c r="U37" i="7"/>
  <c r="T37" i="7"/>
  <c r="V37" i="7"/>
  <c r="K36" i="7"/>
  <c r="L37" i="7"/>
  <c r="BB37" i="7"/>
  <c r="J35" i="7"/>
  <c r="M37" i="7"/>
  <c r="I34" i="7"/>
  <c r="N34" i="7"/>
  <c r="O34" i="7"/>
  <c r="B39" i="8"/>
  <c r="D39" i="8"/>
  <c r="AC39" i="8"/>
  <c r="E39" i="8"/>
  <c r="W39" i="8"/>
  <c r="F39" i="8"/>
  <c r="A40" i="8"/>
  <c r="C39" i="8"/>
  <c r="V38" i="8"/>
  <c r="L38" i="8"/>
  <c r="K38" i="8"/>
  <c r="I35" i="8"/>
  <c r="N35" i="8"/>
  <c r="O35" i="8"/>
  <c r="M38" i="8"/>
  <c r="BB38" i="8"/>
  <c r="J36" i="8"/>
  <c r="U37" i="8"/>
  <c r="T37" i="8"/>
  <c r="B33" i="15"/>
  <c r="A34" i="15"/>
  <c r="T37" i="12"/>
  <c r="D39" i="23"/>
  <c r="C39" i="23"/>
  <c r="E39" i="23"/>
  <c r="B39" i="23"/>
  <c r="A40" i="23"/>
  <c r="F39" i="23"/>
  <c r="B36" i="18"/>
  <c r="A37" i="18"/>
  <c r="B37" i="5"/>
  <c r="K36" i="5"/>
  <c r="A38" i="5"/>
  <c r="D37" i="5"/>
  <c r="AC37" i="5"/>
  <c r="F37" i="5"/>
  <c r="C37" i="5"/>
  <c r="E37" i="5"/>
  <c r="W37" i="5"/>
  <c r="BB36" i="5"/>
  <c r="L36" i="5"/>
  <c r="J34" i="5"/>
  <c r="K35" i="5"/>
  <c r="M36" i="5"/>
  <c r="N36" i="5"/>
  <c r="O36" i="5"/>
  <c r="I33" i="5"/>
  <c r="N33" i="5"/>
  <c r="O33" i="5"/>
  <c r="U35" i="5"/>
  <c r="T35" i="5"/>
  <c r="A39" i="7"/>
  <c r="F38" i="7"/>
  <c r="C38" i="7"/>
  <c r="B38" i="7"/>
  <c r="D38" i="7"/>
  <c r="AC38" i="7"/>
  <c r="E38" i="7"/>
  <c r="W38" i="7"/>
  <c r="AJ38" i="8"/>
  <c r="AL38" i="8"/>
  <c r="AM38" i="8"/>
  <c r="AQ38" i="8"/>
  <c r="AG38" i="8"/>
  <c r="H38" i="8"/>
  <c r="AP38" i="8"/>
  <c r="AI38" i="8"/>
  <c r="AK38" i="8"/>
  <c r="AF38" i="8"/>
  <c r="AN38" i="8"/>
  <c r="AE38" i="8"/>
  <c r="AH38" i="8"/>
  <c r="AD38" i="8"/>
  <c r="A40" i="14"/>
  <c r="B39" i="14"/>
  <c r="I128" i="11"/>
  <c r="I130" i="11"/>
  <c r="N138" i="10"/>
  <c r="X128" i="11"/>
  <c r="X130" i="11"/>
  <c r="S138" i="10"/>
  <c r="U132" i="11"/>
  <c r="U134" i="11"/>
  <c r="R142" i="10"/>
  <c r="AA132" i="11"/>
  <c r="X132" i="11"/>
  <c r="X134" i="11"/>
  <c r="S142" i="10"/>
  <c r="L132" i="11"/>
  <c r="L134" i="11"/>
  <c r="O142" i="10"/>
  <c r="O132" i="11"/>
  <c r="O134" i="11"/>
  <c r="P142" i="10"/>
  <c r="U128" i="11"/>
  <c r="U130" i="11"/>
  <c r="R138" i="10"/>
  <c r="R132" i="11"/>
  <c r="R134" i="11"/>
  <c r="Q142" i="10"/>
  <c r="I134" i="11"/>
  <c r="N142" i="10"/>
  <c r="AA128" i="11"/>
  <c r="O128" i="11"/>
  <c r="O130" i="11"/>
  <c r="P138" i="10"/>
  <c r="R128" i="11"/>
  <c r="P124" i="11"/>
  <c r="P120" i="11"/>
  <c r="L130" i="11"/>
  <c r="O138" i="10"/>
  <c r="V124" i="11"/>
  <c r="Y124" i="11"/>
  <c r="S124" i="11"/>
  <c r="G124" i="11"/>
  <c r="J124" i="11"/>
  <c r="M124" i="11"/>
  <c r="S120" i="11"/>
  <c r="G120" i="11"/>
  <c r="Y120" i="11"/>
  <c r="V120" i="11"/>
  <c r="M120" i="11"/>
  <c r="J120" i="11"/>
  <c r="B40" i="2"/>
  <c r="A41" i="2"/>
  <c r="F40" i="2"/>
  <c r="D40" i="2"/>
  <c r="AC40" i="2"/>
  <c r="C40" i="2"/>
  <c r="E40" i="2"/>
  <c r="W40" i="2"/>
  <c r="C149" i="10"/>
  <c r="B150" i="10"/>
  <c r="B152" i="10"/>
  <c r="B151" i="10"/>
  <c r="B153" i="10"/>
  <c r="B34" i="16"/>
  <c r="A35" i="16"/>
  <c r="A35" i="20"/>
  <c r="B34" i="20"/>
  <c r="AQ38" i="4"/>
  <c r="AD38" i="4"/>
  <c r="AE38" i="4"/>
  <c r="AF38" i="4"/>
  <c r="AG38" i="4"/>
  <c r="AH38" i="4"/>
  <c r="AI38" i="4"/>
  <c r="AJ38" i="4"/>
  <c r="AK38" i="4"/>
  <c r="AL38" i="4"/>
  <c r="AM38" i="4"/>
  <c r="AN38" i="4"/>
  <c r="AP38" i="4"/>
  <c r="H38" i="4"/>
  <c r="V36" i="6"/>
  <c r="U36" i="6"/>
  <c r="T36" i="6"/>
  <c r="AP36" i="6"/>
  <c r="AF36" i="6"/>
  <c r="AG36" i="6"/>
  <c r="AJ36" i="6"/>
  <c r="AK36" i="6"/>
  <c r="AN36" i="6"/>
  <c r="AQ36" i="6"/>
  <c r="AD36" i="6"/>
  <c r="AE36" i="6"/>
  <c r="AH36" i="6"/>
  <c r="AI36" i="6"/>
  <c r="AL36" i="6"/>
  <c r="AM36" i="6"/>
  <c r="H36" i="6"/>
  <c r="F132" i="11"/>
  <c r="M36" i="3"/>
  <c r="BB36" i="3"/>
  <c r="L36" i="3"/>
  <c r="I33" i="3"/>
  <c r="N33" i="3"/>
  <c r="O33" i="3"/>
  <c r="J34" i="3"/>
  <c r="N138" i="11"/>
  <c r="E139" i="11"/>
  <c r="N139" i="11"/>
  <c r="N136" i="11"/>
  <c r="V39" i="2"/>
  <c r="U39" i="2"/>
  <c r="L39" i="2"/>
  <c r="BB39" i="2"/>
  <c r="M39" i="2"/>
  <c r="I36" i="2"/>
  <c r="J37" i="2"/>
  <c r="C147" i="10"/>
  <c r="C148" i="10"/>
  <c r="D32" i="16"/>
  <c r="L38" i="12"/>
  <c r="BB38" i="12"/>
  <c r="M38" i="12"/>
  <c r="I35" i="12"/>
  <c r="N35" i="12"/>
  <c r="O35" i="12"/>
  <c r="J36" i="12"/>
  <c r="A37" i="22"/>
  <c r="B36" i="22"/>
  <c r="B36" i="19"/>
  <c r="A37" i="19"/>
  <c r="W143" i="11"/>
  <c r="W140" i="11"/>
  <c r="Q143" i="11"/>
  <c r="Q140" i="11"/>
  <c r="C140" i="11"/>
  <c r="H142" i="11"/>
  <c r="C141" i="11"/>
  <c r="W142" i="11"/>
  <c r="A142" i="11"/>
  <c r="Q138" i="11"/>
  <c r="W138" i="11"/>
  <c r="T138" i="11"/>
  <c r="T139" i="11"/>
  <c r="T136" i="11"/>
  <c r="W139" i="11"/>
  <c r="W136" i="11"/>
  <c r="T39" i="2"/>
  <c r="AP39" i="2"/>
  <c r="AQ39" i="2"/>
  <c r="AD39" i="2"/>
  <c r="AE39" i="2"/>
  <c r="AF39" i="2"/>
  <c r="AG39" i="2"/>
  <c r="AH39" i="2"/>
  <c r="AJ39" i="2"/>
  <c r="AL39" i="2"/>
  <c r="AM39" i="2"/>
  <c r="AN39" i="2"/>
  <c r="AI39" i="2"/>
  <c r="AK39" i="2"/>
  <c r="H39" i="2"/>
  <c r="A34" i="21"/>
  <c r="B33" i="21"/>
  <c r="B39" i="4"/>
  <c r="A40" i="4"/>
  <c r="F39" i="4"/>
  <c r="D39" i="4"/>
  <c r="AC39" i="4"/>
  <c r="E39" i="4"/>
  <c r="W39" i="4"/>
  <c r="C39" i="4"/>
  <c r="V38" i="12"/>
  <c r="U38" i="12"/>
  <c r="AD38" i="12"/>
  <c r="AE38" i="12"/>
  <c r="AP38" i="12"/>
  <c r="AQ38" i="12"/>
  <c r="AN38" i="12"/>
  <c r="AH38" i="12"/>
  <c r="AI38" i="12"/>
  <c r="AJ38" i="12"/>
  <c r="AK38" i="12"/>
  <c r="AL38" i="12"/>
  <c r="AM38" i="12"/>
  <c r="T38" i="12"/>
  <c r="AF38" i="12"/>
  <c r="AG38" i="12"/>
  <c r="H38" i="12"/>
  <c r="B37" i="6"/>
  <c r="F37" i="6"/>
  <c r="A38" i="6"/>
  <c r="E37" i="6"/>
  <c r="W37" i="6"/>
  <c r="D37" i="6"/>
  <c r="AC37" i="6"/>
  <c r="C37" i="6"/>
  <c r="A148" i="11"/>
  <c r="B144" i="11"/>
  <c r="AP36" i="3"/>
  <c r="AD36" i="3"/>
  <c r="AE36" i="3"/>
  <c r="AF36" i="3"/>
  <c r="AG36" i="3"/>
  <c r="AH36" i="3"/>
  <c r="AI36" i="3"/>
  <c r="AJ36" i="3"/>
  <c r="AK36" i="3"/>
  <c r="AL36" i="3"/>
  <c r="AM36" i="3"/>
  <c r="AN36" i="3"/>
  <c r="AQ36" i="3"/>
  <c r="H36" i="3"/>
  <c r="E138" i="11"/>
  <c r="K138" i="11"/>
  <c r="H138" i="11"/>
  <c r="H139" i="11"/>
  <c r="H136" i="11"/>
  <c r="Z139" i="11"/>
  <c r="Z136" i="11"/>
  <c r="H33" i="16"/>
  <c r="C33" i="16"/>
  <c r="F33" i="16"/>
  <c r="G33" i="16"/>
  <c r="E33" i="16"/>
  <c r="I33" i="16"/>
  <c r="V38" i="4"/>
  <c r="M38" i="4"/>
  <c r="L38" i="4"/>
  <c r="BB38" i="4"/>
  <c r="I35" i="4"/>
  <c r="N35" i="4"/>
  <c r="O35" i="4"/>
  <c r="J36" i="4"/>
  <c r="A40" i="12"/>
  <c r="B39" i="12"/>
  <c r="K38" i="12"/>
  <c r="F39" i="12"/>
  <c r="D39" i="12"/>
  <c r="AC39" i="12"/>
  <c r="C39" i="12"/>
  <c r="E39" i="12"/>
  <c r="W39" i="12"/>
  <c r="F128" i="11"/>
  <c r="M36" i="6"/>
  <c r="L36" i="6"/>
  <c r="K36" i="6"/>
  <c r="BB36" i="6"/>
  <c r="I33" i="6"/>
  <c r="N33" i="6"/>
  <c r="O33" i="6"/>
  <c r="J34" i="6"/>
  <c r="V36" i="3"/>
  <c r="U36" i="3"/>
  <c r="B37" i="3"/>
  <c r="F37" i="3"/>
  <c r="A38" i="3"/>
  <c r="D37" i="3"/>
  <c r="AC37" i="3"/>
  <c r="C37" i="3"/>
  <c r="E37" i="3"/>
  <c r="W37" i="3"/>
  <c r="Z138" i="11"/>
  <c r="K139" i="11"/>
  <c r="K136" i="11"/>
  <c r="A35" i="17"/>
  <c r="B34" i="17"/>
  <c r="I35" i="7"/>
  <c r="N35" i="7"/>
  <c r="O35" i="7"/>
  <c r="L38" i="7"/>
  <c r="J36" i="7"/>
  <c r="M38" i="7"/>
  <c r="BB38" i="7"/>
  <c r="AK38" i="7"/>
  <c r="AM38" i="7"/>
  <c r="AI38" i="7"/>
  <c r="AF38" i="7"/>
  <c r="AN38" i="7"/>
  <c r="AD38" i="7"/>
  <c r="H38" i="7"/>
  <c r="AJ38" i="7"/>
  <c r="AL38" i="7"/>
  <c r="AH38" i="7"/>
  <c r="AQ38" i="7"/>
  <c r="AG38" i="7"/>
  <c r="AP38" i="7"/>
  <c r="AE38" i="7"/>
  <c r="AQ37" i="5"/>
  <c r="AE37" i="5"/>
  <c r="AP37" i="5"/>
  <c r="AG37" i="5"/>
  <c r="AI37" i="5"/>
  <c r="AL37" i="5"/>
  <c r="AN37" i="5"/>
  <c r="AD37" i="5"/>
  <c r="AF37" i="5"/>
  <c r="AH37" i="5"/>
  <c r="AJ37" i="5"/>
  <c r="AK37" i="5"/>
  <c r="AM37" i="5"/>
  <c r="H37" i="5"/>
  <c r="B38" i="5"/>
  <c r="F38" i="5"/>
  <c r="C38" i="5"/>
  <c r="A39" i="5"/>
  <c r="D38" i="5"/>
  <c r="AC38" i="5"/>
  <c r="E38" i="5"/>
  <c r="W38" i="5"/>
  <c r="B37" i="18"/>
  <c r="A38" i="18"/>
  <c r="S39" i="23"/>
  <c r="W39" i="23"/>
  <c r="K39" i="23"/>
  <c r="N39" i="23"/>
  <c r="M39" i="23"/>
  <c r="T39" i="23"/>
  <c r="X39" i="23"/>
  <c r="J39" i="23"/>
  <c r="P39" i="23"/>
  <c r="Q39" i="23"/>
  <c r="U39" i="23"/>
  <c r="V39" i="23"/>
  <c r="O39" i="23"/>
  <c r="BB39" i="23"/>
  <c r="L39" i="23"/>
  <c r="R39" i="23"/>
  <c r="I39" i="23"/>
  <c r="F40" i="8"/>
  <c r="E40" i="8"/>
  <c r="W40" i="8"/>
  <c r="C40" i="8"/>
  <c r="B40" i="8"/>
  <c r="A41" i="8"/>
  <c r="D40" i="8"/>
  <c r="AC40" i="8"/>
  <c r="BB39" i="8"/>
  <c r="K39" i="8"/>
  <c r="M39" i="8"/>
  <c r="L39" i="8"/>
  <c r="I36" i="8"/>
  <c r="J37" i="8"/>
  <c r="K37" i="7"/>
  <c r="T36" i="3"/>
  <c r="U38" i="7"/>
  <c r="V38" i="7"/>
  <c r="B39" i="7"/>
  <c r="A40" i="7"/>
  <c r="C39" i="7"/>
  <c r="F39" i="7"/>
  <c r="D39" i="7"/>
  <c r="AC39" i="7"/>
  <c r="E39" i="7"/>
  <c r="W39" i="7"/>
  <c r="U37" i="5"/>
  <c r="V37" i="5"/>
  <c r="T37" i="5"/>
  <c r="BB37" i="5"/>
  <c r="I34" i="5"/>
  <c r="N34" i="5"/>
  <c r="O34" i="5"/>
  <c r="L37" i="5"/>
  <c r="M37" i="5"/>
  <c r="J35" i="5"/>
  <c r="E40" i="23"/>
  <c r="A41" i="23"/>
  <c r="F40" i="23"/>
  <c r="D40" i="23"/>
  <c r="B40" i="23"/>
  <c r="C40" i="23"/>
  <c r="A35" i="15"/>
  <c r="B34" i="15"/>
  <c r="U38" i="8"/>
  <c r="T38" i="8"/>
  <c r="V39" i="8"/>
  <c r="AD39" i="8"/>
  <c r="AG39" i="8"/>
  <c r="AI39" i="8"/>
  <c r="AP39" i="8"/>
  <c r="AL39" i="8"/>
  <c r="AM39" i="8"/>
  <c r="H39" i="8"/>
  <c r="AE39" i="8"/>
  <c r="AH39" i="8"/>
  <c r="AJ39" i="8"/>
  <c r="AK39" i="8"/>
  <c r="AF39" i="8"/>
  <c r="AN39" i="8"/>
  <c r="AQ39" i="8"/>
  <c r="A41" i="14"/>
  <c r="B40" i="14"/>
  <c r="AA134" i="11"/>
  <c r="T142" i="10"/>
  <c r="AB132" i="11"/>
  <c r="AA130" i="11"/>
  <c r="T138" i="10"/>
  <c r="R130" i="11"/>
  <c r="Q138" i="10"/>
  <c r="AF39" i="12"/>
  <c r="AG39" i="12"/>
  <c r="AD39" i="12"/>
  <c r="AE39" i="12"/>
  <c r="AP39" i="12"/>
  <c r="AQ39" i="12"/>
  <c r="AN39" i="12"/>
  <c r="AH39" i="12"/>
  <c r="AI39" i="12"/>
  <c r="AJ39" i="12"/>
  <c r="AK39" i="12"/>
  <c r="AL39" i="12"/>
  <c r="AM39" i="12"/>
  <c r="H39" i="12"/>
  <c r="A146" i="11"/>
  <c r="C144" i="11"/>
  <c r="C145" i="11"/>
  <c r="V40" i="2"/>
  <c r="U40" i="2"/>
  <c r="L40" i="2"/>
  <c r="BB40" i="2"/>
  <c r="M40" i="2"/>
  <c r="N40" i="2"/>
  <c r="O40" i="2"/>
  <c r="I37" i="2"/>
  <c r="N37" i="2"/>
  <c r="O37" i="2"/>
  <c r="J38" i="2"/>
  <c r="A36" i="17"/>
  <c r="B35" i="17"/>
  <c r="V37" i="3"/>
  <c r="U37" i="3"/>
  <c r="L37" i="3"/>
  <c r="BB37" i="3"/>
  <c r="M37" i="3"/>
  <c r="I34" i="3"/>
  <c r="N34" i="3"/>
  <c r="O34" i="3"/>
  <c r="J35" i="3"/>
  <c r="M39" i="12"/>
  <c r="L39" i="12"/>
  <c r="BB39" i="12"/>
  <c r="I36" i="12"/>
  <c r="J37" i="12"/>
  <c r="A152" i="11"/>
  <c r="B148" i="11"/>
  <c r="B38" i="6"/>
  <c r="A39" i="6"/>
  <c r="F38" i="6"/>
  <c r="E38" i="6"/>
  <c r="W38" i="6"/>
  <c r="D38" i="6"/>
  <c r="AC38" i="6"/>
  <c r="C38" i="6"/>
  <c r="V39" i="4"/>
  <c r="F40" i="4"/>
  <c r="B40" i="4"/>
  <c r="A41" i="4"/>
  <c r="D40" i="4"/>
  <c r="AC40" i="4"/>
  <c r="C40" i="4"/>
  <c r="E40" i="4"/>
  <c r="W40" i="4"/>
  <c r="B34" i="21"/>
  <c r="A35" i="21"/>
  <c r="Q142" i="11"/>
  <c r="N143" i="11"/>
  <c r="N140" i="11"/>
  <c r="T143" i="11"/>
  <c r="T140" i="11"/>
  <c r="E136" i="11"/>
  <c r="U136" i="11"/>
  <c r="AC139" i="11"/>
  <c r="N36" i="3"/>
  <c r="O36" i="3"/>
  <c r="A36" i="16"/>
  <c r="B35" i="16"/>
  <c r="C153" i="10"/>
  <c r="B154" i="10"/>
  <c r="B156" i="10"/>
  <c r="B155" i="10"/>
  <c r="B157" i="10"/>
  <c r="AP39" i="4"/>
  <c r="AQ39" i="4"/>
  <c r="AD39" i="4"/>
  <c r="AE39" i="4"/>
  <c r="AF39" i="4"/>
  <c r="AG39" i="4"/>
  <c r="AH39" i="4"/>
  <c r="AI39" i="4"/>
  <c r="AJ39" i="4"/>
  <c r="AK39" i="4"/>
  <c r="AL39" i="4"/>
  <c r="AM39" i="4"/>
  <c r="AN39" i="4"/>
  <c r="H39" i="4"/>
  <c r="N36" i="6"/>
  <c r="O36" i="6"/>
  <c r="V37" i="6"/>
  <c r="AQ37" i="6"/>
  <c r="AD37" i="6"/>
  <c r="AE37" i="6"/>
  <c r="AH37" i="6"/>
  <c r="AI37" i="6"/>
  <c r="AL37" i="6"/>
  <c r="AM37" i="6"/>
  <c r="AP37" i="6"/>
  <c r="AF37" i="6"/>
  <c r="AG37" i="6"/>
  <c r="AJ37" i="6"/>
  <c r="AK37" i="6"/>
  <c r="AN37" i="6"/>
  <c r="H37" i="6"/>
  <c r="M39" i="4"/>
  <c r="BB39" i="4"/>
  <c r="L39" i="4"/>
  <c r="I36" i="4"/>
  <c r="J37" i="4"/>
  <c r="Z142" i="11"/>
  <c r="T142" i="11"/>
  <c r="E142" i="11"/>
  <c r="K143" i="11"/>
  <c r="K140" i="11"/>
  <c r="H143" i="11"/>
  <c r="H140" i="11"/>
  <c r="K36" i="3"/>
  <c r="AD132" i="11"/>
  <c r="AF132" i="11"/>
  <c r="AG132" i="11"/>
  <c r="AE132" i="11"/>
  <c r="F134" i="11"/>
  <c r="M142" i="10"/>
  <c r="AJ132" i="11"/>
  <c r="AI132" i="11"/>
  <c r="AH132" i="11"/>
  <c r="AK132" i="11"/>
  <c r="I34" i="16"/>
  <c r="H34" i="16"/>
  <c r="G34" i="16"/>
  <c r="C34" i="16"/>
  <c r="F34" i="16"/>
  <c r="E34" i="16"/>
  <c r="C151" i="10"/>
  <c r="C152" i="10"/>
  <c r="T40" i="2"/>
  <c r="AP40" i="2"/>
  <c r="AQ40" i="2"/>
  <c r="AD40" i="2"/>
  <c r="AE40" i="2"/>
  <c r="AF40" i="2"/>
  <c r="AG40" i="2"/>
  <c r="AI40" i="2"/>
  <c r="AK40" i="2"/>
  <c r="AH40" i="2"/>
  <c r="AJ40" i="2"/>
  <c r="AL40" i="2"/>
  <c r="AM40" i="2"/>
  <c r="AN40" i="2"/>
  <c r="H40" i="2"/>
  <c r="T37" i="3"/>
  <c r="AP37" i="3"/>
  <c r="AD37" i="3"/>
  <c r="AE37" i="3"/>
  <c r="AF37" i="3"/>
  <c r="AG37" i="3"/>
  <c r="AH37" i="3"/>
  <c r="AI37" i="3"/>
  <c r="AJ37" i="3"/>
  <c r="AK37" i="3"/>
  <c r="AL37" i="3"/>
  <c r="AM37" i="3"/>
  <c r="AN37" i="3"/>
  <c r="AQ37" i="3"/>
  <c r="H37" i="3"/>
  <c r="A38" i="19"/>
  <c r="B37" i="19"/>
  <c r="B37" i="22"/>
  <c r="A38" i="22"/>
  <c r="V39" i="12"/>
  <c r="U39" i="12"/>
  <c r="T39" i="12"/>
  <c r="F40" i="12"/>
  <c r="A41" i="12"/>
  <c r="B40" i="12"/>
  <c r="D40" i="12"/>
  <c r="AC40" i="12"/>
  <c r="C40" i="12"/>
  <c r="E40" i="12"/>
  <c r="W40" i="12"/>
  <c r="A39" i="3"/>
  <c r="F38" i="3"/>
  <c r="B38" i="3"/>
  <c r="E38" i="3"/>
  <c r="W38" i="3"/>
  <c r="D38" i="3"/>
  <c r="AC38" i="3"/>
  <c r="C38" i="3"/>
  <c r="F130" i="11"/>
  <c r="M138" i="10"/>
  <c r="AF128" i="11"/>
  <c r="AG128" i="11"/>
  <c r="AI128" i="11"/>
  <c r="AJ128" i="11"/>
  <c r="V128" i="11"/>
  <c r="AE128" i="11"/>
  <c r="AD128" i="11"/>
  <c r="AK128" i="11"/>
  <c r="G128" i="11"/>
  <c r="AH128" i="11"/>
  <c r="K38" i="4"/>
  <c r="U38" i="4"/>
  <c r="T38" i="4"/>
  <c r="D33" i="16"/>
  <c r="M37" i="6"/>
  <c r="K37" i="6"/>
  <c r="L37" i="6"/>
  <c r="BB37" i="6"/>
  <c r="I34" i="6"/>
  <c r="N34" i="6"/>
  <c r="O34" i="6"/>
  <c r="J35" i="6"/>
  <c r="N142" i="11"/>
  <c r="K142" i="11"/>
  <c r="E143" i="11"/>
  <c r="Z143" i="11"/>
  <c r="Z140" i="11"/>
  <c r="K39" i="2"/>
  <c r="B35" i="20"/>
  <c r="A36" i="20"/>
  <c r="A42" i="2"/>
  <c r="B41" i="2"/>
  <c r="F41" i="2"/>
  <c r="D41" i="2"/>
  <c r="AC41" i="2"/>
  <c r="C41" i="2"/>
  <c r="E41" i="2"/>
  <c r="W41" i="2"/>
  <c r="U39" i="8"/>
  <c r="T39" i="8"/>
  <c r="F41" i="23"/>
  <c r="D41" i="23"/>
  <c r="C41" i="23"/>
  <c r="A42" i="23"/>
  <c r="E41" i="23"/>
  <c r="B41" i="23"/>
  <c r="V39" i="7"/>
  <c r="K38" i="7"/>
  <c r="L39" i="7"/>
  <c r="J37" i="7"/>
  <c r="BB39" i="7"/>
  <c r="M39" i="7"/>
  <c r="I36" i="7"/>
  <c r="T38" i="7"/>
  <c r="M40" i="8"/>
  <c r="L40" i="8"/>
  <c r="BB40" i="8"/>
  <c r="I37" i="8"/>
  <c r="N37" i="8"/>
  <c r="O37" i="8"/>
  <c r="J38" i="8"/>
  <c r="U38" i="5"/>
  <c r="T38" i="5"/>
  <c r="V38" i="5"/>
  <c r="L38" i="5"/>
  <c r="BB38" i="5"/>
  <c r="J36" i="5"/>
  <c r="K37" i="5"/>
  <c r="M38" i="5"/>
  <c r="I35" i="5"/>
  <c r="N35" i="5"/>
  <c r="O35" i="5"/>
  <c r="U37" i="6"/>
  <c r="T37" i="6"/>
  <c r="K147" i="11"/>
  <c r="K144" i="11"/>
  <c r="B35" i="15"/>
  <c r="A36" i="15"/>
  <c r="S40" i="23"/>
  <c r="BB40" i="23"/>
  <c r="L40" i="23"/>
  <c r="K40" i="23"/>
  <c r="R40" i="23"/>
  <c r="W40" i="23"/>
  <c r="M40" i="23"/>
  <c r="V40" i="23"/>
  <c r="O40" i="23"/>
  <c r="I40" i="23"/>
  <c r="T40" i="23"/>
  <c r="U40" i="23"/>
  <c r="X40" i="23"/>
  <c r="J40" i="23"/>
  <c r="Q40" i="23"/>
  <c r="P40" i="23"/>
  <c r="N40" i="23"/>
  <c r="AD39" i="7"/>
  <c r="AJ39" i="7"/>
  <c r="AL39" i="7"/>
  <c r="AH39" i="7"/>
  <c r="AF39" i="7"/>
  <c r="AN39" i="7"/>
  <c r="AQ39" i="7"/>
  <c r="AP39" i="7"/>
  <c r="AE39" i="7"/>
  <c r="AK39" i="7"/>
  <c r="AM39" i="7"/>
  <c r="AI39" i="7"/>
  <c r="AG39" i="7"/>
  <c r="H39" i="7"/>
  <c r="U39" i="7"/>
  <c r="T39" i="7"/>
  <c r="A41" i="7"/>
  <c r="D40" i="7"/>
  <c r="AC40" i="7"/>
  <c r="E40" i="7"/>
  <c r="W40" i="7"/>
  <c r="F40" i="7"/>
  <c r="B40" i="7"/>
  <c r="C40" i="7"/>
  <c r="B41" i="8"/>
  <c r="E41" i="8"/>
  <c r="W41" i="8"/>
  <c r="D41" i="8"/>
  <c r="AC41" i="8"/>
  <c r="F41" i="8"/>
  <c r="A42" i="8"/>
  <c r="C41" i="8"/>
  <c r="V40" i="8"/>
  <c r="AQ40" i="8"/>
  <c r="AM40" i="8"/>
  <c r="AD40" i="8"/>
  <c r="AH40" i="8"/>
  <c r="AJ40" i="8"/>
  <c r="AL40" i="8"/>
  <c r="AE40" i="8"/>
  <c r="AF40" i="8"/>
  <c r="AN40" i="8"/>
  <c r="AG40" i="8"/>
  <c r="AI40" i="8"/>
  <c r="AK40" i="8"/>
  <c r="H40" i="8"/>
  <c r="U40" i="8"/>
  <c r="AP40" i="8"/>
  <c r="B38" i="18"/>
  <c r="A39" i="18"/>
  <c r="A40" i="5"/>
  <c r="F39" i="5"/>
  <c r="C39" i="5"/>
  <c r="B39" i="5"/>
  <c r="D39" i="5"/>
  <c r="AC39" i="5"/>
  <c r="E39" i="5"/>
  <c r="W39" i="5"/>
  <c r="AQ38" i="5"/>
  <c r="AE38" i="5"/>
  <c r="AK38" i="5"/>
  <c r="AM38" i="5"/>
  <c r="AH38" i="5"/>
  <c r="AG38" i="5"/>
  <c r="H38" i="5"/>
  <c r="AP38" i="5"/>
  <c r="AD38" i="5"/>
  <c r="AI38" i="5"/>
  <c r="AL38" i="5"/>
  <c r="AN38" i="5"/>
  <c r="AF38" i="5"/>
  <c r="AJ38" i="5"/>
  <c r="B41" i="14"/>
  <c r="A42" i="14"/>
  <c r="I136" i="11"/>
  <c r="I138" i="11"/>
  <c r="N146" i="10"/>
  <c r="L136" i="11"/>
  <c r="L138" i="11"/>
  <c r="O146" i="10"/>
  <c r="AA136" i="11"/>
  <c r="X136" i="11"/>
  <c r="X138" i="11"/>
  <c r="S146" i="10"/>
  <c r="U138" i="11"/>
  <c r="R146" i="10"/>
  <c r="O136" i="11"/>
  <c r="O138" i="11"/>
  <c r="P146" i="10"/>
  <c r="R136" i="11"/>
  <c r="M132" i="11"/>
  <c r="P132" i="11"/>
  <c r="Y132" i="11"/>
  <c r="S132" i="11"/>
  <c r="V132" i="11"/>
  <c r="G132" i="11"/>
  <c r="J132" i="11"/>
  <c r="Y128" i="11"/>
  <c r="AB128" i="11"/>
  <c r="S128" i="11"/>
  <c r="P128" i="11"/>
  <c r="J128" i="11"/>
  <c r="M128" i="11"/>
  <c r="A37" i="20"/>
  <c r="B36" i="20"/>
  <c r="A40" i="3"/>
  <c r="F39" i="3"/>
  <c r="B39" i="3"/>
  <c r="D39" i="3"/>
  <c r="AC39" i="3"/>
  <c r="C39" i="3"/>
  <c r="E39" i="3"/>
  <c r="W39" i="3"/>
  <c r="A39" i="22"/>
  <c r="B38" i="22"/>
  <c r="D34" i="16"/>
  <c r="B158" i="10"/>
  <c r="B160" i="10"/>
  <c r="N151" i="11"/>
  <c r="N148" i="11"/>
  <c r="B159" i="10"/>
  <c r="B161" i="10"/>
  <c r="C157" i="10"/>
  <c r="A36" i="21"/>
  <c r="B35" i="21"/>
  <c r="Z151" i="11"/>
  <c r="Z148" i="11"/>
  <c r="E151" i="11"/>
  <c r="Q151" i="11"/>
  <c r="Q148" i="11"/>
  <c r="H151" i="11"/>
  <c r="H148" i="11"/>
  <c r="C149" i="11"/>
  <c r="K150" i="11"/>
  <c r="W150" i="11"/>
  <c r="A150" i="11"/>
  <c r="N150" i="11"/>
  <c r="Z150" i="11"/>
  <c r="C148" i="11"/>
  <c r="E150" i="11"/>
  <c r="Q150" i="11"/>
  <c r="H150" i="11"/>
  <c r="T150" i="11"/>
  <c r="A37" i="17"/>
  <c r="B36" i="17"/>
  <c r="H146" i="11"/>
  <c r="N146" i="11"/>
  <c r="T147" i="11"/>
  <c r="T144" i="11"/>
  <c r="E147" i="11"/>
  <c r="M41" i="2"/>
  <c r="L41" i="2"/>
  <c r="BB41" i="2"/>
  <c r="I38" i="2"/>
  <c r="N38" i="2"/>
  <c r="O38" i="2"/>
  <c r="J39" i="2"/>
  <c r="U41" i="2"/>
  <c r="V41" i="2"/>
  <c r="B42" i="2"/>
  <c r="K41" i="2"/>
  <c r="F42" i="2"/>
  <c r="A43" i="2"/>
  <c r="D42" i="2"/>
  <c r="AC42" i="2"/>
  <c r="C42" i="2"/>
  <c r="E42" i="2"/>
  <c r="W42" i="2"/>
  <c r="E140" i="11"/>
  <c r="X140" i="11"/>
  <c r="AC143" i="11"/>
  <c r="L40" i="12"/>
  <c r="BB40" i="12"/>
  <c r="M40" i="12"/>
  <c r="N40" i="12"/>
  <c r="O40" i="12"/>
  <c r="I37" i="12"/>
  <c r="N37" i="12"/>
  <c r="O37" i="12"/>
  <c r="J38" i="12"/>
  <c r="C156" i="10"/>
  <c r="C155" i="10"/>
  <c r="B41" i="4"/>
  <c r="K40" i="4"/>
  <c r="F41" i="4"/>
  <c r="A42" i="4"/>
  <c r="D41" i="4"/>
  <c r="AC41" i="4"/>
  <c r="E41" i="4"/>
  <c r="W41" i="4"/>
  <c r="C41" i="4"/>
  <c r="U39" i="4"/>
  <c r="T39" i="4"/>
  <c r="H38" i="6"/>
  <c r="AF38" i="6"/>
  <c r="AN38" i="6"/>
  <c r="AG38" i="6"/>
  <c r="AH38" i="6"/>
  <c r="AI38" i="6"/>
  <c r="AQ38" i="6"/>
  <c r="AJ38" i="6"/>
  <c r="AP38" i="6"/>
  <c r="AK38" i="6"/>
  <c r="AD38" i="6"/>
  <c r="AL38" i="6"/>
  <c r="AE38" i="6"/>
  <c r="AM38" i="6"/>
  <c r="A156" i="11"/>
  <c r="B152" i="11"/>
  <c r="K40" i="2"/>
  <c r="W146" i="11"/>
  <c r="Q146" i="11"/>
  <c r="H147" i="11"/>
  <c r="H144" i="11"/>
  <c r="Z147" i="11"/>
  <c r="Z144" i="11"/>
  <c r="B41" i="12"/>
  <c r="K40" i="12"/>
  <c r="A42" i="12"/>
  <c r="F41" i="12"/>
  <c r="E41" i="12"/>
  <c r="W41" i="12"/>
  <c r="D41" i="12"/>
  <c r="AC41" i="12"/>
  <c r="C41" i="12"/>
  <c r="E35" i="16"/>
  <c r="G35" i="16"/>
  <c r="I35" i="16"/>
  <c r="H35" i="16"/>
  <c r="F35" i="16"/>
  <c r="C35" i="16"/>
  <c r="K39" i="4"/>
  <c r="BB40" i="4"/>
  <c r="L40" i="4"/>
  <c r="M40" i="4"/>
  <c r="N40" i="4"/>
  <c r="O40" i="4"/>
  <c r="I37" i="4"/>
  <c r="N37" i="4"/>
  <c r="O37" i="4"/>
  <c r="J38" i="4"/>
  <c r="V38" i="6"/>
  <c r="U38" i="6"/>
  <c r="T38" i="6"/>
  <c r="A40" i="6"/>
  <c r="B39" i="6"/>
  <c r="K38" i="6"/>
  <c r="F39" i="6"/>
  <c r="D39" i="6"/>
  <c r="AC39" i="6"/>
  <c r="E39" i="6"/>
  <c r="W39" i="6"/>
  <c r="C39" i="6"/>
  <c r="K39" i="12"/>
  <c r="E146" i="11"/>
  <c r="N147" i="11"/>
  <c r="N144" i="11"/>
  <c r="Q147" i="11"/>
  <c r="Q144" i="11"/>
  <c r="I35" i="3"/>
  <c r="N35" i="3"/>
  <c r="O35" i="3"/>
  <c r="M38" i="3"/>
  <c r="K38" i="3"/>
  <c r="BB38" i="3"/>
  <c r="L38" i="3"/>
  <c r="J36" i="3"/>
  <c r="AI41" i="2"/>
  <c r="AJ41" i="2"/>
  <c r="AK41" i="2"/>
  <c r="AP41" i="2"/>
  <c r="AQ41" i="2"/>
  <c r="T41" i="2"/>
  <c r="AD41" i="2"/>
  <c r="AE41" i="2"/>
  <c r="AM41" i="2"/>
  <c r="AN41" i="2"/>
  <c r="AF41" i="2"/>
  <c r="AH41" i="2"/>
  <c r="AG41" i="2"/>
  <c r="AL41" i="2"/>
  <c r="H41" i="2"/>
  <c r="V38" i="3"/>
  <c r="U38" i="3"/>
  <c r="AQ38" i="3"/>
  <c r="AP38" i="3"/>
  <c r="T38" i="3"/>
  <c r="AE38" i="3"/>
  <c r="AG38" i="3"/>
  <c r="AI38" i="3"/>
  <c r="AK38" i="3"/>
  <c r="AM38" i="3"/>
  <c r="AN38" i="3"/>
  <c r="AD38" i="3"/>
  <c r="AF38" i="3"/>
  <c r="AH38" i="3"/>
  <c r="AJ38" i="3"/>
  <c r="AL38" i="3"/>
  <c r="H38" i="3"/>
  <c r="V40" i="12"/>
  <c r="AH40" i="12"/>
  <c r="AI40" i="12"/>
  <c r="AJ40" i="12"/>
  <c r="AK40" i="12"/>
  <c r="AL40" i="12"/>
  <c r="AM40" i="12"/>
  <c r="AF40" i="12"/>
  <c r="AG40" i="12"/>
  <c r="AD40" i="12"/>
  <c r="AE40" i="12"/>
  <c r="AP40" i="12"/>
  <c r="AQ40" i="12"/>
  <c r="AN40" i="12"/>
  <c r="H40" i="12"/>
  <c r="A39" i="19"/>
  <c r="B38" i="19"/>
  <c r="A37" i="16"/>
  <c r="B36" i="16"/>
  <c r="F136" i="11"/>
  <c r="V40" i="4"/>
  <c r="AD40" i="4"/>
  <c r="AE40" i="4"/>
  <c r="AF40" i="4"/>
  <c r="AG40" i="4"/>
  <c r="AH40" i="4"/>
  <c r="AI40" i="4"/>
  <c r="AJ40" i="4"/>
  <c r="AK40" i="4"/>
  <c r="AL40" i="4"/>
  <c r="AM40" i="4"/>
  <c r="AN40" i="4"/>
  <c r="AP40" i="4"/>
  <c r="AQ40" i="4"/>
  <c r="H40" i="4"/>
  <c r="U40" i="4"/>
  <c r="T40" i="4"/>
  <c r="M38" i="6"/>
  <c r="L38" i="6"/>
  <c r="BB38" i="6"/>
  <c r="I35" i="6"/>
  <c r="N35" i="6"/>
  <c r="O35" i="6"/>
  <c r="J36" i="6"/>
  <c r="K37" i="3"/>
  <c r="K146" i="11"/>
  <c r="T146" i="11"/>
  <c r="Z146" i="11"/>
  <c r="W147" i="11"/>
  <c r="W144" i="11"/>
  <c r="T40" i="8"/>
  <c r="U40" i="12"/>
  <c r="T40" i="12"/>
  <c r="T151" i="11"/>
  <c r="T148" i="11"/>
  <c r="W151" i="11"/>
  <c r="W148" i="11"/>
  <c r="K151" i="11"/>
  <c r="K148" i="11"/>
  <c r="K38" i="5"/>
  <c r="L39" i="5"/>
  <c r="I36" i="5"/>
  <c r="M39" i="5"/>
  <c r="BB39" i="5"/>
  <c r="J37" i="5"/>
  <c r="AQ39" i="5"/>
  <c r="AG39" i="5"/>
  <c r="AI39" i="5"/>
  <c r="AE39" i="5"/>
  <c r="AL39" i="5"/>
  <c r="AN39" i="5"/>
  <c r="AF39" i="5"/>
  <c r="AP39" i="5"/>
  <c r="AH39" i="5"/>
  <c r="AJ39" i="5"/>
  <c r="AK39" i="5"/>
  <c r="AM39" i="5"/>
  <c r="AD39" i="5"/>
  <c r="H39" i="5"/>
  <c r="B39" i="18"/>
  <c r="A40" i="18"/>
  <c r="F42" i="8"/>
  <c r="D42" i="8"/>
  <c r="AC42" i="8"/>
  <c r="E42" i="8"/>
  <c r="W42" i="8"/>
  <c r="B42" i="8"/>
  <c r="A43" i="8"/>
  <c r="C42" i="8"/>
  <c r="BB41" i="8"/>
  <c r="K41" i="8"/>
  <c r="I38" i="8"/>
  <c r="N38" i="8"/>
  <c r="O38" i="8"/>
  <c r="L41" i="8"/>
  <c r="M41" i="8"/>
  <c r="J39" i="8"/>
  <c r="BB40" i="7"/>
  <c r="M40" i="7"/>
  <c r="J38" i="7"/>
  <c r="L40" i="7"/>
  <c r="K40" i="7"/>
  <c r="I37" i="7"/>
  <c r="N37" i="7"/>
  <c r="O37" i="7"/>
  <c r="F41" i="7"/>
  <c r="E41" i="7"/>
  <c r="W41" i="7"/>
  <c r="C41" i="7"/>
  <c r="B41" i="7"/>
  <c r="A42" i="7"/>
  <c r="D41" i="7"/>
  <c r="AC41" i="7"/>
  <c r="A37" i="15"/>
  <c r="B36" i="15"/>
  <c r="K40" i="8"/>
  <c r="N40" i="8"/>
  <c r="O40" i="8"/>
  <c r="K39" i="7"/>
  <c r="U39" i="5"/>
  <c r="V39" i="5"/>
  <c r="T39" i="5"/>
  <c r="F40" i="5"/>
  <c r="E40" i="5"/>
  <c r="W40" i="5"/>
  <c r="C40" i="5"/>
  <c r="V40" i="5"/>
  <c r="A41" i="5"/>
  <c r="B40" i="5"/>
  <c r="D40" i="5"/>
  <c r="AC40" i="5"/>
  <c r="V41" i="8"/>
  <c r="AK41" i="8"/>
  <c r="AE41" i="8"/>
  <c r="AM41" i="8"/>
  <c r="AD41" i="8"/>
  <c r="AH41" i="8"/>
  <c r="AI41" i="8"/>
  <c r="H41" i="8"/>
  <c r="AL41" i="8"/>
  <c r="AF41" i="8"/>
  <c r="AN41" i="8"/>
  <c r="AG41" i="8"/>
  <c r="AP41" i="8"/>
  <c r="AJ41" i="8"/>
  <c r="AQ41" i="8"/>
  <c r="V40" i="7"/>
  <c r="AG40" i="7"/>
  <c r="AP40" i="7"/>
  <c r="AE40" i="7"/>
  <c r="AJ40" i="7"/>
  <c r="AL40" i="7"/>
  <c r="AQ40" i="7"/>
  <c r="AI40" i="7"/>
  <c r="AF40" i="7"/>
  <c r="AN40" i="7"/>
  <c r="AD40" i="7"/>
  <c r="AK40" i="7"/>
  <c r="AM40" i="7"/>
  <c r="AH40" i="7"/>
  <c r="H40" i="7"/>
  <c r="W41" i="23"/>
  <c r="S41" i="23"/>
  <c r="X41" i="23"/>
  <c r="J41" i="23"/>
  <c r="P41" i="23"/>
  <c r="K41" i="23"/>
  <c r="N41" i="23"/>
  <c r="BB41" i="23"/>
  <c r="L41" i="23"/>
  <c r="U41" i="23"/>
  <c r="Q41" i="23"/>
  <c r="R41" i="23"/>
  <c r="I41" i="23"/>
  <c r="O41" i="23"/>
  <c r="V41" i="23"/>
  <c r="M41" i="23"/>
  <c r="T41" i="23"/>
  <c r="B42" i="23"/>
  <c r="E42" i="23"/>
  <c r="C42" i="23"/>
  <c r="A43" i="23"/>
  <c r="F42" i="23"/>
  <c r="D42" i="23"/>
  <c r="A43" i="14"/>
  <c r="B42" i="14"/>
  <c r="U140" i="11"/>
  <c r="U142" i="11"/>
  <c r="R150" i="10"/>
  <c r="O140" i="11"/>
  <c r="O142" i="11"/>
  <c r="P150" i="10"/>
  <c r="AA140" i="11"/>
  <c r="X142" i="11"/>
  <c r="S150" i="10"/>
  <c r="I140" i="11"/>
  <c r="I142" i="11"/>
  <c r="N150" i="10"/>
  <c r="R140" i="11"/>
  <c r="L140" i="11"/>
  <c r="AA138" i="11"/>
  <c r="T146" i="10"/>
  <c r="AB136" i="11"/>
  <c r="R138" i="11"/>
  <c r="Q146" i="10"/>
  <c r="E36" i="16"/>
  <c r="F36" i="16"/>
  <c r="I36" i="16"/>
  <c r="G36" i="16"/>
  <c r="H36" i="16"/>
  <c r="C36" i="16"/>
  <c r="V39" i="6"/>
  <c r="BB39" i="6"/>
  <c r="L39" i="6"/>
  <c r="M39" i="6"/>
  <c r="I36" i="6"/>
  <c r="J37" i="6"/>
  <c r="A160" i="11"/>
  <c r="B156" i="11"/>
  <c r="B42" i="4"/>
  <c r="F42" i="4"/>
  <c r="A43" i="4"/>
  <c r="E42" i="4"/>
  <c r="W42" i="4"/>
  <c r="D42" i="4"/>
  <c r="AC42" i="4"/>
  <c r="C42" i="4"/>
  <c r="V42" i="2"/>
  <c r="U42" i="2"/>
  <c r="M42" i="2"/>
  <c r="L42" i="2"/>
  <c r="BB42" i="2"/>
  <c r="I39" i="2"/>
  <c r="N39" i="2"/>
  <c r="O39" i="2"/>
  <c r="J40" i="2"/>
  <c r="E144" i="11"/>
  <c r="L144" i="11"/>
  <c r="AC147" i="11"/>
  <c r="B163" i="10"/>
  <c r="B165" i="10"/>
  <c r="C161" i="10"/>
  <c r="B162" i="10"/>
  <c r="B164" i="10"/>
  <c r="A40" i="22"/>
  <c r="B39" i="22"/>
  <c r="A38" i="16"/>
  <c r="B37" i="16"/>
  <c r="F40" i="6"/>
  <c r="B40" i="6"/>
  <c r="A41" i="6"/>
  <c r="D40" i="6"/>
  <c r="AC40" i="6"/>
  <c r="C40" i="6"/>
  <c r="E40" i="6"/>
  <c r="W40" i="6"/>
  <c r="AP41" i="12"/>
  <c r="AQ41" i="12"/>
  <c r="AN41" i="12"/>
  <c r="AH41" i="12"/>
  <c r="AI41" i="12"/>
  <c r="AJ41" i="12"/>
  <c r="AK41" i="12"/>
  <c r="AL41" i="12"/>
  <c r="AM41" i="12"/>
  <c r="AF41" i="12"/>
  <c r="AG41" i="12"/>
  <c r="AD41" i="12"/>
  <c r="AE41" i="12"/>
  <c r="H41" i="12"/>
  <c r="V41" i="4"/>
  <c r="AD41" i="4"/>
  <c r="AE41" i="4"/>
  <c r="AF41" i="4"/>
  <c r="AG41" i="4"/>
  <c r="AH41" i="4"/>
  <c r="AI41" i="4"/>
  <c r="AJ41" i="4"/>
  <c r="AK41" i="4"/>
  <c r="AL41" i="4"/>
  <c r="AM41" i="4"/>
  <c r="AN41" i="4"/>
  <c r="AP41" i="4"/>
  <c r="AQ41" i="4"/>
  <c r="H41" i="4"/>
  <c r="F140" i="11"/>
  <c r="C159" i="10"/>
  <c r="C160" i="10"/>
  <c r="L39" i="3"/>
  <c r="BB39" i="3"/>
  <c r="M39" i="3"/>
  <c r="I36" i="3"/>
  <c r="J37" i="3"/>
  <c r="F138" i="11"/>
  <c r="M146" i="10"/>
  <c r="AH136" i="11"/>
  <c r="AI136" i="11"/>
  <c r="AF136" i="11"/>
  <c r="AD136" i="11"/>
  <c r="AK136" i="11"/>
  <c r="AJ136" i="11"/>
  <c r="AG136" i="11"/>
  <c r="AE136" i="11"/>
  <c r="A40" i="19"/>
  <c r="B39" i="19"/>
  <c r="U41" i="12"/>
  <c r="V41" i="12"/>
  <c r="F42" i="12"/>
  <c r="A43" i="12"/>
  <c r="B42" i="12"/>
  <c r="E42" i="12"/>
  <c r="W42" i="12"/>
  <c r="D42" i="12"/>
  <c r="AC42" i="12"/>
  <c r="C42" i="12"/>
  <c r="M41" i="4"/>
  <c r="BB41" i="4"/>
  <c r="K41" i="4"/>
  <c r="L41" i="4"/>
  <c r="I38" i="4"/>
  <c r="N38" i="4"/>
  <c r="O38" i="4"/>
  <c r="J39" i="4"/>
  <c r="B43" i="2"/>
  <c r="K42" i="2"/>
  <c r="F43" i="2"/>
  <c r="A44" i="2"/>
  <c r="E43" i="2"/>
  <c r="W43" i="2"/>
  <c r="D43" i="2"/>
  <c r="AC43" i="2"/>
  <c r="C43" i="2"/>
  <c r="B37" i="17"/>
  <c r="A38" i="17"/>
  <c r="E148" i="11"/>
  <c r="A37" i="21"/>
  <c r="B36" i="21"/>
  <c r="AD39" i="3"/>
  <c r="AE39" i="3"/>
  <c r="AF39" i="3"/>
  <c r="AG39" i="3"/>
  <c r="AH39" i="3"/>
  <c r="AI39" i="3"/>
  <c r="AJ39" i="3"/>
  <c r="AK39" i="3"/>
  <c r="AL39" i="3"/>
  <c r="AM39" i="3"/>
  <c r="AQ39" i="3"/>
  <c r="AP39" i="3"/>
  <c r="AN39" i="3"/>
  <c r="H39" i="3"/>
  <c r="A38" i="20"/>
  <c r="B37" i="20"/>
  <c r="AD39" i="6"/>
  <c r="AH39" i="6"/>
  <c r="AL39" i="6"/>
  <c r="AF39" i="6"/>
  <c r="AJ39" i="6"/>
  <c r="AN39" i="6"/>
  <c r="H39" i="6"/>
  <c r="AI39" i="6"/>
  <c r="AP39" i="6"/>
  <c r="AK39" i="6"/>
  <c r="AE39" i="6"/>
  <c r="AM39" i="6"/>
  <c r="AG39" i="6"/>
  <c r="AQ39" i="6"/>
  <c r="D35" i="16"/>
  <c r="K41" i="12"/>
  <c r="M41" i="12"/>
  <c r="L41" i="12"/>
  <c r="BB41" i="12"/>
  <c r="I38" i="12"/>
  <c r="N38" i="12"/>
  <c r="O38" i="12"/>
  <c r="J39" i="12"/>
  <c r="Z155" i="11"/>
  <c r="Z152" i="11"/>
  <c r="W155" i="11"/>
  <c r="W152" i="11"/>
  <c r="N155" i="11"/>
  <c r="N152" i="11"/>
  <c r="T155" i="11"/>
  <c r="T152" i="11"/>
  <c r="E155" i="11"/>
  <c r="K155" i="11"/>
  <c r="K152" i="11"/>
  <c r="H155" i="11"/>
  <c r="H152" i="11"/>
  <c r="Q155" i="11"/>
  <c r="Q152" i="11"/>
  <c r="H154" i="11"/>
  <c r="T154" i="11"/>
  <c r="C153" i="11"/>
  <c r="K154" i="11"/>
  <c r="W154" i="11"/>
  <c r="A154" i="11"/>
  <c r="N154" i="11"/>
  <c r="Z154" i="11"/>
  <c r="C152" i="11"/>
  <c r="E154" i="11"/>
  <c r="Q154" i="11"/>
  <c r="T42" i="2"/>
  <c r="AD42" i="2"/>
  <c r="AE42" i="2"/>
  <c r="AF42" i="2"/>
  <c r="AG42" i="2"/>
  <c r="AH42" i="2"/>
  <c r="AP42" i="2"/>
  <c r="AQ42" i="2"/>
  <c r="AL42" i="2"/>
  <c r="AI42" i="2"/>
  <c r="AK42" i="2"/>
  <c r="AM42" i="2"/>
  <c r="AN42" i="2"/>
  <c r="AJ42" i="2"/>
  <c r="H42" i="2"/>
  <c r="U39" i="3"/>
  <c r="V39" i="3"/>
  <c r="A41" i="3"/>
  <c r="F40" i="3"/>
  <c r="B40" i="3"/>
  <c r="D40" i="3"/>
  <c r="AC40" i="3"/>
  <c r="C40" i="3"/>
  <c r="E40" i="3"/>
  <c r="W40" i="3"/>
  <c r="AC151" i="11"/>
  <c r="I148" i="11"/>
  <c r="I150" i="11"/>
  <c r="N158" i="10"/>
  <c r="T39" i="3"/>
  <c r="T41" i="12"/>
  <c r="U39" i="6"/>
  <c r="T39" i="6"/>
  <c r="O42" i="23"/>
  <c r="P42" i="23"/>
  <c r="N42" i="23"/>
  <c r="BB42" i="23"/>
  <c r="L42" i="23"/>
  <c r="K42" i="23"/>
  <c r="R42" i="23"/>
  <c r="S42" i="23"/>
  <c r="U42" i="23"/>
  <c r="M42" i="23"/>
  <c r="V42" i="23"/>
  <c r="I42" i="23"/>
  <c r="T42" i="23"/>
  <c r="Q42" i="23"/>
  <c r="X42" i="23"/>
  <c r="J42" i="23"/>
  <c r="W42" i="23"/>
  <c r="U40" i="7"/>
  <c r="T40" i="7"/>
  <c r="B41" i="5"/>
  <c r="F41" i="5"/>
  <c r="C41" i="5"/>
  <c r="A42" i="5"/>
  <c r="D41" i="5"/>
  <c r="AC41" i="5"/>
  <c r="E41" i="5"/>
  <c r="W41" i="5"/>
  <c r="A38" i="15"/>
  <c r="B37" i="15"/>
  <c r="A43" i="7"/>
  <c r="C42" i="7"/>
  <c r="D42" i="7"/>
  <c r="AC42" i="7"/>
  <c r="B42" i="7"/>
  <c r="F42" i="7"/>
  <c r="E42" i="7"/>
  <c r="W42" i="7"/>
  <c r="V41" i="7"/>
  <c r="U41" i="7"/>
  <c r="AQ41" i="7"/>
  <c r="AI41" i="7"/>
  <c r="AG41" i="7"/>
  <c r="AP41" i="7"/>
  <c r="AE41" i="7"/>
  <c r="AK41" i="7"/>
  <c r="AM41" i="7"/>
  <c r="AH41" i="7"/>
  <c r="AF41" i="7"/>
  <c r="AN41" i="7"/>
  <c r="AD41" i="7"/>
  <c r="AJ41" i="7"/>
  <c r="AL41" i="7"/>
  <c r="H41" i="7"/>
  <c r="V42" i="8"/>
  <c r="U42" i="8"/>
  <c r="L42" i="8"/>
  <c r="I39" i="8"/>
  <c r="N39" i="8"/>
  <c r="O39" i="8"/>
  <c r="M42" i="8"/>
  <c r="BB42" i="8"/>
  <c r="J40" i="8"/>
  <c r="B40" i="18"/>
  <c r="A41" i="18"/>
  <c r="D43" i="23"/>
  <c r="C43" i="23"/>
  <c r="F43" i="23"/>
  <c r="B43" i="23"/>
  <c r="A44" i="23"/>
  <c r="E43" i="23"/>
  <c r="U41" i="8"/>
  <c r="T41" i="8"/>
  <c r="K39" i="5"/>
  <c r="K40" i="5"/>
  <c r="M40" i="5"/>
  <c r="J38" i="5"/>
  <c r="L40" i="5"/>
  <c r="BB40" i="5"/>
  <c r="I37" i="5"/>
  <c r="N37" i="5"/>
  <c r="O37" i="5"/>
  <c r="AQ40" i="5"/>
  <c r="AE40" i="5"/>
  <c r="AP40" i="5"/>
  <c r="AJ40" i="5"/>
  <c r="AK40" i="5"/>
  <c r="AM40" i="5"/>
  <c r="AG40" i="5"/>
  <c r="AD40" i="5"/>
  <c r="AF40" i="5"/>
  <c r="AI40" i="5"/>
  <c r="AH40" i="5"/>
  <c r="AL40" i="5"/>
  <c r="AN40" i="5"/>
  <c r="H40" i="5"/>
  <c r="M41" i="7"/>
  <c r="L41" i="7"/>
  <c r="I38" i="7"/>
  <c r="N38" i="7"/>
  <c r="O38" i="7"/>
  <c r="BB41" i="7"/>
  <c r="K41" i="7"/>
  <c r="J39" i="7"/>
  <c r="N40" i="7"/>
  <c r="O40" i="7"/>
  <c r="B43" i="8"/>
  <c r="A44" i="8"/>
  <c r="C43" i="8"/>
  <c r="F43" i="8"/>
  <c r="D43" i="8"/>
  <c r="AC43" i="8"/>
  <c r="E43" i="8"/>
  <c r="W43" i="8"/>
  <c r="AP42" i="8"/>
  <c r="AJ42" i="8"/>
  <c r="AK42" i="8"/>
  <c r="AE42" i="8"/>
  <c r="AM42" i="8"/>
  <c r="AD42" i="8"/>
  <c r="AH42" i="8"/>
  <c r="AI42" i="8"/>
  <c r="AQ42" i="8"/>
  <c r="AL42" i="8"/>
  <c r="AF42" i="8"/>
  <c r="AN42" i="8"/>
  <c r="AG42" i="8"/>
  <c r="H42" i="8"/>
  <c r="B43" i="14"/>
  <c r="A44" i="14"/>
  <c r="Y136" i="11"/>
  <c r="AA148" i="11"/>
  <c r="O148" i="11"/>
  <c r="O150" i="11"/>
  <c r="P158" i="10"/>
  <c r="X148" i="11"/>
  <c r="X150" i="11"/>
  <c r="S158" i="10"/>
  <c r="U148" i="11"/>
  <c r="R148" i="11"/>
  <c r="L148" i="11"/>
  <c r="AA144" i="11"/>
  <c r="AA146" i="11"/>
  <c r="T154" i="10"/>
  <c r="X144" i="11"/>
  <c r="U144" i="11"/>
  <c r="O144" i="11"/>
  <c r="O146" i="11"/>
  <c r="P154" i="10"/>
  <c r="R144" i="11"/>
  <c r="L146" i="11"/>
  <c r="O154" i="10"/>
  <c r="I144" i="11"/>
  <c r="I146" i="11"/>
  <c r="N154" i="10"/>
  <c r="AA142" i="11"/>
  <c r="T150" i="10"/>
  <c r="R142" i="11"/>
  <c r="Q150" i="10"/>
  <c r="L142" i="11"/>
  <c r="O150" i="10"/>
  <c r="S136" i="11"/>
  <c r="M136" i="11"/>
  <c r="P136" i="11"/>
  <c r="V136" i="11"/>
  <c r="G136" i="11"/>
  <c r="J136" i="11"/>
  <c r="AP40" i="3"/>
  <c r="AD40" i="3"/>
  <c r="AE40" i="3"/>
  <c r="AF40" i="3"/>
  <c r="AG40" i="3"/>
  <c r="AH40" i="3"/>
  <c r="AI40" i="3"/>
  <c r="AJ40" i="3"/>
  <c r="AK40" i="3"/>
  <c r="AL40" i="3"/>
  <c r="AM40" i="3"/>
  <c r="AN40" i="3"/>
  <c r="AQ40" i="3"/>
  <c r="H40" i="3"/>
  <c r="A39" i="20"/>
  <c r="B38" i="20"/>
  <c r="F148" i="11"/>
  <c r="A39" i="17"/>
  <c r="B38" i="17"/>
  <c r="B44" i="2"/>
  <c r="A45" i="2"/>
  <c r="F44" i="2"/>
  <c r="E44" i="2"/>
  <c r="W44" i="2"/>
  <c r="D44" i="2"/>
  <c r="AC44" i="2"/>
  <c r="C44" i="2"/>
  <c r="B41" i="6"/>
  <c r="A42" i="6"/>
  <c r="F41" i="6"/>
  <c r="E41" i="6"/>
  <c r="W41" i="6"/>
  <c r="D41" i="6"/>
  <c r="AC41" i="6"/>
  <c r="C41" i="6"/>
  <c r="A41" i="22"/>
  <c r="B40" i="22"/>
  <c r="L42" i="4"/>
  <c r="BB42" i="4"/>
  <c r="M42" i="4"/>
  <c r="I39" i="4"/>
  <c r="N39" i="4"/>
  <c r="O39" i="4"/>
  <c r="J40" i="4"/>
  <c r="I37" i="3"/>
  <c r="N37" i="3"/>
  <c r="O37" i="3"/>
  <c r="M40" i="3"/>
  <c r="BB40" i="3"/>
  <c r="L40" i="3"/>
  <c r="N40" i="3"/>
  <c r="O40" i="3"/>
  <c r="J38" i="3"/>
  <c r="E152" i="11"/>
  <c r="I152" i="11"/>
  <c r="AC155" i="11"/>
  <c r="V43" i="2"/>
  <c r="U43" i="2"/>
  <c r="T43" i="2"/>
  <c r="AP43" i="2"/>
  <c r="AQ43" i="2"/>
  <c r="AD43" i="2"/>
  <c r="AE43" i="2"/>
  <c r="AF43" i="2"/>
  <c r="AG43" i="2"/>
  <c r="AJ43" i="2"/>
  <c r="AL43" i="2"/>
  <c r="AI43" i="2"/>
  <c r="AK43" i="2"/>
  <c r="AM43" i="2"/>
  <c r="AN43" i="2"/>
  <c r="AH43" i="2"/>
  <c r="H43" i="2"/>
  <c r="L42" i="12"/>
  <c r="BB42" i="12"/>
  <c r="M42" i="12"/>
  <c r="I39" i="12"/>
  <c r="N39" i="12"/>
  <c r="O39" i="12"/>
  <c r="J40" i="12"/>
  <c r="G95" i="10"/>
  <c r="I37" i="6"/>
  <c r="N37" i="6"/>
  <c r="O37" i="6"/>
  <c r="BB40" i="6"/>
  <c r="M40" i="6"/>
  <c r="L40" i="6"/>
  <c r="J38" i="6"/>
  <c r="C156" i="11"/>
  <c r="C157" i="11"/>
  <c r="A158" i="11"/>
  <c r="A38" i="21"/>
  <c r="B37" i="21"/>
  <c r="M43" i="2"/>
  <c r="L43" i="2"/>
  <c r="BB43" i="2"/>
  <c r="I40" i="2"/>
  <c r="J41" i="2"/>
  <c r="V42" i="12"/>
  <c r="A44" i="12"/>
  <c r="B43" i="12"/>
  <c r="F43" i="12"/>
  <c r="D43" i="12"/>
  <c r="AC43" i="12"/>
  <c r="C43" i="12"/>
  <c r="E43" i="12"/>
  <c r="W43" i="12"/>
  <c r="B40" i="19"/>
  <c r="A41" i="19"/>
  <c r="K39" i="3"/>
  <c r="F142" i="11"/>
  <c r="M150" i="10"/>
  <c r="AI140" i="11"/>
  <c r="AB140" i="11"/>
  <c r="AK140" i="11"/>
  <c r="M140" i="11"/>
  <c r="AD140" i="11"/>
  <c r="AE140" i="11"/>
  <c r="AJ140" i="11"/>
  <c r="AH140" i="11"/>
  <c r="AF140" i="11"/>
  <c r="AG140" i="11"/>
  <c r="V40" i="6"/>
  <c r="U40" i="6"/>
  <c r="T40" i="6"/>
  <c r="AF40" i="6"/>
  <c r="AJ40" i="6"/>
  <c r="AN40" i="6"/>
  <c r="AQ40" i="6"/>
  <c r="AE40" i="6"/>
  <c r="AI40" i="6"/>
  <c r="AM40" i="6"/>
  <c r="AD40" i="6"/>
  <c r="AH40" i="6"/>
  <c r="AL40" i="6"/>
  <c r="AP40" i="6"/>
  <c r="AG40" i="6"/>
  <c r="AK40" i="6"/>
  <c r="H40" i="6"/>
  <c r="G37" i="16"/>
  <c r="H37" i="16"/>
  <c r="C37" i="16"/>
  <c r="I37" i="16"/>
  <c r="F37" i="16"/>
  <c r="E37" i="16"/>
  <c r="C165" i="10"/>
  <c r="B166" i="10"/>
  <c r="B168" i="10"/>
  <c r="B167" i="10"/>
  <c r="B169" i="10"/>
  <c r="F144" i="11"/>
  <c r="B43" i="4"/>
  <c r="F43" i="4"/>
  <c r="A44" i="4"/>
  <c r="D43" i="4"/>
  <c r="AC43" i="4"/>
  <c r="C43" i="4"/>
  <c r="E43" i="4"/>
  <c r="W43" i="4"/>
  <c r="A164" i="11"/>
  <c r="B160" i="11"/>
  <c r="D36" i="16"/>
  <c r="V40" i="3"/>
  <c r="U40" i="3"/>
  <c r="T40" i="3"/>
  <c r="A42" i="3"/>
  <c r="B41" i="3"/>
  <c r="F41" i="3"/>
  <c r="D41" i="3"/>
  <c r="AC41" i="3"/>
  <c r="C41" i="3"/>
  <c r="E41" i="3"/>
  <c r="W41" i="3"/>
  <c r="AD42" i="12"/>
  <c r="AE42" i="12"/>
  <c r="AP42" i="12"/>
  <c r="AQ42" i="12"/>
  <c r="AN42" i="12"/>
  <c r="AH42" i="12"/>
  <c r="AI42" i="12"/>
  <c r="AJ42" i="12"/>
  <c r="AK42" i="12"/>
  <c r="AL42" i="12"/>
  <c r="AM42" i="12"/>
  <c r="AF42" i="12"/>
  <c r="AG42" i="12"/>
  <c r="H42" i="12"/>
  <c r="U42" i="12"/>
  <c r="T42" i="12"/>
  <c r="U41" i="4"/>
  <c r="T41" i="4"/>
  <c r="B38" i="16"/>
  <c r="A39" i="16"/>
  <c r="C163" i="10"/>
  <c r="C164" i="10"/>
  <c r="V42" i="4"/>
  <c r="U42" i="4"/>
  <c r="AQ42" i="4"/>
  <c r="AD42" i="4"/>
  <c r="AE42" i="4"/>
  <c r="AF42" i="4"/>
  <c r="AG42" i="4"/>
  <c r="AH42" i="4"/>
  <c r="AI42" i="4"/>
  <c r="AJ42" i="4"/>
  <c r="AK42" i="4"/>
  <c r="AL42" i="4"/>
  <c r="AM42" i="4"/>
  <c r="AN42" i="4"/>
  <c r="AP42" i="4"/>
  <c r="H42" i="4"/>
  <c r="K39" i="6"/>
  <c r="AD43" i="8"/>
  <c r="AH43" i="8"/>
  <c r="AI43" i="8"/>
  <c r="AK43" i="8"/>
  <c r="AE43" i="8"/>
  <c r="AM43" i="8"/>
  <c r="H43" i="8"/>
  <c r="AG43" i="8"/>
  <c r="AP43" i="8"/>
  <c r="AJ43" i="8"/>
  <c r="AQ43" i="8"/>
  <c r="AL43" i="8"/>
  <c r="AF43" i="8"/>
  <c r="AN43" i="8"/>
  <c r="A45" i="8"/>
  <c r="F44" i="8"/>
  <c r="D44" i="8"/>
  <c r="AC44" i="8"/>
  <c r="B44" i="8"/>
  <c r="E44" i="8"/>
  <c r="W44" i="8"/>
  <c r="C44" i="8"/>
  <c r="A45" i="23"/>
  <c r="C44" i="23"/>
  <c r="E44" i="23"/>
  <c r="B44" i="23"/>
  <c r="F44" i="23"/>
  <c r="D44" i="23"/>
  <c r="B41" i="18"/>
  <c r="A42" i="18"/>
  <c r="AK42" i="7"/>
  <c r="AH42" i="7"/>
  <c r="AD42" i="7"/>
  <c r="H42" i="7"/>
  <c r="AJ42" i="7"/>
  <c r="AL42" i="7"/>
  <c r="AQ42" i="7"/>
  <c r="AI42" i="7"/>
  <c r="AG42" i="7"/>
  <c r="AP42" i="7"/>
  <c r="AE42" i="7"/>
  <c r="AM42" i="7"/>
  <c r="AF42" i="7"/>
  <c r="AN42" i="7"/>
  <c r="A44" i="7"/>
  <c r="E43" i="7"/>
  <c r="W43" i="7"/>
  <c r="C43" i="7"/>
  <c r="B43" i="7"/>
  <c r="F43" i="7"/>
  <c r="D43" i="7"/>
  <c r="AC43" i="7"/>
  <c r="B38" i="15"/>
  <c r="A39" i="15"/>
  <c r="V41" i="5"/>
  <c r="M41" i="5"/>
  <c r="BB41" i="5"/>
  <c r="J39" i="5"/>
  <c r="L41" i="5"/>
  <c r="I38" i="5"/>
  <c r="N38" i="5"/>
  <c r="O38" i="5"/>
  <c r="H159" i="11"/>
  <c r="H156" i="11"/>
  <c r="N40" i="6"/>
  <c r="O40" i="6"/>
  <c r="U43" i="8"/>
  <c r="V43" i="8"/>
  <c r="T43" i="8"/>
  <c r="L43" i="8"/>
  <c r="M43" i="8"/>
  <c r="BB43" i="8"/>
  <c r="I40" i="8"/>
  <c r="J41" i="8"/>
  <c r="U40" i="5"/>
  <c r="T40" i="5"/>
  <c r="N40" i="5"/>
  <c r="O40" i="5"/>
  <c r="Q43" i="23"/>
  <c r="V43" i="23"/>
  <c r="BB43" i="23"/>
  <c r="X43" i="23"/>
  <c r="I43" i="23"/>
  <c r="W43" i="23"/>
  <c r="K43" i="23"/>
  <c r="N43" i="23"/>
  <c r="M43" i="23"/>
  <c r="T43" i="23"/>
  <c r="U43" i="23"/>
  <c r="R43" i="23"/>
  <c r="O43" i="23"/>
  <c r="P43" i="23"/>
  <c r="S43" i="23"/>
  <c r="L43" i="23"/>
  <c r="J43" i="23"/>
  <c r="K42" i="8"/>
  <c r="T42" i="8"/>
  <c r="T41" i="7"/>
  <c r="K42" i="7"/>
  <c r="M42" i="7"/>
  <c r="J40" i="7"/>
  <c r="L42" i="7"/>
  <c r="BB42" i="7"/>
  <c r="I39" i="7"/>
  <c r="N39" i="7"/>
  <c r="O39" i="7"/>
  <c r="V42" i="7"/>
  <c r="T42" i="7"/>
  <c r="U42" i="7"/>
  <c r="A43" i="5"/>
  <c r="B42" i="5"/>
  <c r="E42" i="5"/>
  <c r="W42" i="5"/>
  <c r="F42" i="5"/>
  <c r="D42" i="5"/>
  <c r="AC42" i="5"/>
  <c r="C42" i="5"/>
  <c r="AD41" i="5"/>
  <c r="AF41" i="5"/>
  <c r="AG41" i="5"/>
  <c r="AJ41" i="5"/>
  <c r="AK41" i="5"/>
  <c r="AM41" i="5"/>
  <c r="H41" i="5"/>
  <c r="U41" i="5"/>
  <c r="AQ41" i="5"/>
  <c r="AE41" i="5"/>
  <c r="AP41" i="5"/>
  <c r="AI41" i="5"/>
  <c r="AH41" i="5"/>
  <c r="AL41" i="5"/>
  <c r="AN41" i="5"/>
  <c r="B44" i="14"/>
  <c r="A45" i="14"/>
  <c r="AA152" i="11"/>
  <c r="O152" i="11"/>
  <c r="O154" i="11"/>
  <c r="P162" i="10"/>
  <c r="X152" i="11"/>
  <c r="U152" i="11"/>
  <c r="R152" i="11"/>
  <c r="L152" i="11"/>
  <c r="I154" i="11"/>
  <c r="N162" i="10"/>
  <c r="AA150" i="11"/>
  <c r="T158" i="10"/>
  <c r="U150" i="11"/>
  <c r="R158" i="10"/>
  <c r="R150" i="11"/>
  <c r="Q158" i="10"/>
  <c r="L150" i="11"/>
  <c r="O158" i="10"/>
  <c r="X146" i="11"/>
  <c r="S154" i="10"/>
  <c r="U146" i="11"/>
  <c r="R154" i="10"/>
  <c r="R146" i="11"/>
  <c r="Q154" i="10"/>
  <c r="P140" i="11"/>
  <c r="J140" i="11"/>
  <c r="Y140" i="11"/>
  <c r="S140" i="11"/>
  <c r="V140" i="11"/>
  <c r="G140" i="11"/>
  <c r="A40" i="16"/>
  <c r="B39" i="16"/>
  <c r="T42" i="4"/>
  <c r="C38" i="16"/>
  <c r="G38" i="16"/>
  <c r="I38" i="16"/>
  <c r="H38" i="16"/>
  <c r="F38" i="16"/>
  <c r="E38" i="16"/>
  <c r="AP41" i="3"/>
  <c r="AD41" i="3"/>
  <c r="AE41" i="3"/>
  <c r="AF41" i="3"/>
  <c r="AG41" i="3"/>
  <c r="AH41" i="3"/>
  <c r="AI41" i="3"/>
  <c r="AJ41" i="3"/>
  <c r="AK41" i="3"/>
  <c r="AL41" i="3"/>
  <c r="AM41" i="3"/>
  <c r="AN41" i="3"/>
  <c r="AQ41" i="3"/>
  <c r="H41" i="3"/>
  <c r="A168" i="11"/>
  <c r="B164" i="11"/>
  <c r="A45" i="4"/>
  <c r="F44" i="4"/>
  <c r="B44" i="4"/>
  <c r="D44" i="4"/>
  <c r="AC44" i="4"/>
  <c r="C44" i="4"/>
  <c r="E44" i="4"/>
  <c r="W44" i="4"/>
  <c r="F146" i="11"/>
  <c r="M154" i="10"/>
  <c r="AE144" i="11"/>
  <c r="AD144" i="11"/>
  <c r="AK144" i="11"/>
  <c r="G144" i="11"/>
  <c r="AH144" i="11"/>
  <c r="AF144" i="11"/>
  <c r="AG144" i="11"/>
  <c r="AI144" i="11"/>
  <c r="AJ144" i="11"/>
  <c r="J144" i="11"/>
  <c r="I40" i="12"/>
  <c r="M43" i="12"/>
  <c r="BB43" i="12"/>
  <c r="L43" i="12"/>
  <c r="J41" i="12"/>
  <c r="N158" i="11"/>
  <c r="W159" i="11"/>
  <c r="W156" i="11"/>
  <c r="Z159" i="11"/>
  <c r="Z156" i="11"/>
  <c r="B41" i="22"/>
  <c r="A42" i="22"/>
  <c r="AP44" i="2"/>
  <c r="AQ44" i="2"/>
  <c r="AD44" i="2"/>
  <c r="AE44" i="2"/>
  <c r="AF44" i="2"/>
  <c r="AG44" i="2"/>
  <c r="AH44" i="2"/>
  <c r="AJ44" i="2"/>
  <c r="AL44" i="2"/>
  <c r="AI44" i="2"/>
  <c r="AK44" i="2"/>
  <c r="AM44" i="2"/>
  <c r="AN44" i="2"/>
  <c r="H44" i="2"/>
  <c r="A40" i="17"/>
  <c r="B39" i="17"/>
  <c r="L41" i="3"/>
  <c r="BB41" i="3"/>
  <c r="M41" i="3"/>
  <c r="I38" i="3"/>
  <c r="N38" i="3"/>
  <c r="O38" i="3"/>
  <c r="J39" i="3"/>
  <c r="AP43" i="4"/>
  <c r="AQ43" i="4"/>
  <c r="AD43" i="4"/>
  <c r="AE43" i="4"/>
  <c r="AF43" i="4"/>
  <c r="AG43" i="4"/>
  <c r="AH43" i="4"/>
  <c r="AI43" i="4"/>
  <c r="AJ43" i="4"/>
  <c r="AK43" i="4"/>
  <c r="AL43" i="4"/>
  <c r="AM43" i="4"/>
  <c r="AN43" i="4"/>
  <c r="H43" i="4"/>
  <c r="D37" i="16"/>
  <c r="A42" i="19"/>
  <c r="B41" i="19"/>
  <c r="V43" i="12"/>
  <c r="B44" i="12"/>
  <c r="K43" i="12"/>
  <c r="A45" i="12"/>
  <c r="F44" i="12"/>
  <c r="D44" i="12"/>
  <c r="AC44" i="12"/>
  <c r="C44" i="12"/>
  <c r="E44" i="12"/>
  <c r="W44" i="12"/>
  <c r="B38" i="21"/>
  <c r="A39" i="21"/>
  <c r="W158" i="11"/>
  <c r="H158" i="11"/>
  <c r="N159" i="11"/>
  <c r="N156" i="11"/>
  <c r="T159" i="11"/>
  <c r="T156" i="11"/>
  <c r="K42" i="12"/>
  <c r="H41" i="6"/>
  <c r="AJ41" i="6"/>
  <c r="AQ41" i="6"/>
  <c r="AE41" i="6"/>
  <c r="AD41" i="6"/>
  <c r="AL41" i="6"/>
  <c r="AG41" i="6"/>
  <c r="AI41" i="6"/>
  <c r="AF41" i="6"/>
  <c r="AN41" i="6"/>
  <c r="AK41" i="6"/>
  <c r="AM41" i="6"/>
  <c r="AH41" i="6"/>
  <c r="AP41" i="6"/>
  <c r="V44" i="2"/>
  <c r="U44" i="2"/>
  <c r="T44" i="2"/>
  <c r="A46" i="2"/>
  <c r="B45" i="2"/>
  <c r="F45" i="2"/>
  <c r="E45" i="2"/>
  <c r="W45" i="2"/>
  <c r="D45" i="2"/>
  <c r="AC45" i="2"/>
  <c r="C45" i="2"/>
  <c r="F150" i="11"/>
  <c r="M158" i="10"/>
  <c r="AG148" i="11"/>
  <c r="AE148" i="11"/>
  <c r="AK148" i="11"/>
  <c r="AI148" i="11"/>
  <c r="AB148" i="11"/>
  <c r="AH148" i="11"/>
  <c r="AF148" i="11"/>
  <c r="AD148" i="11"/>
  <c r="AJ148" i="11"/>
  <c r="B39" i="20"/>
  <c r="A40" i="20"/>
  <c r="V41" i="3"/>
  <c r="U41" i="3"/>
  <c r="T41" i="3"/>
  <c r="A43" i="3"/>
  <c r="F42" i="3"/>
  <c r="B42" i="3"/>
  <c r="K41" i="3"/>
  <c r="E42" i="3"/>
  <c r="W42" i="3"/>
  <c r="D42" i="3"/>
  <c r="AC42" i="3"/>
  <c r="C42" i="3"/>
  <c r="U43" i="4"/>
  <c r="V43" i="4"/>
  <c r="M43" i="4"/>
  <c r="L43" i="4"/>
  <c r="BB43" i="4"/>
  <c r="K43" i="4"/>
  <c r="I40" i="4"/>
  <c r="J41" i="4"/>
  <c r="C169" i="10"/>
  <c r="B170" i="10"/>
  <c r="B172" i="10"/>
  <c r="B171" i="10"/>
  <c r="B173" i="10"/>
  <c r="K158" i="11"/>
  <c r="Q158" i="11"/>
  <c r="K159" i="11"/>
  <c r="K156" i="11"/>
  <c r="Q159" i="11"/>
  <c r="Q156" i="11"/>
  <c r="K42" i="4"/>
  <c r="U41" i="6"/>
  <c r="V41" i="6"/>
  <c r="B42" i="6"/>
  <c r="A43" i="6"/>
  <c r="F42" i="6"/>
  <c r="E42" i="6"/>
  <c r="W42" i="6"/>
  <c r="D42" i="6"/>
  <c r="AC42" i="6"/>
  <c r="C42" i="6"/>
  <c r="K43" i="2"/>
  <c r="BB44" i="2"/>
  <c r="K44" i="2"/>
  <c r="L44" i="2"/>
  <c r="M44" i="2"/>
  <c r="I41" i="2"/>
  <c r="N41" i="2"/>
  <c r="O41" i="2"/>
  <c r="J42" i="2"/>
  <c r="Z163" i="11"/>
  <c r="Z160" i="11"/>
  <c r="E163" i="11"/>
  <c r="K163" i="11"/>
  <c r="K160" i="11"/>
  <c r="H163" i="11"/>
  <c r="H160" i="11"/>
  <c r="Q163" i="11"/>
  <c r="Q160" i="11"/>
  <c r="T163" i="11"/>
  <c r="T160" i="11"/>
  <c r="W163" i="11"/>
  <c r="W160" i="11"/>
  <c r="N163" i="11"/>
  <c r="N160" i="11"/>
  <c r="A162" i="11"/>
  <c r="N162" i="11"/>
  <c r="Z162" i="11"/>
  <c r="E162" i="11"/>
  <c r="Q162" i="11"/>
  <c r="C160" i="11"/>
  <c r="H162" i="11"/>
  <c r="T162" i="11"/>
  <c r="K162" i="11"/>
  <c r="W162" i="11"/>
  <c r="C161" i="11"/>
  <c r="C167" i="10"/>
  <c r="C168" i="10"/>
  <c r="H43" i="12"/>
  <c r="AF43" i="12"/>
  <c r="AN43" i="12"/>
  <c r="AI43" i="12"/>
  <c r="AH43" i="12"/>
  <c r="AP43" i="12"/>
  <c r="AK43" i="12"/>
  <c r="AQ43" i="12"/>
  <c r="AJ43" i="12"/>
  <c r="AE43" i="12"/>
  <c r="AM43" i="12"/>
  <c r="AD43" i="12"/>
  <c r="AL43" i="12"/>
  <c r="AG43" i="12"/>
  <c r="Z158" i="11"/>
  <c r="T158" i="11"/>
  <c r="E158" i="11"/>
  <c r="E159" i="11"/>
  <c r="F152" i="11"/>
  <c r="K40" i="3"/>
  <c r="K40" i="6"/>
  <c r="M41" i="6"/>
  <c r="BB41" i="6"/>
  <c r="L41" i="6"/>
  <c r="K41" i="6"/>
  <c r="I38" i="6"/>
  <c r="N38" i="6"/>
  <c r="O38" i="6"/>
  <c r="J39" i="6"/>
  <c r="U43" i="12"/>
  <c r="T43" i="12"/>
  <c r="U42" i="5"/>
  <c r="V42" i="5"/>
  <c r="AQ42" i="5"/>
  <c r="AF42" i="5"/>
  <c r="AK42" i="5"/>
  <c r="AM42" i="5"/>
  <c r="AG42" i="5"/>
  <c r="AI42" i="5"/>
  <c r="H42" i="5"/>
  <c r="AP42" i="5"/>
  <c r="AD42" i="5"/>
  <c r="AH42" i="5"/>
  <c r="AL42" i="5"/>
  <c r="AN42" i="5"/>
  <c r="AE42" i="5"/>
  <c r="AJ42" i="5"/>
  <c r="T42" i="5"/>
  <c r="M42" i="5"/>
  <c r="J40" i="5"/>
  <c r="L42" i="5"/>
  <c r="BB42" i="5"/>
  <c r="I39" i="5"/>
  <c r="N39" i="5"/>
  <c r="O39" i="5"/>
  <c r="K41" i="5"/>
  <c r="T41" i="5"/>
  <c r="B39" i="15"/>
  <c r="A40" i="15"/>
  <c r="M43" i="7"/>
  <c r="J41" i="7"/>
  <c r="I40" i="7"/>
  <c r="L43" i="7"/>
  <c r="BB43" i="7"/>
  <c r="B45" i="23"/>
  <c r="E45" i="23"/>
  <c r="C45" i="23"/>
  <c r="A46" i="23"/>
  <c r="F45" i="23"/>
  <c r="D45" i="23"/>
  <c r="A46" i="8"/>
  <c r="D45" i="8"/>
  <c r="AC45" i="8"/>
  <c r="C45" i="8"/>
  <c r="B45" i="8"/>
  <c r="F45" i="8"/>
  <c r="E45" i="8"/>
  <c r="W45" i="8"/>
  <c r="N44" i="2"/>
  <c r="O44" i="2"/>
  <c r="T41" i="6"/>
  <c r="B43" i="5"/>
  <c r="D43" i="5"/>
  <c r="AC43" i="5"/>
  <c r="E43" i="5"/>
  <c r="W43" i="5"/>
  <c r="A44" i="5"/>
  <c r="F43" i="5"/>
  <c r="C43" i="5"/>
  <c r="AD43" i="7"/>
  <c r="AJ43" i="7"/>
  <c r="AL43" i="7"/>
  <c r="AQ43" i="7"/>
  <c r="AI43" i="7"/>
  <c r="AG43" i="7"/>
  <c r="H43" i="7"/>
  <c r="AP43" i="7"/>
  <c r="AE43" i="7"/>
  <c r="AK43" i="7"/>
  <c r="AM43" i="7"/>
  <c r="AH43" i="7"/>
  <c r="AF43" i="7"/>
  <c r="AN43" i="7"/>
  <c r="U43" i="7"/>
  <c r="V43" i="7"/>
  <c r="A45" i="7"/>
  <c r="E44" i="7"/>
  <c r="W44" i="7"/>
  <c r="C44" i="7"/>
  <c r="B44" i="7"/>
  <c r="F44" i="7"/>
  <c r="D44" i="7"/>
  <c r="AC44" i="7"/>
  <c r="B42" i="18"/>
  <c r="A43" i="18"/>
  <c r="S44" i="23"/>
  <c r="U44" i="23"/>
  <c r="I44" i="23"/>
  <c r="T44" i="23"/>
  <c r="K44" i="23"/>
  <c r="R44" i="23"/>
  <c r="M44" i="23"/>
  <c r="W44" i="23"/>
  <c r="N44" i="23"/>
  <c r="O44" i="23"/>
  <c r="Q44" i="23"/>
  <c r="BB44" i="23"/>
  <c r="L44" i="23"/>
  <c r="X44" i="23"/>
  <c r="J44" i="23"/>
  <c r="P44" i="23"/>
  <c r="V44" i="23"/>
  <c r="V44" i="8"/>
  <c r="K43" i="8"/>
  <c r="L44" i="8"/>
  <c r="BB44" i="8"/>
  <c r="I41" i="8"/>
  <c r="N41" i="8"/>
  <c r="O41" i="8"/>
  <c r="K44" i="8"/>
  <c r="M44" i="8"/>
  <c r="N44" i="8"/>
  <c r="O44" i="8"/>
  <c r="J42" i="8"/>
  <c r="AF44" i="8"/>
  <c r="AN44" i="8"/>
  <c r="AG44" i="8"/>
  <c r="AP44" i="8"/>
  <c r="AJ44" i="8"/>
  <c r="AK44" i="8"/>
  <c r="H44" i="8"/>
  <c r="AE44" i="8"/>
  <c r="AM44" i="8"/>
  <c r="AD44" i="8"/>
  <c r="AH44" i="8"/>
  <c r="AI44" i="8"/>
  <c r="AQ44" i="8"/>
  <c r="AL44" i="8"/>
  <c r="B45" i="14"/>
  <c r="A46" i="14"/>
  <c r="V148" i="11"/>
  <c r="AA154" i="11"/>
  <c r="T162" i="10"/>
  <c r="X154" i="11"/>
  <c r="S162" i="10"/>
  <c r="U154" i="11"/>
  <c r="R162" i="10"/>
  <c r="R154" i="11"/>
  <c r="Q162" i="10"/>
  <c r="L154" i="11"/>
  <c r="O162" i="10"/>
  <c r="J148" i="11"/>
  <c r="P148" i="11"/>
  <c r="G148" i="11"/>
  <c r="Y148" i="11"/>
  <c r="M148" i="11"/>
  <c r="S148" i="11"/>
  <c r="Y144" i="11"/>
  <c r="W217" i="11"/>
  <c r="J16" i="13"/>
  <c r="AB144" i="11"/>
  <c r="Z217" i="11"/>
  <c r="V144" i="11"/>
  <c r="T217" i="11"/>
  <c r="I16" i="13"/>
  <c r="E217" i="11"/>
  <c r="E17" i="10"/>
  <c r="S144" i="11"/>
  <c r="Q217" i="11"/>
  <c r="M144" i="11"/>
  <c r="K217" i="11"/>
  <c r="G17" i="10"/>
  <c r="P144" i="11"/>
  <c r="N217" i="11"/>
  <c r="H17" i="10"/>
  <c r="H217" i="11"/>
  <c r="E16" i="13"/>
  <c r="E156" i="11"/>
  <c r="I156" i="11"/>
  <c r="AC159" i="11"/>
  <c r="L42" i="6"/>
  <c r="BB42" i="6"/>
  <c r="M42" i="6"/>
  <c r="I39" i="6"/>
  <c r="N39" i="6"/>
  <c r="O39" i="6"/>
  <c r="J40" i="6"/>
  <c r="B174" i="10"/>
  <c r="B176" i="10"/>
  <c r="E167" i="11"/>
  <c r="B175" i="10"/>
  <c r="B177" i="10"/>
  <c r="C173" i="10"/>
  <c r="B43" i="3"/>
  <c r="F43" i="3"/>
  <c r="A44" i="3"/>
  <c r="C43" i="3"/>
  <c r="E43" i="3"/>
  <c r="W43" i="3"/>
  <c r="D43" i="3"/>
  <c r="AC43" i="3"/>
  <c r="AI45" i="2"/>
  <c r="AJ45" i="2"/>
  <c r="AK45" i="2"/>
  <c r="AP45" i="2"/>
  <c r="AQ45" i="2"/>
  <c r="AD45" i="2"/>
  <c r="AE45" i="2"/>
  <c r="AM45" i="2"/>
  <c r="AN45" i="2"/>
  <c r="AG45" i="2"/>
  <c r="AH45" i="2"/>
  <c r="AF45" i="2"/>
  <c r="AL45" i="2"/>
  <c r="H45" i="2"/>
  <c r="A40" i="21"/>
  <c r="B39" i="21"/>
  <c r="Q167" i="11"/>
  <c r="Q164" i="11"/>
  <c r="C165" i="11"/>
  <c r="K166" i="11"/>
  <c r="A166" i="11"/>
  <c r="Z166" i="11"/>
  <c r="C164" i="11"/>
  <c r="T166" i="11"/>
  <c r="F39" i="16"/>
  <c r="I39" i="16"/>
  <c r="H39" i="16"/>
  <c r="G39" i="16"/>
  <c r="E39" i="16"/>
  <c r="C39" i="16"/>
  <c r="E160" i="11"/>
  <c r="I160" i="11"/>
  <c r="AC163" i="11"/>
  <c r="C172" i="10"/>
  <c r="C171" i="10"/>
  <c r="U45" i="2"/>
  <c r="T45" i="2"/>
  <c r="V45" i="2"/>
  <c r="L45" i="2"/>
  <c r="BB45" i="2"/>
  <c r="M45" i="2"/>
  <c r="I42" i="2"/>
  <c r="N42" i="2"/>
  <c r="O42" i="2"/>
  <c r="J43" i="2"/>
  <c r="AF44" i="12"/>
  <c r="AG44" i="12"/>
  <c r="AD44" i="12"/>
  <c r="AE44" i="12"/>
  <c r="AP44" i="12"/>
  <c r="AQ44" i="12"/>
  <c r="AN44" i="12"/>
  <c r="AH44" i="12"/>
  <c r="AI44" i="12"/>
  <c r="AJ44" i="12"/>
  <c r="AK44" i="12"/>
  <c r="AL44" i="12"/>
  <c r="AM44" i="12"/>
  <c r="H44" i="12"/>
  <c r="A41" i="17"/>
  <c r="B40" i="17"/>
  <c r="A43" i="22"/>
  <c r="B42" i="22"/>
  <c r="L44" i="4"/>
  <c r="BB44" i="4"/>
  <c r="M44" i="4"/>
  <c r="N44" i="4"/>
  <c r="O44" i="4"/>
  <c r="I41" i="4"/>
  <c r="N41" i="4"/>
  <c r="O41" i="4"/>
  <c r="J42" i="4"/>
  <c r="B168" i="11"/>
  <c r="A172" i="11"/>
  <c r="A41" i="16"/>
  <c r="B40" i="16"/>
  <c r="AP42" i="6"/>
  <c r="AG42" i="6"/>
  <c r="AK42" i="6"/>
  <c r="AF42" i="6"/>
  <c r="AJ42" i="6"/>
  <c r="AN42" i="6"/>
  <c r="AQ42" i="6"/>
  <c r="AE42" i="6"/>
  <c r="AI42" i="6"/>
  <c r="AM42" i="6"/>
  <c r="AD42" i="6"/>
  <c r="AH42" i="6"/>
  <c r="AL42" i="6"/>
  <c r="H42" i="6"/>
  <c r="T43" i="4"/>
  <c r="L42" i="3"/>
  <c r="M42" i="3"/>
  <c r="K42" i="3"/>
  <c r="BB42" i="3"/>
  <c r="I39" i="3"/>
  <c r="N39" i="3"/>
  <c r="O39" i="3"/>
  <c r="J40" i="3"/>
  <c r="A41" i="20"/>
  <c r="B40" i="20"/>
  <c r="B46" i="2"/>
  <c r="A47" i="2"/>
  <c r="F46" i="2"/>
  <c r="E46" i="2"/>
  <c r="W46" i="2"/>
  <c r="D46" i="2"/>
  <c r="AC46" i="2"/>
  <c r="C46" i="2"/>
  <c r="B45" i="12"/>
  <c r="F45" i="12"/>
  <c r="A46" i="12"/>
  <c r="E45" i="12"/>
  <c r="W45" i="12"/>
  <c r="D45" i="12"/>
  <c r="AC45" i="12"/>
  <c r="C45" i="12"/>
  <c r="AD44" i="4"/>
  <c r="AE44" i="4"/>
  <c r="AF44" i="4"/>
  <c r="AG44" i="4"/>
  <c r="AH44" i="4"/>
  <c r="AI44" i="4"/>
  <c r="AJ44" i="4"/>
  <c r="AK44" i="4"/>
  <c r="AL44" i="4"/>
  <c r="AM44" i="4"/>
  <c r="AN44" i="4"/>
  <c r="AP44" i="4"/>
  <c r="AQ44" i="4"/>
  <c r="H44" i="4"/>
  <c r="D38" i="16"/>
  <c r="F154" i="11"/>
  <c r="M162" i="10"/>
  <c r="AJ152" i="11"/>
  <c r="Y152" i="11"/>
  <c r="AH152" i="11"/>
  <c r="AF152" i="11"/>
  <c r="AK152" i="11"/>
  <c r="G152" i="11"/>
  <c r="AI152" i="11"/>
  <c r="AB152" i="11"/>
  <c r="AD152" i="11"/>
  <c r="AE152" i="11"/>
  <c r="AG152" i="11"/>
  <c r="V42" i="6"/>
  <c r="U42" i="6"/>
  <c r="F43" i="6"/>
  <c r="A44" i="6"/>
  <c r="B43" i="6"/>
  <c r="D43" i="6"/>
  <c r="AC43" i="6"/>
  <c r="E43" i="6"/>
  <c r="W43" i="6"/>
  <c r="C43" i="6"/>
  <c r="V42" i="3"/>
  <c r="AQ42" i="3"/>
  <c r="AP42" i="3"/>
  <c r="AE42" i="3"/>
  <c r="AG42" i="3"/>
  <c r="AI42" i="3"/>
  <c r="AK42" i="3"/>
  <c r="AM42" i="3"/>
  <c r="AD42" i="3"/>
  <c r="AF42" i="3"/>
  <c r="AH42" i="3"/>
  <c r="AJ42" i="3"/>
  <c r="AL42" i="3"/>
  <c r="AN42" i="3"/>
  <c r="H42" i="3"/>
  <c r="U44" i="12"/>
  <c r="T44" i="12"/>
  <c r="V44" i="12"/>
  <c r="M44" i="12"/>
  <c r="BB44" i="12"/>
  <c r="K44" i="12"/>
  <c r="L44" i="12"/>
  <c r="I41" i="12"/>
  <c r="N41" i="12"/>
  <c r="O41" i="12"/>
  <c r="J42" i="12"/>
  <c r="A43" i="19"/>
  <c r="B42" i="19"/>
  <c r="V44" i="4"/>
  <c r="U44" i="4"/>
  <c r="B45" i="4"/>
  <c r="A46" i="4"/>
  <c r="F45" i="4"/>
  <c r="E45" i="4"/>
  <c r="W45" i="4"/>
  <c r="D45" i="4"/>
  <c r="AC45" i="4"/>
  <c r="C45" i="4"/>
  <c r="B43" i="18"/>
  <c r="A44" i="18"/>
  <c r="M44" i="7"/>
  <c r="BB44" i="7"/>
  <c r="J42" i="7"/>
  <c r="L44" i="7"/>
  <c r="I41" i="7"/>
  <c r="N41" i="7"/>
  <c r="O41" i="7"/>
  <c r="V43" i="5"/>
  <c r="T43" i="5"/>
  <c r="U43" i="5"/>
  <c r="B44" i="5"/>
  <c r="F44" i="5"/>
  <c r="C44" i="5"/>
  <c r="E44" i="5"/>
  <c r="W44" i="5"/>
  <c r="D44" i="5"/>
  <c r="AC44" i="5"/>
  <c r="A45" i="5"/>
  <c r="L45" i="8"/>
  <c r="I42" i="8"/>
  <c r="N42" i="8"/>
  <c r="O42" i="8"/>
  <c r="M45" i="8"/>
  <c r="BB45" i="8"/>
  <c r="J43" i="8"/>
  <c r="A47" i="23"/>
  <c r="E46" i="23"/>
  <c r="D46" i="23"/>
  <c r="F46" i="23"/>
  <c r="B46" i="23"/>
  <c r="C46" i="23"/>
  <c r="K43" i="7"/>
  <c r="B40" i="15"/>
  <c r="A41" i="15"/>
  <c r="T44" i="4"/>
  <c r="U42" i="3"/>
  <c r="T42" i="3"/>
  <c r="T42" i="6"/>
  <c r="K167" i="11"/>
  <c r="K164" i="11"/>
  <c r="U44" i="8"/>
  <c r="T44" i="8"/>
  <c r="AG44" i="7"/>
  <c r="AP44" i="7"/>
  <c r="AE44" i="7"/>
  <c r="AK44" i="7"/>
  <c r="AM44" i="7"/>
  <c r="AH44" i="7"/>
  <c r="H44" i="7"/>
  <c r="AF44" i="7"/>
  <c r="AN44" i="7"/>
  <c r="AD44" i="7"/>
  <c r="AJ44" i="7"/>
  <c r="AL44" i="7"/>
  <c r="AQ44" i="7"/>
  <c r="AI44" i="7"/>
  <c r="V44" i="7"/>
  <c r="U44" i="7"/>
  <c r="T44" i="7"/>
  <c r="F45" i="7"/>
  <c r="A46" i="7"/>
  <c r="D45" i="7"/>
  <c r="AC45" i="7"/>
  <c r="E45" i="7"/>
  <c r="W45" i="7"/>
  <c r="B45" i="7"/>
  <c r="C45" i="7"/>
  <c r="T43" i="7"/>
  <c r="AQ43" i="5"/>
  <c r="AG43" i="5"/>
  <c r="AI43" i="5"/>
  <c r="AF43" i="5"/>
  <c r="AL43" i="5"/>
  <c r="AN43" i="5"/>
  <c r="AE43" i="5"/>
  <c r="AP43" i="5"/>
  <c r="AH43" i="5"/>
  <c r="AJ43" i="5"/>
  <c r="AK43" i="5"/>
  <c r="AM43" i="5"/>
  <c r="AD43" i="5"/>
  <c r="H43" i="5"/>
  <c r="BB43" i="5"/>
  <c r="M43" i="5"/>
  <c r="J41" i="5"/>
  <c r="L43" i="5"/>
  <c r="I40" i="5"/>
  <c r="AQ45" i="8"/>
  <c r="AL45" i="8"/>
  <c r="AF45" i="8"/>
  <c r="AN45" i="8"/>
  <c r="AG45" i="8"/>
  <c r="AP45" i="8"/>
  <c r="AJ45" i="8"/>
  <c r="AK45" i="8"/>
  <c r="AE45" i="8"/>
  <c r="AM45" i="8"/>
  <c r="AD45" i="8"/>
  <c r="AH45" i="8"/>
  <c r="AI45" i="8"/>
  <c r="H45" i="8"/>
  <c r="V45" i="8"/>
  <c r="B46" i="8"/>
  <c r="K45" i="8"/>
  <c r="D46" i="8"/>
  <c r="AC46" i="8"/>
  <c r="E46" i="8"/>
  <c r="W46" i="8"/>
  <c r="A47" i="8"/>
  <c r="F46" i="8"/>
  <c r="C46" i="8"/>
  <c r="Q45" i="23"/>
  <c r="X45" i="23"/>
  <c r="J45" i="23"/>
  <c r="P45" i="23"/>
  <c r="K45" i="23"/>
  <c r="N45" i="23"/>
  <c r="M45" i="23"/>
  <c r="T45" i="23"/>
  <c r="W45" i="23"/>
  <c r="O45" i="23"/>
  <c r="R45" i="23"/>
  <c r="I45" i="23"/>
  <c r="S45" i="23"/>
  <c r="V45" i="23"/>
  <c r="U45" i="23"/>
  <c r="BB45" i="23"/>
  <c r="L45" i="23"/>
  <c r="K42" i="5"/>
  <c r="A47" i="14"/>
  <c r="B46" i="14"/>
  <c r="R156" i="11"/>
  <c r="R158" i="11"/>
  <c r="Q166" i="10"/>
  <c r="L156" i="11"/>
  <c r="L158" i="11"/>
  <c r="O166" i="10"/>
  <c r="X156" i="11"/>
  <c r="X158" i="11"/>
  <c r="S166" i="10"/>
  <c r="O156" i="11"/>
  <c r="O158" i="11"/>
  <c r="P166" i="10"/>
  <c r="U156" i="11"/>
  <c r="U158" i="11"/>
  <c r="R166" i="10"/>
  <c r="AA160" i="11"/>
  <c r="AA162" i="11"/>
  <c r="T170" i="10"/>
  <c r="X160" i="11"/>
  <c r="U160" i="11"/>
  <c r="R160" i="11"/>
  <c r="R162" i="11"/>
  <c r="Q170" i="10"/>
  <c r="O160" i="11"/>
  <c r="L160" i="11"/>
  <c r="I162" i="11"/>
  <c r="N170" i="10"/>
  <c r="AA156" i="11"/>
  <c r="AA158" i="11"/>
  <c r="T166" i="10"/>
  <c r="V152" i="11"/>
  <c r="I158" i="11"/>
  <c r="N166" i="10"/>
  <c r="D16" i="13"/>
  <c r="P152" i="11"/>
  <c r="S152" i="11"/>
  <c r="J152" i="11"/>
  <c r="M152" i="11"/>
  <c r="K17" i="10"/>
  <c r="G16" i="13"/>
  <c r="K16" i="13"/>
  <c r="L17" i="10"/>
  <c r="J17" i="10"/>
  <c r="H16" i="13"/>
  <c r="I17" i="10"/>
  <c r="F16" i="13"/>
  <c r="F17" i="10"/>
  <c r="M45" i="4"/>
  <c r="L45" i="4"/>
  <c r="BB45" i="4"/>
  <c r="I42" i="4"/>
  <c r="N42" i="4"/>
  <c r="O42" i="4"/>
  <c r="J43" i="4"/>
  <c r="D39" i="16"/>
  <c r="E164" i="11"/>
  <c r="M45" i="12"/>
  <c r="BB45" i="12"/>
  <c r="L45" i="12"/>
  <c r="I42" i="12"/>
  <c r="N42" i="12"/>
  <c r="O42" i="12"/>
  <c r="J43" i="12"/>
  <c r="I43" i="2"/>
  <c r="N43" i="2"/>
  <c r="O43" i="2"/>
  <c r="M46" i="2"/>
  <c r="BB46" i="2"/>
  <c r="L46" i="2"/>
  <c r="J44" i="2"/>
  <c r="C169" i="11"/>
  <c r="A170" i="11"/>
  <c r="C168" i="11"/>
  <c r="E166" i="11"/>
  <c r="N166" i="11"/>
  <c r="Q165" i="11"/>
  <c r="Z165" i="11"/>
  <c r="T165" i="11"/>
  <c r="N165" i="11"/>
  <c r="W165" i="11"/>
  <c r="E165" i="11"/>
  <c r="H165" i="11"/>
  <c r="K165" i="11"/>
  <c r="W167" i="11"/>
  <c r="W164" i="11"/>
  <c r="N167" i="11"/>
  <c r="N164" i="11"/>
  <c r="B44" i="3"/>
  <c r="F44" i="3"/>
  <c r="A45" i="3"/>
  <c r="E44" i="3"/>
  <c r="W44" i="3"/>
  <c r="D44" i="3"/>
  <c r="AC44" i="3"/>
  <c r="C44" i="3"/>
  <c r="B179" i="10"/>
  <c r="B181" i="10"/>
  <c r="C177" i="10"/>
  <c r="B178" i="10"/>
  <c r="N171" i="11"/>
  <c r="N168" i="11"/>
  <c r="B180" i="10"/>
  <c r="A44" i="19"/>
  <c r="B43" i="19"/>
  <c r="AD43" i="6"/>
  <c r="AH43" i="6"/>
  <c r="AL43" i="6"/>
  <c r="AP43" i="6"/>
  <c r="AG43" i="6"/>
  <c r="AK43" i="6"/>
  <c r="AF43" i="6"/>
  <c r="AJ43" i="6"/>
  <c r="AN43" i="6"/>
  <c r="AQ43" i="6"/>
  <c r="AE43" i="6"/>
  <c r="AI43" i="6"/>
  <c r="AM43" i="6"/>
  <c r="H43" i="6"/>
  <c r="H45" i="12"/>
  <c r="AP45" i="12"/>
  <c r="AK45" i="12"/>
  <c r="AH45" i="12"/>
  <c r="AQ45" i="12"/>
  <c r="AE45" i="12"/>
  <c r="AM45" i="12"/>
  <c r="AJ45" i="12"/>
  <c r="AG45" i="12"/>
  <c r="AD45" i="12"/>
  <c r="AL45" i="12"/>
  <c r="AN45" i="12"/>
  <c r="AI45" i="12"/>
  <c r="AF45" i="12"/>
  <c r="U43" i="3"/>
  <c r="T43" i="3"/>
  <c r="V43" i="3"/>
  <c r="AD45" i="4"/>
  <c r="AE45" i="4"/>
  <c r="AF45" i="4"/>
  <c r="AG45" i="4"/>
  <c r="AH45" i="4"/>
  <c r="AI45" i="4"/>
  <c r="AJ45" i="4"/>
  <c r="AK45" i="4"/>
  <c r="AL45" i="4"/>
  <c r="AM45" i="4"/>
  <c r="AN45" i="4"/>
  <c r="AP45" i="4"/>
  <c r="AQ45" i="4"/>
  <c r="H45" i="4"/>
  <c r="L43" i="6"/>
  <c r="BB43" i="6"/>
  <c r="M43" i="6"/>
  <c r="I40" i="6"/>
  <c r="J41" i="6"/>
  <c r="E40" i="16"/>
  <c r="I40" i="16"/>
  <c r="G40" i="16"/>
  <c r="H40" i="16"/>
  <c r="F40" i="16"/>
  <c r="C40" i="16"/>
  <c r="K45" i="2"/>
  <c r="H167" i="11"/>
  <c r="H164" i="11"/>
  <c r="Z167" i="11"/>
  <c r="Z164" i="11"/>
  <c r="A41" i="21"/>
  <c r="B40" i="21"/>
  <c r="AD43" i="3"/>
  <c r="AE43" i="3"/>
  <c r="AF43" i="3"/>
  <c r="AG43" i="3"/>
  <c r="AH43" i="3"/>
  <c r="AI43" i="3"/>
  <c r="AJ43" i="3"/>
  <c r="AK43" i="3"/>
  <c r="AL43" i="3"/>
  <c r="AM43" i="3"/>
  <c r="AQ43" i="3"/>
  <c r="AN43" i="3"/>
  <c r="AP43" i="3"/>
  <c r="H43" i="3"/>
  <c r="C175" i="10"/>
  <c r="C176" i="10"/>
  <c r="K42" i="6"/>
  <c r="U45" i="12"/>
  <c r="V45" i="12"/>
  <c r="V46" i="2"/>
  <c r="U46" i="2"/>
  <c r="B47" i="2"/>
  <c r="K46" i="2"/>
  <c r="F47" i="2"/>
  <c r="A48" i="2"/>
  <c r="E47" i="2"/>
  <c r="W47" i="2"/>
  <c r="D47" i="2"/>
  <c r="AC47" i="2"/>
  <c r="C47" i="2"/>
  <c r="B172" i="11"/>
  <c r="A176" i="11"/>
  <c r="V45" i="4"/>
  <c r="U45" i="4"/>
  <c r="T45" i="4"/>
  <c r="A47" i="4"/>
  <c r="B46" i="4"/>
  <c r="K45" i="4"/>
  <c r="F46" i="4"/>
  <c r="C46" i="4"/>
  <c r="E46" i="4"/>
  <c r="W46" i="4"/>
  <c r="D46" i="4"/>
  <c r="AC46" i="4"/>
  <c r="N44" i="12"/>
  <c r="O44" i="12"/>
  <c r="V43" i="6"/>
  <c r="U43" i="6"/>
  <c r="A45" i="6"/>
  <c r="B44" i="6"/>
  <c r="F44" i="6"/>
  <c r="D44" i="6"/>
  <c r="AC44" i="6"/>
  <c r="C44" i="6"/>
  <c r="E44" i="6"/>
  <c r="W44" i="6"/>
  <c r="B46" i="12"/>
  <c r="A47" i="12"/>
  <c r="F46" i="12"/>
  <c r="E46" i="12"/>
  <c r="W46" i="12"/>
  <c r="D46" i="12"/>
  <c r="AC46" i="12"/>
  <c r="C46" i="12"/>
  <c r="T46" i="2"/>
  <c r="AD46" i="2"/>
  <c r="AE46" i="2"/>
  <c r="AF46" i="2"/>
  <c r="AG46" i="2"/>
  <c r="AH46" i="2"/>
  <c r="AP46" i="2"/>
  <c r="AQ46" i="2"/>
  <c r="AI46" i="2"/>
  <c r="AK46" i="2"/>
  <c r="AL46" i="2"/>
  <c r="AM46" i="2"/>
  <c r="AN46" i="2"/>
  <c r="AJ46" i="2"/>
  <c r="H46" i="2"/>
  <c r="A42" i="20"/>
  <c r="B41" i="20"/>
  <c r="A42" i="16"/>
  <c r="B41" i="16"/>
  <c r="K44" i="4"/>
  <c r="A44" i="22"/>
  <c r="B43" i="22"/>
  <c r="B41" i="17"/>
  <c r="A42" i="17"/>
  <c r="F160" i="11"/>
  <c r="H166" i="11"/>
  <c r="Q166" i="11"/>
  <c r="W166" i="11"/>
  <c r="T167" i="11"/>
  <c r="T164" i="11"/>
  <c r="BB43" i="3"/>
  <c r="L43" i="3"/>
  <c r="M43" i="3"/>
  <c r="K43" i="3"/>
  <c r="I40" i="3"/>
  <c r="J41" i="3"/>
  <c r="F156" i="11"/>
  <c r="V46" i="8"/>
  <c r="B47" i="8"/>
  <c r="A48" i="8"/>
  <c r="D47" i="8"/>
  <c r="AC47" i="8"/>
  <c r="F47" i="8"/>
  <c r="E47" i="8"/>
  <c r="W47" i="8"/>
  <c r="C47" i="8"/>
  <c r="V45" i="7"/>
  <c r="F46" i="7"/>
  <c r="E46" i="7"/>
  <c r="W46" i="7"/>
  <c r="C46" i="7"/>
  <c r="B46" i="7"/>
  <c r="A47" i="7"/>
  <c r="D46" i="7"/>
  <c r="AC46" i="7"/>
  <c r="V44" i="5"/>
  <c r="K43" i="5"/>
  <c r="M44" i="5"/>
  <c r="J42" i="5"/>
  <c r="I41" i="5"/>
  <c r="N41" i="5"/>
  <c r="O41" i="5"/>
  <c r="BB44" i="5"/>
  <c r="L44" i="5"/>
  <c r="B44" i="18"/>
  <c r="A45" i="18"/>
  <c r="T43" i="6"/>
  <c r="T45" i="12"/>
  <c r="AJ46" i="8"/>
  <c r="AK46" i="8"/>
  <c r="AE46" i="8"/>
  <c r="AM46" i="8"/>
  <c r="AG46" i="8"/>
  <c r="H46" i="8"/>
  <c r="U46" i="8"/>
  <c r="T46" i="8"/>
  <c r="AP46" i="8"/>
  <c r="AI46" i="8"/>
  <c r="AQ46" i="8"/>
  <c r="AL46" i="8"/>
  <c r="AF46" i="8"/>
  <c r="AN46" i="8"/>
  <c r="AH46" i="8"/>
  <c r="AD46" i="8"/>
  <c r="L46" i="8"/>
  <c r="M46" i="8"/>
  <c r="BB46" i="8"/>
  <c r="I43" i="8"/>
  <c r="N43" i="8"/>
  <c r="O43" i="8"/>
  <c r="K46" i="8"/>
  <c r="J44" i="8"/>
  <c r="U45" i="8"/>
  <c r="T45" i="8"/>
  <c r="J43" i="7"/>
  <c r="BB45" i="7"/>
  <c r="I42" i="7"/>
  <c r="N42" i="7"/>
  <c r="O42" i="7"/>
  <c r="K44" i="7"/>
  <c r="M45" i="7"/>
  <c r="L45" i="7"/>
  <c r="AQ45" i="7"/>
  <c r="AI45" i="7"/>
  <c r="AG45" i="7"/>
  <c r="AP45" i="7"/>
  <c r="AE45" i="7"/>
  <c r="AK45" i="7"/>
  <c r="AM45" i="7"/>
  <c r="AH45" i="7"/>
  <c r="AF45" i="7"/>
  <c r="AN45" i="7"/>
  <c r="AD45" i="7"/>
  <c r="AJ45" i="7"/>
  <c r="AL45" i="7"/>
  <c r="H45" i="7"/>
  <c r="U45" i="7"/>
  <c r="T45" i="7"/>
  <c r="B41" i="15"/>
  <c r="A42" i="15"/>
  <c r="O46" i="23"/>
  <c r="P46" i="23"/>
  <c r="V46" i="23"/>
  <c r="I46" i="23"/>
  <c r="T46" i="23"/>
  <c r="K46" i="23"/>
  <c r="R46" i="23"/>
  <c r="W46" i="23"/>
  <c r="U46" i="23"/>
  <c r="M46" i="23"/>
  <c r="Q46" i="23"/>
  <c r="N46" i="23"/>
  <c r="BB46" i="23"/>
  <c r="L46" i="23"/>
  <c r="X46" i="23"/>
  <c r="J46" i="23"/>
  <c r="S46" i="23"/>
  <c r="C47" i="23"/>
  <c r="A48" i="23"/>
  <c r="E47" i="23"/>
  <c r="D47" i="23"/>
  <c r="B47" i="23"/>
  <c r="F47" i="23"/>
  <c r="B45" i="5"/>
  <c r="K44" i="5"/>
  <c r="F45" i="5"/>
  <c r="D45" i="5"/>
  <c r="AC45" i="5"/>
  <c r="A46" i="5"/>
  <c r="C45" i="5"/>
  <c r="V45" i="5"/>
  <c r="E45" i="5"/>
  <c r="W45" i="5"/>
  <c r="AQ44" i="5"/>
  <c r="AE44" i="5"/>
  <c r="AP44" i="5"/>
  <c r="AH44" i="5"/>
  <c r="AG44" i="5"/>
  <c r="AL44" i="5"/>
  <c r="AN44" i="5"/>
  <c r="AD44" i="5"/>
  <c r="AF44" i="5"/>
  <c r="AI44" i="5"/>
  <c r="AJ44" i="5"/>
  <c r="AK44" i="5"/>
  <c r="AM44" i="5"/>
  <c r="H44" i="5"/>
  <c r="N44" i="7"/>
  <c r="O44" i="7"/>
  <c r="A48" i="14"/>
  <c r="B47" i="14"/>
  <c r="R164" i="11"/>
  <c r="R166" i="11"/>
  <c r="Q174" i="10"/>
  <c r="L164" i="11"/>
  <c r="L166" i="11"/>
  <c r="O174" i="10"/>
  <c r="AB160" i="11"/>
  <c r="X162" i="11"/>
  <c r="S170" i="10"/>
  <c r="U162" i="11"/>
  <c r="R170" i="10"/>
  <c r="O162" i="11"/>
  <c r="P170" i="10"/>
  <c r="L162" i="11"/>
  <c r="O170" i="10"/>
  <c r="U164" i="11"/>
  <c r="U166" i="11"/>
  <c r="R174" i="10"/>
  <c r="F158" i="11"/>
  <c r="M166" i="10"/>
  <c r="AF156" i="11"/>
  <c r="AE156" i="11"/>
  <c r="AG156" i="11"/>
  <c r="AD156" i="11"/>
  <c r="AB156" i="11"/>
  <c r="AK156" i="11"/>
  <c r="G156" i="11"/>
  <c r="AH156" i="11"/>
  <c r="AJ156" i="11"/>
  <c r="AI156" i="11"/>
  <c r="P156" i="11"/>
  <c r="A43" i="20"/>
  <c r="B42" i="20"/>
  <c r="V46" i="12"/>
  <c r="B47" i="12"/>
  <c r="F47" i="12"/>
  <c r="A48" i="12"/>
  <c r="D47" i="12"/>
  <c r="AC47" i="12"/>
  <c r="C47" i="12"/>
  <c r="E47" i="12"/>
  <c r="W47" i="12"/>
  <c r="M44" i="6"/>
  <c r="L44" i="6"/>
  <c r="BB44" i="6"/>
  <c r="I41" i="6"/>
  <c r="N41" i="6"/>
  <c r="O41" i="6"/>
  <c r="J42" i="6"/>
  <c r="AQ46" i="4"/>
  <c r="AD46" i="4"/>
  <c r="AE46" i="4"/>
  <c r="AF46" i="4"/>
  <c r="AG46" i="4"/>
  <c r="AH46" i="4"/>
  <c r="AI46" i="4"/>
  <c r="AJ46" i="4"/>
  <c r="AK46" i="4"/>
  <c r="AL46" i="4"/>
  <c r="AM46" i="4"/>
  <c r="AN46" i="4"/>
  <c r="AP46" i="4"/>
  <c r="H46" i="4"/>
  <c r="C179" i="10"/>
  <c r="C180" i="10"/>
  <c r="L44" i="3"/>
  <c r="BB44" i="3"/>
  <c r="M44" i="3"/>
  <c r="I41" i="3"/>
  <c r="N41" i="3"/>
  <c r="O41" i="3"/>
  <c r="J42" i="3"/>
  <c r="E170" i="11"/>
  <c r="H169" i="11"/>
  <c r="Z169" i="11"/>
  <c r="N169" i="11"/>
  <c r="Q169" i="11"/>
  <c r="W169" i="11"/>
  <c r="E169" i="11"/>
  <c r="T169" i="11"/>
  <c r="K169" i="11"/>
  <c r="T170" i="11"/>
  <c r="T171" i="11"/>
  <c r="T168" i="11"/>
  <c r="K46" i="12"/>
  <c r="BB46" i="12"/>
  <c r="L46" i="12"/>
  <c r="M46" i="12"/>
  <c r="I43" i="12"/>
  <c r="N43" i="12"/>
  <c r="O43" i="12"/>
  <c r="J44" i="12"/>
  <c r="V44" i="6"/>
  <c r="B45" i="6"/>
  <c r="F45" i="6"/>
  <c r="A46" i="6"/>
  <c r="E45" i="6"/>
  <c r="W45" i="6"/>
  <c r="D45" i="6"/>
  <c r="AC45" i="6"/>
  <c r="C45" i="6"/>
  <c r="L46" i="4"/>
  <c r="BB46" i="4"/>
  <c r="M46" i="4"/>
  <c r="I43" i="4"/>
  <c r="N43" i="4"/>
  <c r="O43" i="4"/>
  <c r="J44" i="4"/>
  <c r="B48" i="2"/>
  <c r="F48" i="2"/>
  <c r="A49" i="2"/>
  <c r="E48" i="2"/>
  <c r="W48" i="2"/>
  <c r="D48" i="2"/>
  <c r="AC48" i="2"/>
  <c r="C48" i="2"/>
  <c r="A42" i="21"/>
  <c r="B41" i="21"/>
  <c r="AA164" i="11"/>
  <c r="AA166" i="11"/>
  <c r="T174" i="10"/>
  <c r="O164" i="11"/>
  <c r="O166" i="11"/>
  <c r="P174" i="10"/>
  <c r="Z170" i="11"/>
  <c r="H170" i="11"/>
  <c r="Q171" i="11"/>
  <c r="Q168" i="11"/>
  <c r="W171" i="11"/>
  <c r="W168" i="11"/>
  <c r="K45" i="12"/>
  <c r="H41" i="16"/>
  <c r="F41" i="16"/>
  <c r="C41" i="16"/>
  <c r="I41" i="16"/>
  <c r="E41" i="16"/>
  <c r="G41" i="16"/>
  <c r="B47" i="4"/>
  <c r="F47" i="4"/>
  <c r="A48" i="4"/>
  <c r="E47" i="4"/>
  <c r="W47" i="4"/>
  <c r="D47" i="4"/>
  <c r="AC47" i="4"/>
  <c r="C47" i="4"/>
  <c r="A180" i="11"/>
  <c r="B176" i="11"/>
  <c r="U47" i="2"/>
  <c r="V47" i="2"/>
  <c r="AP47" i="2"/>
  <c r="AQ47" i="2"/>
  <c r="AD47" i="2"/>
  <c r="AE47" i="2"/>
  <c r="T47" i="2"/>
  <c r="AF47" i="2"/>
  <c r="AI47" i="2"/>
  <c r="AK47" i="2"/>
  <c r="AL47" i="2"/>
  <c r="AG47" i="2"/>
  <c r="AH47" i="2"/>
  <c r="AM47" i="2"/>
  <c r="AN47" i="2"/>
  <c r="AJ47" i="2"/>
  <c r="H47" i="2"/>
  <c r="I164" i="11"/>
  <c r="I166" i="11"/>
  <c r="N174" i="10"/>
  <c r="D40" i="16"/>
  <c r="B44" i="19"/>
  <c r="A45" i="19"/>
  <c r="B45" i="3"/>
  <c r="F45" i="3"/>
  <c r="A46" i="3"/>
  <c r="E45" i="3"/>
  <c r="W45" i="3"/>
  <c r="D45" i="3"/>
  <c r="AC45" i="3"/>
  <c r="C45" i="3"/>
  <c r="X164" i="11"/>
  <c r="X166" i="11"/>
  <c r="S174" i="10"/>
  <c r="N170" i="11"/>
  <c r="W170" i="11"/>
  <c r="K171" i="11"/>
  <c r="K168" i="11"/>
  <c r="H171" i="11"/>
  <c r="H168" i="11"/>
  <c r="AC167" i="11"/>
  <c r="F162" i="11"/>
  <c r="M170" i="10"/>
  <c r="AE160" i="11"/>
  <c r="AF160" i="11"/>
  <c r="AH160" i="11"/>
  <c r="AD160" i="11"/>
  <c r="AG160" i="11"/>
  <c r="AJ160" i="11"/>
  <c r="AI160" i="11"/>
  <c r="AK160" i="11"/>
  <c r="A43" i="17"/>
  <c r="B42" i="17"/>
  <c r="A45" i="22"/>
  <c r="B44" i="22"/>
  <c r="B42" i="16"/>
  <c r="A43" i="16"/>
  <c r="AH46" i="12"/>
  <c r="AI46" i="12"/>
  <c r="AJ46" i="12"/>
  <c r="AK46" i="12"/>
  <c r="AL46" i="12"/>
  <c r="AM46" i="12"/>
  <c r="AF46" i="12"/>
  <c r="AG46" i="12"/>
  <c r="AD46" i="12"/>
  <c r="AE46" i="12"/>
  <c r="AP46" i="12"/>
  <c r="AQ46" i="12"/>
  <c r="AN46" i="12"/>
  <c r="H46" i="12"/>
  <c r="AQ44" i="6"/>
  <c r="AE44" i="6"/>
  <c r="AI44" i="6"/>
  <c r="AM44" i="6"/>
  <c r="AD44" i="6"/>
  <c r="AH44" i="6"/>
  <c r="AL44" i="6"/>
  <c r="AP44" i="6"/>
  <c r="AG44" i="6"/>
  <c r="AK44" i="6"/>
  <c r="AF44" i="6"/>
  <c r="AJ44" i="6"/>
  <c r="AN44" i="6"/>
  <c r="H44" i="6"/>
  <c r="V46" i="4"/>
  <c r="T46" i="4"/>
  <c r="U46" i="4"/>
  <c r="C172" i="11"/>
  <c r="C173" i="11"/>
  <c r="K174" i="11"/>
  <c r="A174" i="11"/>
  <c r="Z174" i="11"/>
  <c r="K47" i="2"/>
  <c r="L47" i="2"/>
  <c r="BB47" i="2"/>
  <c r="M47" i="2"/>
  <c r="I44" i="2"/>
  <c r="J45" i="2"/>
  <c r="K43" i="6"/>
  <c r="C181" i="10"/>
  <c r="B182" i="10"/>
  <c r="B184" i="10"/>
  <c r="B183" i="10"/>
  <c r="B185" i="10"/>
  <c r="V44" i="3"/>
  <c r="AP44" i="3"/>
  <c r="AD44" i="3"/>
  <c r="AE44" i="3"/>
  <c r="AF44" i="3"/>
  <c r="AG44" i="3"/>
  <c r="AH44" i="3"/>
  <c r="AI44" i="3"/>
  <c r="AJ44" i="3"/>
  <c r="AK44" i="3"/>
  <c r="AL44" i="3"/>
  <c r="AM44" i="3"/>
  <c r="AN44" i="3"/>
  <c r="AQ44" i="3"/>
  <c r="H44" i="3"/>
  <c r="Q170" i="11"/>
  <c r="K170" i="11"/>
  <c r="E171" i="11"/>
  <c r="Z171" i="11"/>
  <c r="Z168" i="11"/>
  <c r="F164" i="11"/>
  <c r="H175" i="11"/>
  <c r="H172" i="11"/>
  <c r="B46" i="5"/>
  <c r="A47" i="5"/>
  <c r="D46" i="5"/>
  <c r="AC46" i="5"/>
  <c r="F46" i="5"/>
  <c r="E46" i="5"/>
  <c r="W46" i="5"/>
  <c r="C46" i="5"/>
  <c r="V46" i="5"/>
  <c r="AD45" i="5"/>
  <c r="AF45" i="5"/>
  <c r="AI45" i="5"/>
  <c r="AJ45" i="5"/>
  <c r="AK45" i="5"/>
  <c r="AM45" i="5"/>
  <c r="H45" i="5"/>
  <c r="U45" i="5"/>
  <c r="T45" i="5"/>
  <c r="AQ45" i="5"/>
  <c r="AP45" i="5"/>
  <c r="AH45" i="5"/>
  <c r="AL45" i="5"/>
  <c r="AE45" i="5"/>
  <c r="AG45" i="5"/>
  <c r="AN45" i="5"/>
  <c r="B48" i="23"/>
  <c r="C48" i="23"/>
  <c r="E48" i="23"/>
  <c r="A49" i="23"/>
  <c r="D48" i="23"/>
  <c r="F48" i="23"/>
  <c r="U44" i="5"/>
  <c r="K45" i="7"/>
  <c r="M46" i="7"/>
  <c r="I43" i="7"/>
  <c r="N43" i="7"/>
  <c r="O43" i="7"/>
  <c r="L46" i="7"/>
  <c r="BB46" i="7"/>
  <c r="J44" i="7"/>
  <c r="V47" i="8"/>
  <c r="AG47" i="8"/>
  <c r="AI47" i="8"/>
  <c r="AK47" i="8"/>
  <c r="AD47" i="8"/>
  <c r="AF47" i="8"/>
  <c r="AN47" i="8"/>
  <c r="AP47" i="8"/>
  <c r="AH47" i="8"/>
  <c r="AJ47" i="8"/>
  <c r="AL47" i="8"/>
  <c r="AE47" i="8"/>
  <c r="AM47" i="8"/>
  <c r="H47" i="8"/>
  <c r="AQ47" i="8"/>
  <c r="B48" i="8"/>
  <c r="F48" i="8"/>
  <c r="C48" i="8"/>
  <c r="A49" i="8"/>
  <c r="D48" i="8"/>
  <c r="AC48" i="8"/>
  <c r="E48" i="8"/>
  <c r="W48" i="8"/>
  <c r="U44" i="3"/>
  <c r="T44" i="3"/>
  <c r="U44" i="6"/>
  <c r="T44" i="6"/>
  <c r="U46" i="12"/>
  <c r="T46" i="12"/>
  <c r="BB45" i="5"/>
  <c r="I42" i="5"/>
  <c r="N42" i="5"/>
  <c r="O42" i="5"/>
  <c r="M45" i="5"/>
  <c r="L45" i="5"/>
  <c r="J43" i="5"/>
  <c r="Q47" i="23"/>
  <c r="S47" i="23"/>
  <c r="V47" i="23"/>
  <c r="O47" i="23"/>
  <c r="BB47" i="23"/>
  <c r="L47" i="23"/>
  <c r="R47" i="23"/>
  <c r="I47" i="23"/>
  <c r="U47" i="23"/>
  <c r="W47" i="23"/>
  <c r="K47" i="23"/>
  <c r="N47" i="23"/>
  <c r="M47" i="23"/>
  <c r="T47" i="23"/>
  <c r="X47" i="23"/>
  <c r="J47" i="23"/>
  <c r="P47" i="23"/>
  <c r="B42" i="15"/>
  <c r="A43" i="15"/>
  <c r="B45" i="18"/>
  <c r="A46" i="18"/>
  <c r="N44" i="5"/>
  <c r="O44" i="5"/>
  <c r="T44" i="5"/>
  <c r="B47" i="7"/>
  <c r="F47" i="7"/>
  <c r="D47" i="7"/>
  <c r="AC47" i="7"/>
  <c r="A48" i="7"/>
  <c r="E47" i="7"/>
  <c r="W47" i="7"/>
  <c r="C47" i="7"/>
  <c r="V46" i="7"/>
  <c r="AK46" i="7"/>
  <c r="AM46" i="7"/>
  <c r="AH46" i="7"/>
  <c r="AF46" i="7"/>
  <c r="AN46" i="7"/>
  <c r="AP46" i="7"/>
  <c r="AE46" i="7"/>
  <c r="AL46" i="7"/>
  <c r="AI46" i="7"/>
  <c r="AD46" i="7"/>
  <c r="AJ46" i="7"/>
  <c r="AQ46" i="7"/>
  <c r="AG46" i="7"/>
  <c r="H46" i="7"/>
  <c r="BB47" i="8"/>
  <c r="I44" i="8"/>
  <c r="M47" i="8"/>
  <c r="L47" i="8"/>
  <c r="K47" i="8"/>
  <c r="J45" i="8"/>
  <c r="A49" i="14"/>
  <c r="B48" i="14"/>
  <c r="AB164" i="11"/>
  <c r="M160" i="11"/>
  <c r="J164" i="11"/>
  <c r="M164" i="11"/>
  <c r="Y160" i="11"/>
  <c r="S160" i="11"/>
  <c r="P160" i="11"/>
  <c r="V160" i="11"/>
  <c r="G160" i="11"/>
  <c r="J160" i="11"/>
  <c r="V156" i="11"/>
  <c r="S156" i="11"/>
  <c r="Y156" i="11"/>
  <c r="J156" i="11"/>
  <c r="M156" i="11"/>
  <c r="E168" i="11"/>
  <c r="O168" i="11"/>
  <c r="AC171" i="11"/>
  <c r="C183" i="10"/>
  <c r="C184" i="10"/>
  <c r="H174" i="11"/>
  <c r="N175" i="11"/>
  <c r="N172" i="11"/>
  <c r="Z175" i="11"/>
  <c r="Z172" i="11"/>
  <c r="V45" i="3"/>
  <c r="U45" i="3"/>
  <c r="T45" i="3"/>
  <c r="AP45" i="3"/>
  <c r="AD45" i="3"/>
  <c r="AE45" i="3"/>
  <c r="AF45" i="3"/>
  <c r="AG45" i="3"/>
  <c r="AH45" i="3"/>
  <c r="AI45" i="3"/>
  <c r="AJ45" i="3"/>
  <c r="AK45" i="3"/>
  <c r="AL45" i="3"/>
  <c r="AM45" i="3"/>
  <c r="AN45" i="3"/>
  <c r="AQ45" i="3"/>
  <c r="H45" i="3"/>
  <c r="U47" i="4"/>
  <c r="V47" i="4"/>
  <c r="AP47" i="4"/>
  <c r="AQ47" i="4"/>
  <c r="AD47" i="4"/>
  <c r="AE47" i="4"/>
  <c r="AF47" i="4"/>
  <c r="AG47" i="4"/>
  <c r="AH47" i="4"/>
  <c r="AI47" i="4"/>
  <c r="AJ47" i="4"/>
  <c r="AK47" i="4"/>
  <c r="AL47" i="4"/>
  <c r="AM47" i="4"/>
  <c r="AN47" i="4"/>
  <c r="H47" i="4"/>
  <c r="T47" i="4"/>
  <c r="D41" i="16"/>
  <c r="V48" i="2"/>
  <c r="U48" i="2"/>
  <c r="T48" i="2"/>
  <c r="AP48" i="2"/>
  <c r="AQ48" i="2"/>
  <c r="AD48" i="2"/>
  <c r="AE48" i="2"/>
  <c r="AF48" i="2"/>
  <c r="AG48" i="2"/>
  <c r="AJ48" i="2"/>
  <c r="AI48" i="2"/>
  <c r="AK48" i="2"/>
  <c r="AL48" i="2"/>
  <c r="AH48" i="2"/>
  <c r="AM48" i="2"/>
  <c r="AN48" i="2"/>
  <c r="H48" i="2"/>
  <c r="N44" i="3"/>
  <c r="O44" i="3"/>
  <c r="N44" i="6"/>
  <c r="O44" i="6"/>
  <c r="V47" i="12"/>
  <c r="L47" i="12"/>
  <c r="BB47" i="12"/>
  <c r="M47" i="12"/>
  <c r="I44" i="12"/>
  <c r="J45" i="12"/>
  <c r="B43" i="20"/>
  <c r="A44" i="20"/>
  <c r="AH164" i="11"/>
  <c r="AI164" i="11"/>
  <c r="AD164" i="11"/>
  <c r="AG164" i="11"/>
  <c r="AJ164" i="11"/>
  <c r="AK164" i="11"/>
  <c r="F166" i="11"/>
  <c r="M174" i="10"/>
  <c r="AE164" i="11"/>
  <c r="AF164" i="11"/>
  <c r="E173" i="11"/>
  <c r="Z173" i="11"/>
  <c r="K173" i="11"/>
  <c r="H173" i="11"/>
  <c r="N173" i="11"/>
  <c r="Q173" i="11"/>
  <c r="W173" i="11"/>
  <c r="T173" i="11"/>
  <c r="Q174" i="11"/>
  <c r="K175" i="11"/>
  <c r="K172" i="11"/>
  <c r="T175" i="11"/>
  <c r="T172" i="11"/>
  <c r="B45" i="22"/>
  <c r="A46" i="22"/>
  <c r="K44" i="3"/>
  <c r="M45" i="3"/>
  <c r="BB45" i="3"/>
  <c r="L45" i="3"/>
  <c r="I42" i="3"/>
  <c r="N42" i="3"/>
  <c r="O42" i="3"/>
  <c r="J43" i="3"/>
  <c r="J45" i="4"/>
  <c r="BB47" i="4"/>
  <c r="M47" i="4"/>
  <c r="L47" i="4"/>
  <c r="I44" i="4"/>
  <c r="L48" i="2"/>
  <c r="BB48" i="2"/>
  <c r="M48" i="2"/>
  <c r="I45" i="2"/>
  <c r="N45" i="2"/>
  <c r="O45" i="2"/>
  <c r="J46" i="2"/>
  <c r="B46" i="6"/>
  <c r="A47" i="6"/>
  <c r="F46" i="6"/>
  <c r="E46" i="6"/>
  <c r="W46" i="6"/>
  <c r="D46" i="6"/>
  <c r="AC46" i="6"/>
  <c r="C46" i="6"/>
  <c r="N174" i="11"/>
  <c r="W174" i="11"/>
  <c r="E174" i="11"/>
  <c r="E175" i="11"/>
  <c r="Q175" i="11"/>
  <c r="Q172" i="11"/>
  <c r="A44" i="16"/>
  <c r="B43" i="16"/>
  <c r="A178" i="11"/>
  <c r="C176" i="11"/>
  <c r="C177" i="11"/>
  <c r="B42" i="21"/>
  <c r="A43" i="21"/>
  <c r="K46" i="4"/>
  <c r="V45" i="6"/>
  <c r="AF45" i="6"/>
  <c r="AJ45" i="6"/>
  <c r="AN45" i="6"/>
  <c r="AQ45" i="6"/>
  <c r="AE45" i="6"/>
  <c r="AI45" i="6"/>
  <c r="AM45" i="6"/>
  <c r="AD45" i="6"/>
  <c r="AH45" i="6"/>
  <c r="AL45" i="6"/>
  <c r="AP45" i="6"/>
  <c r="AG45" i="6"/>
  <c r="AK45" i="6"/>
  <c r="H45" i="6"/>
  <c r="B48" i="12"/>
  <c r="K47" i="12"/>
  <c r="A49" i="12"/>
  <c r="F48" i="12"/>
  <c r="D48" i="12"/>
  <c r="AC48" i="12"/>
  <c r="C48" i="12"/>
  <c r="E48" i="12"/>
  <c r="W48" i="12"/>
  <c r="C185" i="10"/>
  <c r="B186" i="10"/>
  <c r="B188" i="10"/>
  <c r="B187" i="10"/>
  <c r="B189" i="10"/>
  <c r="T174" i="11"/>
  <c r="W175" i="11"/>
  <c r="W172" i="11"/>
  <c r="F42" i="16"/>
  <c r="I42" i="16"/>
  <c r="G42" i="16"/>
  <c r="H42" i="16"/>
  <c r="C42" i="16"/>
  <c r="E42" i="16"/>
  <c r="A44" i="17"/>
  <c r="B43" i="17"/>
  <c r="B46" i="3"/>
  <c r="K45" i="3"/>
  <c r="F46" i="3"/>
  <c r="A47" i="3"/>
  <c r="E46" i="3"/>
  <c r="W46" i="3"/>
  <c r="D46" i="3"/>
  <c r="AC46" i="3"/>
  <c r="C46" i="3"/>
  <c r="A46" i="19"/>
  <c r="B45" i="19"/>
  <c r="A184" i="11"/>
  <c r="B180" i="11"/>
  <c r="B48" i="4"/>
  <c r="A49" i="4"/>
  <c r="F48" i="4"/>
  <c r="C48" i="4"/>
  <c r="D48" i="4"/>
  <c r="AC48" i="4"/>
  <c r="E48" i="4"/>
  <c r="W48" i="4"/>
  <c r="B49" i="2"/>
  <c r="F49" i="2"/>
  <c r="A50" i="2"/>
  <c r="E49" i="2"/>
  <c r="W49" i="2"/>
  <c r="D49" i="2"/>
  <c r="AC49" i="2"/>
  <c r="C49" i="2"/>
  <c r="M45" i="6"/>
  <c r="L45" i="6"/>
  <c r="K45" i="6"/>
  <c r="BB45" i="6"/>
  <c r="I42" i="6"/>
  <c r="N42" i="6"/>
  <c r="O42" i="6"/>
  <c r="J43" i="6"/>
  <c r="K44" i="6"/>
  <c r="AP47" i="12"/>
  <c r="AQ47" i="12"/>
  <c r="AN47" i="12"/>
  <c r="AH47" i="12"/>
  <c r="AI47" i="12"/>
  <c r="AJ47" i="12"/>
  <c r="AK47" i="12"/>
  <c r="AL47" i="12"/>
  <c r="AM47" i="12"/>
  <c r="AF47" i="12"/>
  <c r="AG47" i="12"/>
  <c r="AD47" i="12"/>
  <c r="AE47" i="12"/>
  <c r="H47" i="12"/>
  <c r="L47" i="7"/>
  <c r="BB47" i="7"/>
  <c r="J45" i="7"/>
  <c r="M47" i="7"/>
  <c r="I44" i="7"/>
  <c r="F49" i="8"/>
  <c r="C49" i="8"/>
  <c r="E49" i="8"/>
  <c r="W49" i="8"/>
  <c r="B49" i="8"/>
  <c r="A50" i="8"/>
  <c r="D49" i="8"/>
  <c r="AC49" i="8"/>
  <c r="AD48" i="8"/>
  <c r="AF48" i="8"/>
  <c r="AN48" i="8"/>
  <c r="AH48" i="8"/>
  <c r="AI48" i="8"/>
  <c r="AK48" i="8"/>
  <c r="H48" i="8"/>
  <c r="AG48" i="8"/>
  <c r="AL48" i="8"/>
  <c r="AE48" i="8"/>
  <c r="AM48" i="8"/>
  <c r="AQ48" i="8"/>
  <c r="AJ48" i="8"/>
  <c r="AP48" i="8"/>
  <c r="W48" i="23"/>
  <c r="I48" i="23"/>
  <c r="T48" i="23"/>
  <c r="K48" i="23"/>
  <c r="R48" i="23"/>
  <c r="Q48" i="23"/>
  <c r="P48" i="23"/>
  <c r="V48" i="23"/>
  <c r="O48" i="23"/>
  <c r="U48" i="23"/>
  <c r="BB48" i="23"/>
  <c r="L48" i="23"/>
  <c r="X48" i="23"/>
  <c r="J48" i="23"/>
  <c r="M48" i="23"/>
  <c r="S48" i="23"/>
  <c r="N48" i="23"/>
  <c r="K45" i="5"/>
  <c r="L46" i="5"/>
  <c r="BB46" i="5"/>
  <c r="J44" i="5"/>
  <c r="M46" i="5"/>
  <c r="I43" i="5"/>
  <c r="N43" i="5"/>
  <c r="O43" i="5"/>
  <c r="E179" i="11"/>
  <c r="U45" i="6"/>
  <c r="T45" i="6"/>
  <c r="U47" i="12"/>
  <c r="T47" i="12"/>
  <c r="U46" i="7"/>
  <c r="T46" i="7"/>
  <c r="V47" i="7"/>
  <c r="A49" i="7"/>
  <c r="E48" i="7"/>
  <c r="W48" i="7"/>
  <c r="C48" i="7"/>
  <c r="F48" i="7"/>
  <c r="B48" i="7"/>
  <c r="D48" i="7"/>
  <c r="AC48" i="7"/>
  <c r="AP47" i="7"/>
  <c r="AE47" i="7"/>
  <c r="AK47" i="7"/>
  <c r="AM47" i="7"/>
  <c r="AH47" i="7"/>
  <c r="AF47" i="7"/>
  <c r="AN47" i="7"/>
  <c r="AD47" i="7"/>
  <c r="AJ47" i="7"/>
  <c r="AL47" i="7"/>
  <c r="AQ47" i="7"/>
  <c r="AI47" i="7"/>
  <c r="AG47" i="7"/>
  <c r="H47" i="7"/>
  <c r="B46" i="18"/>
  <c r="A47" i="18"/>
  <c r="B43" i="15"/>
  <c r="A44" i="15"/>
  <c r="U48" i="8"/>
  <c r="V48" i="8"/>
  <c r="T48" i="8"/>
  <c r="M48" i="8"/>
  <c r="K48" i="8"/>
  <c r="I45" i="8"/>
  <c r="N45" i="8"/>
  <c r="O45" i="8"/>
  <c r="BB48" i="8"/>
  <c r="L48" i="8"/>
  <c r="J46" i="8"/>
  <c r="U47" i="8"/>
  <c r="T47" i="8"/>
  <c r="K46" i="7"/>
  <c r="B49" i="23"/>
  <c r="E49" i="23"/>
  <c r="C49" i="23"/>
  <c r="A50" i="23"/>
  <c r="F49" i="23"/>
  <c r="D49" i="23"/>
  <c r="AQ46" i="5"/>
  <c r="AE46" i="5"/>
  <c r="AK46" i="5"/>
  <c r="AM46" i="5"/>
  <c r="AF46" i="5"/>
  <c r="AH46" i="5"/>
  <c r="H46" i="5"/>
  <c r="U46" i="5"/>
  <c r="T46" i="5"/>
  <c r="AP46" i="5"/>
  <c r="AD46" i="5"/>
  <c r="AG46" i="5"/>
  <c r="AL46" i="5"/>
  <c r="AN46" i="5"/>
  <c r="AI46" i="5"/>
  <c r="AJ46" i="5"/>
  <c r="A48" i="5"/>
  <c r="D47" i="5"/>
  <c r="AC47" i="5"/>
  <c r="E47" i="5"/>
  <c r="W47" i="5"/>
  <c r="B47" i="5"/>
  <c r="F47" i="5"/>
  <c r="C47" i="5"/>
  <c r="V47" i="5"/>
  <c r="B49" i="14"/>
  <c r="A50" i="14"/>
  <c r="U168" i="11"/>
  <c r="U170" i="11"/>
  <c r="R178" i="10"/>
  <c r="G164" i="11"/>
  <c r="L168" i="11"/>
  <c r="L170" i="11"/>
  <c r="O178" i="10"/>
  <c r="AA168" i="11"/>
  <c r="AA170" i="11"/>
  <c r="T178" i="10"/>
  <c r="I168" i="11"/>
  <c r="I170" i="11"/>
  <c r="N178" i="10"/>
  <c r="R168" i="11"/>
  <c r="R170" i="11"/>
  <c r="Q178" i="10"/>
  <c r="V164" i="11"/>
  <c r="X168" i="11"/>
  <c r="O170" i="11"/>
  <c r="P178" i="10"/>
  <c r="P168" i="11"/>
  <c r="Y164" i="11"/>
  <c r="P164" i="11"/>
  <c r="S164" i="11"/>
  <c r="E176" i="11"/>
  <c r="M49" i="2"/>
  <c r="L49" i="2"/>
  <c r="BB49" i="2"/>
  <c r="I46" i="2"/>
  <c r="N46" i="2"/>
  <c r="O46" i="2"/>
  <c r="J47" i="2"/>
  <c r="AD48" i="4"/>
  <c r="AE48" i="4"/>
  <c r="AF48" i="4"/>
  <c r="AG48" i="4"/>
  <c r="AH48" i="4"/>
  <c r="AI48" i="4"/>
  <c r="AJ48" i="4"/>
  <c r="AK48" i="4"/>
  <c r="AL48" i="4"/>
  <c r="AM48" i="4"/>
  <c r="AN48" i="4"/>
  <c r="AP48" i="4"/>
  <c r="AQ48" i="4"/>
  <c r="H48" i="4"/>
  <c r="B184" i="11"/>
  <c r="A188" i="11"/>
  <c r="B49" i="12"/>
  <c r="A50" i="12"/>
  <c r="F49" i="12"/>
  <c r="E49" i="12"/>
  <c r="W49" i="12"/>
  <c r="D49" i="12"/>
  <c r="AC49" i="12"/>
  <c r="C49" i="12"/>
  <c r="A44" i="21"/>
  <c r="B43" i="21"/>
  <c r="E177" i="11"/>
  <c r="Q177" i="11"/>
  <c r="T177" i="11"/>
  <c r="W177" i="11"/>
  <c r="H177" i="11"/>
  <c r="K177" i="11"/>
  <c r="N177" i="11"/>
  <c r="Z177" i="11"/>
  <c r="H178" i="11"/>
  <c r="Q179" i="11"/>
  <c r="Q176" i="11"/>
  <c r="Z179" i="11"/>
  <c r="Z176" i="11"/>
  <c r="E172" i="11"/>
  <c r="I172" i="11"/>
  <c r="AC175" i="11"/>
  <c r="A45" i="20"/>
  <c r="B44" i="20"/>
  <c r="A50" i="4"/>
  <c r="F49" i="4"/>
  <c r="B49" i="4"/>
  <c r="D49" i="4"/>
  <c r="AC49" i="4"/>
  <c r="E49" i="4"/>
  <c r="W49" i="4"/>
  <c r="C49" i="4"/>
  <c r="A47" i="19"/>
  <c r="B46" i="19"/>
  <c r="B47" i="3"/>
  <c r="A48" i="3"/>
  <c r="F47" i="3"/>
  <c r="E47" i="3"/>
  <c r="W47" i="3"/>
  <c r="D47" i="3"/>
  <c r="AC47" i="3"/>
  <c r="C47" i="3"/>
  <c r="D42" i="16"/>
  <c r="V48" i="12"/>
  <c r="K48" i="12"/>
  <c r="M48" i="12"/>
  <c r="L48" i="12"/>
  <c r="BB48" i="12"/>
  <c r="I45" i="12"/>
  <c r="N45" i="12"/>
  <c r="O45" i="12"/>
  <c r="J46" i="12"/>
  <c r="Q178" i="11"/>
  <c r="N179" i="11"/>
  <c r="N176" i="11"/>
  <c r="H179" i="11"/>
  <c r="H176" i="11"/>
  <c r="F43" i="16"/>
  <c r="H43" i="16"/>
  <c r="G43" i="16"/>
  <c r="I43" i="16"/>
  <c r="E43" i="16"/>
  <c r="C43" i="16"/>
  <c r="AP46" i="6"/>
  <c r="AG46" i="6"/>
  <c r="AK46" i="6"/>
  <c r="AF46" i="6"/>
  <c r="AJ46" i="6"/>
  <c r="AN46" i="6"/>
  <c r="AQ46" i="6"/>
  <c r="AE46" i="6"/>
  <c r="AI46" i="6"/>
  <c r="AM46" i="6"/>
  <c r="AD46" i="6"/>
  <c r="AH46" i="6"/>
  <c r="AL46" i="6"/>
  <c r="H46" i="6"/>
  <c r="A47" i="22"/>
  <c r="B46" i="22"/>
  <c r="F168" i="11"/>
  <c r="G168" i="11"/>
  <c r="A51" i="2"/>
  <c r="B50" i="2"/>
  <c r="K49" i="2"/>
  <c r="F50" i="2"/>
  <c r="E50" i="2"/>
  <c r="W50" i="2"/>
  <c r="D50" i="2"/>
  <c r="AC50" i="2"/>
  <c r="C50" i="2"/>
  <c r="K48" i="4"/>
  <c r="M48" i="4"/>
  <c r="BB48" i="4"/>
  <c r="L48" i="4"/>
  <c r="I45" i="4"/>
  <c r="N45" i="4"/>
  <c r="O45" i="4"/>
  <c r="J46" i="4"/>
  <c r="V46" i="3"/>
  <c r="U46" i="3"/>
  <c r="AQ46" i="3"/>
  <c r="AP46" i="3"/>
  <c r="AD46" i="3"/>
  <c r="AF46" i="3"/>
  <c r="AH46" i="3"/>
  <c r="AJ46" i="3"/>
  <c r="AL46" i="3"/>
  <c r="AN46" i="3"/>
  <c r="AE46" i="3"/>
  <c r="AG46" i="3"/>
  <c r="AI46" i="3"/>
  <c r="AK46" i="3"/>
  <c r="AM46" i="3"/>
  <c r="H46" i="3"/>
  <c r="B190" i="10"/>
  <c r="B192" i="10"/>
  <c r="B191" i="10"/>
  <c r="B193" i="10"/>
  <c r="C189" i="10"/>
  <c r="W178" i="11"/>
  <c r="E178" i="11"/>
  <c r="Z178" i="11"/>
  <c r="W179" i="11"/>
  <c r="W176" i="11"/>
  <c r="K179" i="11"/>
  <c r="K176" i="11"/>
  <c r="A45" i="16"/>
  <c r="B44" i="16"/>
  <c r="V46" i="6"/>
  <c r="T46" i="6"/>
  <c r="U46" i="6"/>
  <c r="B47" i="6"/>
  <c r="A48" i="6"/>
  <c r="F47" i="6"/>
  <c r="D47" i="6"/>
  <c r="AC47" i="6"/>
  <c r="E47" i="6"/>
  <c r="W47" i="6"/>
  <c r="C47" i="6"/>
  <c r="N48" i="2"/>
  <c r="O48" i="2"/>
  <c r="K48" i="2"/>
  <c r="K47" i="4"/>
  <c r="U49" i="2"/>
  <c r="V49" i="2"/>
  <c r="T49" i="2"/>
  <c r="AI49" i="2"/>
  <c r="AJ49" i="2"/>
  <c r="AP49" i="2"/>
  <c r="AQ49" i="2"/>
  <c r="AD49" i="2"/>
  <c r="AE49" i="2"/>
  <c r="AF49" i="2"/>
  <c r="AH49" i="2"/>
  <c r="AM49" i="2"/>
  <c r="AN49" i="2"/>
  <c r="AG49" i="2"/>
  <c r="AK49" i="2"/>
  <c r="AL49" i="2"/>
  <c r="H49" i="2"/>
  <c r="V48" i="4"/>
  <c r="T48" i="4"/>
  <c r="U48" i="4"/>
  <c r="N183" i="11"/>
  <c r="N180" i="11"/>
  <c r="E183" i="11"/>
  <c r="K183" i="11"/>
  <c r="K180" i="11"/>
  <c r="Z183" i="11"/>
  <c r="Z180" i="11"/>
  <c r="W183" i="11"/>
  <c r="W180" i="11"/>
  <c r="H183" i="11"/>
  <c r="H180" i="11"/>
  <c r="Q183" i="11"/>
  <c r="Q180" i="11"/>
  <c r="T183" i="11"/>
  <c r="T180" i="11"/>
  <c r="C181" i="11"/>
  <c r="K182" i="11"/>
  <c r="W182" i="11"/>
  <c r="A182" i="11"/>
  <c r="Q182" i="11"/>
  <c r="N182" i="11"/>
  <c r="Z182" i="11"/>
  <c r="C180" i="11"/>
  <c r="E182" i="11"/>
  <c r="H182" i="11"/>
  <c r="T182" i="11"/>
  <c r="L46" i="3"/>
  <c r="K46" i="3"/>
  <c r="BB46" i="3"/>
  <c r="M46" i="3"/>
  <c r="I43" i="3"/>
  <c r="N43" i="3"/>
  <c r="O43" i="3"/>
  <c r="J44" i="3"/>
  <c r="A45" i="17"/>
  <c r="B44" i="17"/>
  <c r="C188" i="10"/>
  <c r="C187" i="10"/>
  <c r="AD48" i="12"/>
  <c r="AE48" i="12"/>
  <c r="AP48" i="12"/>
  <c r="AQ48" i="12"/>
  <c r="AN48" i="12"/>
  <c r="AH48" i="12"/>
  <c r="AI48" i="12"/>
  <c r="AJ48" i="12"/>
  <c r="AK48" i="12"/>
  <c r="AL48" i="12"/>
  <c r="AM48" i="12"/>
  <c r="AF48" i="12"/>
  <c r="AG48" i="12"/>
  <c r="H48" i="12"/>
  <c r="U48" i="12"/>
  <c r="T48" i="12"/>
  <c r="K178" i="11"/>
  <c r="T178" i="11"/>
  <c r="N178" i="11"/>
  <c r="T179" i="11"/>
  <c r="T176" i="11"/>
  <c r="M46" i="6"/>
  <c r="L46" i="6"/>
  <c r="K46" i="6"/>
  <c r="BB46" i="6"/>
  <c r="I43" i="6"/>
  <c r="N43" i="6"/>
  <c r="O43" i="6"/>
  <c r="J44" i="6"/>
  <c r="AP47" i="5"/>
  <c r="AH47" i="5"/>
  <c r="AD47" i="5"/>
  <c r="AE47" i="5"/>
  <c r="AL47" i="5"/>
  <c r="AN47" i="5"/>
  <c r="H47" i="5"/>
  <c r="U47" i="5"/>
  <c r="T47" i="5"/>
  <c r="AQ47" i="5"/>
  <c r="AG47" i="5"/>
  <c r="AI47" i="5"/>
  <c r="AJ47" i="5"/>
  <c r="AK47" i="5"/>
  <c r="AM47" i="5"/>
  <c r="AF47" i="5"/>
  <c r="B48" i="5"/>
  <c r="A49" i="5"/>
  <c r="D48" i="5"/>
  <c r="AC48" i="5"/>
  <c r="F48" i="5"/>
  <c r="E48" i="5"/>
  <c r="W48" i="5"/>
  <c r="C48" i="5"/>
  <c r="V48" i="5"/>
  <c r="W49" i="23"/>
  <c r="U49" i="23"/>
  <c r="X49" i="23"/>
  <c r="J49" i="23"/>
  <c r="P49" i="23"/>
  <c r="K49" i="23"/>
  <c r="N49" i="23"/>
  <c r="BB49" i="23"/>
  <c r="L49" i="23"/>
  <c r="S49" i="23"/>
  <c r="Q49" i="23"/>
  <c r="R49" i="23"/>
  <c r="I49" i="23"/>
  <c r="O49" i="23"/>
  <c r="V49" i="23"/>
  <c r="M49" i="23"/>
  <c r="T49" i="23"/>
  <c r="B44" i="15"/>
  <c r="A45" i="15"/>
  <c r="A48" i="18"/>
  <c r="B47" i="18"/>
  <c r="AQ48" i="7"/>
  <c r="AL48" i="7"/>
  <c r="AM48" i="7"/>
  <c r="AP48" i="7"/>
  <c r="AK48" i="7"/>
  <c r="AI48" i="7"/>
  <c r="AG48" i="7"/>
  <c r="AN48" i="7"/>
  <c r="H48" i="7"/>
  <c r="AD48" i="7"/>
  <c r="AE48" i="7"/>
  <c r="AJ48" i="7"/>
  <c r="AH48" i="7"/>
  <c r="AF48" i="7"/>
  <c r="U47" i="7"/>
  <c r="T47" i="7"/>
  <c r="BB49" i="8"/>
  <c r="I46" i="8"/>
  <c r="N46" i="8"/>
  <c r="O46" i="8"/>
  <c r="M49" i="8"/>
  <c r="L49" i="8"/>
  <c r="J47" i="8"/>
  <c r="V49" i="8"/>
  <c r="T46" i="3"/>
  <c r="N48" i="12"/>
  <c r="O48" i="12"/>
  <c r="BB47" i="5"/>
  <c r="I44" i="5"/>
  <c r="L47" i="5"/>
  <c r="M47" i="5"/>
  <c r="J45" i="5"/>
  <c r="K46" i="5"/>
  <c r="A51" i="23"/>
  <c r="E50" i="23"/>
  <c r="B50" i="23"/>
  <c r="F50" i="23"/>
  <c r="D50" i="23"/>
  <c r="C50" i="23"/>
  <c r="N48" i="8"/>
  <c r="O48" i="8"/>
  <c r="BB48" i="7"/>
  <c r="I45" i="7"/>
  <c r="N45" i="7"/>
  <c r="O45" i="7"/>
  <c r="M48" i="7"/>
  <c r="L48" i="7"/>
  <c r="J46" i="7"/>
  <c r="U48" i="7"/>
  <c r="V48" i="7"/>
  <c r="T48" i="7"/>
  <c r="F49" i="7"/>
  <c r="A50" i="7"/>
  <c r="C49" i="7"/>
  <c r="B49" i="7"/>
  <c r="D49" i="7"/>
  <c r="AC49" i="7"/>
  <c r="E49" i="7"/>
  <c r="W49" i="7"/>
  <c r="B50" i="8"/>
  <c r="K49" i="8"/>
  <c r="E50" i="8"/>
  <c r="W50" i="8"/>
  <c r="C50" i="8"/>
  <c r="F50" i="8"/>
  <c r="A51" i="8"/>
  <c r="D50" i="8"/>
  <c r="AC50" i="8"/>
  <c r="AK49" i="8"/>
  <c r="AP49" i="8"/>
  <c r="AE49" i="8"/>
  <c r="AM49" i="8"/>
  <c r="AG49" i="8"/>
  <c r="AI49" i="8"/>
  <c r="H49" i="8"/>
  <c r="AL49" i="8"/>
  <c r="AD49" i="8"/>
  <c r="AF49" i="8"/>
  <c r="AN49" i="8"/>
  <c r="AH49" i="8"/>
  <c r="AJ49" i="8"/>
  <c r="AQ49" i="8"/>
  <c r="K47" i="7"/>
  <c r="B50" i="14"/>
  <c r="A51" i="14"/>
  <c r="J168" i="11"/>
  <c r="AA172" i="11"/>
  <c r="AA174" i="11"/>
  <c r="T182" i="10"/>
  <c r="O172" i="11"/>
  <c r="O174" i="11"/>
  <c r="P182" i="10"/>
  <c r="X172" i="11"/>
  <c r="X174" i="11"/>
  <c r="S182" i="10"/>
  <c r="R172" i="11"/>
  <c r="R174" i="11"/>
  <c r="Q182" i="10"/>
  <c r="U172" i="11"/>
  <c r="U174" i="11"/>
  <c r="R182" i="10"/>
  <c r="M168" i="11"/>
  <c r="S168" i="11"/>
  <c r="AB168" i="11"/>
  <c r="L172" i="11"/>
  <c r="I174" i="11"/>
  <c r="N182" i="10"/>
  <c r="X170" i="11"/>
  <c r="S178" i="10"/>
  <c r="E44" i="16"/>
  <c r="H44" i="16"/>
  <c r="I44" i="16"/>
  <c r="F44" i="16"/>
  <c r="C44" i="16"/>
  <c r="G44" i="16"/>
  <c r="L176" i="11"/>
  <c r="L178" i="11"/>
  <c r="O186" i="10"/>
  <c r="N48" i="4"/>
  <c r="O48" i="4"/>
  <c r="A52" i="2"/>
  <c r="F51" i="2"/>
  <c r="B51" i="2"/>
  <c r="E51" i="2"/>
  <c r="W51" i="2"/>
  <c r="D51" i="2"/>
  <c r="AC51" i="2"/>
  <c r="C51" i="2"/>
  <c r="D43" i="16"/>
  <c r="I44" i="3"/>
  <c r="L47" i="3"/>
  <c r="BB47" i="3"/>
  <c r="M47" i="3"/>
  <c r="J45" i="3"/>
  <c r="B50" i="4"/>
  <c r="F50" i="4"/>
  <c r="A51" i="4"/>
  <c r="E50" i="4"/>
  <c r="W50" i="4"/>
  <c r="D50" i="4"/>
  <c r="AC50" i="4"/>
  <c r="C50" i="4"/>
  <c r="F172" i="11"/>
  <c r="AD47" i="6"/>
  <c r="AH47" i="6"/>
  <c r="AL47" i="6"/>
  <c r="AP47" i="6"/>
  <c r="AG47" i="6"/>
  <c r="AK47" i="6"/>
  <c r="AF47" i="6"/>
  <c r="AJ47" i="6"/>
  <c r="AN47" i="6"/>
  <c r="AQ47" i="6"/>
  <c r="AE47" i="6"/>
  <c r="AI47" i="6"/>
  <c r="AM47" i="6"/>
  <c r="H47" i="6"/>
  <c r="A46" i="16"/>
  <c r="B45" i="16"/>
  <c r="X176" i="11"/>
  <c r="X178" i="11"/>
  <c r="S186" i="10"/>
  <c r="AA176" i="11"/>
  <c r="AA178" i="11"/>
  <c r="T186" i="10"/>
  <c r="A45" i="21"/>
  <c r="B44" i="21"/>
  <c r="AF49" i="12"/>
  <c r="AG49" i="12"/>
  <c r="AD49" i="12"/>
  <c r="AE49" i="12"/>
  <c r="AP49" i="12"/>
  <c r="AQ49" i="12"/>
  <c r="AN49" i="12"/>
  <c r="AH49" i="12"/>
  <c r="AI49" i="12"/>
  <c r="AJ49" i="12"/>
  <c r="AK49" i="12"/>
  <c r="AL49" i="12"/>
  <c r="AM49" i="12"/>
  <c r="H49" i="12"/>
  <c r="B188" i="11"/>
  <c r="A192" i="11"/>
  <c r="U176" i="11"/>
  <c r="U178" i="11"/>
  <c r="R186" i="10"/>
  <c r="E180" i="11"/>
  <c r="I180" i="11"/>
  <c r="AC183" i="11"/>
  <c r="V47" i="6"/>
  <c r="U47" i="6"/>
  <c r="B48" i="6"/>
  <c r="A49" i="6"/>
  <c r="F48" i="6"/>
  <c r="D48" i="6"/>
  <c r="AC48" i="6"/>
  <c r="C48" i="6"/>
  <c r="E48" i="6"/>
  <c r="W48" i="6"/>
  <c r="B195" i="10"/>
  <c r="B197" i="10"/>
  <c r="C193" i="10"/>
  <c r="B194" i="10"/>
  <c r="B196" i="10"/>
  <c r="AD50" i="2"/>
  <c r="AE50" i="2"/>
  <c r="AF50" i="2"/>
  <c r="AG50" i="2"/>
  <c r="AH50" i="2"/>
  <c r="AP50" i="2"/>
  <c r="AQ50" i="2"/>
  <c r="AK50" i="2"/>
  <c r="AL50" i="2"/>
  <c r="AJ50" i="2"/>
  <c r="AM50" i="2"/>
  <c r="AN50" i="2"/>
  <c r="AI50" i="2"/>
  <c r="H50" i="2"/>
  <c r="I176" i="11"/>
  <c r="I178" i="11"/>
  <c r="N186" i="10"/>
  <c r="AD47" i="3"/>
  <c r="AE47" i="3"/>
  <c r="AF47" i="3"/>
  <c r="AG47" i="3"/>
  <c r="AH47" i="3"/>
  <c r="AI47" i="3"/>
  <c r="AJ47" i="3"/>
  <c r="AK47" i="3"/>
  <c r="AL47" i="3"/>
  <c r="AM47" i="3"/>
  <c r="AQ47" i="3"/>
  <c r="AN47" i="3"/>
  <c r="AP47" i="3"/>
  <c r="H47" i="3"/>
  <c r="A48" i="19"/>
  <c r="B47" i="19"/>
  <c r="M49" i="4"/>
  <c r="K49" i="4"/>
  <c r="BB49" i="4"/>
  <c r="L49" i="4"/>
  <c r="I46" i="4"/>
  <c r="N46" i="4"/>
  <c r="O46" i="4"/>
  <c r="J47" i="4"/>
  <c r="A46" i="20"/>
  <c r="B45" i="20"/>
  <c r="R176" i="11"/>
  <c r="R178" i="11"/>
  <c r="Q186" i="10"/>
  <c r="U49" i="12"/>
  <c r="V49" i="12"/>
  <c r="T49" i="12"/>
  <c r="B50" i="12"/>
  <c r="A51" i="12"/>
  <c r="F50" i="12"/>
  <c r="E50" i="12"/>
  <c r="W50" i="12"/>
  <c r="D50" i="12"/>
  <c r="AC50" i="12"/>
  <c r="C50" i="12"/>
  <c r="W187" i="11"/>
  <c r="W184" i="11"/>
  <c r="Z187" i="11"/>
  <c r="Z184" i="11"/>
  <c r="Q187" i="11"/>
  <c r="Q184" i="11"/>
  <c r="T187" i="11"/>
  <c r="T184" i="11"/>
  <c r="K187" i="11"/>
  <c r="K184" i="11"/>
  <c r="H187" i="11"/>
  <c r="H184" i="11"/>
  <c r="A186" i="11"/>
  <c r="Z186" i="11"/>
  <c r="C185" i="11"/>
  <c r="T186" i="11"/>
  <c r="Q186" i="11"/>
  <c r="H186" i="11"/>
  <c r="C184" i="11"/>
  <c r="W186" i="11"/>
  <c r="AC179" i="11"/>
  <c r="B45" i="17"/>
  <c r="A46" i="17"/>
  <c r="K181" i="11"/>
  <c r="T181" i="11"/>
  <c r="H181" i="11"/>
  <c r="E181" i="11"/>
  <c r="Q181" i="11"/>
  <c r="Z181" i="11"/>
  <c r="N181" i="11"/>
  <c r="W181" i="11"/>
  <c r="I44" i="6"/>
  <c r="M47" i="6"/>
  <c r="K47" i="6"/>
  <c r="BB47" i="6"/>
  <c r="L47" i="6"/>
  <c r="J45" i="6"/>
  <c r="C191" i="10"/>
  <c r="C192" i="10"/>
  <c r="V50" i="2"/>
  <c r="U50" i="2"/>
  <c r="T50" i="2"/>
  <c r="M50" i="2"/>
  <c r="L50" i="2"/>
  <c r="K50" i="2"/>
  <c r="BB50" i="2"/>
  <c r="I47" i="2"/>
  <c r="N47" i="2"/>
  <c r="O47" i="2"/>
  <c r="J48" i="2"/>
  <c r="F170" i="11"/>
  <c r="M178" i="10"/>
  <c r="AG168" i="11"/>
  <c r="AI168" i="11"/>
  <c r="AJ168" i="11"/>
  <c r="AH168" i="11"/>
  <c r="AE168" i="11"/>
  <c r="AF168" i="11"/>
  <c r="AK168" i="11"/>
  <c r="AD168" i="11"/>
  <c r="A48" i="22"/>
  <c r="B47" i="22"/>
  <c r="O176" i="11"/>
  <c r="O178" i="11"/>
  <c r="P186" i="10"/>
  <c r="U47" i="3"/>
  <c r="V47" i="3"/>
  <c r="A49" i="3"/>
  <c r="B48" i="3"/>
  <c r="F48" i="3"/>
  <c r="E48" i="3"/>
  <c r="W48" i="3"/>
  <c r="D48" i="3"/>
  <c r="AC48" i="3"/>
  <c r="C48" i="3"/>
  <c r="V49" i="4"/>
  <c r="U49" i="4"/>
  <c r="T49" i="4"/>
  <c r="AD49" i="4"/>
  <c r="AE49" i="4"/>
  <c r="AF49" i="4"/>
  <c r="AG49" i="4"/>
  <c r="AH49" i="4"/>
  <c r="AI49" i="4"/>
  <c r="AJ49" i="4"/>
  <c r="AK49" i="4"/>
  <c r="AL49" i="4"/>
  <c r="AM49" i="4"/>
  <c r="AN49" i="4"/>
  <c r="AP49" i="4"/>
  <c r="AQ49" i="4"/>
  <c r="H49" i="4"/>
  <c r="L49" i="12"/>
  <c r="K49" i="12"/>
  <c r="BB49" i="12"/>
  <c r="M49" i="12"/>
  <c r="I46" i="12"/>
  <c r="N46" i="12"/>
  <c r="O46" i="12"/>
  <c r="J47" i="12"/>
  <c r="F176" i="11"/>
  <c r="T47" i="3"/>
  <c r="N187" i="11"/>
  <c r="N184" i="11"/>
  <c r="T47" i="6"/>
  <c r="AJ50" i="8"/>
  <c r="AL50" i="8"/>
  <c r="AD50" i="8"/>
  <c r="AF50" i="8"/>
  <c r="AN50" i="8"/>
  <c r="AG50" i="8"/>
  <c r="H50" i="8"/>
  <c r="AI50" i="8"/>
  <c r="AK50" i="8"/>
  <c r="AP50" i="8"/>
  <c r="AE50" i="8"/>
  <c r="AM50" i="8"/>
  <c r="AQ50" i="8"/>
  <c r="AH50" i="8"/>
  <c r="K48" i="7"/>
  <c r="L49" i="7"/>
  <c r="M49" i="7"/>
  <c r="I46" i="7"/>
  <c r="N46" i="7"/>
  <c r="O46" i="7"/>
  <c r="BB49" i="7"/>
  <c r="J47" i="7"/>
  <c r="A51" i="7"/>
  <c r="E50" i="7"/>
  <c r="W50" i="7"/>
  <c r="C50" i="7"/>
  <c r="B50" i="7"/>
  <c r="F50" i="7"/>
  <c r="D50" i="7"/>
  <c r="AC50" i="7"/>
  <c r="N48" i="7"/>
  <c r="O48" i="7"/>
  <c r="A49" i="18"/>
  <c r="B48" i="18"/>
  <c r="AD48" i="5"/>
  <c r="AF48" i="5"/>
  <c r="AH48" i="5"/>
  <c r="AJ48" i="5"/>
  <c r="AL48" i="5"/>
  <c r="AN48" i="5"/>
  <c r="H48" i="5"/>
  <c r="AQ48" i="5"/>
  <c r="AE48" i="5"/>
  <c r="AP48" i="5"/>
  <c r="AG48" i="5"/>
  <c r="AK48" i="5"/>
  <c r="AM48" i="5"/>
  <c r="AI48" i="5"/>
  <c r="A50" i="5"/>
  <c r="F49" i="5"/>
  <c r="D49" i="5"/>
  <c r="AC49" i="5"/>
  <c r="B49" i="5"/>
  <c r="E49" i="5"/>
  <c r="W49" i="5"/>
  <c r="C49" i="5"/>
  <c r="V49" i="5"/>
  <c r="F51" i="8"/>
  <c r="E51" i="8"/>
  <c r="W51" i="8"/>
  <c r="C51" i="8"/>
  <c r="B51" i="8"/>
  <c r="A52" i="8"/>
  <c r="D51" i="8"/>
  <c r="AC51" i="8"/>
  <c r="U50" i="8"/>
  <c r="T50" i="8"/>
  <c r="V50" i="8"/>
  <c r="BB50" i="8"/>
  <c r="M50" i="8"/>
  <c r="L50" i="8"/>
  <c r="I47" i="8"/>
  <c r="N47" i="8"/>
  <c r="O47" i="8"/>
  <c r="K50" i="8"/>
  <c r="J48" i="8"/>
  <c r="U49" i="7"/>
  <c r="V49" i="7"/>
  <c r="AF49" i="7"/>
  <c r="T49" i="7"/>
  <c r="AD49" i="7"/>
  <c r="AN49" i="7"/>
  <c r="AK49" i="7"/>
  <c r="AM49" i="7"/>
  <c r="AI49" i="7"/>
  <c r="AQ49" i="7"/>
  <c r="AG49" i="7"/>
  <c r="AP49" i="7"/>
  <c r="AE49" i="7"/>
  <c r="AJ49" i="7"/>
  <c r="AL49" i="7"/>
  <c r="AH49" i="7"/>
  <c r="H49" i="7"/>
  <c r="O50" i="23"/>
  <c r="P50" i="23"/>
  <c r="N50" i="23"/>
  <c r="BB50" i="23"/>
  <c r="L50" i="23"/>
  <c r="K50" i="23"/>
  <c r="R50" i="23"/>
  <c r="S50" i="23"/>
  <c r="U50" i="23"/>
  <c r="M50" i="23"/>
  <c r="V50" i="23"/>
  <c r="I50" i="23"/>
  <c r="T50" i="23"/>
  <c r="Q50" i="23"/>
  <c r="X50" i="23"/>
  <c r="J50" i="23"/>
  <c r="W50" i="23"/>
  <c r="A52" i="23"/>
  <c r="C51" i="23"/>
  <c r="F51" i="23"/>
  <c r="D51" i="23"/>
  <c r="B51" i="23"/>
  <c r="E51" i="23"/>
  <c r="U49" i="8"/>
  <c r="T49" i="8"/>
  <c r="A46" i="15"/>
  <c r="B45" i="15"/>
  <c r="M48" i="5"/>
  <c r="N48" i="5"/>
  <c r="O48" i="5"/>
  <c r="I45" i="5"/>
  <c r="N45" i="5"/>
  <c r="O45" i="5"/>
  <c r="K47" i="5"/>
  <c r="L48" i="5"/>
  <c r="BB48" i="5"/>
  <c r="J46" i="5"/>
  <c r="B51" i="14"/>
  <c r="A52" i="14"/>
  <c r="P172" i="11"/>
  <c r="X180" i="11"/>
  <c r="X182" i="11"/>
  <c r="S190" i="10"/>
  <c r="AA180" i="11"/>
  <c r="U180" i="11"/>
  <c r="R180" i="11"/>
  <c r="O180" i="11"/>
  <c r="O182" i="11"/>
  <c r="P190" i="10"/>
  <c r="L180" i="11"/>
  <c r="I182" i="11"/>
  <c r="N190" i="10"/>
  <c r="L174" i="11"/>
  <c r="O182" i="10"/>
  <c r="V168" i="11"/>
  <c r="Y168" i="11"/>
  <c r="F178" i="11"/>
  <c r="M186" i="10"/>
  <c r="AI176" i="11"/>
  <c r="AB176" i="11"/>
  <c r="AD176" i="11"/>
  <c r="AE176" i="11"/>
  <c r="AH176" i="11"/>
  <c r="AK176" i="11"/>
  <c r="AJ176" i="11"/>
  <c r="AF176" i="11"/>
  <c r="AG176" i="11"/>
  <c r="A47" i="17"/>
  <c r="B46" i="17"/>
  <c r="K186" i="11"/>
  <c r="E186" i="11"/>
  <c r="N186" i="11"/>
  <c r="E187" i="11"/>
  <c r="A47" i="20"/>
  <c r="B46" i="20"/>
  <c r="AQ48" i="6"/>
  <c r="H48" i="6"/>
  <c r="AP48" i="6"/>
  <c r="AK48" i="6"/>
  <c r="AF48" i="6"/>
  <c r="AN48" i="6"/>
  <c r="AE48" i="6"/>
  <c r="AM48" i="6"/>
  <c r="AH48" i="6"/>
  <c r="AG48" i="6"/>
  <c r="AJ48" i="6"/>
  <c r="AI48" i="6"/>
  <c r="AD48" i="6"/>
  <c r="AL48" i="6"/>
  <c r="G45" i="16"/>
  <c r="F45" i="16"/>
  <c r="E45" i="16"/>
  <c r="H45" i="16"/>
  <c r="I45" i="16"/>
  <c r="C45" i="16"/>
  <c r="V50" i="4"/>
  <c r="AQ50" i="4"/>
  <c r="AD50" i="4"/>
  <c r="AE50" i="4"/>
  <c r="AF50" i="4"/>
  <c r="AG50" i="4"/>
  <c r="AH50" i="4"/>
  <c r="AI50" i="4"/>
  <c r="AJ50" i="4"/>
  <c r="AK50" i="4"/>
  <c r="AL50" i="4"/>
  <c r="AM50" i="4"/>
  <c r="AN50" i="4"/>
  <c r="AP50" i="4"/>
  <c r="H50" i="4"/>
  <c r="U50" i="4"/>
  <c r="T50" i="4"/>
  <c r="M51" i="2"/>
  <c r="L51" i="2"/>
  <c r="BB51" i="2"/>
  <c r="I48" i="2"/>
  <c r="J49" i="2"/>
  <c r="AP48" i="3"/>
  <c r="AD48" i="3"/>
  <c r="AE48" i="3"/>
  <c r="AF48" i="3"/>
  <c r="AG48" i="3"/>
  <c r="AH48" i="3"/>
  <c r="AI48" i="3"/>
  <c r="AJ48" i="3"/>
  <c r="AK48" i="3"/>
  <c r="AL48" i="3"/>
  <c r="AM48" i="3"/>
  <c r="AN48" i="3"/>
  <c r="AQ48" i="3"/>
  <c r="H48" i="3"/>
  <c r="AH50" i="12"/>
  <c r="AI50" i="12"/>
  <c r="AJ50" i="12"/>
  <c r="AK50" i="12"/>
  <c r="AL50" i="12"/>
  <c r="AM50" i="12"/>
  <c r="AF50" i="12"/>
  <c r="AG50" i="12"/>
  <c r="AD50" i="12"/>
  <c r="AE50" i="12"/>
  <c r="AP50" i="12"/>
  <c r="AQ50" i="12"/>
  <c r="AN50" i="12"/>
  <c r="H50" i="12"/>
  <c r="C197" i="10"/>
  <c r="B198" i="10"/>
  <c r="B200" i="10"/>
  <c r="B201" i="10"/>
  <c r="B199" i="10"/>
  <c r="A50" i="6"/>
  <c r="B49" i="6"/>
  <c r="F49" i="6"/>
  <c r="E49" i="6"/>
  <c r="W49" i="6"/>
  <c r="D49" i="6"/>
  <c r="AC49" i="6"/>
  <c r="C49" i="6"/>
  <c r="B46" i="16"/>
  <c r="A47" i="16"/>
  <c r="M50" i="4"/>
  <c r="BB50" i="4"/>
  <c r="L50" i="4"/>
  <c r="I47" i="4"/>
  <c r="N47" i="4"/>
  <c r="O47" i="4"/>
  <c r="J48" i="4"/>
  <c r="V51" i="2"/>
  <c r="U51" i="2"/>
  <c r="T51" i="2"/>
  <c r="AP51" i="2"/>
  <c r="AQ51" i="2"/>
  <c r="AD51" i="2"/>
  <c r="AE51" i="2"/>
  <c r="AF51" i="2"/>
  <c r="AG51" i="2"/>
  <c r="AI51" i="2"/>
  <c r="AH51" i="2"/>
  <c r="AK51" i="2"/>
  <c r="AL51" i="2"/>
  <c r="AJ51" i="2"/>
  <c r="AM51" i="2"/>
  <c r="AN51" i="2"/>
  <c r="H51" i="2"/>
  <c r="D44" i="16"/>
  <c r="U48" i="3"/>
  <c r="T48" i="3"/>
  <c r="V48" i="3"/>
  <c r="A49" i="22"/>
  <c r="B48" i="22"/>
  <c r="H185" i="11"/>
  <c r="E185" i="11"/>
  <c r="Q185" i="11"/>
  <c r="T185" i="11"/>
  <c r="W185" i="11"/>
  <c r="Z185" i="11"/>
  <c r="K185" i="11"/>
  <c r="N185" i="11"/>
  <c r="V50" i="12"/>
  <c r="U50" i="12"/>
  <c r="T50" i="12"/>
  <c r="A52" i="12"/>
  <c r="F51" i="12"/>
  <c r="B51" i="12"/>
  <c r="D51" i="12"/>
  <c r="AC51" i="12"/>
  <c r="C51" i="12"/>
  <c r="E51" i="12"/>
  <c r="W51" i="12"/>
  <c r="B48" i="19"/>
  <c r="A49" i="19"/>
  <c r="C195" i="10"/>
  <c r="C196" i="10"/>
  <c r="V48" i="6"/>
  <c r="U48" i="6"/>
  <c r="T48" i="6"/>
  <c r="M48" i="6"/>
  <c r="BB48" i="6"/>
  <c r="L48" i="6"/>
  <c r="K48" i="6"/>
  <c r="I45" i="6"/>
  <c r="N45" i="6"/>
  <c r="O45" i="6"/>
  <c r="J46" i="6"/>
  <c r="F180" i="11"/>
  <c r="A196" i="11"/>
  <c r="B192" i="11"/>
  <c r="F174" i="11"/>
  <c r="M182" i="10"/>
  <c r="AF172" i="11"/>
  <c r="AJ172" i="11"/>
  <c r="AI172" i="11"/>
  <c r="AH172" i="11"/>
  <c r="AE172" i="11"/>
  <c r="AB172" i="11"/>
  <c r="AK172" i="11"/>
  <c r="AD172" i="11"/>
  <c r="AG172" i="11"/>
  <c r="F52" i="2"/>
  <c r="B52" i="2"/>
  <c r="K51" i="2"/>
  <c r="A53" i="2"/>
  <c r="D52" i="2"/>
  <c r="AC52" i="2"/>
  <c r="C52" i="2"/>
  <c r="E52" i="2"/>
  <c r="W52" i="2"/>
  <c r="G103" i="10"/>
  <c r="L48" i="3"/>
  <c r="BB48" i="3"/>
  <c r="M48" i="3"/>
  <c r="N48" i="3"/>
  <c r="O48" i="3"/>
  <c r="I45" i="3"/>
  <c r="N45" i="3"/>
  <c r="O45" i="3"/>
  <c r="J46" i="3"/>
  <c r="B49" i="3"/>
  <c r="A50" i="3"/>
  <c r="F49" i="3"/>
  <c r="E49" i="3"/>
  <c r="W49" i="3"/>
  <c r="D49" i="3"/>
  <c r="AC49" i="3"/>
  <c r="C49" i="3"/>
  <c r="M50" i="12"/>
  <c r="L50" i="12"/>
  <c r="K50" i="12"/>
  <c r="BB50" i="12"/>
  <c r="I47" i="12"/>
  <c r="N47" i="12"/>
  <c r="O47" i="12"/>
  <c r="J48" i="12"/>
  <c r="H191" i="11"/>
  <c r="H188" i="11"/>
  <c r="Q191" i="11"/>
  <c r="Q188" i="11"/>
  <c r="T191" i="11"/>
  <c r="T188" i="11"/>
  <c r="Z191" i="11"/>
  <c r="Z188" i="11"/>
  <c r="W191" i="11"/>
  <c r="W188" i="11"/>
  <c r="E191" i="11"/>
  <c r="K191" i="11"/>
  <c r="K188" i="11"/>
  <c r="N191" i="11"/>
  <c r="N188" i="11"/>
  <c r="C189" i="11"/>
  <c r="K190" i="11"/>
  <c r="W190" i="11"/>
  <c r="C188" i="11"/>
  <c r="A190" i="11"/>
  <c r="N190" i="11"/>
  <c r="Z190" i="11"/>
  <c r="Q190" i="11"/>
  <c r="E190" i="11"/>
  <c r="H190" i="11"/>
  <c r="T190" i="11"/>
  <c r="A46" i="21"/>
  <c r="B45" i="21"/>
  <c r="B51" i="4"/>
  <c r="F51" i="4"/>
  <c r="A52" i="4"/>
  <c r="C51" i="4"/>
  <c r="D51" i="4"/>
  <c r="AC51" i="4"/>
  <c r="E51" i="4"/>
  <c r="W51" i="4"/>
  <c r="K47" i="3"/>
  <c r="B46" i="15"/>
  <c r="A47" i="15"/>
  <c r="B52" i="8"/>
  <c r="E52" i="8"/>
  <c r="W52" i="8"/>
  <c r="C52" i="8"/>
  <c r="F52" i="8"/>
  <c r="A53" i="8"/>
  <c r="D52" i="8"/>
  <c r="AC52" i="8"/>
  <c r="V51" i="8"/>
  <c r="AG51" i="8"/>
  <c r="AI51" i="8"/>
  <c r="AL51" i="8"/>
  <c r="AD51" i="8"/>
  <c r="AF51" i="8"/>
  <c r="AN51" i="8"/>
  <c r="AQ51" i="8"/>
  <c r="AH51" i="8"/>
  <c r="AK51" i="8"/>
  <c r="AP51" i="8"/>
  <c r="AE51" i="8"/>
  <c r="AM51" i="8"/>
  <c r="AJ51" i="8"/>
  <c r="H51" i="8"/>
  <c r="U51" i="8"/>
  <c r="T51" i="8"/>
  <c r="B50" i="5"/>
  <c r="F50" i="5"/>
  <c r="C50" i="5"/>
  <c r="A51" i="5"/>
  <c r="E50" i="5"/>
  <c r="W50" i="5"/>
  <c r="D50" i="5"/>
  <c r="AC50" i="5"/>
  <c r="U48" i="5"/>
  <c r="T48" i="5"/>
  <c r="B49" i="18"/>
  <c r="A50" i="18"/>
  <c r="M50" i="7"/>
  <c r="L50" i="7"/>
  <c r="J48" i="7"/>
  <c r="BB50" i="7"/>
  <c r="I47" i="7"/>
  <c r="N47" i="7"/>
  <c r="O47" i="7"/>
  <c r="N48" i="6"/>
  <c r="O48" i="6"/>
  <c r="W51" i="23"/>
  <c r="S51" i="23"/>
  <c r="V51" i="23"/>
  <c r="U51" i="23"/>
  <c r="BB51" i="23"/>
  <c r="L51" i="23"/>
  <c r="R51" i="23"/>
  <c r="O51" i="23"/>
  <c r="P51" i="23"/>
  <c r="Q51" i="23"/>
  <c r="K51" i="23"/>
  <c r="N51" i="23"/>
  <c r="M51" i="23"/>
  <c r="T51" i="23"/>
  <c r="X51" i="23"/>
  <c r="J51" i="23"/>
  <c r="I51" i="23"/>
  <c r="B52" i="23"/>
  <c r="F52" i="23"/>
  <c r="D52" i="23"/>
  <c r="A53" i="23"/>
  <c r="C52" i="23"/>
  <c r="E52" i="23"/>
  <c r="L51" i="8"/>
  <c r="M51" i="8"/>
  <c r="BB51" i="8"/>
  <c r="I48" i="8"/>
  <c r="K51" i="8"/>
  <c r="J49" i="8"/>
  <c r="L49" i="5"/>
  <c r="M49" i="5"/>
  <c r="J47" i="5"/>
  <c r="K48" i="5"/>
  <c r="BB49" i="5"/>
  <c r="I46" i="5"/>
  <c r="N46" i="5"/>
  <c r="O46" i="5"/>
  <c r="AD49" i="5"/>
  <c r="AF49" i="5"/>
  <c r="AI49" i="5"/>
  <c r="AG49" i="5"/>
  <c r="AK49" i="5"/>
  <c r="AM49" i="5"/>
  <c r="H49" i="5"/>
  <c r="U49" i="5"/>
  <c r="T49" i="5"/>
  <c r="AQ49" i="5"/>
  <c r="AE49" i="5"/>
  <c r="AP49" i="5"/>
  <c r="AH49" i="5"/>
  <c r="AJ49" i="5"/>
  <c r="AL49" i="5"/>
  <c r="AN49" i="5"/>
  <c r="AI50" i="7"/>
  <c r="AF50" i="7"/>
  <c r="AP50" i="7"/>
  <c r="AE50" i="7"/>
  <c r="AJ50" i="7"/>
  <c r="AL50" i="7"/>
  <c r="H50" i="7"/>
  <c r="AH50" i="7"/>
  <c r="AQ50" i="7"/>
  <c r="AG50" i="7"/>
  <c r="AD50" i="7"/>
  <c r="AN50" i="7"/>
  <c r="AK50" i="7"/>
  <c r="AM50" i="7"/>
  <c r="U50" i="7"/>
  <c r="T50" i="7"/>
  <c r="V50" i="7"/>
  <c r="A52" i="7"/>
  <c r="B51" i="7"/>
  <c r="D51" i="7"/>
  <c r="AC51" i="7"/>
  <c r="F51" i="7"/>
  <c r="E51" i="7"/>
  <c r="W51" i="7"/>
  <c r="C51" i="7"/>
  <c r="K49" i="7"/>
  <c r="B52" i="14"/>
  <c r="A53" i="14"/>
  <c r="AA182" i="11"/>
  <c r="T190" i="10"/>
  <c r="U182" i="11"/>
  <c r="R190" i="10"/>
  <c r="R182" i="11"/>
  <c r="Q190" i="10"/>
  <c r="L182" i="11"/>
  <c r="O190" i="10"/>
  <c r="Y176" i="11"/>
  <c r="Z218" i="11"/>
  <c r="K17" i="13"/>
  <c r="M176" i="11"/>
  <c r="V176" i="11"/>
  <c r="P176" i="11"/>
  <c r="N218" i="11"/>
  <c r="G17" i="13"/>
  <c r="S176" i="11"/>
  <c r="G176" i="11"/>
  <c r="J176" i="11"/>
  <c r="V172" i="11"/>
  <c r="S172" i="11"/>
  <c r="Y172" i="11"/>
  <c r="G172" i="11"/>
  <c r="J172" i="11"/>
  <c r="M172" i="11"/>
  <c r="AP51" i="4"/>
  <c r="AQ51" i="4"/>
  <c r="AD51" i="4"/>
  <c r="AE51" i="4"/>
  <c r="AF51" i="4"/>
  <c r="AG51" i="4"/>
  <c r="AH51" i="4"/>
  <c r="AI51" i="4"/>
  <c r="AJ51" i="4"/>
  <c r="AK51" i="4"/>
  <c r="AL51" i="4"/>
  <c r="AM51" i="4"/>
  <c r="AN51" i="4"/>
  <c r="H51" i="4"/>
  <c r="E189" i="11"/>
  <c r="W189" i="11"/>
  <c r="T189" i="11"/>
  <c r="Z189" i="11"/>
  <c r="K189" i="11"/>
  <c r="H189" i="11"/>
  <c r="N189" i="11"/>
  <c r="Q189" i="11"/>
  <c r="A53" i="4"/>
  <c r="F52" i="4"/>
  <c r="B52" i="4"/>
  <c r="D52" i="4"/>
  <c r="AC52" i="4"/>
  <c r="C52" i="4"/>
  <c r="E52" i="4"/>
  <c r="W52" i="4"/>
  <c r="AP49" i="3"/>
  <c r="AD49" i="3"/>
  <c r="AE49" i="3"/>
  <c r="AF49" i="3"/>
  <c r="AG49" i="3"/>
  <c r="AH49" i="3"/>
  <c r="AI49" i="3"/>
  <c r="AJ49" i="3"/>
  <c r="AK49" i="3"/>
  <c r="AL49" i="3"/>
  <c r="AM49" i="3"/>
  <c r="AN49" i="3"/>
  <c r="AQ49" i="3"/>
  <c r="H49" i="3"/>
  <c r="F53" i="2"/>
  <c r="A54" i="2"/>
  <c r="B53" i="2"/>
  <c r="E53" i="2"/>
  <c r="W53" i="2"/>
  <c r="D53" i="2"/>
  <c r="AC53" i="2"/>
  <c r="C53" i="2"/>
  <c r="A200" i="11"/>
  <c r="B196" i="11"/>
  <c r="F50" i="6"/>
  <c r="B50" i="6"/>
  <c r="A51" i="6"/>
  <c r="E50" i="6"/>
  <c r="W50" i="6"/>
  <c r="D50" i="6"/>
  <c r="AC50" i="6"/>
  <c r="C50" i="6"/>
  <c r="C199" i="10"/>
  <c r="C200" i="10"/>
  <c r="E188" i="11"/>
  <c r="I188" i="11"/>
  <c r="AC191" i="11"/>
  <c r="U49" i="3"/>
  <c r="T49" i="3"/>
  <c r="V49" i="3"/>
  <c r="B50" i="3"/>
  <c r="A51" i="3"/>
  <c r="F50" i="3"/>
  <c r="D50" i="3"/>
  <c r="AC50" i="3"/>
  <c r="C50" i="3"/>
  <c r="E50" i="3"/>
  <c r="W50" i="3"/>
  <c r="I49" i="2"/>
  <c r="N49" i="2"/>
  <c r="O49" i="2"/>
  <c r="M52" i="2"/>
  <c r="BB52" i="2"/>
  <c r="L52" i="2"/>
  <c r="K52" i="2"/>
  <c r="J50" i="2"/>
  <c r="F182" i="11"/>
  <c r="M190" i="10"/>
  <c r="AF180" i="11"/>
  <c r="AI180" i="11"/>
  <c r="AH180" i="11"/>
  <c r="AJ180" i="11"/>
  <c r="AD180" i="11"/>
  <c r="AK180" i="11"/>
  <c r="AB180" i="11"/>
  <c r="AG180" i="11"/>
  <c r="AE180" i="11"/>
  <c r="M51" i="12"/>
  <c r="BB51" i="12"/>
  <c r="L51" i="12"/>
  <c r="I48" i="12"/>
  <c r="J49" i="12"/>
  <c r="C201" i="10"/>
  <c r="B202" i="10"/>
  <c r="B204" i="10"/>
  <c r="B203" i="10"/>
  <c r="B205" i="10"/>
  <c r="D45" i="16"/>
  <c r="L51" i="4"/>
  <c r="K51" i="4"/>
  <c r="BB51" i="4"/>
  <c r="M51" i="4"/>
  <c r="I48" i="4"/>
  <c r="J49" i="4"/>
  <c r="L49" i="3"/>
  <c r="M49" i="3"/>
  <c r="BB49" i="3"/>
  <c r="K49" i="3"/>
  <c r="I46" i="3"/>
  <c r="N46" i="3"/>
  <c r="O46" i="3"/>
  <c r="J47" i="3"/>
  <c r="V52" i="2"/>
  <c r="U52" i="2"/>
  <c r="T52" i="2"/>
  <c r="AP52" i="2"/>
  <c r="AQ52" i="2"/>
  <c r="AD52" i="2"/>
  <c r="AE52" i="2"/>
  <c r="AF52" i="2"/>
  <c r="AG52" i="2"/>
  <c r="AI52" i="2"/>
  <c r="AH52" i="2"/>
  <c r="AK52" i="2"/>
  <c r="AL52" i="2"/>
  <c r="AJ52" i="2"/>
  <c r="AM52" i="2"/>
  <c r="AN52" i="2"/>
  <c r="H52" i="2"/>
  <c r="AP51" i="12"/>
  <c r="AQ51" i="12"/>
  <c r="AN51" i="12"/>
  <c r="AH51" i="12"/>
  <c r="AI51" i="12"/>
  <c r="AJ51" i="12"/>
  <c r="AK51" i="12"/>
  <c r="AL51" i="12"/>
  <c r="AM51" i="12"/>
  <c r="AF51" i="12"/>
  <c r="AG51" i="12"/>
  <c r="AD51" i="12"/>
  <c r="AE51" i="12"/>
  <c r="H51" i="12"/>
  <c r="K50" i="4"/>
  <c r="A48" i="16"/>
  <c r="B47" i="16"/>
  <c r="AE49" i="6"/>
  <c r="AI49" i="6"/>
  <c r="AM49" i="6"/>
  <c r="AQ49" i="6"/>
  <c r="AD49" i="6"/>
  <c r="AH49" i="6"/>
  <c r="AL49" i="6"/>
  <c r="AP49" i="6"/>
  <c r="AG49" i="6"/>
  <c r="AK49" i="6"/>
  <c r="AF49" i="6"/>
  <c r="AJ49" i="6"/>
  <c r="AN49" i="6"/>
  <c r="H49" i="6"/>
  <c r="B47" i="20"/>
  <c r="A48" i="20"/>
  <c r="A48" i="17"/>
  <c r="B47" i="17"/>
  <c r="V51" i="4"/>
  <c r="U51" i="4"/>
  <c r="B46" i="21"/>
  <c r="A47" i="21"/>
  <c r="K48" i="3"/>
  <c r="Z195" i="11"/>
  <c r="Z192" i="11"/>
  <c r="E195" i="11"/>
  <c r="K195" i="11"/>
  <c r="K192" i="11"/>
  <c r="H195" i="11"/>
  <c r="H192" i="11"/>
  <c r="Q195" i="11"/>
  <c r="Q192" i="11"/>
  <c r="T195" i="11"/>
  <c r="T192" i="11"/>
  <c r="W195" i="11"/>
  <c r="W192" i="11"/>
  <c r="N195" i="11"/>
  <c r="N192" i="11"/>
  <c r="H194" i="11"/>
  <c r="T194" i="11"/>
  <c r="K194" i="11"/>
  <c r="W194" i="11"/>
  <c r="A194" i="11"/>
  <c r="Z194" i="11"/>
  <c r="C193" i="11"/>
  <c r="N194" i="11"/>
  <c r="Q194" i="11"/>
  <c r="E194" i="11"/>
  <c r="C192" i="11"/>
  <c r="A50" i="19"/>
  <c r="B49" i="19"/>
  <c r="V51" i="12"/>
  <c r="U51" i="12"/>
  <c r="A53" i="12"/>
  <c r="B52" i="12"/>
  <c r="F52" i="12"/>
  <c r="D52" i="12"/>
  <c r="AC52" i="12"/>
  <c r="C52" i="12"/>
  <c r="E52" i="12"/>
  <c r="W52" i="12"/>
  <c r="B49" i="22"/>
  <c r="A50" i="22"/>
  <c r="C46" i="16"/>
  <c r="I46" i="16"/>
  <c r="H46" i="16"/>
  <c r="G46" i="16"/>
  <c r="F46" i="16"/>
  <c r="E46" i="16"/>
  <c r="U49" i="6"/>
  <c r="T49" i="6"/>
  <c r="V49" i="6"/>
  <c r="L49" i="6"/>
  <c r="K49" i="6"/>
  <c r="BB49" i="6"/>
  <c r="M49" i="6"/>
  <c r="I46" i="6"/>
  <c r="N46" i="6"/>
  <c r="O46" i="6"/>
  <c r="J47" i="6"/>
  <c r="E184" i="11"/>
  <c r="AA184" i="11"/>
  <c r="AC187" i="11"/>
  <c r="V51" i="7"/>
  <c r="AJ51" i="7"/>
  <c r="AL51" i="7"/>
  <c r="AH51" i="7"/>
  <c r="AQ51" i="7"/>
  <c r="AG51" i="7"/>
  <c r="AP51" i="7"/>
  <c r="AE51" i="7"/>
  <c r="H51" i="7"/>
  <c r="AK51" i="7"/>
  <c r="AM51" i="7"/>
  <c r="AI51" i="7"/>
  <c r="AF51" i="7"/>
  <c r="AD51" i="7"/>
  <c r="AN51" i="7"/>
  <c r="BB51" i="7"/>
  <c r="I48" i="7"/>
  <c r="L51" i="7"/>
  <c r="M51" i="7"/>
  <c r="J49" i="7"/>
  <c r="K50" i="7"/>
  <c r="O52" i="23"/>
  <c r="Q52" i="23"/>
  <c r="BB52" i="23"/>
  <c r="L52" i="23"/>
  <c r="K52" i="23"/>
  <c r="R52" i="23"/>
  <c r="M52" i="23"/>
  <c r="V52" i="23"/>
  <c r="U52" i="23"/>
  <c r="S52" i="23"/>
  <c r="I52" i="23"/>
  <c r="T52" i="23"/>
  <c r="W52" i="23"/>
  <c r="X52" i="23"/>
  <c r="J52" i="23"/>
  <c r="P52" i="23"/>
  <c r="N52" i="23"/>
  <c r="A51" i="18"/>
  <c r="B50" i="18"/>
  <c r="V50" i="5"/>
  <c r="L50" i="5"/>
  <c r="BB50" i="5"/>
  <c r="J48" i="5"/>
  <c r="I47" i="5"/>
  <c r="N47" i="5"/>
  <c r="O47" i="5"/>
  <c r="H103" i="10"/>
  <c r="M50" i="5"/>
  <c r="K49" i="5"/>
  <c r="AP52" i="8"/>
  <c r="AE52" i="8"/>
  <c r="AM52" i="8"/>
  <c r="AG52" i="8"/>
  <c r="AI52" i="8"/>
  <c r="AK52" i="8"/>
  <c r="H52" i="8"/>
  <c r="AD52" i="8"/>
  <c r="AF52" i="8"/>
  <c r="AN52" i="8"/>
  <c r="AQ52" i="8"/>
  <c r="AH52" i="8"/>
  <c r="AJ52" i="8"/>
  <c r="AL52" i="8"/>
  <c r="B47" i="15"/>
  <c r="A48" i="15"/>
  <c r="T51" i="12"/>
  <c r="F52" i="7"/>
  <c r="D52" i="7"/>
  <c r="AC52" i="7"/>
  <c r="E52" i="7"/>
  <c r="W52" i="7"/>
  <c r="A53" i="7"/>
  <c r="B52" i="7"/>
  <c r="C52" i="7"/>
  <c r="F53" i="23"/>
  <c r="B53" i="23"/>
  <c r="C53" i="23"/>
  <c r="A54" i="23"/>
  <c r="E53" i="23"/>
  <c r="D53" i="23"/>
  <c r="B51" i="5"/>
  <c r="C51" i="5"/>
  <c r="D51" i="5"/>
  <c r="AC51" i="5"/>
  <c r="F51" i="5"/>
  <c r="A52" i="5"/>
  <c r="E51" i="5"/>
  <c r="W51" i="5"/>
  <c r="AP50" i="5"/>
  <c r="AD50" i="5"/>
  <c r="AK50" i="5"/>
  <c r="AM50" i="5"/>
  <c r="AI50" i="5"/>
  <c r="AH50" i="5"/>
  <c r="AJ50" i="5"/>
  <c r="AQ50" i="5"/>
  <c r="AF50" i="5"/>
  <c r="AL50" i="5"/>
  <c r="AN50" i="5"/>
  <c r="AE50" i="5"/>
  <c r="AG50" i="5"/>
  <c r="H50" i="5"/>
  <c r="U50" i="5"/>
  <c r="A54" i="8"/>
  <c r="B53" i="8"/>
  <c r="K52" i="8"/>
  <c r="C53" i="8"/>
  <c r="F53" i="8"/>
  <c r="E53" i="8"/>
  <c r="W53" i="8"/>
  <c r="D53" i="8"/>
  <c r="AC53" i="8"/>
  <c r="V52" i="8"/>
  <c r="M52" i="8"/>
  <c r="I49" i="8"/>
  <c r="N49" i="8"/>
  <c r="O49" i="8"/>
  <c r="L52" i="8"/>
  <c r="BB52" i="8"/>
  <c r="J50" i="8"/>
  <c r="A54" i="14"/>
  <c r="B53" i="14"/>
  <c r="W218" i="11"/>
  <c r="K18" i="10"/>
  <c r="AA188" i="11"/>
  <c r="AA190" i="11"/>
  <c r="T198" i="10"/>
  <c r="X188" i="11"/>
  <c r="X190" i="11"/>
  <c r="S198" i="10"/>
  <c r="U188" i="11"/>
  <c r="O188" i="11"/>
  <c r="O190" i="11"/>
  <c r="P198" i="10"/>
  <c r="R188" i="11"/>
  <c r="L188" i="11"/>
  <c r="I190" i="11"/>
  <c r="N198" i="10"/>
  <c r="AA186" i="11"/>
  <c r="T194" i="10"/>
  <c r="AB184" i="11"/>
  <c r="U184" i="11"/>
  <c r="U186" i="11"/>
  <c r="R194" i="10"/>
  <c r="X184" i="11"/>
  <c r="O184" i="11"/>
  <c r="O186" i="11"/>
  <c r="P194" i="10"/>
  <c r="R184" i="11"/>
  <c r="I184" i="11"/>
  <c r="I186" i="11"/>
  <c r="N194" i="10"/>
  <c r="L184" i="11"/>
  <c r="J180" i="11"/>
  <c r="K218" i="11"/>
  <c r="G18" i="10"/>
  <c r="G180" i="11"/>
  <c r="Y180" i="11"/>
  <c r="V180" i="11"/>
  <c r="P180" i="11"/>
  <c r="S180" i="11"/>
  <c r="E218" i="11"/>
  <c r="E18" i="10"/>
  <c r="L18" i="10"/>
  <c r="M180" i="11"/>
  <c r="Q218" i="11"/>
  <c r="H17" i="13"/>
  <c r="T218" i="11"/>
  <c r="H18" i="10"/>
  <c r="H218" i="11"/>
  <c r="E17" i="13"/>
  <c r="M52" i="12"/>
  <c r="BB52" i="12"/>
  <c r="L52" i="12"/>
  <c r="I49" i="12"/>
  <c r="N49" i="12"/>
  <c r="O49" i="12"/>
  <c r="J50" i="12"/>
  <c r="A51" i="22"/>
  <c r="B50" i="22"/>
  <c r="K193" i="11"/>
  <c r="W193" i="11"/>
  <c r="N193" i="11"/>
  <c r="Z193" i="11"/>
  <c r="E193" i="11"/>
  <c r="Q193" i="11"/>
  <c r="H193" i="11"/>
  <c r="T193" i="11"/>
  <c r="A49" i="17"/>
  <c r="B48" i="17"/>
  <c r="A49" i="16"/>
  <c r="B48" i="16"/>
  <c r="V50" i="3"/>
  <c r="L50" i="3"/>
  <c r="BB50" i="3"/>
  <c r="M50" i="3"/>
  <c r="I47" i="3"/>
  <c r="N47" i="3"/>
  <c r="O47" i="3"/>
  <c r="J48" i="3"/>
  <c r="V50" i="6"/>
  <c r="U50" i="6"/>
  <c r="M50" i="6"/>
  <c r="BB50" i="6"/>
  <c r="L50" i="6"/>
  <c r="I47" i="6"/>
  <c r="N47" i="6"/>
  <c r="O47" i="6"/>
  <c r="J48" i="6"/>
  <c r="C196" i="11"/>
  <c r="C197" i="11"/>
  <c r="A198" i="11"/>
  <c r="AI53" i="2"/>
  <c r="AJ53" i="2"/>
  <c r="AP53" i="2"/>
  <c r="AQ53" i="2"/>
  <c r="AD53" i="2"/>
  <c r="AE53" i="2"/>
  <c r="AM53" i="2"/>
  <c r="AN53" i="2"/>
  <c r="AF53" i="2"/>
  <c r="AG53" i="2"/>
  <c r="AH53" i="2"/>
  <c r="AK53" i="2"/>
  <c r="AL53" i="2"/>
  <c r="H53" i="2"/>
  <c r="D46" i="16"/>
  <c r="AD52" i="12"/>
  <c r="AE52" i="12"/>
  <c r="AP52" i="12"/>
  <c r="AQ52" i="12"/>
  <c r="AN52" i="12"/>
  <c r="AH52" i="12"/>
  <c r="AI52" i="12"/>
  <c r="AJ52" i="12"/>
  <c r="AK52" i="12"/>
  <c r="AL52" i="12"/>
  <c r="AM52" i="12"/>
  <c r="AF52" i="12"/>
  <c r="AG52" i="12"/>
  <c r="H52" i="12"/>
  <c r="E192" i="11"/>
  <c r="L192" i="11"/>
  <c r="AC195" i="11"/>
  <c r="T51" i="4"/>
  <c r="B206" i="10"/>
  <c r="B208" i="10"/>
  <c r="B207" i="10"/>
  <c r="B209" i="10"/>
  <c r="C205" i="10"/>
  <c r="T50" i="6"/>
  <c r="AF50" i="6"/>
  <c r="AJ50" i="6"/>
  <c r="AN50" i="6"/>
  <c r="AE50" i="6"/>
  <c r="AI50" i="6"/>
  <c r="AM50" i="6"/>
  <c r="AQ50" i="6"/>
  <c r="AD50" i="6"/>
  <c r="AH50" i="6"/>
  <c r="AL50" i="6"/>
  <c r="AP50" i="6"/>
  <c r="AG50" i="6"/>
  <c r="AK50" i="6"/>
  <c r="H50" i="6"/>
  <c r="B200" i="11"/>
  <c r="A204" i="11"/>
  <c r="B204" i="11"/>
  <c r="M52" i="4"/>
  <c r="L52" i="4"/>
  <c r="BB52" i="4"/>
  <c r="I49" i="4"/>
  <c r="N49" i="4"/>
  <c r="O49" i="4"/>
  <c r="J50" i="4"/>
  <c r="C204" i="10"/>
  <c r="C203" i="10"/>
  <c r="K51" i="12"/>
  <c r="AQ50" i="3"/>
  <c r="AP50" i="3"/>
  <c r="AD50" i="3"/>
  <c r="AF50" i="3"/>
  <c r="AH50" i="3"/>
  <c r="AJ50" i="3"/>
  <c r="AL50" i="3"/>
  <c r="AE50" i="3"/>
  <c r="AG50" i="3"/>
  <c r="AI50" i="3"/>
  <c r="AK50" i="3"/>
  <c r="AM50" i="3"/>
  <c r="AN50" i="3"/>
  <c r="H50" i="3"/>
  <c r="F188" i="11"/>
  <c r="J51" i="2"/>
  <c r="L53" i="2"/>
  <c r="BB53" i="2"/>
  <c r="M53" i="2"/>
  <c r="N53" i="2"/>
  <c r="O53" i="2"/>
  <c r="I50" i="2"/>
  <c r="N50" i="2"/>
  <c r="O50" i="2"/>
  <c r="AD52" i="4"/>
  <c r="AE52" i="4"/>
  <c r="AF52" i="4"/>
  <c r="AG52" i="4"/>
  <c r="AH52" i="4"/>
  <c r="AI52" i="4"/>
  <c r="AJ52" i="4"/>
  <c r="AK52" i="4"/>
  <c r="AL52" i="4"/>
  <c r="AM52" i="4"/>
  <c r="AN52" i="4"/>
  <c r="AP52" i="4"/>
  <c r="AQ52" i="4"/>
  <c r="H52" i="4"/>
  <c r="F184" i="11"/>
  <c r="V52" i="12"/>
  <c r="A54" i="12"/>
  <c r="F53" i="12"/>
  <c r="B53" i="12"/>
  <c r="E53" i="12"/>
  <c r="W53" i="12"/>
  <c r="D53" i="12"/>
  <c r="AC53" i="12"/>
  <c r="C53" i="12"/>
  <c r="A51" i="19"/>
  <c r="B50" i="19"/>
  <c r="A48" i="21"/>
  <c r="B47" i="21"/>
  <c r="A49" i="20"/>
  <c r="B48" i="20"/>
  <c r="E47" i="16"/>
  <c r="I47" i="16"/>
  <c r="H47" i="16"/>
  <c r="G47" i="16"/>
  <c r="C47" i="16"/>
  <c r="F47" i="16"/>
  <c r="N52" i="2"/>
  <c r="O52" i="2"/>
  <c r="A52" i="3"/>
  <c r="B51" i="3"/>
  <c r="F51" i="3"/>
  <c r="E51" i="3"/>
  <c r="W51" i="3"/>
  <c r="D51" i="3"/>
  <c r="AC51" i="3"/>
  <c r="C51" i="3"/>
  <c r="A52" i="6"/>
  <c r="F51" i="6"/>
  <c r="B51" i="6"/>
  <c r="D51" i="6"/>
  <c r="AC51" i="6"/>
  <c r="E51" i="6"/>
  <c r="W51" i="6"/>
  <c r="C51" i="6"/>
  <c r="U53" i="2"/>
  <c r="T53" i="2"/>
  <c r="V53" i="2"/>
  <c r="B54" i="2"/>
  <c r="A55" i="2"/>
  <c r="F54" i="2"/>
  <c r="D54" i="2"/>
  <c r="AC54" i="2"/>
  <c r="C54" i="2"/>
  <c r="E54" i="2"/>
  <c r="W54" i="2"/>
  <c r="V52" i="4"/>
  <c r="B53" i="4"/>
  <c r="F53" i="4"/>
  <c r="A54" i="4"/>
  <c r="E53" i="4"/>
  <c r="W53" i="4"/>
  <c r="D53" i="4"/>
  <c r="AC53" i="4"/>
  <c r="C53" i="4"/>
  <c r="N52" i="4"/>
  <c r="O52" i="4"/>
  <c r="N52" i="12"/>
  <c r="O52" i="12"/>
  <c r="N52" i="8"/>
  <c r="O52" i="8"/>
  <c r="V53" i="8"/>
  <c r="B54" i="8"/>
  <c r="E54" i="8"/>
  <c r="W54" i="8"/>
  <c r="C54" i="8"/>
  <c r="F54" i="8"/>
  <c r="A55" i="8"/>
  <c r="D54" i="8"/>
  <c r="AC54" i="8"/>
  <c r="B52" i="5"/>
  <c r="A53" i="5"/>
  <c r="C52" i="5"/>
  <c r="V52" i="5"/>
  <c r="F52" i="5"/>
  <c r="E52" i="5"/>
  <c r="W52" i="5"/>
  <c r="D52" i="5"/>
  <c r="AC52" i="5"/>
  <c r="K51" i="5"/>
  <c r="L51" i="5"/>
  <c r="J49" i="5"/>
  <c r="M51" i="5"/>
  <c r="BB51" i="5"/>
  <c r="I48" i="5"/>
  <c r="M52" i="7"/>
  <c r="L52" i="7"/>
  <c r="J50" i="7"/>
  <c r="K51" i="7"/>
  <c r="I49" i="7"/>
  <c r="N49" i="7"/>
  <c r="O49" i="7"/>
  <c r="BB52" i="7"/>
  <c r="AP52" i="7"/>
  <c r="AE52" i="7"/>
  <c r="AJ52" i="7"/>
  <c r="AL52" i="7"/>
  <c r="AH52" i="7"/>
  <c r="AQ52" i="7"/>
  <c r="AG52" i="7"/>
  <c r="AD52" i="7"/>
  <c r="AN52" i="7"/>
  <c r="AK52" i="7"/>
  <c r="AM52" i="7"/>
  <c r="AI52" i="7"/>
  <c r="AF52" i="7"/>
  <c r="H52" i="7"/>
  <c r="A49" i="15"/>
  <c r="B48" i="15"/>
  <c r="K50" i="5"/>
  <c r="T50" i="5"/>
  <c r="U51" i="7"/>
  <c r="T51" i="7"/>
  <c r="K199" i="11"/>
  <c r="K196" i="11"/>
  <c r="U50" i="3"/>
  <c r="T50" i="3"/>
  <c r="AK53" i="8"/>
  <c r="AP53" i="8"/>
  <c r="AE53" i="8"/>
  <c r="AM53" i="8"/>
  <c r="AQ53" i="8"/>
  <c r="AH53" i="8"/>
  <c r="AJ53" i="8"/>
  <c r="AL53" i="8"/>
  <c r="AD53" i="8"/>
  <c r="AF53" i="8"/>
  <c r="AN53" i="8"/>
  <c r="AG53" i="8"/>
  <c r="AI53" i="8"/>
  <c r="H53" i="8"/>
  <c r="BB53" i="8"/>
  <c r="I50" i="8"/>
  <c r="N50" i="8"/>
  <c r="O50" i="8"/>
  <c r="L53" i="8"/>
  <c r="M53" i="8"/>
  <c r="K53" i="8"/>
  <c r="J51" i="8"/>
  <c r="AQ51" i="5"/>
  <c r="AG51" i="5"/>
  <c r="AI51" i="5"/>
  <c r="AD51" i="5"/>
  <c r="AK51" i="5"/>
  <c r="AM51" i="5"/>
  <c r="AE51" i="5"/>
  <c r="AP51" i="5"/>
  <c r="AH51" i="5"/>
  <c r="AJ51" i="5"/>
  <c r="AF51" i="5"/>
  <c r="AL51" i="5"/>
  <c r="AN51" i="5"/>
  <c r="H51" i="5"/>
  <c r="V51" i="5"/>
  <c r="U51" i="5"/>
  <c r="F54" i="23"/>
  <c r="D54" i="23"/>
  <c r="B54" i="23"/>
  <c r="A55" i="23"/>
  <c r="E54" i="23"/>
  <c r="C54" i="23"/>
  <c r="W53" i="23"/>
  <c r="O53" i="23"/>
  <c r="R53" i="23"/>
  <c r="S53" i="23"/>
  <c r="P53" i="23"/>
  <c r="K53" i="23"/>
  <c r="N53" i="23"/>
  <c r="BB53" i="23"/>
  <c r="L53" i="23"/>
  <c r="Q53" i="23"/>
  <c r="X53" i="23"/>
  <c r="J53" i="23"/>
  <c r="I53" i="23"/>
  <c r="U53" i="23"/>
  <c r="V53" i="23"/>
  <c r="M53" i="23"/>
  <c r="T53" i="23"/>
  <c r="V52" i="7"/>
  <c r="B53" i="7"/>
  <c r="A54" i="7"/>
  <c r="D53" i="7"/>
  <c r="AC53" i="7"/>
  <c r="F53" i="7"/>
  <c r="E53" i="7"/>
  <c r="W53" i="7"/>
  <c r="C53" i="7"/>
  <c r="B51" i="18"/>
  <c r="A52" i="18"/>
  <c r="B54" i="14"/>
  <c r="A55" i="14"/>
  <c r="J17" i="13"/>
  <c r="AA192" i="11"/>
  <c r="AA194" i="11"/>
  <c r="T202" i="10"/>
  <c r="X192" i="11"/>
  <c r="X194" i="11"/>
  <c r="S202" i="10"/>
  <c r="U192" i="11"/>
  <c r="O192" i="11"/>
  <c r="O194" i="11"/>
  <c r="P202" i="10"/>
  <c r="R192" i="11"/>
  <c r="L194" i="11"/>
  <c r="O202" i="10"/>
  <c r="I192" i="11"/>
  <c r="I194" i="11"/>
  <c r="N202" i="10"/>
  <c r="U190" i="11"/>
  <c r="R198" i="10"/>
  <c r="R190" i="11"/>
  <c r="Q198" i="10"/>
  <c r="L190" i="11"/>
  <c r="O198" i="10"/>
  <c r="F17" i="13"/>
  <c r="X186" i="11"/>
  <c r="S194" i="10"/>
  <c r="R186" i="11"/>
  <c r="Q194" i="10"/>
  <c r="L186" i="11"/>
  <c r="O194" i="10"/>
  <c r="D17" i="13"/>
  <c r="I18" i="10"/>
  <c r="I17" i="13"/>
  <c r="J18" i="10"/>
  <c r="F18" i="10"/>
  <c r="F54" i="4"/>
  <c r="B54" i="4"/>
  <c r="A55" i="4"/>
  <c r="E54" i="4"/>
  <c r="W54" i="4"/>
  <c r="C54" i="4"/>
  <c r="D54" i="4"/>
  <c r="AC54" i="4"/>
  <c r="AD54" i="2"/>
  <c r="AE54" i="2"/>
  <c r="AF54" i="2"/>
  <c r="AG54" i="2"/>
  <c r="AH54" i="2"/>
  <c r="AP54" i="2"/>
  <c r="AQ54" i="2"/>
  <c r="AJ54" i="2"/>
  <c r="AK54" i="2"/>
  <c r="AL54" i="2"/>
  <c r="AM54" i="2"/>
  <c r="AN54" i="2"/>
  <c r="AI54" i="2"/>
  <c r="H54" i="2"/>
  <c r="AD53" i="4"/>
  <c r="AE53" i="4"/>
  <c r="AF53" i="4"/>
  <c r="AG53" i="4"/>
  <c r="AH53" i="4"/>
  <c r="AI53" i="4"/>
  <c r="AJ53" i="4"/>
  <c r="AK53" i="4"/>
  <c r="AL53" i="4"/>
  <c r="AM53" i="4"/>
  <c r="AN53" i="4"/>
  <c r="AP53" i="4"/>
  <c r="AQ53" i="4"/>
  <c r="H53" i="4"/>
  <c r="B55" i="2"/>
  <c r="F55" i="2"/>
  <c r="A56" i="2"/>
  <c r="D55" i="2"/>
  <c r="AC55" i="2"/>
  <c r="C55" i="2"/>
  <c r="E55" i="2"/>
  <c r="W55" i="2"/>
  <c r="L51" i="6"/>
  <c r="BB51" i="6"/>
  <c r="M51" i="6"/>
  <c r="I48" i="6"/>
  <c r="J49" i="6"/>
  <c r="AD51" i="3"/>
  <c r="AE51" i="3"/>
  <c r="AF51" i="3"/>
  <c r="AG51" i="3"/>
  <c r="AH51" i="3"/>
  <c r="AI51" i="3"/>
  <c r="AJ51" i="3"/>
  <c r="AK51" i="3"/>
  <c r="AL51" i="3"/>
  <c r="AM51" i="3"/>
  <c r="AQ51" i="3"/>
  <c r="AP51" i="3"/>
  <c r="AN51" i="3"/>
  <c r="H51" i="3"/>
  <c r="L53" i="4"/>
  <c r="K53" i="4"/>
  <c r="BB53" i="4"/>
  <c r="M53" i="4"/>
  <c r="I50" i="4"/>
  <c r="N50" i="4"/>
  <c r="O50" i="4"/>
  <c r="J51" i="4"/>
  <c r="V54" i="2"/>
  <c r="U54" i="2"/>
  <c r="T54" i="2"/>
  <c r="J52" i="2"/>
  <c r="BB54" i="2"/>
  <c r="K54" i="2"/>
  <c r="M54" i="2"/>
  <c r="N54" i="2"/>
  <c r="O54" i="2"/>
  <c r="L54" i="2"/>
  <c r="I51" i="2"/>
  <c r="N51" i="2"/>
  <c r="O51" i="2"/>
  <c r="V51" i="6"/>
  <c r="U51" i="6"/>
  <c r="T51" i="6"/>
  <c r="AP51" i="6"/>
  <c r="AG51" i="6"/>
  <c r="AK51" i="6"/>
  <c r="AF51" i="6"/>
  <c r="AJ51" i="6"/>
  <c r="AN51" i="6"/>
  <c r="AE51" i="6"/>
  <c r="AI51" i="6"/>
  <c r="AM51" i="6"/>
  <c r="AQ51" i="6"/>
  <c r="AD51" i="6"/>
  <c r="AH51" i="6"/>
  <c r="AL51" i="6"/>
  <c r="H51" i="6"/>
  <c r="U51" i="3"/>
  <c r="T51" i="3"/>
  <c r="V51" i="3"/>
  <c r="M51" i="3"/>
  <c r="L51" i="3"/>
  <c r="BB51" i="3"/>
  <c r="I48" i="3"/>
  <c r="J49" i="3"/>
  <c r="A52" i="19"/>
  <c r="B51" i="19"/>
  <c r="M53" i="12"/>
  <c r="BB53" i="12"/>
  <c r="L53" i="12"/>
  <c r="I50" i="12"/>
  <c r="N50" i="12"/>
  <c r="O50" i="12"/>
  <c r="J51" i="12"/>
  <c r="K53" i="2"/>
  <c r="B211" i="10"/>
  <c r="B213" i="10"/>
  <c r="C209" i="10"/>
  <c r="B210" i="10"/>
  <c r="B212" i="10"/>
  <c r="W198" i="11"/>
  <c r="E198" i="11"/>
  <c r="Q199" i="11"/>
  <c r="Q196" i="11"/>
  <c r="E199" i="11"/>
  <c r="A50" i="16"/>
  <c r="B49" i="16"/>
  <c r="B52" i="6"/>
  <c r="F52" i="6"/>
  <c r="A53" i="6"/>
  <c r="D52" i="6"/>
  <c r="AC52" i="6"/>
  <c r="C52" i="6"/>
  <c r="E52" i="6"/>
  <c r="W52" i="6"/>
  <c r="F52" i="3"/>
  <c r="B52" i="3"/>
  <c r="A53" i="3"/>
  <c r="E52" i="3"/>
  <c r="W52" i="3"/>
  <c r="D52" i="3"/>
  <c r="AC52" i="3"/>
  <c r="C52" i="3"/>
  <c r="V53" i="12"/>
  <c r="AF53" i="12"/>
  <c r="AG53" i="12"/>
  <c r="AD53" i="12"/>
  <c r="AE53" i="12"/>
  <c r="AP53" i="12"/>
  <c r="AQ53" i="12"/>
  <c r="AN53" i="12"/>
  <c r="AH53" i="12"/>
  <c r="AI53" i="12"/>
  <c r="AJ53" i="12"/>
  <c r="AK53" i="12"/>
  <c r="AL53" i="12"/>
  <c r="AM53" i="12"/>
  <c r="H53" i="12"/>
  <c r="C207" i="10"/>
  <c r="C208" i="10"/>
  <c r="Z198" i="11"/>
  <c r="K198" i="11"/>
  <c r="W199" i="11"/>
  <c r="W196" i="11"/>
  <c r="N199" i="11"/>
  <c r="N196" i="11"/>
  <c r="K50" i="6"/>
  <c r="K50" i="3"/>
  <c r="K52" i="12"/>
  <c r="A50" i="20"/>
  <c r="B49" i="20"/>
  <c r="A49" i="21"/>
  <c r="B48" i="21"/>
  <c r="B54" i="12"/>
  <c r="K53" i="12"/>
  <c r="A55" i="12"/>
  <c r="F54" i="12"/>
  <c r="E54" i="12"/>
  <c r="W54" i="12"/>
  <c r="D54" i="12"/>
  <c r="AC54" i="12"/>
  <c r="C54" i="12"/>
  <c r="K52" i="4"/>
  <c r="C205" i="11"/>
  <c r="C204" i="11"/>
  <c r="A206" i="11"/>
  <c r="F192" i="11"/>
  <c r="G192" i="11"/>
  <c r="K197" i="11"/>
  <c r="H197" i="11"/>
  <c r="Q197" i="11"/>
  <c r="T197" i="11"/>
  <c r="E197" i="11"/>
  <c r="N197" i="11"/>
  <c r="W197" i="11"/>
  <c r="Z197" i="11"/>
  <c r="H198" i="11"/>
  <c r="H199" i="11"/>
  <c r="H196" i="11"/>
  <c r="Z199" i="11"/>
  <c r="Z196" i="11"/>
  <c r="V53" i="4"/>
  <c r="D47" i="16"/>
  <c r="F186" i="11"/>
  <c r="M194" i="10"/>
  <c r="AH184" i="11"/>
  <c r="AI184" i="11"/>
  <c r="AF184" i="11"/>
  <c r="AD184" i="11"/>
  <c r="AK184" i="11"/>
  <c r="AJ184" i="11"/>
  <c r="AG184" i="11"/>
  <c r="AE184" i="11"/>
  <c r="F190" i="11"/>
  <c r="M198" i="10"/>
  <c r="AI188" i="11"/>
  <c r="AE188" i="11"/>
  <c r="AD188" i="11"/>
  <c r="AB188" i="11"/>
  <c r="AK188" i="11"/>
  <c r="AJ188" i="11"/>
  <c r="Y188" i="11"/>
  <c r="AH188" i="11"/>
  <c r="AF188" i="11"/>
  <c r="AG188" i="11"/>
  <c r="W203" i="11"/>
  <c r="W200" i="11"/>
  <c r="N203" i="11"/>
  <c r="N200" i="11"/>
  <c r="Z203" i="11"/>
  <c r="Z200" i="11"/>
  <c r="H203" i="11"/>
  <c r="H200" i="11"/>
  <c r="Q203" i="11"/>
  <c r="Q200" i="11"/>
  <c r="T203" i="11"/>
  <c r="T200" i="11"/>
  <c r="E203" i="11"/>
  <c r="K203" i="11"/>
  <c r="K200" i="11"/>
  <c r="A202" i="11"/>
  <c r="N202" i="11"/>
  <c r="Z202" i="11"/>
  <c r="C200" i="11"/>
  <c r="H202" i="11"/>
  <c r="T202" i="11"/>
  <c r="E202" i="11"/>
  <c r="Q202" i="11"/>
  <c r="W202" i="11"/>
  <c r="C201" i="11"/>
  <c r="K202" i="11"/>
  <c r="N198" i="11"/>
  <c r="T198" i="11"/>
  <c r="Q198" i="11"/>
  <c r="T199" i="11"/>
  <c r="T196" i="11"/>
  <c r="F48" i="16"/>
  <c r="E48" i="16"/>
  <c r="G48" i="16"/>
  <c r="H48" i="16"/>
  <c r="I48" i="16"/>
  <c r="C48" i="16"/>
  <c r="B49" i="17"/>
  <c r="A50" i="17"/>
  <c r="A52" i="22"/>
  <c r="B51" i="22"/>
  <c r="L53" i="7"/>
  <c r="I50" i="7"/>
  <c r="N50" i="7"/>
  <c r="O50" i="7"/>
  <c r="M53" i="7"/>
  <c r="N53" i="7"/>
  <c r="O53" i="7"/>
  <c r="BB53" i="7"/>
  <c r="J51" i="7"/>
  <c r="D55" i="23"/>
  <c r="C55" i="23"/>
  <c r="E55" i="23"/>
  <c r="B55" i="23"/>
  <c r="A56" i="23"/>
  <c r="F55" i="23"/>
  <c r="K52" i="7"/>
  <c r="AQ52" i="5"/>
  <c r="AE52" i="5"/>
  <c r="AP52" i="5"/>
  <c r="AJ52" i="5"/>
  <c r="AK52" i="5"/>
  <c r="AM52" i="5"/>
  <c r="AH52" i="5"/>
  <c r="AD52" i="5"/>
  <c r="AF52" i="5"/>
  <c r="AG52" i="5"/>
  <c r="AI52" i="5"/>
  <c r="AL52" i="5"/>
  <c r="AN52" i="5"/>
  <c r="H52" i="5"/>
  <c r="E53" i="5"/>
  <c r="W53" i="5"/>
  <c r="B53" i="5"/>
  <c r="D53" i="5"/>
  <c r="AC53" i="5"/>
  <c r="C53" i="5"/>
  <c r="V53" i="5"/>
  <c r="A54" i="5"/>
  <c r="F53" i="5"/>
  <c r="AJ54" i="8"/>
  <c r="AL54" i="8"/>
  <c r="AF54" i="8"/>
  <c r="AN54" i="8"/>
  <c r="AG54" i="8"/>
  <c r="H54" i="8"/>
  <c r="AP54" i="8"/>
  <c r="AI54" i="8"/>
  <c r="AK54" i="8"/>
  <c r="AE54" i="8"/>
  <c r="AM54" i="8"/>
  <c r="AQ54" i="8"/>
  <c r="AH54" i="8"/>
  <c r="AD54" i="8"/>
  <c r="N53" i="12"/>
  <c r="O53" i="12"/>
  <c r="A53" i="18"/>
  <c r="B52" i="18"/>
  <c r="V53" i="7"/>
  <c r="AQ53" i="7"/>
  <c r="AG53" i="7"/>
  <c r="AP53" i="7"/>
  <c r="AE53" i="7"/>
  <c r="AJ53" i="7"/>
  <c r="AL53" i="7"/>
  <c r="AH53" i="7"/>
  <c r="H53" i="7"/>
  <c r="AF53" i="7"/>
  <c r="AD53" i="7"/>
  <c r="AN53" i="7"/>
  <c r="AK53" i="7"/>
  <c r="AM53" i="7"/>
  <c r="AI53" i="7"/>
  <c r="A55" i="7"/>
  <c r="D54" i="7"/>
  <c r="AC54" i="7"/>
  <c r="E54" i="7"/>
  <c r="W54" i="7"/>
  <c r="F54" i="7"/>
  <c r="B54" i="7"/>
  <c r="C54" i="7"/>
  <c r="U54" i="23"/>
  <c r="M54" i="23"/>
  <c r="Q54" i="23"/>
  <c r="N54" i="23"/>
  <c r="BB54" i="23"/>
  <c r="L54" i="23"/>
  <c r="X54" i="23"/>
  <c r="J54" i="23"/>
  <c r="W54" i="23"/>
  <c r="O54" i="23"/>
  <c r="P54" i="23"/>
  <c r="V54" i="23"/>
  <c r="I54" i="23"/>
  <c r="T54" i="23"/>
  <c r="K54" i="23"/>
  <c r="R54" i="23"/>
  <c r="S54" i="23"/>
  <c r="T51" i="5"/>
  <c r="N53" i="8"/>
  <c r="O53" i="8"/>
  <c r="A50" i="15"/>
  <c r="B49" i="15"/>
  <c r="N52" i="7"/>
  <c r="O52" i="7"/>
  <c r="BB52" i="5"/>
  <c r="I49" i="5"/>
  <c r="N49" i="5"/>
  <c r="O49" i="5"/>
  <c r="M52" i="5"/>
  <c r="L52" i="5"/>
  <c r="J50" i="5"/>
  <c r="F55" i="8"/>
  <c r="A56" i="8"/>
  <c r="C55" i="8"/>
  <c r="B55" i="8"/>
  <c r="D55" i="8"/>
  <c r="AC55" i="8"/>
  <c r="E55" i="8"/>
  <c r="W55" i="8"/>
  <c r="V54" i="8"/>
  <c r="M54" i="8"/>
  <c r="BB54" i="8"/>
  <c r="L54" i="8"/>
  <c r="K54" i="8"/>
  <c r="I51" i="8"/>
  <c r="N51" i="8"/>
  <c r="O51" i="8"/>
  <c r="J52" i="8"/>
  <c r="A56" i="14"/>
  <c r="B55" i="14"/>
  <c r="U194" i="11"/>
  <c r="R202" i="10"/>
  <c r="R194" i="11"/>
  <c r="Q202" i="10"/>
  <c r="V188" i="11"/>
  <c r="S188" i="11"/>
  <c r="M188" i="11"/>
  <c r="P188" i="11"/>
  <c r="J184" i="11"/>
  <c r="G188" i="11"/>
  <c r="J188" i="11"/>
  <c r="G184" i="11"/>
  <c r="V184" i="11"/>
  <c r="Y184" i="11"/>
  <c r="S184" i="11"/>
  <c r="M184" i="11"/>
  <c r="P184" i="11"/>
  <c r="D48" i="16"/>
  <c r="E200" i="11"/>
  <c r="AC203" i="11"/>
  <c r="AB200" i="11"/>
  <c r="AA200" i="11"/>
  <c r="AA202" i="11"/>
  <c r="T210" i="10"/>
  <c r="A54" i="3"/>
  <c r="F53" i="3"/>
  <c r="B53" i="3"/>
  <c r="D53" i="3"/>
  <c r="AC53" i="3"/>
  <c r="C53" i="3"/>
  <c r="E53" i="3"/>
  <c r="W53" i="3"/>
  <c r="V52" i="6"/>
  <c r="L52" i="6"/>
  <c r="M52" i="6"/>
  <c r="BB52" i="6"/>
  <c r="I49" i="6"/>
  <c r="N49" i="6"/>
  <c r="O49" i="6"/>
  <c r="J50" i="6"/>
  <c r="G49" i="16"/>
  <c r="H49" i="16"/>
  <c r="I49" i="16"/>
  <c r="F49" i="16"/>
  <c r="C49" i="16"/>
  <c r="E49" i="16"/>
  <c r="E196" i="11"/>
  <c r="L196" i="11"/>
  <c r="AC199" i="11"/>
  <c r="AP55" i="2"/>
  <c r="AQ55" i="2"/>
  <c r="AD55" i="2"/>
  <c r="AE55" i="2"/>
  <c r="AF55" i="2"/>
  <c r="AH55" i="2"/>
  <c r="AJ55" i="2"/>
  <c r="AK55" i="2"/>
  <c r="AL55" i="2"/>
  <c r="AG55" i="2"/>
  <c r="AM55" i="2"/>
  <c r="AN55" i="2"/>
  <c r="AI55" i="2"/>
  <c r="H55" i="2"/>
  <c r="V54" i="4"/>
  <c r="AQ54" i="4"/>
  <c r="AD54" i="4"/>
  <c r="AE54" i="4"/>
  <c r="AF54" i="4"/>
  <c r="AG54" i="4"/>
  <c r="AH54" i="4"/>
  <c r="AI54" i="4"/>
  <c r="AJ54" i="4"/>
  <c r="AK54" i="4"/>
  <c r="AL54" i="4"/>
  <c r="AM54" i="4"/>
  <c r="AN54" i="4"/>
  <c r="AP54" i="4"/>
  <c r="H54" i="4"/>
  <c r="A51" i="17"/>
  <c r="B50" i="17"/>
  <c r="V200" i="11"/>
  <c r="U200" i="11"/>
  <c r="U202" i="11"/>
  <c r="R210" i="10"/>
  <c r="P200" i="11"/>
  <c r="O200" i="11"/>
  <c r="O202" i="11"/>
  <c r="P210" i="10"/>
  <c r="AH54" i="12"/>
  <c r="AI54" i="12"/>
  <c r="AJ54" i="12"/>
  <c r="AK54" i="12"/>
  <c r="AL54" i="12"/>
  <c r="AM54" i="12"/>
  <c r="AF54" i="12"/>
  <c r="AG54" i="12"/>
  <c r="AD54" i="12"/>
  <c r="AE54" i="12"/>
  <c r="AP54" i="12"/>
  <c r="AQ54" i="12"/>
  <c r="AN54" i="12"/>
  <c r="H54" i="12"/>
  <c r="A50" i="21"/>
  <c r="B49" i="21"/>
  <c r="V52" i="3"/>
  <c r="M52" i="3"/>
  <c r="BB52" i="3"/>
  <c r="L52" i="3"/>
  <c r="K52" i="3"/>
  <c r="I49" i="3"/>
  <c r="N49" i="3"/>
  <c r="O49" i="3"/>
  <c r="J50" i="3"/>
  <c r="B50" i="16"/>
  <c r="A51" i="16"/>
  <c r="C213" i="10"/>
  <c r="B216" i="10"/>
  <c r="B214" i="10"/>
  <c r="B215" i="10"/>
  <c r="B52" i="19"/>
  <c r="A53" i="19"/>
  <c r="K51" i="3"/>
  <c r="V55" i="2"/>
  <c r="U55" i="2"/>
  <c r="T55" i="2"/>
  <c r="M55" i="2"/>
  <c r="N55" i="2"/>
  <c r="O55" i="2"/>
  <c r="L55" i="2"/>
  <c r="BB55" i="2"/>
  <c r="I52" i="2"/>
  <c r="J53" i="2"/>
  <c r="R200" i="11"/>
  <c r="R202" i="11"/>
  <c r="Q210" i="10"/>
  <c r="S200" i="11"/>
  <c r="Y200" i="11"/>
  <c r="X200" i="11"/>
  <c r="X202" i="11"/>
  <c r="S210" i="10"/>
  <c r="V54" i="12"/>
  <c r="F55" i="12"/>
  <c r="B55" i="12"/>
  <c r="A56" i="12"/>
  <c r="D55" i="12"/>
  <c r="AC55" i="12"/>
  <c r="C55" i="12"/>
  <c r="E55" i="12"/>
  <c r="W55" i="12"/>
  <c r="AP52" i="3"/>
  <c r="AD52" i="3"/>
  <c r="AE52" i="3"/>
  <c r="AF52" i="3"/>
  <c r="AG52" i="3"/>
  <c r="AH52" i="3"/>
  <c r="AI52" i="3"/>
  <c r="AJ52" i="3"/>
  <c r="AK52" i="3"/>
  <c r="AL52" i="3"/>
  <c r="AM52" i="3"/>
  <c r="AN52" i="3"/>
  <c r="AQ52" i="3"/>
  <c r="H52" i="3"/>
  <c r="A54" i="6"/>
  <c r="F53" i="6"/>
  <c r="B53" i="6"/>
  <c r="E53" i="6"/>
  <c r="W53" i="6"/>
  <c r="D53" i="6"/>
  <c r="AC53" i="6"/>
  <c r="C53" i="6"/>
  <c r="C211" i="10"/>
  <c r="C212" i="10"/>
  <c r="K51" i="6"/>
  <c r="B55" i="4"/>
  <c r="A56" i="4"/>
  <c r="F55" i="4"/>
  <c r="D55" i="4"/>
  <c r="AC55" i="4"/>
  <c r="C55" i="4"/>
  <c r="E55" i="4"/>
  <c r="W55" i="4"/>
  <c r="A53" i="22"/>
  <c r="B52" i="22"/>
  <c r="M200" i="11"/>
  <c r="L200" i="11"/>
  <c r="L202" i="11"/>
  <c r="O210" i="10"/>
  <c r="J200" i="11"/>
  <c r="I200" i="11"/>
  <c r="I202" i="11"/>
  <c r="N210" i="10"/>
  <c r="F194" i="11"/>
  <c r="M202" i="10"/>
  <c r="AE192" i="11"/>
  <c r="AH192" i="11"/>
  <c r="AK192" i="11"/>
  <c r="AJ192" i="11"/>
  <c r="AF192" i="11"/>
  <c r="AG192" i="11"/>
  <c r="AI192" i="11"/>
  <c r="AD192" i="11"/>
  <c r="L54" i="12"/>
  <c r="M54" i="12"/>
  <c r="K54" i="12"/>
  <c r="BB54" i="12"/>
  <c r="I51" i="12"/>
  <c r="N51" i="12"/>
  <c r="O51" i="12"/>
  <c r="J52" i="12"/>
  <c r="A51" i="20"/>
  <c r="B50" i="20"/>
  <c r="AQ52" i="6"/>
  <c r="AD52" i="6"/>
  <c r="AH52" i="6"/>
  <c r="AL52" i="6"/>
  <c r="AP52" i="6"/>
  <c r="AG52" i="6"/>
  <c r="AK52" i="6"/>
  <c r="AF52" i="6"/>
  <c r="AJ52" i="6"/>
  <c r="AN52" i="6"/>
  <c r="AE52" i="6"/>
  <c r="AI52" i="6"/>
  <c r="AM52" i="6"/>
  <c r="H52" i="6"/>
  <c r="N53" i="4"/>
  <c r="O53" i="4"/>
  <c r="A57" i="2"/>
  <c r="B56" i="2"/>
  <c r="F56" i="2"/>
  <c r="D56" i="2"/>
  <c r="AC56" i="2"/>
  <c r="C56" i="2"/>
  <c r="E56" i="2"/>
  <c r="W56" i="2"/>
  <c r="M54" i="4"/>
  <c r="N54" i="4"/>
  <c r="O54" i="4"/>
  <c r="L54" i="4"/>
  <c r="K54" i="4"/>
  <c r="BB54" i="4"/>
  <c r="I51" i="4"/>
  <c r="N51" i="4"/>
  <c r="O51" i="4"/>
  <c r="J52" i="4"/>
  <c r="L55" i="8"/>
  <c r="M55" i="8"/>
  <c r="BB55" i="8"/>
  <c r="I52" i="8"/>
  <c r="J53" i="8"/>
  <c r="A57" i="8"/>
  <c r="E56" i="8"/>
  <c r="W56" i="8"/>
  <c r="C56" i="8"/>
  <c r="B56" i="8"/>
  <c r="F56" i="8"/>
  <c r="D56" i="8"/>
  <c r="AC56" i="8"/>
  <c r="N52" i="5"/>
  <c r="O52" i="5"/>
  <c r="I51" i="7"/>
  <c r="N51" i="7"/>
  <c r="O51" i="7"/>
  <c r="L54" i="7"/>
  <c r="J52" i="7"/>
  <c r="M54" i="7"/>
  <c r="N54" i="7"/>
  <c r="O54" i="7"/>
  <c r="BB54" i="7"/>
  <c r="F55" i="7"/>
  <c r="D55" i="7"/>
  <c r="AC55" i="7"/>
  <c r="E55" i="7"/>
  <c r="W55" i="7"/>
  <c r="A56" i="7"/>
  <c r="B55" i="7"/>
  <c r="C55" i="7"/>
  <c r="AD53" i="5"/>
  <c r="AF53" i="5"/>
  <c r="AH53" i="5"/>
  <c r="AJ53" i="5"/>
  <c r="AK53" i="5"/>
  <c r="AM53" i="5"/>
  <c r="H53" i="5"/>
  <c r="AQ53" i="5"/>
  <c r="AE53" i="5"/>
  <c r="AP53" i="5"/>
  <c r="AG53" i="5"/>
  <c r="AI53" i="5"/>
  <c r="AL53" i="5"/>
  <c r="AN53" i="5"/>
  <c r="M53" i="5"/>
  <c r="N53" i="5"/>
  <c r="O53" i="5"/>
  <c r="L53" i="5"/>
  <c r="J51" i="5"/>
  <c r="BB53" i="5"/>
  <c r="I50" i="5"/>
  <c r="N50" i="5"/>
  <c r="O50" i="5"/>
  <c r="K52" i="5"/>
  <c r="A57" i="23"/>
  <c r="F56" i="23"/>
  <c r="D56" i="23"/>
  <c r="B56" i="23"/>
  <c r="C56" i="23"/>
  <c r="E56" i="23"/>
  <c r="K53" i="7"/>
  <c r="N54" i="8"/>
  <c r="O54" i="8"/>
  <c r="V55" i="8"/>
  <c r="AG55" i="8"/>
  <c r="AI55" i="8"/>
  <c r="AP55" i="8"/>
  <c r="AK55" i="8"/>
  <c r="AE55" i="8"/>
  <c r="AM55" i="8"/>
  <c r="H55" i="8"/>
  <c r="AQ55" i="8"/>
  <c r="AH55" i="8"/>
  <c r="AJ55" i="8"/>
  <c r="AD55" i="8"/>
  <c r="AL55" i="8"/>
  <c r="AF55" i="8"/>
  <c r="AN55" i="8"/>
  <c r="B50" i="15"/>
  <c r="A51" i="15"/>
  <c r="V54" i="7"/>
  <c r="H54" i="7"/>
  <c r="AJ54" i="7"/>
  <c r="AM54" i="7"/>
  <c r="AL54" i="7"/>
  <c r="AF54" i="7"/>
  <c r="AI54" i="7"/>
  <c r="AH54" i="7"/>
  <c r="AK54" i="7"/>
  <c r="AQ54" i="7"/>
  <c r="AE54" i="7"/>
  <c r="AD54" i="7"/>
  <c r="AG54" i="7"/>
  <c r="AN54" i="7"/>
  <c r="AP54" i="7"/>
  <c r="B53" i="18"/>
  <c r="A54" i="18"/>
  <c r="B54" i="5"/>
  <c r="A55" i="5"/>
  <c r="D54" i="5"/>
  <c r="AC54" i="5"/>
  <c r="F54" i="5"/>
  <c r="E54" i="5"/>
  <c r="W54" i="5"/>
  <c r="C54" i="5"/>
  <c r="V54" i="5"/>
  <c r="Q55" i="23"/>
  <c r="U55" i="23"/>
  <c r="V55" i="23"/>
  <c r="O55" i="23"/>
  <c r="BB55" i="23"/>
  <c r="L55" i="23"/>
  <c r="R55" i="23"/>
  <c r="I55" i="23"/>
  <c r="S55" i="23"/>
  <c r="W55" i="23"/>
  <c r="K55" i="23"/>
  <c r="N55" i="23"/>
  <c r="M55" i="23"/>
  <c r="T55" i="23"/>
  <c r="X55" i="23"/>
  <c r="J55" i="23"/>
  <c r="P55" i="23"/>
  <c r="B56" i="14"/>
  <c r="A57" i="14"/>
  <c r="I196" i="11"/>
  <c r="I198" i="11"/>
  <c r="N206" i="10"/>
  <c r="AA196" i="11"/>
  <c r="AA198" i="11"/>
  <c r="T206" i="10"/>
  <c r="X196" i="11"/>
  <c r="X198" i="11"/>
  <c r="S206" i="10"/>
  <c r="R196" i="11"/>
  <c r="R198" i="11"/>
  <c r="Q206" i="10"/>
  <c r="U196" i="11"/>
  <c r="O196" i="11"/>
  <c r="O198" i="11"/>
  <c r="P206" i="10"/>
  <c r="L198" i="11"/>
  <c r="O206" i="10"/>
  <c r="AB192" i="11"/>
  <c r="V192" i="11"/>
  <c r="J192" i="11"/>
  <c r="Y192" i="11"/>
  <c r="S192" i="11"/>
  <c r="M192" i="11"/>
  <c r="P192" i="11"/>
  <c r="AP56" i="2"/>
  <c r="AQ56" i="2"/>
  <c r="AD56" i="2"/>
  <c r="AE56" i="2"/>
  <c r="AF56" i="2"/>
  <c r="AG56" i="2"/>
  <c r="AI56" i="2"/>
  <c r="AH56" i="2"/>
  <c r="AJ56" i="2"/>
  <c r="AK56" i="2"/>
  <c r="AL56" i="2"/>
  <c r="AM56" i="2"/>
  <c r="AN56" i="2"/>
  <c r="H56" i="2"/>
  <c r="N54" i="12"/>
  <c r="O54" i="12"/>
  <c r="L53" i="6"/>
  <c r="M53" i="6"/>
  <c r="BB53" i="6"/>
  <c r="I50" i="6"/>
  <c r="N50" i="6"/>
  <c r="O50" i="6"/>
  <c r="J51" i="6"/>
  <c r="M55" i="12"/>
  <c r="N55" i="12"/>
  <c r="O55" i="12"/>
  <c r="L55" i="12"/>
  <c r="BB55" i="12"/>
  <c r="I52" i="12"/>
  <c r="J53" i="12"/>
  <c r="A54" i="19"/>
  <c r="B53" i="19"/>
  <c r="I50" i="16"/>
  <c r="H50" i="16"/>
  <c r="G50" i="16"/>
  <c r="C50" i="16"/>
  <c r="F50" i="16"/>
  <c r="E50" i="16"/>
  <c r="B50" i="21"/>
  <c r="A51" i="21"/>
  <c r="A52" i="17"/>
  <c r="B51" i="17"/>
  <c r="F196" i="11"/>
  <c r="N52" i="6"/>
  <c r="O52" i="6"/>
  <c r="L53" i="3"/>
  <c r="BB53" i="3"/>
  <c r="M53" i="3"/>
  <c r="N53" i="3"/>
  <c r="O53" i="3"/>
  <c r="I50" i="3"/>
  <c r="N50" i="3"/>
  <c r="O50" i="3"/>
  <c r="J51" i="3"/>
  <c r="M56" i="2"/>
  <c r="L56" i="2"/>
  <c r="BB56" i="2"/>
  <c r="I53" i="2"/>
  <c r="J54" i="2"/>
  <c r="B51" i="20"/>
  <c r="A52" i="20"/>
  <c r="AP55" i="4"/>
  <c r="AQ55" i="4"/>
  <c r="AD55" i="4"/>
  <c r="AE55" i="4"/>
  <c r="AF55" i="4"/>
  <c r="AG55" i="4"/>
  <c r="AH55" i="4"/>
  <c r="AI55" i="4"/>
  <c r="AJ55" i="4"/>
  <c r="AK55" i="4"/>
  <c r="AL55" i="4"/>
  <c r="AM55" i="4"/>
  <c r="AN55" i="4"/>
  <c r="H55" i="4"/>
  <c r="V53" i="6"/>
  <c r="AE53" i="6"/>
  <c r="AI53" i="6"/>
  <c r="AM53" i="6"/>
  <c r="AQ53" i="6"/>
  <c r="AD53" i="6"/>
  <c r="AH53" i="6"/>
  <c r="AL53" i="6"/>
  <c r="AP53" i="6"/>
  <c r="AG53" i="6"/>
  <c r="AK53" i="6"/>
  <c r="AF53" i="6"/>
  <c r="AJ53" i="6"/>
  <c r="AN53" i="6"/>
  <c r="H53" i="6"/>
  <c r="V55" i="12"/>
  <c r="AP55" i="12"/>
  <c r="AQ55" i="12"/>
  <c r="AN55" i="12"/>
  <c r="AH55" i="12"/>
  <c r="AI55" i="12"/>
  <c r="AJ55" i="12"/>
  <c r="AK55" i="12"/>
  <c r="AL55" i="12"/>
  <c r="AM55" i="12"/>
  <c r="AF55" i="12"/>
  <c r="AG55" i="12"/>
  <c r="AD55" i="12"/>
  <c r="AE55" i="12"/>
  <c r="H55" i="12"/>
  <c r="K52" i="6"/>
  <c r="AP53" i="3"/>
  <c r="AD53" i="3"/>
  <c r="AE53" i="3"/>
  <c r="AF53" i="3"/>
  <c r="AG53" i="3"/>
  <c r="AH53" i="3"/>
  <c r="AI53" i="3"/>
  <c r="AJ53" i="3"/>
  <c r="AK53" i="3"/>
  <c r="AL53" i="3"/>
  <c r="AM53" i="3"/>
  <c r="AN53" i="3"/>
  <c r="AQ53" i="3"/>
  <c r="H53" i="3"/>
  <c r="A57" i="4"/>
  <c r="B56" i="4"/>
  <c r="F56" i="4"/>
  <c r="D56" i="4"/>
  <c r="AC56" i="4"/>
  <c r="C56" i="4"/>
  <c r="E56" i="4"/>
  <c r="W56" i="4"/>
  <c r="B54" i="6"/>
  <c r="K53" i="6"/>
  <c r="A55" i="6"/>
  <c r="F54" i="6"/>
  <c r="E54" i="6"/>
  <c r="W54" i="6"/>
  <c r="D54" i="6"/>
  <c r="AC54" i="6"/>
  <c r="C54" i="6"/>
  <c r="C215" i="10"/>
  <c r="C216" i="10"/>
  <c r="D49" i="16"/>
  <c r="V53" i="3"/>
  <c r="B54" i="3"/>
  <c r="K53" i="3"/>
  <c r="A55" i="3"/>
  <c r="F54" i="3"/>
  <c r="E54" i="3"/>
  <c r="W54" i="3"/>
  <c r="D54" i="3"/>
  <c r="AC54" i="3"/>
  <c r="C54" i="3"/>
  <c r="G200" i="11"/>
  <c r="F200" i="11"/>
  <c r="V56" i="2"/>
  <c r="U56" i="2"/>
  <c r="T56" i="2"/>
  <c r="A58" i="2"/>
  <c r="B57" i="2"/>
  <c r="K56" i="2"/>
  <c r="F57" i="2"/>
  <c r="D57" i="2"/>
  <c r="AC57" i="2"/>
  <c r="C57" i="2"/>
  <c r="E57" i="2"/>
  <c r="W57" i="2"/>
  <c r="B53" i="22"/>
  <c r="A54" i="22"/>
  <c r="V55" i="4"/>
  <c r="M55" i="4"/>
  <c r="N55" i="4"/>
  <c r="O55" i="4"/>
  <c r="K55" i="4"/>
  <c r="BB55" i="4"/>
  <c r="L55" i="4"/>
  <c r="I52" i="4"/>
  <c r="J53" i="4"/>
  <c r="B56" i="12"/>
  <c r="K55" i="12"/>
  <c r="F56" i="12"/>
  <c r="A57" i="12"/>
  <c r="D56" i="12"/>
  <c r="AC56" i="12"/>
  <c r="C56" i="12"/>
  <c r="E56" i="12"/>
  <c r="W56" i="12"/>
  <c r="K55" i="2"/>
  <c r="Q207" i="11"/>
  <c r="Q204" i="11"/>
  <c r="E207" i="11"/>
  <c r="K206" i="11"/>
  <c r="N206" i="11"/>
  <c r="H206" i="11"/>
  <c r="T207" i="11"/>
  <c r="T204" i="11"/>
  <c r="K207" i="11"/>
  <c r="K204" i="11"/>
  <c r="W206" i="11"/>
  <c r="Z206" i="11"/>
  <c r="T206" i="11"/>
  <c r="Z207" i="11"/>
  <c r="Z204" i="11"/>
  <c r="N207" i="11"/>
  <c r="N204" i="11"/>
  <c r="E206" i="11"/>
  <c r="H207" i="11"/>
  <c r="H204" i="11"/>
  <c r="W207" i="11"/>
  <c r="W204" i="11"/>
  <c r="Q206" i="11"/>
  <c r="A52" i="16"/>
  <c r="B51" i="16"/>
  <c r="N52" i="3"/>
  <c r="O52" i="3"/>
  <c r="N56" i="2"/>
  <c r="O56" i="2"/>
  <c r="N53" i="6"/>
  <c r="O53" i="6"/>
  <c r="K53" i="5"/>
  <c r="L54" i="5"/>
  <c r="I51" i="5"/>
  <c r="N51" i="5"/>
  <c r="O51" i="5"/>
  <c r="H107" i="10"/>
  <c r="M54" i="5"/>
  <c r="N54" i="5"/>
  <c r="O54" i="5"/>
  <c r="BB54" i="5"/>
  <c r="J52" i="5"/>
  <c r="A52" i="15"/>
  <c r="B51" i="15"/>
  <c r="O56" i="23"/>
  <c r="L56" i="23"/>
  <c r="X56" i="23"/>
  <c r="J56" i="23"/>
  <c r="M56" i="23"/>
  <c r="U56" i="23"/>
  <c r="I56" i="23"/>
  <c r="T56" i="23"/>
  <c r="K56" i="23"/>
  <c r="R56" i="23"/>
  <c r="W56" i="23"/>
  <c r="Q56" i="23"/>
  <c r="P56" i="23"/>
  <c r="V56" i="23"/>
  <c r="BB56" i="23"/>
  <c r="S56" i="23"/>
  <c r="N56" i="23"/>
  <c r="K54" i="7"/>
  <c r="BB55" i="7"/>
  <c r="L55" i="7"/>
  <c r="J53" i="7"/>
  <c r="M55" i="7"/>
  <c r="N55" i="7"/>
  <c r="O55" i="7"/>
  <c r="I52" i="7"/>
  <c r="AH55" i="7"/>
  <c r="AQ55" i="7"/>
  <c r="AG55" i="7"/>
  <c r="AD55" i="7"/>
  <c r="AN55" i="7"/>
  <c r="AK55" i="7"/>
  <c r="AM55" i="7"/>
  <c r="AI55" i="7"/>
  <c r="AF55" i="7"/>
  <c r="AP55" i="7"/>
  <c r="AE55" i="7"/>
  <c r="AJ55" i="7"/>
  <c r="AL55" i="7"/>
  <c r="H55" i="7"/>
  <c r="AE56" i="8"/>
  <c r="AM56" i="8"/>
  <c r="AQ56" i="8"/>
  <c r="AH56" i="8"/>
  <c r="AJ56" i="8"/>
  <c r="AK56" i="8"/>
  <c r="H56" i="8"/>
  <c r="AF56" i="8"/>
  <c r="AN56" i="8"/>
  <c r="AG56" i="8"/>
  <c r="AI56" i="8"/>
  <c r="AD56" i="8"/>
  <c r="AL56" i="8"/>
  <c r="AP56" i="8"/>
  <c r="V56" i="8"/>
  <c r="A58" i="8"/>
  <c r="F57" i="8"/>
  <c r="C57" i="8"/>
  <c r="B57" i="8"/>
  <c r="E57" i="8"/>
  <c r="W57" i="8"/>
  <c r="D57" i="8"/>
  <c r="AC57" i="8"/>
  <c r="AP54" i="5"/>
  <c r="AD54" i="5"/>
  <c r="AI54" i="5"/>
  <c r="AL54" i="5"/>
  <c r="AN54" i="5"/>
  <c r="AF54" i="5"/>
  <c r="AJ54" i="5"/>
  <c r="AQ54" i="5"/>
  <c r="AE54" i="5"/>
  <c r="AK54" i="5"/>
  <c r="AM54" i="5"/>
  <c r="AH54" i="5"/>
  <c r="AG54" i="5"/>
  <c r="H54" i="5"/>
  <c r="B55" i="5"/>
  <c r="E55" i="5"/>
  <c r="W55" i="5"/>
  <c r="C55" i="5"/>
  <c r="V55" i="5"/>
  <c r="A56" i="5"/>
  <c r="F55" i="5"/>
  <c r="D55" i="5"/>
  <c r="AC55" i="5"/>
  <c r="B54" i="18"/>
  <c r="A55" i="18"/>
  <c r="A58" i="23"/>
  <c r="E57" i="23"/>
  <c r="B57" i="23"/>
  <c r="F57" i="23"/>
  <c r="D57" i="23"/>
  <c r="C57" i="23"/>
  <c r="Z53" i="5"/>
  <c r="AA53" i="5"/>
  <c r="AB53" i="5"/>
  <c r="Y53" i="5"/>
  <c r="U53" i="5"/>
  <c r="T53" i="5"/>
  <c r="V55" i="7"/>
  <c r="B56" i="7"/>
  <c r="D56" i="7"/>
  <c r="AC56" i="7"/>
  <c r="E56" i="7"/>
  <c r="W56" i="7"/>
  <c r="A57" i="7"/>
  <c r="F56" i="7"/>
  <c r="C56" i="7"/>
  <c r="L56" i="8"/>
  <c r="K56" i="8"/>
  <c r="I53" i="8"/>
  <c r="BB56" i="8"/>
  <c r="M56" i="8"/>
  <c r="N56" i="8"/>
  <c r="O56" i="8"/>
  <c r="J54" i="8"/>
  <c r="N55" i="8"/>
  <c r="O55" i="8"/>
  <c r="K55" i="8"/>
  <c r="A58" i="14"/>
  <c r="B57" i="14"/>
  <c r="U198" i="11"/>
  <c r="R206" i="10"/>
  <c r="Y204" i="11"/>
  <c r="X204" i="11"/>
  <c r="X206" i="11"/>
  <c r="AB204" i="11"/>
  <c r="AA204" i="11"/>
  <c r="AA206" i="11"/>
  <c r="M204" i="11"/>
  <c r="L204" i="11"/>
  <c r="L206" i="11"/>
  <c r="AD56" i="12"/>
  <c r="AE56" i="12"/>
  <c r="AP56" i="12"/>
  <c r="AQ56" i="12"/>
  <c r="AN56" i="12"/>
  <c r="AH56" i="12"/>
  <c r="AI56" i="12"/>
  <c r="AJ56" i="12"/>
  <c r="AK56" i="12"/>
  <c r="AL56" i="12"/>
  <c r="AM56" i="12"/>
  <c r="AF56" i="12"/>
  <c r="AG56" i="12"/>
  <c r="H56" i="12"/>
  <c r="AI57" i="2"/>
  <c r="AJ57" i="2"/>
  <c r="AP57" i="2"/>
  <c r="AQ57" i="2"/>
  <c r="AD57" i="2"/>
  <c r="AE57" i="2"/>
  <c r="AM57" i="2"/>
  <c r="AN57" i="2"/>
  <c r="AF57" i="2"/>
  <c r="AH57" i="2"/>
  <c r="AG57" i="2"/>
  <c r="AK57" i="2"/>
  <c r="AL57" i="2"/>
  <c r="H57" i="2"/>
  <c r="AQ54" i="3"/>
  <c r="AP54" i="3"/>
  <c r="AE54" i="3"/>
  <c r="AG54" i="3"/>
  <c r="AI54" i="3"/>
  <c r="AK54" i="3"/>
  <c r="AM54" i="3"/>
  <c r="AN54" i="3"/>
  <c r="AD54" i="3"/>
  <c r="AF54" i="3"/>
  <c r="AH54" i="3"/>
  <c r="AJ54" i="3"/>
  <c r="AL54" i="3"/>
  <c r="H54" i="3"/>
  <c r="H54" i="6"/>
  <c r="AQ54" i="6"/>
  <c r="AJ54" i="6"/>
  <c r="AP54" i="6"/>
  <c r="AK54" i="6"/>
  <c r="AD54" i="6"/>
  <c r="AL54" i="6"/>
  <c r="AE54" i="6"/>
  <c r="AM54" i="6"/>
  <c r="AF54" i="6"/>
  <c r="AN54" i="6"/>
  <c r="AG54" i="6"/>
  <c r="AH54" i="6"/>
  <c r="AI54" i="6"/>
  <c r="BB56" i="4"/>
  <c r="L56" i="4"/>
  <c r="M56" i="4"/>
  <c r="I53" i="4"/>
  <c r="J54" i="4"/>
  <c r="F198" i="11"/>
  <c r="M206" i="10"/>
  <c r="AK196" i="11"/>
  <c r="AI196" i="11"/>
  <c r="AH196" i="11"/>
  <c r="AF196" i="11"/>
  <c r="AD196" i="11"/>
  <c r="AJ196" i="11"/>
  <c r="AG196" i="11"/>
  <c r="AE196" i="11"/>
  <c r="G51" i="16"/>
  <c r="I51" i="16"/>
  <c r="H51" i="16"/>
  <c r="C51" i="16"/>
  <c r="F51" i="16"/>
  <c r="E51" i="16"/>
  <c r="J204" i="11"/>
  <c r="I204" i="11"/>
  <c r="I206" i="11"/>
  <c r="V204" i="11"/>
  <c r="U204" i="11"/>
  <c r="U206" i="11"/>
  <c r="E204" i="11"/>
  <c r="AC207" i="11"/>
  <c r="U56" i="12"/>
  <c r="T56" i="12"/>
  <c r="V56" i="12"/>
  <c r="M56" i="12"/>
  <c r="L56" i="12"/>
  <c r="BB56" i="12"/>
  <c r="I53" i="12"/>
  <c r="J54" i="12"/>
  <c r="L57" i="2"/>
  <c r="M57" i="2"/>
  <c r="BB57" i="2"/>
  <c r="I54" i="2"/>
  <c r="J55" i="2"/>
  <c r="V54" i="3"/>
  <c r="A56" i="3"/>
  <c r="B55" i="3"/>
  <c r="F55" i="3"/>
  <c r="D55" i="3"/>
  <c r="AC55" i="3"/>
  <c r="C55" i="3"/>
  <c r="E55" i="3"/>
  <c r="W55" i="3"/>
  <c r="V54" i="6"/>
  <c r="A56" i="6"/>
  <c r="B55" i="6"/>
  <c r="F55" i="6"/>
  <c r="D55" i="6"/>
  <c r="AC55" i="6"/>
  <c r="E55" i="6"/>
  <c r="W55" i="6"/>
  <c r="C55" i="6"/>
  <c r="V56" i="4"/>
  <c r="B57" i="4"/>
  <c r="F57" i="4"/>
  <c r="A58" i="4"/>
  <c r="E57" i="4"/>
  <c r="W57" i="4"/>
  <c r="D57" i="4"/>
  <c r="AC57" i="4"/>
  <c r="C57" i="4"/>
  <c r="V57" i="4"/>
  <c r="A53" i="20"/>
  <c r="B52" i="20"/>
  <c r="A53" i="17"/>
  <c r="B52" i="17"/>
  <c r="A52" i="21"/>
  <c r="B51" i="21"/>
  <c r="D50" i="16"/>
  <c r="A53" i="16"/>
  <c r="B52" i="16"/>
  <c r="R204" i="11"/>
  <c r="R206" i="11"/>
  <c r="S204" i="11"/>
  <c r="A55" i="22"/>
  <c r="B54" i="22"/>
  <c r="U57" i="2"/>
  <c r="T57" i="2"/>
  <c r="V57" i="2"/>
  <c r="F58" i="2"/>
  <c r="A59" i="2"/>
  <c r="B58" i="2"/>
  <c r="D58" i="2"/>
  <c r="AC58" i="2"/>
  <c r="C58" i="2"/>
  <c r="E58" i="2"/>
  <c r="W58" i="2"/>
  <c r="F202" i="11"/>
  <c r="M210" i="10"/>
  <c r="AK200" i="11"/>
  <c r="AF200" i="11"/>
  <c r="AG200" i="11"/>
  <c r="AJ200" i="11"/>
  <c r="AH200" i="11"/>
  <c r="AI200" i="11"/>
  <c r="AE200" i="11"/>
  <c r="AD200" i="11"/>
  <c r="M54" i="3"/>
  <c r="K54" i="3"/>
  <c r="BB54" i="3"/>
  <c r="L54" i="3"/>
  <c r="I51" i="3"/>
  <c r="N51" i="3"/>
  <c r="O51" i="3"/>
  <c r="J52" i="3"/>
  <c r="M54" i="6"/>
  <c r="L54" i="6"/>
  <c r="N54" i="6"/>
  <c r="O54" i="6"/>
  <c r="K54" i="6"/>
  <c r="BB54" i="6"/>
  <c r="I51" i="6"/>
  <c r="N51" i="6"/>
  <c r="O51" i="6"/>
  <c r="J52" i="6"/>
  <c r="P204" i="11"/>
  <c r="O204" i="11"/>
  <c r="O206" i="11"/>
  <c r="A58" i="12"/>
  <c r="B57" i="12"/>
  <c r="K56" i="12"/>
  <c r="F57" i="12"/>
  <c r="E57" i="12"/>
  <c r="W57" i="12"/>
  <c r="D57" i="12"/>
  <c r="AC57" i="12"/>
  <c r="C57" i="12"/>
  <c r="AD56" i="4"/>
  <c r="AE56" i="4"/>
  <c r="AF56" i="4"/>
  <c r="AG56" i="4"/>
  <c r="AH56" i="4"/>
  <c r="AI56" i="4"/>
  <c r="AJ56" i="4"/>
  <c r="AK56" i="4"/>
  <c r="AL56" i="4"/>
  <c r="AM56" i="4"/>
  <c r="AN56" i="4"/>
  <c r="AP56" i="4"/>
  <c r="AQ56" i="4"/>
  <c r="H56" i="4"/>
  <c r="A55" i="19"/>
  <c r="B54" i="19"/>
  <c r="N54" i="3"/>
  <c r="O54" i="3"/>
  <c r="V56" i="7"/>
  <c r="F57" i="7"/>
  <c r="E57" i="7"/>
  <c r="W57" i="7"/>
  <c r="C57" i="7"/>
  <c r="B57" i="7"/>
  <c r="A58" i="7"/>
  <c r="D57" i="7"/>
  <c r="AC57" i="7"/>
  <c r="AQ55" i="5"/>
  <c r="AG55" i="5"/>
  <c r="AI55" i="5"/>
  <c r="AE55" i="5"/>
  <c r="AL55" i="5"/>
  <c r="AN55" i="5"/>
  <c r="AF55" i="5"/>
  <c r="AP55" i="5"/>
  <c r="AH55" i="5"/>
  <c r="AJ55" i="5"/>
  <c r="AK55" i="5"/>
  <c r="AM55" i="5"/>
  <c r="AD55" i="5"/>
  <c r="H55" i="5"/>
  <c r="M55" i="5"/>
  <c r="J53" i="5"/>
  <c r="L55" i="5"/>
  <c r="BB55" i="5"/>
  <c r="I52" i="5"/>
  <c r="V57" i="8"/>
  <c r="B58" i="8"/>
  <c r="A59" i="8"/>
  <c r="C58" i="8"/>
  <c r="F58" i="8"/>
  <c r="D58" i="8"/>
  <c r="AC58" i="8"/>
  <c r="E58" i="8"/>
  <c r="W58" i="8"/>
  <c r="B52" i="15"/>
  <c r="A53" i="15"/>
  <c r="N56" i="4"/>
  <c r="O56" i="4"/>
  <c r="AK56" i="7"/>
  <c r="AM56" i="7"/>
  <c r="AI56" i="7"/>
  <c r="AF56" i="7"/>
  <c r="AD56" i="7"/>
  <c r="AN56" i="7"/>
  <c r="AJ56" i="7"/>
  <c r="AL56" i="7"/>
  <c r="AH56" i="7"/>
  <c r="AQ56" i="7"/>
  <c r="AG56" i="7"/>
  <c r="AP56" i="7"/>
  <c r="AE56" i="7"/>
  <c r="H56" i="7"/>
  <c r="L56" i="7"/>
  <c r="BB56" i="7"/>
  <c r="I53" i="7"/>
  <c r="K56" i="7"/>
  <c r="M56" i="7"/>
  <c r="N56" i="7"/>
  <c r="O56" i="7"/>
  <c r="J54" i="7"/>
  <c r="U57" i="23"/>
  <c r="Q57" i="23"/>
  <c r="R57" i="23"/>
  <c r="I57" i="23"/>
  <c r="O57" i="23"/>
  <c r="V57" i="23"/>
  <c r="M57" i="23"/>
  <c r="T57" i="23"/>
  <c r="W57" i="23"/>
  <c r="S57" i="23"/>
  <c r="X57" i="23"/>
  <c r="J57" i="23"/>
  <c r="P57" i="23"/>
  <c r="K57" i="23"/>
  <c r="N57" i="23"/>
  <c r="BB57" i="23"/>
  <c r="L57" i="23"/>
  <c r="A59" i="23"/>
  <c r="F58" i="23"/>
  <c r="D58" i="23"/>
  <c r="B58" i="23"/>
  <c r="E58" i="23"/>
  <c r="C58" i="23"/>
  <c r="B55" i="18"/>
  <c r="A56" i="18"/>
  <c r="B56" i="5"/>
  <c r="K55" i="5"/>
  <c r="E56" i="5"/>
  <c r="W56" i="5"/>
  <c r="C56" i="5"/>
  <c r="V56" i="5"/>
  <c r="A57" i="5"/>
  <c r="F56" i="5"/>
  <c r="D56" i="5"/>
  <c r="AC56" i="5"/>
  <c r="M57" i="8"/>
  <c r="BB57" i="8"/>
  <c r="L57" i="8"/>
  <c r="K57" i="8"/>
  <c r="I54" i="8"/>
  <c r="J55" i="8"/>
  <c r="AD57" i="8"/>
  <c r="AL57" i="8"/>
  <c r="AF57" i="8"/>
  <c r="AN57" i="8"/>
  <c r="AG57" i="8"/>
  <c r="AI57" i="8"/>
  <c r="H57" i="8"/>
  <c r="AK57" i="8"/>
  <c r="AE57" i="8"/>
  <c r="AM57" i="8"/>
  <c r="AQ57" i="8"/>
  <c r="AH57" i="8"/>
  <c r="AP57" i="8"/>
  <c r="AJ57" i="8"/>
  <c r="K55" i="7"/>
  <c r="K54" i="5"/>
  <c r="A59" i="14"/>
  <c r="B58" i="14"/>
  <c r="P196" i="11"/>
  <c r="O9" i="11"/>
  <c r="H10" i="10"/>
  <c r="AB196" i="11"/>
  <c r="AA9" i="11"/>
  <c r="Y196" i="11"/>
  <c r="X9" i="11"/>
  <c r="S196" i="11"/>
  <c r="R9" i="11"/>
  <c r="V196" i="11"/>
  <c r="U9" i="11"/>
  <c r="J196" i="11"/>
  <c r="I9" i="11"/>
  <c r="G196" i="11"/>
  <c r="M196" i="11"/>
  <c r="L9" i="11"/>
  <c r="A56" i="19"/>
  <c r="B55" i="19"/>
  <c r="B58" i="12"/>
  <c r="F58" i="12"/>
  <c r="A59" i="12"/>
  <c r="E58" i="12"/>
  <c r="W58" i="12"/>
  <c r="D58" i="12"/>
  <c r="AC58" i="12"/>
  <c r="C58" i="12"/>
  <c r="V58" i="2"/>
  <c r="U58" i="2"/>
  <c r="T58" i="2"/>
  <c r="AD58" i="2"/>
  <c r="AE58" i="2"/>
  <c r="AF58" i="2"/>
  <c r="AG58" i="2"/>
  <c r="AH58" i="2"/>
  <c r="AP58" i="2"/>
  <c r="AQ58" i="2"/>
  <c r="AK58" i="2"/>
  <c r="AL58" i="2"/>
  <c r="AI58" i="2"/>
  <c r="AM58" i="2"/>
  <c r="AN58" i="2"/>
  <c r="AJ58" i="2"/>
  <c r="H58" i="2"/>
  <c r="A56" i="22"/>
  <c r="B55" i="22"/>
  <c r="A54" i="16"/>
  <c r="B53" i="16"/>
  <c r="A53" i="21"/>
  <c r="B52" i="21"/>
  <c r="B53" i="17"/>
  <c r="A54" i="17"/>
  <c r="A54" i="20"/>
  <c r="B53" i="20"/>
  <c r="B58" i="4"/>
  <c r="A59" i="4"/>
  <c r="F58" i="4"/>
  <c r="D58" i="4"/>
  <c r="AC58" i="4"/>
  <c r="C58" i="4"/>
  <c r="E58" i="4"/>
  <c r="W58" i="4"/>
  <c r="AF55" i="6"/>
  <c r="AJ55" i="6"/>
  <c r="AN55" i="6"/>
  <c r="AE55" i="6"/>
  <c r="AI55" i="6"/>
  <c r="AM55" i="6"/>
  <c r="AQ55" i="6"/>
  <c r="AD55" i="6"/>
  <c r="AH55" i="6"/>
  <c r="AL55" i="6"/>
  <c r="AP55" i="6"/>
  <c r="AG55" i="6"/>
  <c r="AK55" i="6"/>
  <c r="H55" i="6"/>
  <c r="L55" i="3"/>
  <c r="BB55" i="3"/>
  <c r="M55" i="3"/>
  <c r="I52" i="3"/>
  <c r="J53" i="3"/>
  <c r="N57" i="2"/>
  <c r="O57" i="2"/>
  <c r="N56" i="12"/>
  <c r="O56" i="12"/>
  <c r="F204" i="11"/>
  <c r="G204" i="11"/>
  <c r="T214" i="10"/>
  <c r="AA211" i="11"/>
  <c r="AA209" i="11"/>
  <c r="AA210" i="11"/>
  <c r="P214" i="10"/>
  <c r="O211" i="11"/>
  <c r="O209" i="11"/>
  <c r="O210" i="11"/>
  <c r="AD57" i="4"/>
  <c r="AE57" i="4"/>
  <c r="AF57" i="4"/>
  <c r="AG57" i="4"/>
  <c r="AH57" i="4"/>
  <c r="AI57" i="4"/>
  <c r="AJ57" i="4"/>
  <c r="AK57" i="4"/>
  <c r="AL57" i="4"/>
  <c r="AM57" i="4"/>
  <c r="AN57" i="4"/>
  <c r="AP57" i="4"/>
  <c r="AQ57" i="4"/>
  <c r="H57" i="4"/>
  <c r="V55" i="6"/>
  <c r="BB55" i="6"/>
  <c r="M55" i="6"/>
  <c r="N55" i="6"/>
  <c r="O55" i="6"/>
  <c r="L55" i="6"/>
  <c r="I52" i="6"/>
  <c r="J53" i="6"/>
  <c r="V55" i="3"/>
  <c r="A57" i="3"/>
  <c r="B56" i="3"/>
  <c r="K55" i="3"/>
  <c r="F56" i="3"/>
  <c r="D56" i="3"/>
  <c r="AC56" i="3"/>
  <c r="C56" i="3"/>
  <c r="E56" i="3"/>
  <c r="W56" i="3"/>
  <c r="R214" i="10"/>
  <c r="U211" i="11"/>
  <c r="U210" i="11"/>
  <c r="U209" i="11"/>
  <c r="AF57" i="12"/>
  <c r="AG57" i="12"/>
  <c r="AD57" i="12"/>
  <c r="AE57" i="12"/>
  <c r="AP57" i="12"/>
  <c r="AQ57" i="12"/>
  <c r="AN57" i="12"/>
  <c r="AH57" i="12"/>
  <c r="AI57" i="12"/>
  <c r="AJ57" i="12"/>
  <c r="AK57" i="12"/>
  <c r="AL57" i="12"/>
  <c r="AM57" i="12"/>
  <c r="H57" i="12"/>
  <c r="L58" i="2"/>
  <c r="M58" i="2"/>
  <c r="BB58" i="2"/>
  <c r="I55" i="2"/>
  <c r="J56" i="2"/>
  <c r="Q214" i="10"/>
  <c r="R210" i="11"/>
  <c r="R209" i="11"/>
  <c r="R211" i="11"/>
  <c r="L57" i="4"/>
  <c r="K57" i="4"/>
  <c r="BB57" i="4"/>
  <c r="M57" i="4"/>
  <c r="N57" i="4"/>
  <c r="O57" i="4"/>
  <c r="I54" i="4"/>
  <c r="J55" i="4"/>
  <c r="F56" i="6"/>
  <c r="B56" i="6"/>
  <c r="K55" i="6"/>
  <c r="A57" i="6"/>
  <c r="D56" i="6"/>
  <c r="AC56" i="6"/>
  <c r="C56" i="6"/>
  <c r="E56" i="6"/>
  <c r="W56" i="6"/>
  <c r="K57" i="2"/>
  <c r="K56" i="4"/>
  <c r="O214" i="10"/>
  <c r="L210" i="11"/>
  <c r="L209" i="11"/>
  <c r="L211" i="11"/>
  <c r="S214" i="10"/>
  <c r="X210" i="11"/>
  <c r="X211" i="11"/>
  <c r="X209" i="11"/>
  <c r="U57" i="12"/>
  <c r="T57" i="12"/>
  <c r="V57" i="12"/>
  <c r="K57" i="12"/>
  <c r="BB57" i="12"/>
  <c r="M57" i="12"/>
  <c r="N57" i="12"/>
  <c r="O57" i="12"/>
  <c r="L57" i="12"/>
  <c r="I54" i="12"/>
  <c r="J55" i="12"/>
  <c r="B59" i="2"/>
  <c r="K58" i="2"/>
  <c r="F59" i="2"/>
  <c r="A60" i="2"/>
  <c r="E59" i="2"/>
  <c r="W59" i="2"/>
  <c r="D59" i="2"/>
  <c r="AC59" i="2"/>
  <c r="C59" i="2"/>
  <c r="F52" i="16"/>
  <c r="I52" i="16"/>
  <c r="G52" i="16"/>
  <c r="E52" i="16"/>
  <c r="H52" i="16"/>
  <c r="C52" i="16"/>
  <c r="AD55" i="3"/>
  <c r="AE55" i="3"/>
  <c r="AF55" i="3"/>
  <c r="AG55" i="3"/>
  <c r="AH55" i="3"/>
  <c r="AI55" i="3"/>
  <c r="AJ55" i="3"/>
  <c r="AK55" i="3"/>
  <c r="AL55" i="3"/>
  <c r="AM55" i="3"/>
  <c r="AQ55" i="3"/>
  <c r="AP55" i="3"/>
  <c r="AN55" i="3"/>
  <c r="H55" i="3"/>
  <c r="N214" i="10"/>
  <c r="I210" i="11"/>
  <c r="I211" i="11"/>
  <c r="I209" i="11"/>
  <c r="D51" i="16"/>
  <c r="F57" i="5"/>
  <c r="D57" i="5"/>
  <c r="AC57" i="5"/>
  <c r="C57" i="5"/>
  <c r="V57" i="5"/>
  <c r="B57" i="5"/>
  <c r="A58" i="5"/>
  <c r="E57" i="5"/>
  <c r="W57" i="5"/>
  <c r="B56" i="18"/>
  <c r="A57" i="18"/>
  <c r="U58" i="23"/>
  <c r="M58" i="23"/>
  <c r="V58" i="23"/>
  <c r="I58" i="23"/>
  <c r="T58" i="23"/>
  <c r="Q58" i="23"/>
  <c r="X58" i="23"/>
  <c r="J58" i="23"/>
  <c r="W58" i="23"/>
  <c r="O58" i="23"/>
  <c r="P58" i="23"/>
  <c r="N58" i="23"/>
  <c r="BB58" i="23"/>
  <c r="L58" i="23"/>
  <c r="K58" i="23"/>
  <c r="R58" i="23"/>
  <c r="S58" i="23"/>
  <c r="V58" i="8"/>
  <c r="M58" i="8"/>
  <c r="BB58" i="8"/>
  <c r="I55" i="8"/>
  <c r="L58" i="8"/>
  <c r="J56" i="8"/>
  <c r="F58" i="7"/>
  <c r="C58" i="7"/>
  <c r="D58" i="7"/>
  <c r="AC58" i="7"/>
  <c r="B58" i="7"/>
  <c r="A59" i="7"/>
  <c r="E58" i="7"/>
  <c r="W58" i="7"/>
  <c r="V57" i="7"/>
  <c r="AD57" i="7"/>
  <c r="AN57" i="7"/>
  <c r="AK57" i="7"/>
  <c r="AM57" i="7"/>
  <c r="AI57" i="7"/>
  <c r="AF57" i="7"/>
  <c r="H57" i="7"/>
  <c r="AP57" i="7"/>
  <c r="AE57" i="7"/>
  <c r="AJ57" i="7"/>
  <c r="AL57" i="7"/>
  <c r="AH57" i="7"/>
  <c r="AQ57" i="7"/>
  <c r="AG57" i="7"/>
  <c r="N58" i="2"/>
  <c r="O58" i="2"/>
  <c r="N57" i="8"/>
  <c r="O57" i="8"/>
  <c r="AD56" i="5"/>
  <c r="AF56" i="5"/>
  <c r="AI56" i="5"/>
  <c r="AH56" i="5"/>
  <c r="AL56" i="5"/>
  <c r="AN56" i="5"/>
  <c r="H56" i="5"/>
  <c r="AQ56" i="5"/>
  <c r="AE56" i="5"/>
  <c r="AP56" i="5"/>
  <c r="AJ56" i="5"/>
  <c r="AK56" i="5"/>
  <c r="AM56" i="5"/>
  <c r="AG56" i="5"/>
  <c r="M56" i="5"/>
  <c r="N56" i="5"/>
  <c r="O56" i="5"/>
  <c r="BB56" i="5"/>
  <c r="J54" i="5"/>
  <c r="L56" i="5"/>
  <c r="I53" i="5"/>
  <c r="B59" i="23"/>
  <c r="A60" i="23"/>
  <c r="E59" i="23"/>
  <c r="D59" i="23"/>
  <c r="C59" i="23"/>
  <c r="F59" i="23"/>
  <c r="A54" i="15"/>
  <c r="B53" i="15"/>
  <c r="AI58" i="8"/>
  <c r="AK58" i="8"/>
  <c r="AE58" i="8"/>
  <c r="AM58" i="8"/>
  <c r="AQ58" i="8"/>
  <c r="AH58" i="8"/>
  <c r="AD58" i="8"/>
  <c r="AJ58" i="8"/>
  <c r="AL58" i="8"/>
  <c r="AF58" i="8"/>
  <c r="AN58" i="8"/>
  <c r="AG58" i="8"/>
  <c r="H58" i="8"/>
  <c r="AP58" i="8"/>
  <c r="A60" i="8"/>
  <c r="D59" i="8"/>
  <c r="AC59" i="8"/>
  <c r="E59" i="8"/>
  <c r="W59" i="8"/>
  <c r="F59" i="8"/>
  <c r="B59" i="8"/>
  <c r="C59" i="8"/>
  <c r="N55" i="5"/>
  <c r="O55" i="5"/>
  <c r="J55" i="7"/>
  <c r="M57" i="7"/>
  <c r="K57" i="7"/>
  <c r="I54" i="7"/>
  <c r="L57" i="7"/>
  <c r="BB57" i="7"/>
  <c r="A60" i="14"/>
  <c r="B59" i="14"/>
  <c r="G9" i="13"/>
  <c r="L10" i="10"/>
  <c r="K9" i="13"/>
  <c r="K26" i="13"/>
  <c r="J9" i="13"/>
  <c r="J26" i="13"/>
  <c r="K10" i="10"/>
  <c r="I10" i="10"/>
  <c r="H9" i="13"/>
  <c r="H26" i="13"/>
  <c r="F9" i="11"/>
  <c r="U7" i="11"/>
  <c r="E9" i="13"/>
  <c r="E26" i="13"/>
  <c r="F10" i="10"/>
  <c r="J10" i="10"/>
  <c r="I9" i="13"/>
  <c r="I26" i="13"/>
  <c r="F9" i="13"/>
  <c r="F26" i="13"/>
  <c r="G10" i="10"/>
  <c r="A61" i="2"/>
  <c r="B60" i="2"/>
  <c r="F60" i="2"/>
  <c r="E60" i="2"/>
  <c r="W60" i="2"/>
  <c r="D60" i="2"/>
  <c r="AC60" i="2"/>
  <c r="C60" i="2"/>
  <c r="G26" i="13"/>
  <c r="N55" i="3"/>
  <c r="O55" i="3"/>
  <c r="L58" i="12"/>
  <c r="BB58" i="12"/>
  <c r="M58" i="12"/>
  <c r="N58" i="12"/>
  <c r="O58" i="12"/>
  <c r="I55" i="12"/>
  <c r="J56" i="12"/>
  <c r="B56" i="19"/>
  <c r="A57" i="19"/>
  <c r="D52" i="16"/>
  <c r="V59" i="2"/>
  <c r="U59" i="2"/>
  <c r="T59" i="2"/>
  <c r="AP59" i="2"/>
  <c r="AQ59" i="2"/>
  <c r="AD59" i="2"/>
  <c r="AE59" i="2"/>
  <c r="AF59" i="2"/>
  <c r="AG59" i="2"/>
  <c r="AJ59" i="2"/>
  <c r="AK59" i="2"/>
  <c r="AL59" i="2"/>
  <c r="AI59" i="2"/>
  <c r="AM59" i="2"/>
  <c r="AN59" i="2"/>
  <c r="AH59" i="2"/>
  <c r="H59" i="2"/>
  <c r="F57" i="6"/>
  <c r="B57" i="6"/>
  <c r="A58" i="6"/>
  <c r="E57" i="6"/>
  <c r="W57" i="6"/>
  <c r="D57" i="6"/>
  <c r="AC57" i="6"/>
  <c r="C57" i="6"/>
  <c r="AP56" i="3"/>
  <c r="AD56" i="3"/>
  <c r="AE56" i="3"/>
  <c r="AF56" i="3"/>
  <c r="AG56" i="3"/>
  <c r="AH56" i="3"/>
  <c r="AI56" i="3"/>
  <c r="AJ56" i="3"/>
  <c r="AK56" i="3"/>
  <c r="AL56" i="3"/>
  <c r="AM56" i="3"/>
  <c r="AN56" i="3"/>
  <c r="AQ56" i="3"/>
  <c r="H56" i="3"/>
  <c r="AQ58" i="4"/>
  <c r="AD58" i="4"/>
  <c r="AE58" i="4"/>
  <c r="AF58" i="4"/>
  <c r="AG58" i="4"/>
  <c r="AH58" i="4"/>
  <c r="AI58" i="4"/>
  <c r="AJ58" i="4"/>
  <c r="AK58" i="4"/>
  <c r="AL58" i="4"/>
  <c r="AM58" i="4"/>
  <c r="AN58" i="4"/>
  <c r="AP58" i="4"/>
  <c r="H58" i="4"/>
  <c r="A55" i="17"/>
  <c r="B54" i="17"/>
  <c r="A57" i="22"/>
  <c r="B56" i="22"/>
  <c r="L59" i="2"/>
  <c r="M59" i="2"/>
  <c r="BB59" i="2"/>
  <c r="K59" i="2"/>
  <c r="I56" i="2"/>
  <c r="J57" i="2"/>
  <c r="I53" i="6"/>
  <c r="L56" i="6"/>
  <c r="K56" i="6"/>
  <c r="BB56" i="6"/>
  <c r="M56" i="6"/>
  <c r="N56" i="6"/>
  <c r="O56" i="6"/>
  <c r="J54" i="6"/>
  <c r="I53" i="3"/>
  <c r="BB56" i="3"/>
  <c r="M56" i="3"/>
  <c r="N56" i="3"/>
  <c r="O56" i="3"/>
  <c r="L56" i="3"/>
  <c r="J54" i="3"/>
  <c r="F59" i="4"/>
  <c r="B59" i="4"/>
  <c r="A60" i="4"/>
  <c r="E59" i="4"/>
  <c r="W59" i="4"/>
  <c r="D59" i="4"/>
  <c r="AC59" i="4"/>
  <c r="C59" i="4"/>
  <c r="A54" i="21"/>
  <c r="B53" i="21"/>
  <c r="H53" i="16"/>
  <c r="F53" i="16"/>
  <c r="G53" i="16"/>
  <c r="E53" i="16"/>
  <c r="I53" i="16"/>
  <c r="C53" i="16"/>
  <c r="B59" i="12"/>
  <c r="F59" i="12"/>
  <c r="A60" i="12"/>
  <c r="D59" i="12"/>
  <c r="AC59" i="12"/>
  <c r="C59" i="12"/>
  <c r="E59" i="12"/>
  <c r="W59" i="12"/>
  <c r="V56" i="6"/>
  <c r="AP56" i="6"/>
  <c r="AG56" i="6"/>
  <c r="AK56" i="6"/>
  <c r="AF56" i="6"/>
  <c r="AJ56" i="6"/>
  <c r="AN56" i="6"/>
  <c r="AE56" i="6"/>
  <c r="AI56" i="6"/>
  <c r="AM56" i="6"/>
  <c r="AQ56" i="6"/>
  <c r="AD56" i="6"/>
  <c r="AH56" i="6"/>
  <c r="AL56" i="6"/>
  <c r="H56" i="6"/>
  <c r="V56" i="3"/>
  <c r="B57" i="3"/>
  <c r="F57" i="3"/>
  <c r="A58" i="3"/>
  <c r="D57" i="3"/>
  <c r="AC57" i="3"/>
  <c r="C57" i="3"/>
  <c r="E57" i="3"/>
  <c r="W57" i="3"/>
  <c r="F206" i="11"/>
  <c r="AD204" i="11"/>
  <c r="AE204" i="11"/>
  <c r="AJ204" i="11"/>
  <c r="AG204" i="11"/>
  <c r="AF204" i="11"/>
  <c r="AH204" i="11"/>
  <c r="AI204" i="11"/>
  <c r="AK204" i="11"/>
  <c r="V58" i="4"/>
  <c r="L58" i="4"/>
  <c r="M58" i="4"/>
  <c r="K58" i="4"/>
  <c r="BB58" i="4"/>
  <c r="I55" i="4"/>
  <c r="J56" i="4"/>
  <c r="A55" i="20"/>
  <c r="B54" i="20"/>
  <c r="B54" i="16"/>
  <c r="A55" i="16"/>
  <c r="V58" i="12"/>
  <c r="AH58" i="12"/>
  <c r="AI58" i="12"/>
  <c r="AJ58" i="12"/>
  <c r="AK58" i="12"/>
  <c r="AL58" i="12"/>
  <c r="AM58" i="12"/>
  <c r="AF58" i="12"/>
  <c r="AG58" i="12"/>
  <c r="AD58" i="12"/>
  <c r="AE58" i="12"/>
  <c r="AP58" i="12"/>
  <c r="AQ58" i="12"/>
  <c r="AN58" i="12"/>
  <c r="H58" i="12"/>
  <c r="N57" i="7"/>
  <c r="O57" i="7"/>
  <c r="BB59" i="8"/>
  <c r="I56" i="8"/>
  <c r="L59" i="8"/>
  <c r="M59" i="8"/>
  <c r="K59" i="8"/>
  <c r="J57" i="8"/>
  <c r="A61" i="8"/>
  <c r="E60" i="8"/>
  <c r="W60" i="8"/>
  <c r="C60" i="8"/>
  <c r="F60" i="8"/>
  <c r="B60" i="8"/>
  <c r="D60" i="8"/>
  <c r="AC60" i="8"/>
  <c r="A55" i="15"/>
  <c r="B54" i="15"/>
  <c r="W59" i="23"/>
  <c r="U59" i="23"/>
  <c r="V59" i="23"/>
  <c r="M59" i="23"/>
  <c r="T59" i="23"/>
  <c r="X59" i="23"/>
  <c r="J59" i="23"/>
  <c r="O59" i="23"/>
  <c r="P59" i="23"/>
  <c r="Q59" i="23"/>
  <c r="K59" i="23"/>
  <c r="N59" i="23"/>
  <c r="L59" i="23"/>
  <c r="R59" i="23"/>
  <c r="S59" i="23"/>
  <c r="I59" i="23"/>
  <c r="BB59" i="23"/>
  <c r="A60" i="7"/>
  <c r="F59" i="7"/>
  <c r="D59" i="7"/>
  <c r="AC59" i="7"/>
  <c r="B59" i="7"/>
  <c r="E59" i="7"/>
  <c r="W59" i="7"/>
  <c r="C59" i="7"/>
  <c r="AQ58" i="7"/>
  <c r="H58" i="7"/>
  <c r="AL58" i="7"/>
  <c r="AI58" i="7"/>
  <c r="AJ58" i="7"/>
  <c r="AH58" i="7"/>
  <c r="AN58" i="7"/>
  <c r="AM58" i="7"/>
  <c r="AK58" i="7"/>
  <c r="AD58" i="7"/>
  <c r="AP58" i="7"/>
  <c r="AG58" i="7"/>
  <c r="AE58" i="7"/>
  <c r="AF58" i="7"/>
  <c r="K58" i="8"/>
  <c r="B58" i="5"/>
  <c r="A59" i="5"/>
  <c r="D58" i="5"/>
  <c r="AC58" i="5"/>
  <c r="F58" i="5"/>
  <c r="E58" i="5"/>
  <c r="W58" i="5"/>
  <c r="C58" i="5"/>
  <c r="V58" i="5"/>
  <c r="AD57" i="5"/>
  <c r="AF57" i="5"/>
  <c r="AG57" i="5"/>
  <c r="AJ57" i="5"/>
  <c r="AK57" i="5"/>
  <c r="AM57" i="5"/>
  <c r="H57" i="5"/>
  <c r="AQ57" i="5"/>
  <c r="AE57" i="5"/>
  <c r="AP57" i="5"/>
  <c r="AI57" i="5"/>
  <c r="AH57" i="5"/>
  <c r="AL57" i="5"/>
  <c r="AN57" i="5"/>
  <c r="V59" i="8"/>
  <c r="AP59" i="8"/>
  <c r="AG59" i="8"/>
  <c r="AD59" i="8"/>
  <c r="AJ59" i="8"/>
  <c r="AL59" i="8"/>
  <c r="AF59" i="8"/>
  <c r="AN59" i="8"/>
  <c r="AQ59" i="8"/>
  <c r="AH59" i="8"/>
  <c r="AI59" i="8"/>
  <c r="AK59" i="8"/>
  <c r="AE59" i="8"/>
  <c r="AM59" i="8"/>
  <c r="H59" i="8"/>
  <c r="B60" i="23"/>
  <c r="F60" i="23"/>
  <c r="D60" i="23"/>
  <c r="A61" i="23"/>
  <c r="C60" i="23"/>
  <c r="E60" i="23"/>
  <c r="K58" i="7"/>
  <c r="L58" i="7"/>
  <c r="I55" i="7"/>
  <c r="BB58" i="7"/>
  <c r="M58" i="7"/>
  <c r="N58" i="7"/>
  <c r="O58" i="7"/>
  <c r="J56" i="7"/>
  <c r="V58" i="7"/>
  <c r="N58" i="8"/>
  <c r="O58" i="8"/>
  <c r="B57" i="18"/>
  <c r="A58" i="18"/>
  <c r="K56" i="5"/>
  <c r="K57" i="5"/>
  <c r="L57" i="5"/>
  <c r="J55" i="5"/>
  <c r="M57" i="5"/>
  <c r="N57" i="5"/>
  <c r="O57" i="5"/>
  <c r="BB57" i="5"/>
  <c r="I54" i="5"/>
  <c r="A61" i="14"/>
  <c r="B60" i="14"/>
  <c r="F7" i="11"/>
  <c r="E10" i="10"/>
  <c r="J11" i="10"/>
  <c r="X7" i="11"/>
  <c r="O7" i="11"/>
  <c r="L7" i="11"/>
  <c r="R7" i="11"/>
  <c r="AA7" i="11"/>
  <c r="I7" i="11"/>
  <c r="D9" i="13"/>
  <c r="E10" i="13"/>
  <c r="E19" i="13"/>
  <c r="I11" i="10"/>
  <c r="N58" i="4"/>
  <c r="O58" i="4"/>
  <c r="M214" i="10"/>
  <c r="F211" i="11"/>
  <c r="F210" i="11"/>
  <c r="F209" i="11"/>
  <c r="AP57" i="3"/>
  <c r="AD57" i="3"/>
  <c r="AE57" i="3"/>
  <c r="AF57" i="3"/>
  <c r="AG57" i="3"/>
  <c r="AH57" i="3"/>
  <c r="AI57" i="3"/>
  <c r="AJ57" i="3"/>
  <c r="AK57" i="3"/>
  <c r="AL57" i="3"/>
  <c r="AM57" i="3"/>
  <c r="AN57" i="3"/>
  <c r="AQ57" i="3"/>
  <c r="H57" i="3"/>
  <c r="B60" i="12"/>
  <c r="F60" i="12"/>
  <c r="A61" i="12"/>
  <c r="D60" i="12"/>
  <c r="AC60" i="12"/>
  <c r="C60" i="12"/>
  <c r="E60" i="12"/>
  <c r="W60" i="12"/>
  <c r="F60" i="4"/>
  <c r="A61" i="4"/>
  <c r="B60" i="4"/>
  <c r="E60" i="4"/>
  <c r="W60" i="4"/>
  <c r="D60" i="4"/>
  <c r="AC60" i="4"/>
  <c r="C60" i="4"/>
  <c r="V60" i="4"/>
  <c r="N59" i="2"/>
  <c r="O59" i="2"/>
  <c r="A56" i="17"/>
  <c r="B55" i="17"/>
  <c r="A58" i="19"/>
  <c r="B57" i="19"/>
  <c r="A62" i="2"/>
  <c r="B61" i="2"/>
  <c r="K60" i="2"/>
  <c r="F61" i="2"/>
  <c r="E61" i="2"/>
  <c r="W61" i="2"/>
  <c r="D61" i="2"/>
  <c r="AC61" i="2"/>
  <c r="C61" i="2"/>
  <c r="B55" i="20"/>
  <c r="A56" i="20"/>
  <c r="V57" i="3"/>
  <c r="BB57" i="3"/>
  <c r="M57" i="3"/>
  <c r="L57" i="3"/>
  <c r="I54" i="3"/>
  <c r="J55" i="3"/>
  <c r="AP59" i="12"/>
  <c r="AQ59" i="12"/>
  <c r="AN59" i="12"/>
  <c r="AH59" i="12"/>
  <c r="AI59" i="12"/>
  <c r="AJ59" i="12"/>
  <c r="AK59" i="12"/>
  <c r="AL59" i="12"/>
  <c r="AM59" i="12"/>
  <c r="AF59" i="12"/>
  <c r="AG59" i="12"/>
  <c r="AD59" i="12"/>
  <c r="AE59" i="12"/>
  <c r="H59" i="12"/>
  <c r="B54" i="21"/>
  <c r="A55" i="21"/>
  <c r="V59" i="4"/>
  <c r="L59" i="4"/>
  <c r="M59" i="4"/>
  <c r="K59" i="4"/>
  <c r="BB59" i="4"/>
  <c r="I56" i="4"/>
  <c r="J57" i="4"/>
  <c r="K56" i="3"/>
  <c r="B58" i="6"/>
  <c r="K57" i="6"/>
  <c r="F58" i="6"/>
  <c r="A59" i="6"/>
  <c r="E58" i="6"/>
  <c r="W58" i="6"/>
  <c r="D58" i="6"/>
  <c r="AC58" i="6"/>
  <c r="C58" i="6"/>
  <c r="A56" i="16"/>
  <c r="B55" i="16"/>
  <c r="V59" i="12"/>
  <c r="U59" i="12"/>
  <c r="M59" i="12"/>
  <c r="N59" i="12"/>
  <c r="O59" i="12"/>
  <c r="L59" i="12"/>
  <c r="K59" i="12"/>
  <c r="BB59" i="12"/>
  <c r="I56" i="12"/>
  <c r="J57" i="12"/>
  <c r="D53" i="16"/>
  <c r="AP59" i="4"/>
  <c r="AQ59" i="4"/>
  <c r="AD59" i="4"/>
  <c r="AE59" i="4"/>
  <c r="AF59" i="4"/>
  <c r="AG59" i="4"/>
  <c r="AH59" i="4"/>
  <c r="AI59" i="4"/>
  <c r="AJ59" i="4"/>
  <c r="AK59" i="4"/>
  <c r="AL59" i="4"/>
  <c r="AM59" i="4"/>
  <c r="AN59" i="4"/>
  <c r="H59" i="4"/>
  <c r="B57" i="22"/>
  <c r="A58" i="22"/>
  <c r="V57" i="6"/>
  <c r="L57" i="6"/>
  <c r="M57" i="6"/>
  <c r="N57" i="6"/>
  <c r="O57" i="6"/>
  <c r="BB57" i="6"/>
  <c r="I54" i="6"/>
  <c r="J55" i="6"/>
  <c r="AP60" i="2"/>
  <c r="AQ60" i="2"/>
  <c r="AD60" i="2"/>
  <c r="AE60" i="2"/>
  <c r="AF60" i="2"/>
  <c r="AG60" i="2"/>
  <c r="AH60" i="2"/>
  <c r="AJ60" i="2"/>
  <c r="AK60" i="2"/>
  <c r="AL60" i="2"/>
  <c r="AI60" i="2"/>
  <c r="AM60" i="2"/>
  <c r="AN60" i="2"/>
  <c r="H60" i="2"/>
  <c r="C54" i="16"/>
  <c r="G54" i="16"/>
  <c r="I54" i="16"/>
  <c r="H54" i="16"/>
  <c r="E54" i="16"/>
  <c r="F54" i="16"/>
  <c r="F58" i="3"/>
  <c r="B58" i="3"/>
  <c r="A59" i="3"/>
  <c r="E58" i="3"/>
  <c r="W58" i="3"/>
  <c r="D58" i="3"/>
  <c r="AC58" i="3"/>
  <c r="C58" i="3"/>
  <c r="AQ57" i="6"/>
  <c r="AD57" i="6"/>
  <c r="AH57" i="6"/>
  <c r="AL57" i="6"/>
  <c r="AP57" i="6"/>
  <c r="AG57" i="6"/>
  <c r="AK57" i="6"/>
  <c r="AF57" i="6"/>
  <c r="AJ57" i="6"/>
  <c r="AN57" i="6"/>
  <c r="AE57" i="6"/>
  <c r="AI57" i="6"/>
  <c r="AM57" i="6"/>
  <c r="H57" i="6"/>
  <c r="K58" i="12"/>
  <c r="V60" i="2"/>
  <c r="U60" i="2"/>
  <c r="T60" i="2"/>
  <c r="L60" i="2"/>
  <c r="M60" i="2"/>
  <c r="N60" i="2"/>
  <c r="O60" i="2"/>
  <c r="BB60" i="2"/>
  <c r="I57" i="2"/>
  <c r="J58" i="2"/>
  <c r="A59" i="18"/>
  <c r="B58" i="18"/>
  <c r="O60" i="23"/>
  <c r="Q60" i="23"/>
  <c r="BB60" i="23"/>
  <c r="L60" i="23"/>
  <c r="X60" i="23"/>
  <c r="J60" i="23"/>
  <c r="P60" i="23"/>
  <c r="V60" i="23"/>
  <c r="S60" i="23"/>
  <c r="U60" i="23"/>
  <c r="I60" i="23"/>
  <c r="T60" i="23"/>
  <c r="K60" i="23"/>
  <c r="R60" i="23"/>
  <c r="M60" i="23"/>
  <c r="W60" i="23"/>
  <c r="N60" i="23"/>
  <c r="T59" i="12"/>
  <c r="B61" i="23"/>
  <c r="E61" i="23"/>
  <c r="C61" i="23"/>
  <c r="A62" i="23"/>
  <c r="F61" i="23"/>
  <c r="D61" i="23"/>
  <c r="L58" i="5"/>
  <c r="M58" i="5"/>
  <c r="N58" i="5"/>
  <c r="O58" i="5"/>
  <c r="J56" i="5"/>
  <c r="BB58" i="5"/>
  <c r="I55" i="5"/>
  <c r="B60" i="7"/>
  <c r="E60" i="7"/>
  <c r="W60" i="7"/>
  <c r="C60" i="7"/>
  <c r="F60" i="7"/>
  <c r="A61" i="7"/>
  <c r="D60" i="7"/>
  <c r="AC60" i="7"/>
  <c r="A56" i="15"/>
  <c r="B55" i="15"/>
  <c r="L60" i="8"/>
  <c r="I57" i="8"/>
  <c r="M60" i="8"/>
  <c r="N60" i="8"/>
  <c r="O60" i="8"/>
  <c r="BB60" i="8"/>
  <c r="J58" i="8"/>
  <c r="V60" i="8"/>
  <c r="U60" i="8"/>
  <c r="C61" i="8"/>
  <c r="F61" i="8"/>
  <c r="A62" i="8"/>
  <c r="E61" i="8"/>
  <c r="W61" i="8"/>
  <c r="B61" i="8"/>
  <c r="D61" i="8"/>
  <c r="AC61" i="8"/>
  <c r="N59" i="8"/>
  <c r="O59" i="8"/>
  <c r="AQ58" i="5"/>
  <c r="AF58" i="5"/>
  <c r="AK58" i="5"/>
  <c r="AM58" i="5"/>
  <c r="AG58" i="5"/>
  <c r="AI58" i="5"/>
  <c r="H58" i="5"/>
  <c r="AP58" i="5"/>
  <c r="AD58" i="5"/>
  <c r="AH58" i="5"/>
  <c r="AL58" i="5"/>
  <c r="AN58" i="5"/>
  <c r="AE58" i="5"/>
  <c r="AJ58" i="5"/>
  <c r="A60" i="5"/>
  <c r="E59" i="5"/>
  <c r="W59" i="5"/>
  <c r="C59" i="5"/>
  <c r="V59" i="5"/>
  <c r="F59" i="5"/>
  <c r="B59" i="5"/>
  <c r="D59" i="5"/>
  <c r="AC59" i="5"/>
  <c r="V59" i="7"/>
  <c r="M59" i="7"/>
  <c r="BB59" i="7"/>
  <c r="J57" i="7"/>
  <c r="L59" i="7"/>
  <c r="I56" i="7"/>
  <c r="AF59" i="7"/>
  <c r="AP59" i="7"/>
  <c r="AD59" i="7"/>
  <c r="AN59" i="7"/>
  <c r="AK59" i="7"/>
  <c r="AH59" i="7"/>
  <c r="AM59" i="7"/>
  <c r="AG59" i="7"/>
  <c r="AQ59" i="7"/>
  <c r="AE59" i="7"/>
  <c r="AJ59" i="7"/>
  <c r="AL59" i="7"/>
  <c r="AI59" i="7"/>
  <c r="H59" i="7"/>
  <c r="AF60" i="8"/>
  <c r="AN60" i="8"/>
  <c r="AG60" i="8"/>
  <c r="AD60" i="8"/>
  <c r="AJ60" i="8"/>
  <c r="AL60" i="8"/>
  <c r="T60" i="8"/>
  <c r="AE60" i="8"/>
  <c r="AM60" i="8"/>
  <c r="AQ60" i="8"/>
  <c r="AH60" i="8"/>
  <c r="AI60" i="8"/>
  <c r="AK60" i="8"/>
  <c r="H60" i="8"/>
  <c r="AP60" i="8"/>
  <c r="B61" i="14"/>
  <c r="A62" i="14"/>
  <c r="G11" i="10"/>
  <c r="K11" i="10"/>
  <c r="H11" i="10"/>
  <c r="L11" i="10"/>
  <c r="E11" i="10"/>
  <c r="F11" i="10"/>
  <c r="E23" i="13"/>
  <c r="E24" i="13"/>
  <c r="E27" i="13"/>
  <c r="D26" i="13"/>
  <c r="G10" i="13"/>
  <c r="I10" i="13"/>
  <c r="I23" i="13"/>
  <c r="I24" i="13"/>
  <c r="I27" i="13"/>
  <c r="K10" i="13"/>
  <c r="K23" i="13"/>
  <c r="K24" i="13"/>
  <c r="K27" i="13"/>
  <c r="F10" i="13"/>
  <c r="F23" i="13"/>
  <c r="F24" i="13"/>
  <c r="F27" i="13"/>
  <c r="H10" i="13"/>
  <c r="H19" i="13"/>
  <c r="J10" i="13"/>
  <c r="J19" i="13"/>
  <c r="D10" i="13"/>
  <c r="D19" i="13"/>
  <c r="F19" i="13"/>
  <c r="V58" i="3"/>
  <c r="M58" i="3"/>
  <c r="L58" i="3"/>
  <c r="BB58" i="3"/>
  <c r="I55" i="3"/>
  <c r="J56" i="3"/>
  <c r="F59" i="6"/>
  <c r="B59" i="6"/>
  <c r="A60" i="6"/>
  <c r="D59" i="6"/>
  <c r="AC59" i="6"/>
  <c r="E59" i="6"/>
  <c r="W59" i="6"/>
  <c r="C59" i="6"/>
  <c r="N59" i="4"/>
  <c r="O59" i="4"/>
  <c r="AI61" i="2"/>
  <c r="AJ61" i="2"/>
  <c r="AP61" i="2"/>
  <c r="AQ61" i="2"/>
  <c r="AD61" i="2"/>
  <c r="AE61" i="2"/>
  <c r="AM61" i="2"/>
  <c r="AN61" i="2"/>
  <c r="AG61" i="2"/>
  <c r="AH61" i="2"/>
  <c r="AF61" i="2"/>
  <c r="AK61" i="2"/>
  <c r="AL61" i="2"/>
  <c r="H61" i="2"/>
  <c r="A57" i="17"/>
  <c r="B56" i="17"/>
  <c r="M60" i="4"/>
  <c r="L60" i="4"/>
  <c r="BB60" i="4"/>
  <c r="I57" i="4"/>
  <c r="J58" i="4"/>
  <c r="AD60" i="12"/>
  <c r="AE60" i="12"/>
  <c r="AP60" i="12"/>
  <c r="AQ60" i="12"/>
  <c r="AN60" i="12"/>
  <c r="AH60" i="12"/>
  <c r="AI60" i="12"/>
  <c r="AJ60" i="12"/>
  <c r="AK60" i="12"/>
  <c r="AL60" i="12"/>
  <c r="AM60" i="12"/>
  <c r="AF60" i="12"/>
  <c r="AG60" i="12"/>
  <c r="H60" i="12"/>
  <c r="AQ58" i="3"/>
  <c r="AP58" i="3"/>
  <c r="AE58" i="3"/>
  <c r="AG58" i="3"/>
  <c r="AI58" i="3"/>
  <c r="AK58" i="3"/>
  <c r="AM58" i="3"/>
  <c r="AD58" i="3"/>
  <c r="AF58" i="3"/>
  <c r="AH58" i="3"/>
  <c r="AJ58" i="3"/>
  <c r="AL58" i="3"/>
  <c r="AN58" i="3"/>
  <c r="H58" i="3"/>
  <c r="D54" i="16"/>
  <c r="V58" i="6"/>
  <c r="H58" i="6"/>
  <c r="AF58" i="6"/>
  <c r="AN58" i="6"/>
  <c r="AG58" i="6"/>
  <c r="AH58" i="6"/>
  <c r="AI58" i="6"/>
  <c r="AQ58" i="6"/>
  <c r="AJ58" i="6"/>
  <c r="AP58" i="6"/>
  <c r="AK58" i="6"/>
  <c r="AL58" i="6"/>
  <c r="AE58" i="6"/>
  <c r="AM58" i="6"/>
  <c r="AD58" i="6"/>
  <c r="A57" i="20"/>
  <c r="B56" i="20"/>
  <c r="U61" i="2"/>
  <c r="T61" i="2"/>
  <c r="V61" i="2"/>
  <c r="L61" i="2"/>
  <c r="M61" i="2"/>
  <c r="BB61" i="2"/>
  <c r="I58" i="2"/>
  <c r="J59" i="2"/>
  <c r="F61" i="4"/>
  <c r="B61" i="4"/>
  <c r="A62" i="4"/>
  <c r="D61" i="4"/>
  <c r="AC61" i="4"/>
  <c r="C61" i="4"/>
  <c r="V61" i="4"/>
  <c r="E61" i="4"/>
  <c r="W61" i="4"/>
  <c r="V60" i="12"/>
  <c r="L60" i="12"/>
  <c r="BB60" i="12"/>
  <c r="M60" i="12"/>
  <c r="N60" i="12"/>
  <c r="O60" i="12"/>
  <c r="I57" i="12"/>
  <c r="J58" i="12"/>
  <c r="A59" i="22"/>
  <c r="B58" i="22"/>
  <c r="I55" i="16"/>
  <c r="H55" i="16"/>
  <c r="G55" i="16"/>
  <c r="C55" i="16"/>
  <c r="E55" i="16"/>
  <c r="F55" i="16"/>
  <c r="K58" i="6"/>
  <c r="BB58" i="6"/>
  <c r="L58" i="6"/>
  <c r="M58" i="6"/>
  <c r="I55" i="6"/>
  <c r="J56" i="6"/>
  <c r="F62" i="2"/>
  <c r="A63" i="2"/>
  <c r="B62" i="2"/>
  <c r="K61" i="2"/>
  <c r="E62" i="2"/>
  <c r="W62" i="2"/>
  <c r="D62" i="2"/>
  <c r="AC62" i="2"/>
  <c r="C62" i="2"/>
  <c r="AD60" i="4"/>
  <c r="AE60" i="4"/>
  <c r="AF60" i="4"/>
  <c r="AG60" i="4"/>
  <c r="AH60" i="4"/>
  <c r="AI60" i="4"/>
  <c r="AJ60" i="4"/>
  <c r="AK60" i="4"/>
  <c r="AL60" i="4"/>
  <c r="AM60" i="4"/>
  <c r="AN60" i="4"/>
  <c r="AP60" i="4"/>
  <c r="AQ60" i="4"/>
  <c r="H60" i="4"/>
  <c r="B59" i="3"/>
  <c r="A60" i="3"/>
  <c r="F59" i="3"/>
  <c r="C59" i="3"/>
  <c r="E59" i="3"/>
  <c r="W59" i="3"/>
  <c r="D59" i="3"/>
  <c r="AC59" i="3"/>
  <c r="A57" i="16"/>
  <c r="B56" i="16"/>
  <c r="A56" i="21"/>
  <c r="B55" i="21"/>
  <c r="N57" i="3"/>
  <c r="O57" i="3"/>
  <c r="K57" i="3"/>
  <c r="A59" i="19"/>
  <c r="B58" i="19"/>
  <c r="B61" i="12"/>
  <c r="F61" i="12"/>
  <c r="A62" i="12"/>
  <c r="E61" i="12"/>
  <c r="W61" i="12"/>
  <c r="D61" i="12"/>
  <c r="AC61" i="12"/>
  <c r="C61" i="12"/>
  <c r="AD59" i="5"/>
  <c r="AQ59" i="5"/>
  <c r="AG59" i="5"/>
  <c r="AI59" i="5"/>
  <c r="AF59" i="5"/>
  <c r="AL59" i="5"/>
  <c r="AN59" i="5"/>
  <c r="AE59" i="5"/>
  <c r="AP59" i="5"/>
  <c r="AH59" i="5"/>
  <c r="AJ59" i="5"/>
  <c r="AK59" i="5"/>
  <c r="AM59" i="5"/>
  <c r="H59" i="5"/>
  <c r="K60" i="8"/>
  <c r="M61" i="8"/>
  <c r="BB61" i="8"/>
  <c r="L61" i="8"/>
  <c r="K61" i="8"/>
  <c r="I58" i="8"/>
  <c r="J59" i="8"/>
  <c r="F62" i="8"/>
  <c r="B62" i="8"/>
  <c r="C62" i="8"/>
  <c r="A63" i="8"/>
  <c r="D62" i="8"/>
  <c r="AC62" i="8"/>
  <c r="E62" i="8"/>
  <c r="W62" i="8"/>
  <c r="U61" i="8"/>
  <c r="V61" i="8"/>
  <c r="B56" i="15"/>
  <c r="A57" i="15"/>
  <c r="F61" i="7"/>
  <c r="B61" i="7"/>
  <c r="D61" i="7"/>
  <c r="AC61" i="7"/>
  <c r="A62" i="7"/>
  <c r="E61" i="7"/>
  <c r="W61" i="7"/>
  <c r="C61" i="7"/>
  <c r="V60" i="7"/>
  <c r="M60" i="7"/>
  <c r="J58" i="7"/>
  <c r="L60" i="7"/>
  <c r="K60" i="7"/>
  <c r="I57" i="7"/>
  <c r="BB60" i="7"/>
  <c r="B62" i="23"/>
  <c r="A63" i="23"/>
  <c r="E62" i="23"/>
  <c r="D62" i="23"/>
  <c r="F62" i="23"/>
  <c r="C62" i="23"/>
  <c r="N58" i="6"/>
  <c r="O58" i="6"/>
  <c r="N61" i="2"/>
  <c r="O61" i="2"/>
  <c r="K59" i="7"/>
  <c r="N59" i="7"/>
  <c r="O59" i="7"/>
  <c r="K58" i="5"/>
  <c r="L59" i="5"/>
  <c r="I56" i="5"/>
  <c r="M59" i="5"/>
  <c r="N59" i="5"/>
  <c r="O59" i="5"/>
  <c r="BB59" i="5"/>
  <c r="J57" i="5"/>
  <c r="B60" i="5"/>
  <c r="D60" i="5"/>
  <c r="AC60" i="5"/>
  <c r="E60" i="5"/>
  <c r="W60" i="5"/>
  <c r="F60" i="5"/>
  <c r="A61" i="5"/>
  <c r="C60" i="5"/>
  <c r="V60" i="5"/>
  <c r="AK61" i="8"/>
  <c r="T61" i="8"/>
  <c r="AE61" i="8"/>
  <c r="AM61" i="8"/>
  <c r="AQ61" i="8"/>
  <c r="AH61" i="8"/>
  <c r="AI61" i="8"/>
  <c r="H61" i="8"/>
  <c r="AL61" i="8"/>
  <c r="AP61" i="8"/>
  <c r="AF61" i="8"/>
  <c r="AN61" i="8"/>
  <c r="AG61" i="8"/>
  <c r="AD61" i="8"/>
  <c r="AJ61" i="8"/>
  <c r="AH60" i="7"/>
  <c r="AM60" i="7"/>
  <c r="AG60" i="7"/>
  <c r="AQ60" i="7"/>
  <c r="AE60" i="7"/>
  <c r="AJ60" i="7"/>
  <c r="AL60" i="7"/>
  <c r="AI60" i="7"/>
  <c r="AF60" i="7"/>
  <c r="AP60" i="7"/>
  <c r="AD60" i="7"/>
  <c r="AN60" i="7"/>
  <c r="AK60" i="7"/>
  <c r="H60" i="7"/>
  <c r="Q61" i="23"/>
  <c r="O61" i="23"/>
  <c r="R61" i="23"/>
  <c r="U61" i="23"/>
  <c r="P61" i="23"/>
  <c r="V61" i="23"/>
  <c r="M61" i="23"/>
  <c r="T61" i="23"/>
  <c r="W61" i="23"/>
  <c r="S61" i="23"/>
  <c r="X61" i="23"/>
  <c r="J61" i="23"/>
  <c r="I61" i="23"/>
  <c r="K61" i="23"/>
  <c r="N61" i="23"/>
  <c r="BB61" i="23"/>
  <c r="L61" i="23"/>
  <c r="B59" i="18"/>
  <c r="A60" i="18"/>
  <c r="B62" i="14"/>
  <c r="A63" i="14"/>
  <c r="H23" i="13"/>
  <c r="H24" i="13"/>
  <c r="H27" i="13"/>
  <c r="I19" i="13"/>
  <c r="D23" i="13"/>
  <c r="D24" i="13"/>
  <c r="D27" i="13"/>
  <c r="G23" i="13"/>
  <c r="G24" i="13"/>
  <c r="G27" i="13"/>
  <c r="G19" i="13"/>
  <c r="J23" i="13"/>
  <c r="J24" i="13"/>
  <c r="J27" i="13"/>
  <c r="K19" i="13"/>
  <c r="M61" i="12"/>
  <c r="BB61" i="12"/>
  <c r="L61" i="12"/>
  <c r="I58" i="12"/>
  <c r="J59" i="12"/>
  <c r="A58" i="16"/>
  <c r="B57" i="16"/>
  <c r="M59" i="3"/>
  <c r="L59" i="3"/>
  <c r="BB59" i="3"/>
  <c r="I56" i="3"/>
  <c r="J57" i="3"/>
  <c r="V62" i="2"/>
  <c r="U62" i="2"/>
  <c r="B63" i="2"/>
  <c r="F63" i="2"/>
  <c r="A64" i="2"/>
  <c r="E63" i="2"/>
  <c r="W63" i="2"/>
  <c r="D63" i="2"/>
  <c r="AC63" i="2"/>
  <c r="C63" i="2"/>
  <c r="V59" i="6"/>
  <c r="L59" i="6"/>
  <c r="M59" i="6"/>
  <c r="BB59" i="6"/>
  <c r="I56" i="6"/>
  <c r="J57" i="6"/>
  <c r="V59" i="3"/>
  <c r="AD62" i="2"/>
  <c r="AE62" i="2"/>
  <c r="T62" i="2"/>
  <c r="AF62" i="2"/>
  <c r="AG62" i="2"/>
  <c r="AH62" i="2"/>
  <c r="AP62" i="2"/>
  <c r="AQ62" i="2"/>
  <c r="AI62" i="2"/>
  <c r="AK62" i="2"/>
  <c r="AL62" i="2"/>
  <c r="AM62" i="2"/>
  <c r="AN62" i="2"/>
  <c r="AJ62" i="2"/>
  <c r="H62" i="2"/>
  <c r="D55" i="16"/>
  <c r="A60" i="22"/>
  <c r="B59" i="22"/>
  <c r="F62" i="4"/>
  <c r="B62" i="4"/>
  <c r="A63" i="4"/>
  <c r="D62" i="4"/>
  <c r="AC62" i="4"/>
  <c r="C62" i="4"/>
  <c r="E62" i="4"/>
  <c r="W62" i="4"/>
  <c r="A58" i="20"/>
  <c r="B57" i="20"/>
  <c r="B57" i="17"/>
  <c r="A58" i="17"/>
  <c r="AE59" i="6"/>
  <c r="AI59" i="6"/>
  <c r="AM59" i="6"/>
  <c r="AQ59" i="6"/>
  <c r="AD59" i="6"/>
  <c r="AH59" i="6"/>
  <c r="AL59" i="6"/>
  <c r="AP59" i="6"/>
  <c r="AG59" i="6"/>
  <c r="AK59" i="6"/>
  <c r="AF59" i="6"/>
  <c r="AJ59" i="6"/>
  <c r="AN59" i="6"/>
  <c r="H59" i="6"/>
  <c r="K58" i="3"/>
  <c r="A60" i="19"/>
  <c r="B59" i="19"/>
  <c r="F62" i="12"/>
  <c r="B62" i="12"/>
  <c r="K61" i="12"/>
  <c r="A63" i="12"/>
  <c r="E62" i="12"/>
  <c r="W62" i="12"/>
  <c r="D62" i="12"/>
  <c r="AC62" i="12"/>
  <c r="C62" i="12"/>
  <c r="V61" i="12"/>
  <c r="AF61" i="12"/>
  <c r="AG61" i="12"/>
  <c r="AD61" i="12"/>
  <c r="AE61" i="12"/>
  <c r="AP61" i="12"/>
  <c r="AQ61" i="12"/>
  <c r="AN61" i="12"/>
  <c r="AH61" i="12"/>
  <c r="AI61" i="12"/>
  <c r="AJ61" i="12"/>
  <c r="AK61" i="12"/>
  <c r="AL61" i="12"/>
  <c r="AM61" i="12"/>
  <c r="H61" i="12"/>
  <c r="A57" i="21"/>
  <c r="B56" i="21"/>
  <c r="AD59" i="3"/>
  <c r="AE59" i="3"/>
  <c r="AF59" i="3"/>
  <c r="AG59" i="3"/>
  <c r="AH59" i="3"/>
  <c r="AI59" i="3"/>
  <c r="AJ59" i="3"/>
  <c r="AK59" i="3"/>
  <c r="AL59" i="3"/>
  <c r="AM59" i="3"/>
  <c r="AQ59" i="3"/>
  <c r="AN59" i="3"/>
  <c r="AP59" i="3"/>
  <c r="H59" i="3"/>
  <c r="L61" i="4"/>
  <c r="K61" i="4"/>
  <c r="BB61" i="4"/>
  <c r="M61" i="4"/>
  <c r="I58" i="4"/>
  <c r="J59" i="4"/>
  <c r="K60" i="4"/>
  <c r="I56" i="16"/>
  <c r="H56" i="16"/>
  <c r="E56" i="16"/>
  <c r="G56" i="16"/>
  <c r="C56" i="16"/>
  <c r="F56" i="16"/>
  <c r="B60" i="3"/>
  <c r="F60" i="3"/>
  <c r="A61" i="3"/>
  <c r="E60" i="3"/>
  <c r="W60" i="3"/>
  <c r="D60" i="3"/>
  <c r="AC60" i="3"/>
  <c r="C60" i="3"/>
  <c r="L62" i="2"/>
  <c r="M62" i="2"/>
  <c r="N62" i="2"/>
  <c r="O62" i="2"/>
  <c r="K62" i="2"/>
  <c r="BB62" i="2"/>
  <c r="I59" i="2"/>
  <c r="J60" i="2"/>
  <c r="K60" i="12"/>
  <c r="AD61" i="4"/>
  <c r="AE61" i="4"/>
  <c r="AF61" i="4"/>
  <c r="AG61" i="4"/>
  <c r="AH61" i="4"/>
  <c r="AI61" i="4"/>
  <c r="AJ61" i="4"/>
  <c r="AK61" i="4"/>
  <c r="AL61" i="4"/>
  <c r="AM61" i="4"/>
  <c r="AN61" i="4"/>
  <c r="AP61" i="4"/>
  <c r="AQ61" i="4"/>
  <c r="H61" i="4"/>
  <c r="N60" i="4"/>
  <c r="O60" i="4"/>
  <c r="F60" i="6"/>
  <c r="A61" i="6"/>
  <c r="B60" i="6"/>
  <c r="D60" i="6"/>
  <c r="AC60" i="6"/>
  <c r="C60" i="6"/>
  <c r="E60" i="6"/>
  <c r="W60" i="6"/>
  <c r="N58" i="3"/>
  <c r="O58" i="3"/>
  <c r="F61" i="5"/>
  <c r="C61" i="5"/>
  <c r="V61" i="5"/>
  <c r="E61" i="5"/>
  <c r="W61" i="5"/>
  <c r="B61" i="5"/>
  <c r="A62" i="5"/>
  <c r="D61" i="5"/>
  <c r="AC61" i="5"/>
  <c r="L60" i="5"/>
  <c r="I57" i="5"/>
  <c r="BB60" i="5"/>
  <c r="J58" i="5"/>
  <c r="M60" i="5"/>
  <c r="N60" i="5"/>
  <c r="O60" i="5"/>
  <c r="K59" i="5"/>
  <c r="O62" i="23"/>
  <c r="P62" i="23"/>
  <c r="V62" i="23"/>
  <c r="I62" i="23"/>
  <c r="T62" i="23"/>
  <c r="K62" i="23"/>
  <c r="R62" i="23"/>
  <c r="W62" i="23"/>
  <c r="U62" i="23"/>
  <c r="M62" i="23"/>
  <c r="Q62" i="23"/>
  <c r="N62" i="23"/>
  <c r="BB62" i="23"/>
  <c r="L62" i="23"/>
  <c r="X62" i="23"/>
  <c r="S62" i="23"/>
  <c r="J62" i="23"/>
  <c r="N60" i="7"/>
  <c r="O60" i="7"/>
  <c r="AK61" i="7"/>
  <c r="AH61" i="7"/>
  <c r="AM61" i="7"/>
  <c r="AG61" i="7"/>
  <c r="AQ61" i="7"/>
  <c r="AE61" i="7"/>
  <c r="H61" i="7"/>
  <c r="AL61" i="7"/>
  <c r="AI61" i="7"/>
  <c r="AP61" i="7"/>
  <c r="AN61" i="7"/>
  <c r="AJ61" i="7"/>
  <c r="AF61" i="7"/>
  <c r="AD61" i="7"/>
  <c r="V62" i="8"/>
  <c r="AJ62" i="8"/>
  <c r="AL62" i="8"/>
  <c r="AF62" i="8"/>
  <c r="AN62" i="8"/>
  <c r="AG62" i="8"/>
  <c r="H62" i="8"/>
  <c r="AP62" i="8"/>
  <c r="AI62" i="8"/>
  <c r="AK62" i="8"/>
  <c r="AE62" i="8"/>
  <c r="AM62" i="8"/>
  <c r="AQ62" i="8"/>
  <c r="AH62" i="8"/>
  <c r="AD62" i="8"/>
  <c r="B60" i="18"/>
  <c r="A61" i="18"/>
  <c r="AD60" i="5"/>
  <c r="AF60" i="5"/>
  <c r="AI60" i="5"/>
  <c r="AJ60" i="5"/>
  <c r="AK60" i="5"/>
  <c r="AM60" i="5"/>
  <c r="H60" i="5"/>
  <c r="AE60" i="5"/>
  <c r="AG60" i="5"/>
  <c r="AN60" i="5"/>
  <c r="AQ60" i="5"/>
  <c r="AP60" i="5"/>
  <c r="AH60" i="5"/>
  <c r="AL60" i="5"/>
  <c r="C63" i="23"/>
  <c r="A64" i="23"/>
  <c r="E63" i="23"/>
  <c r="D63" i="23"/>
  <c r="B63" i="23"/>
  <c r="F63" i="23"/>
  <c r="V61" i="7"/>
  <c r="F62" i="7"/>
  <c r="E62" i="7"/>
  <c r="W62" i="7"/>
  <c r="C62" i="7"/>
  <c r="B62" i="7"/>
  <c r="A63" i="7"/>
  <c r="D62" i="7"/>
  <c r="AC62" i="7"/>
  <c r="L61" i="7"/>
  <c r="BB61" i="7"/>
  <c r="J59" i="7"/>
  <c r="M61" i="7"/>
  <c r="K61" i="7"/>
  <c r="I58" i="7"/>
  <c r="B57" i="15"/>
  <c r="A58" i="15"/>
  <c r="B63" i="8"/>
  <c r="E63" i="8"/>
  <c r="W63" i="8"/>
  <c r="C63" i="8"/>
  <c r="F63" i="8"/>
  <c r="A64" i="8"/>
  <c r="D63" i="8"/>
  <c r="AC63" i="8"/>
  <c r="L62" i="8"/>
  <c r="I59" i="8"/>
  <c r="M62" i="8"/>
  <c r="N62" i="8"/>
  <c r="O62" i="8"/>
  <c r="BB62" i="8"/>
  <c r="K62" i="8"/>
  <c r="J60" i="8"/>
  <c r="N61" i="8"/>
  <c r="O61" i="8"/>
  <c r="A64" i="14"/>
  <c r="B63" i="14"/>
  <c r="F28" i="13"/>
  <c r="H28" i="13"/>
  <c r="G28" i="13"/>
  <c r="D28" i="13"/>
  <c r="E28" i="13"/>
  <c r="I28" i="13"/>
  <c r="K28" i="13"/>
  <c r="J28" i="13"/>
  <c r="AH62" i="12"/>
  <c r="AI62" i="12"/>
  <c r="AJ62" i="12"/>
  <c r="AK62" i="12"/>
  <c r="AL62" i="12"/>
  <c r="AM62" i="12"/>
  <c r="AF62" i="12"/>
  <c r="AG62" i="12"/>
  <c r="AD62" i="12"/>
  <c r="AE62" i="12"/>
  <c r="AP62" i="12"/>
  <c r="AQ62" i="12"/>
  <c r="AN62" i="12"/>
  <c r="H62" i="12"/>
  <c r="A59" i="20"/>
  <c r="B58" i="20"/>
  <c r="V62" i="4"/>
  <c r="AQ62" i="4"/>
  <c r="AD62" i="4"/>
  <c r="AE62" i="4"/>
  <c r="AF62" i="4"/>
  <c r="AG62" i="4"/>
  <c r="AH62" i="4"/>
  <c r="AI62" i="4"/>
  <c r="AJ62" i="4"/>
  <c r="AK62" i="4"/>
  <c r="AL62" i="4"/>
  <c r="AM62" i="4"/>
  <c r="AN62" i="4"/>
  <c r="AP62" i="4"/>
  <c r="H62" i="4"/>
  <c r="N59" i="6"/>
  <c r="O59" i="6"/>
  <c r="N59" i="3"/>
  <c r="O59" i="3"/>
  <c r="N61" i="12"/>
  <c r="O61" i="12"/>
  <c r="M60" i="6"/>
  <c r="L60" i="6"/>
  <c r="BB60" i="6"/>
  <c r="I57" i="6"/>
  <c r="J58" i="6"/>
  <c r="A62" i="3"/>
  <c r="B61" i="3"/>
  <c r="F61" i="3"/>
  <c r="E61" i="3"/>
  <c r="W61" i="3"/>
  <c r="D61" i="3"/>
  <c r="AC61" i="3"/>
  <c r="C61" i="3"/>
  <c r="A58" i="21"/>
  <c r="B57" i="21"/>
  <c r="A61" i="22"/>
  <c r="B60" i="22"/>
  <c r="B64" i="2"/>
  <c r="F64" i="2"/>
  <c r="A65" i="2"/>
  <c r="E64" i="2"/>
  <c r="W64" i="2"/>
  <c r="D64" i="2"/>
  <c r="AC64" i="2"/>
  <c r="C64" i="2"/>
  <c r="F61" i="6"/>
  <c r="B61" i="6"/>
  <c r="A62" i="6"/>
  <c r="E61" i="6"/>
  <c r="W61" i="6"/>
  <c r="D61" i="6"/>
  <c r="AC61" i="6"/>
  <c r="C61" i="6"/>
  <c r="V60" i="3"/>
  <c r="AP60" i="3"/>
  <c r="AD60" i="3"/>
  <c r="AE60" i="3"/>
  <c r="AF60" i="3"/>
  <c r="AG60" i="3"/>
  <c r="AH60" i="3"/>
  <c r="AI60" i="3"/>
  <c r="AJ60" i="3"/>
  <c r="AK60" i="3"/>
  <c r="AL60" i="3"/>
  <c r="AM60" i="3"/>
  <c r="AN60" i="3"/>
  <c r="AQ60" i="3"/>
  <c r="H60" i="3"/>
  <c r="F63" i="12"/>
  <c r="A64" i="12"/>
  <c r="B63" i="12"/>
  <c r="D63" i="12"/>
  <c r="AC63" i="12"/>
  <c r="C63" i="12"/>
  <c r="E63" i="12"/>
  <c r="W63" i="12"/>
  <c r="B60" i="19"/>
  <c r="A61" i="19"/>
  <c r="A59" i="17"/>
  <c r="B58" i="17"/>
  <c r="F63" i="4"/>
  <c r="A64" i="4"/>
  <c r="B63" i="4"/>
  <c r="E63" i="4"/>
  <c r="W63" i="4"/>
  <c r="D63" i="4"/>
  <c r="AC63" i="4"/>
  <c r="C63" i="4"/>
  <c r="V63" i="4"/>
  <c r="U63" i="2"/>
  <c r="V63" i="2"/>
  <c r="AP63" i="2"/>
  <c r="AQ63" i="2"/>
  <c r="AD63" i="2"/>
  <c r="AE63" i="2"/>
  <c r="T63" i="2"/>
  <c r="AF63" i="2"/>
  <c r="AI63" i="2"/>
  <c r="AK63" i="2"/>
  <c r="AL63" i="2"/>
  <c r="AG63" i="2"/>
  <c r="AH63" i="2"/>
  <c r="AM63" i="2"/>
  <c r="AN63" i="2"/>
  <c r="AJ63" i="2"/>
  <c r="H63" i="2"/>
  <c r="E57" i="16"/>
  <c r="I57" i="16"/>
  <c r="H57" i="16"/>
  <c r="F57" i="16"/>
  <c r="G57" i="16"/>
  <c r="C57" i="16"/>
  <c r="V60" i="6"/>
  <c r="AF60" i="6"/>
  <c r="AJ60" i="6"/>
  <c r="AN60" i="6"/>
  <c r="AE60" i="6"/>
  <c r="AI60" i="6"/>
  <c r="AM60" i="6"/>
  <c r="AQ60" i="6"/>
  <c r="AD60" i="6"/>
  <c r="AH60" i="6"/>
  <c r="AL60" i="6"/>
  <c r="AP60" i="6"/>
  <c r="AG60" i="6"/>
  <c r="AK60" i="6"/>
  <c r="H60" i="6"/>
  <c r="M60" i="3"/>
  <c r="N60" i="3"/>
  <c r="O60" i="3"/>
  <c r="K60" i="3"/>
  <c r="BB60" i="3"/>
  <c r="L60" i="3"/>
  <c r="I57" i="3"/>
  <c r="J58" i="3"/>
  <c r="D56" i="16"/>
  <c r="N61" i="4"/>
  <c r="O61" i="4"/>
  <c r="V62" i="12"/>
  <c r="L62" i="12"/>
  <c r="M62" i="12"/>
  <c r="N62" i="12"/>
  <c r="O62" i="12"/>
  <c r="K62" i="12"/>
  <c r="BB62" i="12"/>
  <c r="I59" i="12"/>
  <c r="J60" i="12"/>
  <c r="M62" i="4"/>
  <c r="L62" i="4"/>
  <c r="K62" i="4"/>
  <c r="BB62" i="4"/>
  <c r="I59" i="4"/>
  <c r="J60" i="4"/>
  <c r="K59" i="6"/>
  <c r="L63" i="2"/>
  <c r="M63" i="2"/>
  <c r="N63" i="2"/>
  <c r="O63" i="2"/>
  <c r="BB63" i="2"/>
  <c r="K63" i="2"/>
  <c r="I60" i="2"/>
  <c r="J61" i="2"/>
  <c r="K59" i="3"/>
  <c r="B58" i="16"/>
  <c r="A59" i="16"/>
  <c r="B64" i="8"/>
  <c r="D64" i="8"/>
  <c r="AC64" i="8"/>
  <c r="E64" i="8"/>
  <c r="W64" i="8"/>
  <c r="A65" i="8"/>
  <c r="F64" i="8"/>
  <c r="C64" i="8"/>
  <c r="V63" i="8"/>
  <c r="M63" i="8"/>
  <c r="I60" i="8"/>
  <c r="L63" i="8"/>
  <c r="BB63" i="8"/>
  <c r="K63" i="8"/>
  <c r="J61" i="8"/>
  <c r="B63" i="7"/>
  <c r="A64" i="7"/>
  <c r="D63" i="7"/>
  <c r="AC63" i="7"/>
  <c r="F63" i="7"/>
  <c r="C63" i="7"/>
  <c r="E63" i="7"/>
  <c r="W63" i="7"/>
  <c r="V62" i="7"/>
  <c r="AQ62" i="7"/>
  <c r="H62" i="7"/>
  <c r="AP62" i="7"/>
  <c r="AG62" i="7"/>
  <c r="AE62" i="7"/>
  <c r="AF62" i="7"/>
  <c r="AL62" i="7"/>
  <c r="AM62" i="7"/>
  <c r="AI62" i="7"/>
  <c r="AJ62" i="7"/>
  <c r="AH62" i="7"/>
  <c r="AN62" i="7"/>
  <c r="AK62" i="7"/>
  <c r="AD62" i="7"/>
  <c r="B64" i="23"/>
  <c r="C64" i="23"/>
  <c r="E64" i="23"/>
  <c r="A65" i="23"/>
  <c r="F64" i="23"/>
  <c r="D64" i="23"/>
  <c r="B61" i="18"/>
  <c r="A62" i="18"/>
  <c r="L61" i="5"/>
  <c r="I58" i="5"/>
  <c r="K60" i="5"/>
  <c r="M61" i="5"/>
  <c r="BB61" i="5"/>
  <c r="J59" i="5"/>
  <c r="AQ63" i="8"/>
  <c r="AG63" i="8"/>
  <c r="AJ63" i="8"/>
  <c r="AK63" i="8"/>
  <c r="AE63" i="8"/>
  <c r="AM63" i="8"/>
  <c r="H63" i="8"/>
  <c r="AD63" i="8"/>
  <c r="AH63" i="8"/>
  <c r="AI63" i="8"/>
  <c r="AP63" i="8"/>
  <c r="AL63" i="8"/>
  <c r="AF63" i="8"/>
  <c r="AN63" i="8"/>
  <c r="A59" i="15"/>
  <c r="B58" i="15"/>
  <c r="N61" i="7"/>
  <c r="O61" i="7"/>
  <c r="BB62" i="7"/>
  <c r="M62" i="7"/>
  <c r="J60" i="7"/>
  <c r="L62" i="7"/>
  <c r="I59" i="7"/>
  <c r="U63" i="23"/>
  <c r="W63" i="23"/>
  <c r="K63" i="23"/>
  <c r="N63" i="23"/>
  <c r="M63" i="23"/>
  <c r="T63" i="23"/>
  <c r="X63" i="23"/>
  <c r="J63" i="23"/>
  <c r="P63" i="23"/>
  <c r="Q63" i="23"/>
  <c r="S63" i="23"/>
  <c r="V63" i="23"/>
  <c r="O63" i="23"/>
  <c r="BB63" i="23"/>
  <c r="L63" i="23"/>
  <c r="R63" i="23"/>
  <c r="I63" i="23"/>
  <c r="B62" i="5"/>
  <c r="F62" i="5"/>
  <c r="C62" i="5"/>
  <c r="V62" i="5"/>
  <c r="A63" i="5"/>
  <c r="D62" i="5"/>
  <c r="AC62" i="5"/>
  <c r="E62" i="5"/>
  <c r="W62" i="5"/>
  <c r="AQ61" i="5"/>
  <c r="AE61" i="5"/>
  <c r="AP61" i="5"/>
  <c r="AH61" i="5"/>
  <c r="AG61" i="5"/>
  <c r="AL61" i="5"/>
  <c r="AN61" i="5"/>
  <c r="AI61" i="5"/>
  <c r="AM61" i="5"/>
  <c r="AD61" i="5"/>
  <c r="AF61" i="5"/>
  <c r="AJ61" i="5"/>
  <c r="AK61" i="5"/>
  <c r="H61" i="5"/>
  <c r="A65" i="14"/>
  <c r="B64" i="14"/>
  <c r="N62" i="4"/>
  <c r="O62" i="4"/>
  <c r="D57" i="16"/>
  <c r="L63" i="4"/>
  <c r="BB63" i="4"/>
  <c r="M63" i="4"/>
  <c r="N63" i="4"/>
  <c r="O63" i="4"/>
  <c r="I60" i="4"/>
  <c r="J61" i="4"/>
  <c r="A60" i="17"/>
  <c r="B59" i="17"/>
  <c r="V63" i="12"/>
  <c r="AP63" i="12"/>
  <c r="AQ63" i="12"/>
  <c r="AN63" i="12"/>
  <c r="AH63" i="12"/>
  <c r="AI63" i="12"/>
  <c r="AJ63" i="12"/>
  <c r="AK63" i="12"/>
  <c r="AL63" i="12"/>
  <c r="AM63" i="12"/>
  <c r="AF63" i="12"/>
  <c r="AG63" i="12"/>
  <c r="AD63" i="12"/>
  <c r="AE63" i="12"/>
  <c r="H63" i="12"/>
  <c r="A63" i="6"/>
  <c r="B62" i="6"/>
  <c r="F62" i="6"/>
  <c r="E62" i="6"/>
  <c r="W62" i="6"/>
  <c r="D62" i="6"/>
  <c r="AC62" i="6"/>
  <c r="C62" i="6"/>
  <c r="N60" i="6"/>
  <c r="O60" i="6"/>
  <c r="A60" i="16"/>
  <c r="B59" i="16"/>
  <c r="A65" i="4"/>
  <c r="B64" i="4"/>
  <c r="F64" i="4"/>
  <c r="C64" i="4"/>
  <c r="E64" i="4"/>
  <c r="W64" i="4"/>
  <c r="D64" i="4"/>
  <c r="AC64" i="4"/>
  <c r="A62" i="19"/>
  <c r="B61" i="19"/>
  <c r="V61" i="6"/>
  <c r="L61" i="6"/>
  <c r="M61" i="6"/>
  <c r="K61" i="6"/>
  <c r="BB61" i="6"/>
  <c r="I58" i="6"/>
  <c r="J59" i="6"/>
  <c r="B65" i="2"/>
  <c r="F65" i="2"/>
  <c r="A66" i="2"/>
  <c r="E65" i="2"/>
  <c r="W65" i="2"/>
  <c r="D65" i="2"/>
  <c r="AC65" i="2"/>
  <c r="C65" i="2"/>
  <c r="B61" i="22"/>
  <c r="A62" i="22"/>
  <c r="B58" i="21"/>
  <c r="A59" i="21"/>
  <c r="AP61" i="3"/>
  <c r="AD61" i="3"/>
  <c r="AE61" i="3"/>
  <c r="AF61" i="3"/>
  <c r="AG61" i="3"/>
  <c r="AH61" i="3"/>
  <c r="AI61" i="3"/>
  <c r="AJ61" i="3"/>
  <c r="AK61" i="3"/>
  <c r="AL61" i="3"/>
  <c r="AM61" i="3"/>
  <c r="AN61" i="3"/>
  <c r="AQ61" i="3"/>
  <c r="H61" i="3"/>
  <c r="B59" i="20"/>
  <c r="A60" i="20"/>
  <c r="C58" i="16"/>
  <c r="I58" i="16"/>
  <c r="G58" i="16"/>
  <c r="E58" i="16"/>
  <c r="H58" i="16"/>
  <c r="F58" i="16"/>
  <c r="AP63" i="4"/>
  <c r="AQ63" i="4"/>
  <c r="AD63" i="4"/>
  <c r="AE63" i="4"/>
  <c r="AF63" i="4"/>
  <c r="AG63" i="4"/>
  <c r="AH63" i="4"/>
  <c r="AI63" i="4"/>
  <c r="AJ63" i="4"/>
  <c r="AK63" i="4"/>
  <c r="AL63" i="4"/>
  <c r="AM63" i="4"/>
  <c r="AN63" i="4"/>
  <c r="H63" i="4"/>
  <c r="M63" i="12"/>
  <c r="L63" i="12"/>
  <c r="BB63" i="12"/>
  <c r="I60" i="12"/>
  <c r="J61" i="12"/>
  <c r="AP61" i="6"/>
  <c r="AG61" i="6"/>
  <c r="AK61" i="6"/>
  <c r="AF61" i="6"/>
  <c r="AJ61" i="6"/>
  <c r="AN61" i="6"/>
  <c r="AE61" i="6"/>
  <c r="AI61" i="6"/>
  <c r="AM61" i="6"/>
  <c r="AQ61" i="6"/>
  <c r="AD61" i="6"/>
  <c r="AH61" i="6"/>
  <c r="AL61" i="6"/>
  <c r="H61" i="6"/>
  <c r="V64" i="2"/>
  <c r="U64" i="2"/>
  <c r="T64" i="2"/>
  <c r="AP64" i="2"/>
  <c r="AQ64" i="2"/>
  <c r="AD64" i="2"/>
  <c r="AE64" i="2"/>
  <c r="AF64" i="2"/>
  <c r="AG64" i="2"/>
  <c r="AJ64" i="2"/>
  <c r="AI64" i="2"/>
  <c r="AK64" i="2"/>
  <c r="AL64" i="2"/>
  <c r="AH64" i="2"/>
  <c r="AM64" i="2"/>
  <c r="AN64" i="2"/>
  <c r="H64" i="2"/>
  <c r="V61" i="3"/>
  <c r="L61" i="3"/>
  <c r="BB61" i="3"/>
  <c r="M61" i="3"/>
  <c r="N61" i="3"/>
  <c r="O61" i="3"/>
  <c r="I58" i="3"/>
  <c r="J59" i="3"/>
  <c r="K60" i="6"/>
  <c r="A65" i="12"/>
  <c r="B64" i="12"/>
  <c r="K63" i="12"/>
  <c r="F64" i="12"/>
  <c r="D64" i="12"/>
  <c r="AC64" i="12"/>
  <c r="C64" i="12"/>
  <c r="E64" i="12"/>
  <c r="W64" i="12"/>
  <c r="L64" i="2"/>
  <c r="M64" i="2"/>
  <c r="N64" i="2"/>
  <c r="O64" i="2"/>
  <c r="K64" i="2"/>
  <c r="BB64" i="2"/>
  <c r="I61" i="2"/>
  <c r="J62" i="2"/>
  <c r="F62" i="3"/>
  <c r="B62" i="3"/>
  <c r="A63" i="3"/>
  <c r="E62" i="3"/>
  <c r="W62" i="3"/>
  <c r="D62" i="3"/>
  <c r="AC62" i="3"/>
  <c r="C62" i="3"/>
  <c r="B63" i="5"/>
  <c r="D63" i="5"/>
  <c r="AC63" i="5"/>
  <c r="E63" i="5"/>
  <c r="W63" i="5"/>
  <c r="A64" i="5"/>
  <c r="F63" i="5"/>
  <c r="C63" i="5"/>
  <c r="V63" i="5"/>
  <c r="AP62" i="5"/>
  <c r="AD62" i="5"/>
  <c r="AG62" i="5"/>
  <c r="AL62" i="5"/>
  <c r="AN62" i="5"/>
  <c r="AI62" i="5"/>
  <c r="AJ62" i="5"/>
  <c r="AQ62" i="5"/>
  <c r="AE62" i="5"/>
  <c r="AK62" i="5"/>
  <c r="AM62" i="5"/>
  <c r="AF62" i="5"/>
  <c r="AH62" i="5"/>
  <c r="H62" i="5"/>
  <c r="N61" i="5"/>
  <c r="O61" i="5"/>
  <c r="B62" i="18"/>
  <c r="A63" i="18"/>
  <c r="A66" i="23"/>
  <c r="F65" i="23"/>
  <c r="D65" i="23"/>
  <c r="B65" i="23"/>
  <c r="E65" i="23"/>
  <c r="C65" i="23"/>
  <c r="AP63" i="7"/>
  <c r="AE63" i="7"/>
  <c r="AQ63" i="7"/>
  <c r="AK63" i="7"/>
  <c r="AI63" i="7"/>
  <c r="AG63" i="7"/>
  <c r="H63" i="7"/>
  <c r="AD63" i="7"/>
  <c r="AN63" i="7"/>
  <c r="AJ63" i="7"/>
  <c r="AL63" i="7"/>
  <c r="AH63" i="7"/>
  <c r="AF63" i="7"/>
  <c r="AM63" i="7"/>
  <c r="A65" i="7"/>
  <c r="E64" i="7"/>
  <c r="W64" i="7"/>
  <c r="C64" i="7"/>
  <c r="B64" i="7"/>
  <c r="F64" i="7"/>
  <c r="D64" i="7"/>
  <c r="AC64" i="7"/>
  <c r="N63" i="8"/>
  <c r="O63" i="8"/>
  <c r="AE64" i="8"/>
  <c r="AM64" i="8"/>
  <c r="AQ64" i="8"/>
  <c r="AG64" i="8"/>
  <c r="AI64" i="8"/>
  <c r="AK64" i="8"/>
  <c r="H64" i="8"/>
  <c r="AN64" i="8"/>
  <c r="AH64" i="8"/>
  <c r="AL64" i="8"/>
  <c r="AF64" i="8"/>
  <c r="AD64" i="8"/>
  <c r="AJ64" i="8"/>
  <c r="AP64" i="8"/>
  <c r="M64" i="8"/>
  <c r="N64" i="8"/>
  <c r="O64" i="8"/>
  <c r="L64" i="8"/>
  <c r="I61" i="8"/>
  <c r="BB64" i="8"/>
  <c r="J62" i="8"/>
  <c r="M62" i="5"/>
  <c r="N62" i="5"/>
  <c r="O62" i="5"/>
  <c r="BB62" i="5"/>
  <c r="J60" i="5"/>
  <c r="L62" i="5"/>
  <c r="K62" i="5"/>
  <c r="I59" i="5"/>
  <c r="K61" i="5"/>
  <c r="N62" i="7"/>
  <c r="O62" i="7"/>
  <c r="B59" i="15"/>
  <c r="A60" i="15"/>
  <c r="O64" i="23"/>
  <c r="I64" i="23"/>
  <c r="T64" i="23"/>
  <c r="S64" i="23"/>
  <c r="X64" i="23"/>
  <c r="J64" i="23"/>
  <c r="Q64" i="23"/>
  <c r="P64" i="23"/>
  <c r="N64" i="23"/>
  <c r="W64" i="23"/>
  <c r="BB64" i="23"/>
  <c r="L64" i="23"/>
  <c r="K64" i="23"/>
  <c r="R64" i="23"/>
  <c r="U64" i="23"/>
  <c r="M64" i="23"/>
  <c r="V64" i="23"/>
  <c r="V63" i="7"/>
  <c r="M63" i="7"/>
  <c r="N63" i="7"/>
  <c r="O63" i="7"/>
  <c r="I60" i="7"/>
  <c r="K62" i="7"/>
  <c r="L63" i="7"/>
  <c r="BB63" i="7"/>
  <c r="J61" i="7"/>
  <c r="V64" i="8"/>
  <c r="F65" i="8"/>
  <c r="C65" i="8"/>
  <c r="E65" i="8"/>
  <c r="W65" i="8"/>
  <c r="B65" i="8"/>
  <c r="A66" i="8"/>
  <c r="D65" i="8"/>
  <c r="AC65" i="8"/>
  <c r="B65" i="14"/>
  <c r="A66" i="14"/>
  <c r="L64" i="12"/>
  <c r="M64" i="12"/>
  <c r="BB64" i="12"/>
  <c r="I61" i="12"/>
  <c r="J62" i="12"/>
  <c r="N63" i="12"/>
  <c r="O63" i="12"/>
  <c r="A61" i="20"/>
  <c r="B60" i="20"/>
  <c r="B66" i="2"/>
  <c r="F66" i="2"/>
  <c r="A67" i="2"/>
  <c r="E66" i="2"/>
  <c r="W66" i="2"/>
  <c r="D66" i="2"/>
  <c r="AC66" i="2"/>
  <c r="C66" i="2"/>
  <c r="M64" i="4"/>
  <c r="BB64" i="4"/>
  <c r="L64" i="4"/>
  <c r="N64" i="4"/>
  <c r="O64" i="4"/>
  <c r="I61" i="4"/>
  <c r="J62" i="4"/>
  <c r="E59" i="16"/>
  <c r="H59" i="16"/>
  <c r="G59" i="16"/>
  <c r="I59" i="16"/>
  <c r="F59" i="16"/>
  <c r="C59" i="16"/>
  <c r="B63" i="6"/>
  <c r="A64" i="6"/>
  <c r="F63" i="6"/>
  <c r="D63" i="6"/>
  <c r="AC63" i="6"/>
  <c r="E63" i="6"/>
  <c r="W63" i="6"/>
  <c r="C63" i="6"/>
  <c r="F63" i="3"/>
  <c r="B63" i="3"/>
  <c r="A64" i="3"/>
  <c r="E63" i="3"/>
  <c r="W63" i="3"/>
  <c r="D63" i="3"/>
  <c r="AC63" i="3"/>
  <c r="C63" i="3"/>
  <c r="V64" i="12"/>
  <c r="B65" i="12"/>
  <c r="K64" i="12"/>
  <c r="F65" i="12"/>
  <c r="A66" i="12"/>
  <c r="E65" i="12"/>
  <c r="W65" i="12"/>
  <c r="D65" i="12"/>
  <c r="AC65" i="12"/>
  <c r="C65" i="12"/>
  <c r="A60" i="21"/>
  <c r="B59" i="21"/>
  <c r="U65" i="2"/>
  <c r="V65" i="2"/>
  <c r="AI65" i="2"/>
  <c r="AJ65" i="2"/>
  <c r="T65" i="2"/>
  <c r="AP65" i="2"/>
  <c r="AQ65" i="2"/>
  <c r="AD65" i="2"/>
  <c r="AE65" i="2"/>
  <c r="AF65" i="2"/>
  <c r="AH65" i="2"/>
  <c r="AM65" i="2"/>
  <c r="AN65" i="2"/>
  <c r="AG65" i="2"/>
  <c r="AK65" i="2"/>
  <c r="AL65" i="2"/>
  <c r="H65" i="2"/>
  <c r="N61" i="6"/>
  <c r="O61" i="6"/>
  <c r="A66" i="4"/>
  <c r="B65" i="4"/>
  <c r="K64" i="4"/>
  <c r="F65" i="4"/>
  <c r="E65" i="4"/>
  <c r="W65" i="4"/>
  <c r="D65" i="4"/>
  <c r="AC65" i="4"/>
  <c r="C65" i="4"/>
  <c r="V65" i="4"/>
  <c r="A61" i="16"/>
  <c r="B60" i="16"/>
  <c r="V62" i="3"/>
  <c r="L62" i="3"/>
  <c r="M62" i="3"/>
  <c r="N62" i="3"/>
  <c r="O62" i="3"/>
  <c r="K62" i="3"/>
  <c r="BB62" i="3"/>
  <c r="I59" i="3"/>
  <c r="J60" i="3"/>
  <c r="D58" i="16"/>
  <c r="L65" i="2"/>
  <c r="K65" i="2"/>
  <c r="BB65" i="2"/>
  <c r="M65" i="2"/>
  <c r="I62" i="2"/>
  <c r="J63" i="2"/>
  <c r="V64" i="4"/>
  <c r="H62" i="6"/>
  <c r="AQ62" i="6"/>
  <c r="AJ62" i="6"/>
  <c r="AP62" i="6"/>
  <c r="AK62" i="6"/>
  <c r="AD62" i="6"/>
  <c r="AL62" i="6"/>
  <c r="AE62" i="6"/>
  <c r="AM62" i="6"/>
  <c r="AF62" i="6"/>
  <c r="AN62" i="6"/>
  <c r="AG62" i="6"/>
  <c r="AH62" i="6"/>
  <c r="AI62" i="6"/>
  <c r="K63" i="4"/>
  <c r="AQ62" i="3"/>
  <c r="AP62" i="3"/>
  <c r="AD62" i="3"/>
  <c r="AF62" i="3"/>
  <c r="AH62" i="3"/>
  <c r="AJ62" i="3"/>
  <c r="AL62" i="3"/>
  <c r="AN62" i="3"/>
  <c r="AE62" i="3"/>
  <c r="AG62" i="3"/>
  <c r="AI62" i="3"/>
  <c r="AK62" i="3"/>
  <c r="AM62" i="3"/>
  <c r="H62" i="3"/>
  <c r="AD64" i="12"/>
  <c r="AE64" i="12"/>
  <c r="AP64" i="12"/>
  <c r="AQ64" i="12"/>
  <c r="AN64" i="12"/>
  <c r="AH64" i="12"/>
  <c r="AI64" i="12"/>
  <c r="AJ64" i="12"/>
  <c r="AK64" i="12"/>
  <c r="AL64" i="12"/>
  <c r="AM64" i="12"/>
  <c r="AF64" i="12"/>
  <c r="AG64" i="12"/>
  <c r="H64" i="12"/>
  <c r="K61" i="3"/>
  <c r="A63" i="22"/>
  <c r="B62" i="22"/>
  <c r="A63" i="19"/>
  <c r="B62" i="19"/>
  <c r="AD64" i="4"/>
  <c r="AE64" i="4"/>
  <c r="AF64" i="4"/>
  <c r="AG64" i="4"/>
  <c r="AH64" i="4"/>
  <c r="AI64" i="4"/>
  <c r="AJ64" i="4"/>
  <c r="AK64" i="4"/>
  <c r="AL64" i="4"/>
  <c r="AM64" i="4"/>
  <c r="AN64" i="4"/>
  <c r="AP64" i="4"/>
  <c r="AQ64" i="4"/>
  <c r="H64" i="4"/>
  <c r="V62" i="6"/>
  <c r="K62" i="6"/>
  <c r="BB62" i="6"/>
  <c r="M62" i="6"/>
  <c r="L62" i="6"/>
  <c r="I59" i="6"/>
  <c r="J60" i="6"/>
  <c r="A61" i="17"/>
  <c r="B60" i="17"/>
  <c r="L65" i="8"/>
  <c r="M65" i="8"/>
  <c r="BB65" i="8"/>
  <c r="I62" i="8"/>
  <c r="J63" i="8"/>
  <c r="V65" i="8"/>
  <c r="K64" i="8"/>
  <c r="M64" i="7"/>
  <c r="I61" i="7"/>
  <c r="K63" i="7"/>
  <c r="L64" i="7"/>
  <c r="BB64" i="7"/>
  <c r="J62" i="7"/>
  <c r="F66" i="23"/>
  <c r="D66" i="23"/>
  <c r="C66" i="23"/>
  <c r="A67" i="23"/>
  <c r="E66" i="23"/>
  <c r="B66" i="23"/>
  <c r="B64" i="5"/>
  <c r="E64" i="5"/>
  <c r="W64" i="5"/>
  <c r="C64" i="5"/>
  <c r="V64" i="5"/>
  <c r="F64" i="5"/>
  <c r="A65" i="5"/>
  <c r="D64" i="5"/>
  <c r="AC64" i="5"/>
  <c r="F66" i="8"/>
  <c r="E66" i="8"/>
  <c r="W66" i="8"/>
  <c r="C66" i="8"/>
  <c r="B66" i="8"/>
  <c r="A67" i="8"/>
  <c r="D66" i="8"/>
  <c r="AC66" i="8"/>
  <c r="AK65" i="8"/>
  <c r="AE65" i="8"/>
  <c r="AM65" i="8"/>
  <c r="AQ65" i="8"/>
  <c r="AG65" i="8"/>
  <c r="AP65" i="8"/>
  <c r="AJ65" i="8"/>
  <c r="AL65" i="8"/>
  <c r="AN65" i="8"/>
  <c r="AI65" i="8"/>
  <c r="AF65" i="8"/>
  <c r="AD65" i="8"/>
  <c r="AH65" i="8"/>
  <c r="H65" i="8"/>
  <c r="B60" i="15"/>
  <c r="A61" i="15"/>
  <c r="AG64" i="7"/>
  <c r="AP64" i="7"/>
  <c r="AE64" i="7"/>
  <c r="AQ64" i="7"/>
  <c r="AK64" i="7"/>
  <c r="AI64" i="7"/>
  <c r="AF64" i="7"/>
  <c r="AM64" i="7"/>
  <c r="AD64" i="7"/>
  <c r="AN64" i="7"/>
  <c r="AJ64" i="7"/>
  <c r="AL64" i="7"/>
  <c r="AH64" i="7"/>
  <c r="H64" i="7"/>
  <c r="V64" i="7"/>
  <c r="F65" i="7"/>
  <c r="D65" i="7"/>
  <c r="AC65" i="7"/>
  <c r="E65" i="7"/>
  <c r="W65" i="7"/>
  <c r="B65" i="7"/>
  <c r="K64" i="7"/>
  <c r="A66" i="7"/>
  <c r="C65" i="7"/>
  <c r="V65" i="23"/>
  <c r="W65" i="23"/>
  <c r="U65" i="23"/>
  <c r="X65" i="23"/>
  <c r="J65" i="23"/>
  <c r="P65" i="23"/>
  <c r="K65" i="23"/>
  <c r="N65" i="23"/>
  <c r="BB65" i="23"/>
  <c r="L65" i="23"/>
  <c r="S65" i="23"/>
  <c r="Q65" i="23"/>
  <c r="R65" i="23"/>
  <c r="I65" i="23"/>
  <c r="O65" i="23"/>
  <c r="M65" i="23"/>
  <c r="T65" i="23"/>
  <c r="B63" i="18"/>
  <c r="A64" i="18"/>
  <c r="AQ63" i="5"/>
  <c r="AG63" i="5"/>
  <c r="AI63" i="5"/>
  <c r="AJ63" i="5"/>
  <c r="AK63" i="5"/>
  <c r="AM63" i="5"/>
  <c r="AF63" i="5"/>
  <c r="AP63" i="5"/>
  <c r="AH63" i="5"/>
  <c r="AD63" i="5"/>
  <c r="AE63" i="5"/>
  <c r="AL63" i="5"/>
  <c r="AN63" i="5"/>
  <c r="H63" i="5"/>
  <c r="L63" i="5"/>
  <c r="BB63" i="5"/>
  <c r="J61" i="5"/>
  <c r="M63" i="5"/>
  <c r="N63" i="5"/>
  <c r="O63" i="5"/>
  <c r="K63" i="5"/>
  <c r="I60" i="5"/>
  <c r="A67" i="14"/>
  <c r="B66" i="14"/>
  <c r="N65" i="2"/>
  <c r="O65" i="2"/>
  <c r="A62" i="16"/>
  <c r="B61" i="16"/>
  <c r="A67" i="4"/>
  <c r="F66" i="4"/>
  <c r="B66" i="4"/>
  <c r="E66" i="4"/>
  <c r="W66" i="4"/>
  <c r="C66" i="4"/>
  <c r="D66" i="4"/>
  <c r="AC66" i="4"/>
  <c r="A61" i="21"/>
  <c r="B60" i="21"/>
  <c r="V65" i="12"/>
  <c r="AQ65" i="12"/>
  <c r="H65" i="12"/>
  <c r="AP65" i="12"/>
  <c r="AK65" i="12"/>
  <c r="AF65" i="12"/>
  <c r="AN65" i="12"/>
  <c r="AE65" i="12"/>
  <c r="AM65" i="12"/>
  <c r="AH65" i="12"/>
  <c r="AG65" i="12"/>
  <c r="AJ65" i="12"/>
  <c r="AI65" i="12"/>
  <c r="AD65" i="12"/>
  <c r="AL65" i="12"/>
  <c r="V63" i="3"/>
  <c r="M63" i="3"/>
  <c r="L63" i="3"/>
  <c r="BB63" i="3"/>
  <c r="I60" i="3"/>
  <c r="J61" i="3"/>
  <c r="V63" i="6"/>
  <c r="A65" i="6"/>
  <c r="F64" i="6"/>
  <c r="B64" i="6"/>
  <c r="D64" i="6"/>
  <c r="AC64" i="6"/>
  <c r="C64" i="6"/>
  <c r="E64" i="6"/>
  <c r="W64" i="6"/>
  <c r="L66" i="2"/>
  <c r="M66" i="2"/>
  <c r="BB66" i="2"/>
  <c r="I63" i="2"/>
  <c r="J64" i="2"/>
  <c r="A62" i="20"/>
  <c r="B61" i="20"/>
  <c r="A64" i="22"/>
  <c r="B63" i="22"/>
  <c r="BB65" i="12"/>
  <c r="M65" i="12"/>
  <c r="L65" i="12"/>
  <c r="I62" i="12"/>
  <c r="J63" i="12"/>
  <c r="AD63" i="3"/>
  <c r="AE63" i="3"/>
  <c r="AF63" i="3"/>
  <c r="AG63" i="3"/>
  <c r="AH63" i="3"/>
  <c r="AI63" i="3"/>
  <c r="AJ63" i="3"/>
  <c r="AK63" i="3"/>
  <c r="AL63" i="3"/>
  <c r="AM63" i="3"/>
  <c r="AQ63" i="3"/>
  <c r="AN63" i="3"/>
  <c r="AP63" i="3"/>
  <c r="H63" i="3"/>
  <c r="L63" i="6"/>
  <c r="M63" i="6"/>
  <c r="N63" i="6"/>
  <c r="O63" i="6"/>
  <c r="K63" i="6"/>
  <c r="BB63" i="6"/>
  <c r="I60" i="6"/>
  <c r="J61" i="6"/>
  <c r="D59" i="16"/>
  <c r="B61" i="17"/>
  <c r="A62" i="17"/>
  <c r="N62" i="6"/>
  <c r="O62" i="6"/>
  <c r="AD65" i="4"/>
  <c r="AE65" i="4"/>
  <c r="AF65" i="4"/>
  <c r="AG65" i="4"/>
  <c r="AH65" i="4"/>
  <c r="AI65" i="4"/>
  <c r="AJ65" i="4"/>
  <c r="AK65" i="4"/>
  <c r="AL65" i="4"/>
  <c r="AM65" i="4"/>
  <c r="AN65" i="4"/>
  <c r="AP65" i="4"/>
  <c r="AQ65" i="4"/>
  <c r="H65" i="4"/>
  <c r="B67" i="2"/>
  <c r="F67" i="2"/>
  <c r="A68" i="2"/>
  <c r="E67" i="2"/>
  <c r="W67" i="2"/>
  <c r="D67" i="2"/>
  <c r="AC67" i="2"/>
  <c r="C67" i="2"/>
  <c r="A64" i="19"/>
  <c r="B63" i="19"/>
  <c r="E60" i="16"/>
  <c r="C60" i="16"/>
  <c r="I60" i="16"/>
  <c r="H60" i="16"/>
  <c r="F60" i="16"/>
  <c r="G60" i="16"/>
  <c r="L65" i="4"/>
  <c r="M65" i="4"/>
  <c r="K65" i="4"/>
  <c r="BB65" i="4"/>
  <c r="I62" i="4"/>
  <c r="J63" i="4"/>
  <c r="B66" i="12"/>
  <c r="K65" i="12"/>
  <c r="F66" i="12"/>
  <c r="A67" i="12"/>
  <c r="E66" i="12"/>
  <c r="W66" i="12"/>
  <c r="D66" i="12"/>
  <c r="AC66" i="12"/>
  <c r="C66" i="12"/>
  <c r="B64" i="3"/>
  <c r="K63" i="3"/>
  <c r="F64" i="3"/>
  <c r="A65" i="3"/>
  <c r="E64" i="3"/>
  <c r="W64" i="3"/>
  <c r="D64" i="3"/>
  <c r="AC64" i="3"/>
  <c r="C64" i="3"/>
  <c r="AQ63" i="6"/>
  <c r="AD63" i="6"/>
  <c r="AH63" i="6"/>
  <c r="AL63" i="6"/>
  <c r="AP63" i="6"/>
  <c r="AG63" i="6"/>
  <c r="AK63" i="6"/>
  <c r="AF63" i="6"/>
  <c r="AJ63" i="6"/>
  <c r="AN63" i="6"/>
  <c r="AE63" i="6"/>
  <c r="AI63" i="6"/>
  <c r="AM63" i="6"/>
  <c r="H63" i="6"/>
  <c r="V66" i="2"/>
  <c r="U66" i="2"/>
  <c r="T66" i="2"/>
  <c r="AD66" i="2"/>
  <c r="AE66" i="2"/>
  <c r="AF66" i="2"/>
  <c r="AG66" i="2"/>
  <c r="AH66" i="2"/>
  <c r="AP66" i="2"/>
  <c r="AQ66" i="2"/>
  <c r="AK66" i="2"/>
  <c r="AL66" i="2"/>
  <c r="AJ66" i="2"/>
  <c r="AM66" i="2"/>
  <c r="AN66" i="2"/>
  <c r="AI66" i="2"/>
  <c r="H66" i="2"/>
  <c r="N64" i="12"/>
  <c r="O64" i="12"/>
  <c r="A65" i="18"/>
  <c r="B64" i="18"/>
  <c r="F66" i="7"/>
  <c r="E66" i="7"/>
  <c r="W66" i="7"/>
  <c r="C66" i="7"/>
  <c r="B66" i="7"/>
  <c r="A67" i="7"/>
  <c r="D66" i="7"/>
  <c r="AC66" i="7"/>
  <c r="AH65" i="7"/>
  <c r="AF65" i="7"/>
  <c r="AM65" i="7"/>
  <c r="AD65" i="7"/>
  <c r="AN65" i="7"/>
  <c r="AJ65" i="7"/>
  <c r="AL65" i="7"/>
  <c r="AI65" i="7"/>
  <c r="AG65" i="7"/>
  <c r="AP65" i="7"/>
  <c r="AE65" i="7"/>
  <c r="AQ65" i="7"/>
  <c r="AK65" i="7"/>
  <c r="H65" i="7"/>
  <c r="B61" i="15"/>
  <c r="A62" i="15"/>
  <c r="M66" i="8"/>
  <c r="BB66" i="8"/>
  <c r="L66" i="8"/>
  <c r="I63" i="8"/>
  <c r="J64" i="8"/>
  <c r="B65" i="5"/>
  <c r="C65" i="5"/>
  <c r="V65" i="5"/>
  <c r="E65" i="5"/>
  <c r="W65" i="5"/>
  <c r="A66" i="5"/>
  <c r="F65" i="5"/>
  <c r="D65" i="5"/>
  <c r="AC65" i="5"/>
  <c r="M64" i="5"/>
  <c r="K64" i="5"/>
  <c r="I61" i="5"/>
  <c r="L64" i="5"/>
  <c r="BB64" i="5"/>
  <c r="J62" i="5"/>
  <c r="N65" i="8"/>
  <c r="O65" i="8"/>
  <c r="V65" i="7"/>
  <c r="L65" i="7"/>
  <c r="BB65" i="7"/>
  <c r="J63" i="7"/>
  <c r="M65" i="7"/>
  <c r="I62" i="7"/>
  <c r="K65" i="7"/>
  <c r="F67" i="8"/>
  <c r="E67" i="8"/>
  <c r="W67" i="8"/>
  <c r="C67" i="8"/>
  <c r="A68" i="8"/>
  <c r="B67" i="8"/>
  <c r="D67" i="8"/>
  <c r="AC67" i="8"/>
  <c r="V66" i="8"/>
  <c r="AJ66" i="8"/>
  <c r="AL66" i="8"/>
  <c r="AF66" i="8"/>
  <c r="AN66" i="8"/>
  <c r="AG66" i="8"/>
  <c r="H66" i="8"/>
  <c r="AI66" i="8"/>
  <c r="AK66" i="8"/>
  <c r="AE66" i="8"/>
  <c r="AM66" i="8"/>
  <c r="AQ66" i="8"/>
  <c r="AH66" i="8"/>
  <c r="AD66" i="8"/>
  <c r="AP66" i="8"/>
  <c r="AQ64" i="5"/>
  <c r="AE64" i="5"/>
  <c r="AP64" i="5"/>
  <c r="AG64" i="5"/>
  <c r="AK64" i="5"/>
  <c r="AM64" i="5"/>
  <c r="AI64" i="5"/>
  <c r="AD64" i="5"/>
  <c r="AF64" i="5"/>
  <c r="AH64" i="5"/>
  <c r="AJ64" i="5"/>
  <c r="AL64" i="5"/>
  <c r="AN64" i="5"/>
  <c r="H64" i="5"/>
  <c r="O66" i="23"/>
  <c r="P66" i="23"/>
  <c r="N66" i="23"/>
  <c r="BB66" i="23"/>
  <c r="L66" i="23"/>
  <c r="K66" i="23"/>
  <c r="R66" i="23"/>
  <c r="S66" i="23"/>
  <c r="U66" i="23"/>
  <c r="M66" i="23"/>
  <c r="V66" i="23"/>
  <c r="I66" i="23"/>
  <c r="T66" i="23"/>
  <c r="Q66" i="23"/>
  <c r="X66" i="23"/>
  <c r="J66" i="23"/>
  <c r="W66" i="23"/>
  <c r="A68" i="23"/>
  <c r="C67" i="23"/>
  <c r="F67" i="23"/>
  <c r="D67" i="23"/>
  <c r="B67" i="23"/>
  <c r="E67" i="23"/>
  <c r="N64" i="7"/>
  <c r="O64" i="7"/>
  <c r="K65" i="8"/>
  <c r="B67" i="14"/>
  <c r="A68" i="14"/>
  <c r="V64" i="3"/>
  <c r="AP64" i="3"/>
  <c r="AD64" i="3"/>
  <c r="AE64" i="3"/>
  <c r="AF64" i="3"/>
  <c r="AG64" i="3"/>
  <c r="AH64" i="3"/>
  <c r="AI64" i="3"/>
  <c r="AJ64" i="3"/>
  <c r="AK64" i="3"/>
  <c r="AL64" i="3"/>
  <c r="AM64" i="3"/>
  <c r="AN64" i="3"/>
  <c r="AQ64" i="3"/>
  <c r="H64" i="3"/>
  <c r="N65" i="4"/>
  <c r="O65" i="4"/>
  <c r="V67" i="2"/>
  <c r="U67" i="2"/>
  <c r="T67" i="2"/>
  <c r="AP67" i="2"/>
  <c r="AQ67" i="2"/>
  <c r="AD67" i="2"/>
  <c r="AE67" i="2"/>
  <c r="AF67" i="2"/>
  <c r="AG67" i="2"/>
  <c r="AI67" i="2"/>
  <c r="AH67" i="2"/>
  <c r="AK67" i="2"/>
  <c r="AL67" i="2"/>
  <c r="AJ67" i="2"/>
  <c r="AM67" i="2"/>
  <c r="AN67" i="2"/>
  <c r="H67" i="2"/>
  <c r="A63" i="17"/>
  <c r="B62" i="17"/>
  <c r="V64" i="6"/>
  <c r="B65" i="6"/>
  <c r="A66" i="6"/>
  <c r="F65" i="6"/>
  <c r="E65" i="6"/>
  <c r="W65" i="6"/>
  <c r="D65" i="6"/>
  <c r="AC65" i="6"/>
  <c r="C65" i="6"/>
  <c r="AQ66" i="4"/>
  <c r="AD66" i="4"/>
  <c r="AE66" i="4"/>
  <c r="AF66" i="4"/>
  <c r="AG66" i="4"/>
  <c r="AH66" i="4"/>
  <c r="AI66" i="4"/>
  <c r="AJ66" i="4"/>
  <c r="AK66" i="4"/>
  <c r="AL66" i="4"/>
  <c r="AM66" i="4"/>
  <c r="AN66" i="4"/>
  <c r="AP66" i="4"/>
  <c r="H66" i="4"/>
  <c r="G61" i="16"/>
  <c r="F61" i="16"/>
  <c r="H61" i="16"/>
  <c r="C61" i="16"/>
  <c r="I61" i="16"/>
  <c r="E61" i="16"/>
  <c r="L67" i="2"/>
  <c r="BB67" i="2"/>
  <c r="M67" i="2"/>
  <c r="I64" i="2"/>
  <c r="J65" i="2"/>
  <c r="N66" i="2"/>
  <c r="O66" i="2"/>
  <c r="N63" i="3"/>
  <c r="O63" i="3"/>
  <c r="V66" i="4"/>
  <c r="F67" i="4"/>
  <c r="A68" i="4"/>
  <c r="B67" i="4"/>
  <c r="E67" i="4"/>
  <c r="W67" i="4"/>
  <c r="D67" i="4"/>
  <c r="AC67" i="4"/>
  <c r="C67" i="4"/>
  <c r="V67" i="4"/>
  <c r="B62" i="16"/>
  <c r="A63" i="16"/>
  <c r="BB64" i="3"/>
  <c r="M64" i="3"/>
  <c r="N64" i="3"/>
  <c r="O64" i="3"/>
  <c r="L64" i="3"/>
  <c r="I61" i="3"/>
  <c r="J62" i="3"/>
  <c r="V66" i="12"/>
  <c r="D60" i="16"/>
  <c r="N65" i="12"/>
  <c r="O65" i="12"/>
  <c r="A65" i="22"/>
  <c r="B64" i="22"/>
  <c r="A63" i="20"/>
  <c r="B62" i="20"/>
  <c r="K66" i="2"/>
  <c r="M64" i="6"/>
  <c r="N64" i="6"/>
  <c r="O64" i="6"/>
  <c r="L64" i="6"/>
  <c r="K64" i="6"/>
  <c r="BB64" i="6"/>
  <c r="I61" i="6"/>
  <c r="J62" i="6"/>
  <c r="B67" i="12"/>
  <c r="F67" i="12"/>
  <c r="A68" i="12"/>
  <c r="D67" i="12"/>
  <c r="AC67" i="12"/>
  <c r="C67" i="12"/>
  <c r="E67" i="12"/>
  <c r="W67" i="12"/>
  <c r="AF66" i="12"/>
  <c r="AG66" i="12"/>
  <c r="AD66" i="12"/>
  <c r="AE66" i="12"/>
  <c r="AP66" i="12"/>
  <c r="AN66" i="12"/>
  <c r="AQ66" i="12"/>
  <c r="AH66" i="12"/>
  <c r="AI66" i="12"/>
  <c r="AJ66" i="12"/>
  <c r="AK66" i="12"/>
  <c r="AL66" i="12"/>
  <c r="AM66" i="12"/>
  <c r="H66" i="12"/>
  <c r="B65" i="3"/>
  <c r="F65" i="3"/>
  <c r="A66" i="3"/>
  <c r="E65" i="3"/>
  <c r="W65" i="3"/>
  <c r="D65" i="3"/>
  <c r="AC65" i="3"/>
  <c r="C65" i="3"/>
  <c r="L66" i="12"/>
  <c r="K66" i="12"/>
  <c r="BB66" i="12"/>
  <c r="M66" i="12"/>
  <c r="I63" i="12"/>
  <c r="J64" i="12"/>
  <c r="B64" i="19"/>
  <c r="A65" i="19"/>
  <c r="B68" i="2"/>
  <c r="F68" i="2"/>
  <c r="A69" i="2"/>
  <c r="D68" i="2"/>
  <c r="AC68" i="2"/>
  <c r="C68" i="2"/>
  <c r="E68" i="2"/>
  <c r="W68" i="2"/>
  <c r="AE64" i="6"/>
  <c r="AI64" i="6"/>
  <c r="AM64" i="6"/>
  <c r="AQ64" i="6"/>
  <c r="AD64" i="6"/>
  <c r="AH64" i="6"/>
  <c r="AL64" i="6"/>
  <c r="AP64" i="6"/>
  <c r="AG64" i="6"/>
  <c r="AK64" i="6"/>
  <c r="AF64" i="6"/>
  <c r="AJ64" i="6"/>
  <c r="AN64" i="6"/>
  <c r="H64" i="6"/>
  <c r="A62" i="21"/>
  <c r="B61" i="21"/>
  <c r="L66" i="4"/>
  <c r="M66" i="4"/>
  <c r="N66" i="4"/>
  <c r="O66" i="4"/>
  <c r="K66" i="4"/>
  <c r="BB66" i="4"/>
  <c r="I63" i="4"/>
  <c r="J64" i="4"/>
  <c r="B68" i="8"/>
  <c r="A69" i="8"/>
  <c r="D68" i="8"/>
  <c r="AC68" i="8"/>
  <c r="F68" i="8"/>
  <c r="E68" i="8"/>
  <c r="W68" i="8"/>
  <c r="C68" i="8"/>
  <c r="N65" i="7"/>
  <c r="O65" i="7"/>
  <c r="N64" i="5"/>
  <c r="O64" i="5"/>
  <c r="AQ65" i="5"/>
  <c r="AE65" i="5"/>
  <c r="AP65" i="5"/>
  <c r="AH65" i="5"/>
  <c r="AJ65" i="5"/>
  <c r="AL65" i="5"/>
  <c r="AN65" i="5"/>
  <c r="AD65" i="5"/>
  <c r="AF65" i="5"/>
  <c r="AI65" i="5"/>
  <c r="AG65" i="5"/>
  <c r="AK65" i="5"/>
  <c r="AM65" i="5"/>
  <c r="H65" i="5"/>
  <c r="M65" i="5"/>
  <c r="L65" i="5"/>
  <c r="J63" i="5"/>
  <c r="BB65" i="5"/>
  <c r="I62" i="5"/>
  <c r="A63" i="15"/>
  <c r="B62" i="15"/>
  <c r="L66" i="7"/>
  <c r="I63" i="7"/>
  <c r="BB66" i="7"/>
  <c r="M66" i="7"/>
  <c r="N66" i="7"/>
  <c r="O66" i="7"/>
  <c r="J64" i="7"/>
  <c r="W67" i="23"/>
  <c r="K67" i="23"/>
  <c r="N67" i="23"/>
  <c r="BB67" i="23"/>
  <c r="L67" i="23"/>
  <c r="X67" i="23"/>
  <c r="J67" i="23"/>
  <c r="O67" i="23"/>
  <c r="P67" i="23"/>
  <c r="Q67" i="23"/>
  <c r="V67" i="23"/>
  <c r="M67" i="23"/>
  <c r="T67" i="23"/>
  <c r="S67" i="23"/>
  <c r="R67" i="23"/>
  <c r="U67" i="23"/>
  <c r="I67" i="23"/>
  <c r="B68" i="23"/>
  <c r="F68" i="23"/>
  <c r="D68" i="23"/>
  <c r="A69" i="23"/>
  <c r="C68" i="23"/>
  <c r="E68" i="23"/>
  <c r="L67" i="8"/>
  <c r="I64" i="8"/>
  <c r="M67" i="8"/>
  <c r="N67" i="8"/>
  <c r="O67" i="8"/>
  <c r="BB67" i="8"/>
  <c r="K67" i="8"/>
  <c r="J65" i="8"/>
  <c r="V67" i="8"/>
  <c r="AQ67" i="8"/>
  <c r="AH67" i="8"/>
  <c r="AJ67" i="8"/>
  <c r="AL67" i="8"/>
  <c r="AD67" i="8"/>
  <c r="AF67" i="8"/>
  <c r="AN67" i="8"/>
  <c r="AP67" i="8"/>
  <c r="AG67" i="8"/>
  <c r="AI67" i="8"/>
  <c r="AK67" i="8"/>
  <c r="AE67" i="8"/>
  <c r="AM67" i="8"/>
  <c r="H67" i="8"/>
  <c r="B66" i="5"/>
  <c r="A67" i="5"/>
  <c r="C66" i="5"/>
  <c r="V66" i="5"/>
  <c r="F66" i="5"/>
  <c r="D66" i="5"/>
  <c r="AC66" i="5"/>
  <c r="E66" i="5"/>
  <c r="W66" i="5"/>
  <c r="K66" i="8"/>
  <c r="N66" i="8"/>
  <c r="O66" i="8"/>
  <c r="B67" i="7"/>
  <c r="E67" i="7"/>
  <c r="W67" i="7"/>
  <c r="C67" i="7"/>
  <c r="A68" i="7"/>
  <c r="F67" i="7"/>
  <c r="D67" i="7"/>
  <c r="AC67" i="7"/>
  <c r="V66" i="7"/>
  <c r="AQ66" i="7"/>
  <c r="AG66" i="7"/>
  <c r="AE66" i="7"/>
  <c r="AF66" i="7"/>
  <c r="AL66" i="7"/>
  <c r="AM66" i="7"/>
  <c r="AP66" i="7"/>
  <c r="H66" i="7"/>
  <c r="AH66" i="7"/>
  <c r="AN66" i="7"/>
  <c r="AK66" i="7"/>
  <c r="AD66" i="7"/>
  <c r="AI66" i="7"/>
  <c r="AJ66" i="7"/>
  <c r="B65" i="18"/>
  <c r="A66" i="18"/>
  <c r="B68" i="14"/>
  <c r="A69" i="14"/>
  <c r="T68" i="2"/>
  <c r="AP68" i="2"/>
  <c r="AQ68" i="2"/>
  <c r="AD68" i="2"/>
  <c r="AE68" i="2"/>
  <c r="AF68" i="2"/>
  <c r="AG68" i="2"/>
  <c r="AI68" i="2"/>
  <c r="AH68" i="2"/>
  <c r="AK68" i="2"/>
  <c r="AL68" i="2"/>
  <c r="AJ68" i="2"/>
  <c r="AM68" i="2"/>
  <c r="AN68" i="2"/>
  <c r="H68" i="2"/>
  <c r="V65" i="3"/>
  <c r="AP65" i="3"/>
  <c r="AD65" i="3"/>
  <c r="AE65" i="3"/>
  <c r="AF65" i="3"/>
  <c r="AG65" i="3"/>
  <c r="AH65" i="3"/>
  <c r="AI65" i="3"/>
  <c r="AJ65" i="3"/>
  <c r="AK65" i="3"/>
  <c r="AL65" i="3"/>
  <c r="AM65" i="3"/>
  <c r="AN65" i="3"/>
  <c r="AQ65" i="3"/>
  <c r="H65" i="3"/>
  <c r="F68" i="12"/>
  <c r="A69" i="12"/>
  <c r="B68" i="12"/>
  <c r="D68" i="12"/>
  <c r="AC68" i="12"/>
  <c r="C68" i="12"/>
  <c r="E68" i="12"/>
  <c r="W68" i="12"/>
  <c r="B65" i="22"/>
  <c r="A66" i="22"/>
  <c r="AP67" i="4"/>
  <c r="AQ67" i="4"/>
  <c r="AD67" i="4"/>
  <c r="AE67" i="4"/>
  <c r="AF67" i="4"/>
  <c r="AG67" i="4"/>
  <c r="AH67" i="4"/>
  <c r="AI67" i="4"/>
  <c r="AJ67" i="4"/>
  <c r="AK67" i="4"/>
  <c r="AL67" i="4"/>
  <c r="AM67" i="4"/>
  <c r="AN67" i="4"/>
  <c r="H67" i="4"/>
  <c r="V65" i="6"/>
  <c r="A67" i="6"/>
  <c r="B66" i="6"/>
  <c r="F66" i="6"/>
  <c r="E66" i="6"/>
  <c r="W66" i="6"/>
  <c r="D66" i="6"/>
  <c r="AC66" i="6"/>
  <c r="C66" i="6"/>
  <c r="V68" i="2"/>
  <c r="U68" i="2"/>
  <c r="L68" i="2"/>
  <c r="M68" i="2"/>
  <c r="BB68" i="2"/>
  <c r="I65" i="2"/>
  <c r="J66" i="2"/>
  <c r="L65" i="3"/>
  <c r="BB65" i="3"/>
  <c r="M65" i="3"/>
  <c r="I62" i="3"/>
  <c r="J63" i="3"/>
  <c r="AQ67" i="12"/>
  <c r="AH67" i="12"/>
  <c r="AI67" i="12"/>
  <c r="AJ67" i="12"/>
  <c r="AK67" i="12"/>
  <c r="AL67" i="12"/>
  <c r="AM67" i="12"/>
  <c r="AF67" i="12"/>
  <c r="AG67" i="12"/>
  <c r="AD67" i="12"/>
  <c r="AE67" i="12"/>
  <c r="AP67" i="12"/>
  <c r="AN67" i="12"/>
  <c r="H67" i="12"/>
  <c r="N67" i="2"/>
  <c r="O67" i="2"/>
  <c r="D61" i="16"/>
  <c r="L65" i="6"/>
  <c r="M65" i="6"/>
  <c r="K65" i="6"/>
  <c r="BB65" i="6"/>
  <c r="I62" i="6"/>
  <c r="J63" i="6"/>
  <c r="A64" i="17"/>
  <c r="B63" i="17"/>
  <c r="B66" i="3"/>
  <c r="K65" i="3"/>
  <c r="A67" i="3"/>
  <c r="F66" i="3"/>
  <c r="D66" i="3"/>
  <c r="AC66" i="3"/>
  <c r="C66" i="3"/>
  <c r="E66" i="3"/>
  <c r="W66" i="3"/>
  <c r="B62" i="21"/>
  <c r="A63" i="21"/>
  <c r="A66" i="19"/>
  <c r="B65" i="19"/>
  <c r="N66" i="12"/>
  <c r="O66" i="12"/>
  <c r="V67" i="12"/>
  <c r="M67" i="12"/>
  <c r="L67" i="12"/>
  <c r="K67" i="12"/>
  <c r="BB67" i="12"/>
  <c r="I64" i="12"/>
  <c r="J65" i="12"/>
  <c r="B63" i="20"/>
  <c r="A64" i="20"/>
  <c r="K64" i="3"/>
  <c r="A64" i="16"/>
  <c r="B63" i="16"/>
  <c r="L67" i="4"/>
  <c r="M67" i="4"/>
  <c r="BB67" i="4"/>
  <c r="I64" i="4"/>
  <c r="J65" i="4"/>
  <c r="K67" i="2"/>
  <c r="B69" i="2"/>
  <c r="F69" i="2"/>
  <c r="A70" i="2"/>
  <c r="E69" i="2"/>
  <c r="W69" i="2"/>
  <c r="D69" i="2"/>
  <c r="AC69" i="2"/>
  <c r="C69" i="2"/>
  <c r="E62" i="16"/>
  <c r="I62" i="16"/>
  <c r="H62" i="16"/>
  <c r="G62" i="16"/>
  <c r="C62" i="16"/>
  <c r="F62" i="16"/>
  <c r="F68" i="4"/>
  <c r="A69" i="4"/>
  <c r="B68" i="4"/>
  <c r="D68" i="4"/>
  <c r="AC68" i="4"/>
  <c r="C68" i="4"/>
  <c r="E68" i="4"/>
  <c r="W68" i="4"/>
  <c r="AF65" i="6"/>
  <c r="AJ65" i="6"/>
  <c r="AN65" i="6"/>
  <c r="AE65" i="6"/>
  <c r="AI65" i="6"/>
  <c r="AM65" i="6"/>
  <c r="AQ65" i="6"/>
  <c r="AD65" i="6"/>
  <c r="AH65" i="6"/>
  <c r="AL65" i="6"/>
  <c r="AP65" i="6"/>
  <c r="AG65" i="6"/>
  <c r="AK65" i="6"/>
  <c r="H65" i="6"/>
  <c r="B66" i="18"/>
  <c r="A67" i="18"/>
  <c r="AK67" i="7"/>
  <c r="AQ67" i="7"/>
  <c r="AI67" i="7"/>
  <c r="AG67" i="7"/>
  <c r="AP67" i="7"/>
  <c r="AE67" i="7"/>
  <c r="H67" i="7"/>
  <c r="AJ67" i="7"/>
  <c r="AL67" i="7"/>
  <c r="AH67" i="7"/>
  <c r="AF67" i="7"/>
  <c r="AM67" i="7"/>
  <c r="AD67" i="7"/>
  <c r="AN67" i="7"/>
  <c r="V67" i="7"/>
  <c r="U67" i="7"/>
  <c r="L67" i="7"/>
  <c r="BB67" i="7"/>
  <c r="J65" i="7"/>
  <c r="M67" i="7"/>
  <c r="I64" i="7"/>
  <c r="L66" i="5"/>
  <c r="M66" i="5"/>
  <c r="N66" i="5"/>
  <c r="O66" i="5"/>
  <c r="J64" i="5"/>
  <c r="BB66" i="5"/>
  <c r="I63" i="5"/>
  <c r="K65" i="5"/>
  <c r="O68" i="23"/>
  <c r="Q68" i="23"/>
  <c r="BB68" i="23"/>
  <c r="L68" i="23"/>
  <c r="K68" i="23"/>
  <c r="R68" i="23"/>
  <c r="M68" i="23"/>
  <c r="V68" i="23"/>
  <c r="U68" i="23"/>
  <c r="S68" i="23"/>
  <c r="I68" i="23"/>
  <c r="T68" i="23"/>
  <c r="W68" i="23"/>
  <c r="X68" i="23"/>
  <c r="J68" i="23"/>
  <c r="P68" i="23"/>
  <c r="N68" i="23"/>
  <c r="K66" i="7"/>
  <c r="B63" i="15"/>
  <c r="A64" i="15"/>
  <c r="U68" i="8"/>
  <c r="V68" i="8"/>
  <c r="AD68" i="8"/>
  <c r="AF68" i="8"/>
  <c r="AN68" i="8"/>
  <c r="AG68" i="8"/>
  <c r="AI68" i="8"/>
  <c r="AK68" i="8"/>
  <c r="H68" i="8"/>
  <c r="T68" i="8"/>
  <c r="AE68" i="8"/>
  <c r="AM68" i="8"/>
  <c r="AJ68" i="8"/>
  <c r="AL68" i="8"/>
  <c r="AQ68" i="8"/>
  <c r="AH68" i="8"/>
  <c r="AP68" i="8"/>
  <c r="A70" i="8"/>
  <c r="F69" i="8"/>
  <c r="C69" i="8"/>
  <c r="B69" i="8"/>
  <c r="E69" i="8"/>
  <c r="W69" i="8"/>
  <c r="D69" i="8"/>
  <c r="AC69" i="8"/>
  <c r="B68" i="7"/>
  <c r="D68" i="7"/>
  <c r="AC68" i="7"/>
  <c r="E68" i="7"/>
  <c r="W68" i="7"/>
  <c r="F68" i="7"/>
  <c r="A69" i="7"/>
  <c r="C68" i="7"/>
  <c r="AP66" i="5"/>
  <c r="AD66" i="5"/>
  <c r="AK66" i="5"/>
  <c r="AM66" i="5"/>
  <c r="AI66" i="5"/>
  <c r="AH66" i="5"/>
  <c r="AJ66" i="5"/>
  <c r="AQ66" i="5"/>
  <c r="AF66" i="5"/>
  <c r="AL66" i="5"/>
  <c r="AN66" i="5"/>
  <c r="AE66" i="5"/>
  <c r="AG66" i="5"/>
  <c r="H66" i="5"/>
  <c r="F67" i="5"/>
  <c r="E67" i="5"/>
  <c r="W67" i="5"/>
  <c r="C67" i="5"/>
  <c r="V67" i="5"/>
  <c r="B67" i="5"/>
  <c r="A68" i="5"/>
  <c r="D67" i="5"/>
  <c r="AC67" i="5"/>
  <c r="B69" i="23"/>
  <c r="C69" i="23"/>
  <c r="A70" i="23"/>
  <c r="E69" i="23"/>
  <c r="D69" i="23"/>
  <c r="F69" i="23"/>
  <c r="N65" i="5"/>
  <c r="O65" i="5"/>
  <c r="BB68" i="8"/>
  <c r="M68" i="8"/>
  <c r="L68" i="8"/>
  <c r="I65" i="8"/>
  <c r="K68" i="8"/>
  <c r="J66" i="8"/>
  <c r="A70" i="14"/>
  <c r="B69" i="14"/>
  <c r="V68" i="4"/>
  <c r="U68" i="4"/>
  <c r="T68" i="4"/>
  <c r="AD68" i="4"/>
  <c r="AE68" i="4"/>
  <c r="AF68" i="4"/>
  <c r="AG68" i="4"/>
  <c r="AH68" i="4"/>
  <c r="AI68" i="4"/>
  <c r="AJ68" i="4"/>
  <c r="AK68" i="4"/>
  <c r="AL68" i="4"/>
  <c r="AM68" i="4"/>
  <c r="AN68" i="4"/>
  <c r="AP68" i="4"/>
  <c r="AQ68" i="4"/>
  <c r="H68" i="4"/>
  <c r="L69" i="2"/>
  <c r="BB69" i="2"/>
  <c r="M69" i="2"/>
  <c r="I66" i="2"/>
  <c r="J67" i="2"/>
  <c r="N67" i="4"/>
  <c r="O67" i="4"/>
  <c r="A64" i="21"/>
  <c r="B63" i="21"/>
  <c r="A65" i="17"/>
  <c r="B64" i="17"/>
  <c r="K68" i="2"/>
  <c r="A70" i="12"/>
  <c r="B69" i="12"/>
  <c r="F69" i="12"/>
  <c r="E69" i="12"/>
  <c r="W69" i="12"/>
  <c r="D69" i="12"/>
  <c r="AC69" i="12"/>
  <c r="C69" i="12"/>
  <c r="A67" i="19"/>
  <c r="B66" i="19"/>
  <c r="AQ66" i="3"/>
  <c r="AP66" i="3"/>
  <c r="AD66" i="3"/>
  <c r="AF66" i="3"/>
  <c r="AH66" i="3"/>
  <c r="AJ66" i="3"/>
  <c r="AL66" i="3"/>
  <c r="AE66" i="3"/>
  <c r="AG66" i="3"/>
  <c r="AI66" i="3"/>
  <c r="AK66" i="3"/>
  <c r="AM66" i="3"/>
  <c r="AN66" i="3"/>
  <c r="H66" i="3"/>
  <c r="N65" i="6"/>
  <c r="O65" i="6"/>
  <c r="N65" i="3"/>
  <c r="O65" i="3"/>
  <c r="N68" i="2"/>
  <c r="O68" i="2"/>
  <c r="H66" i="6"/>
  <c r="AF66" i="6"/>
  <c r="AN66" i="6"/>
  <c r="AG66" i="6"/>
  <c r="AH66" i="6"/>
  <c r="AI66" i="6"/>
  <c r="AQ66" i="6"/>
  <c r="AJ66" i="6"/>
  <c r="AP66" i="6"/>
  <c r="AK66" i="6"/>
  <c r="AD66" i="6"/>
  <c r="AL66" i="6"/>
  <c r="AE66" i="6"/>
  <c r="AM66" i="6"/>
  <c r="V68" i="12"/>
  <c r="AP68" i="12"/>
  <c r="AN68" i="12"/>
  <c r="AQ68" i="12"/>
  <c r="AH68" i="12"/>
  <c r="AI68" i="12"/>
  <c r="AJ68" i="12"/>
  <c r="AK68" i="12"/>
  <c r="AL68" i="12"/>
  <c r="AM68" i="12"/>
  <c r="AF68" i="12"/>
  <c r="AG68" i="12"/>
  <c r="AD68" i="12"/>
  <c r="AE68" i="12"/>
  <c r="H68" i="12"/>
  <c r="M68" i="4"/>
  <c r="BB68" i="4"/>
  <c r="L68" i="4"/>
  <c r="I65" i="4"/>
  <c r="J66" i="4"/>
  <c r="D62" i="16"/>
  <c r="B70" i="2"/>
  <c r="F70" i="2"/>
  <c r="A71" i="2"/>
  <c r="D70" i="2"/>
  <c r="AC70" i="2"/>
  <c r="C70" i="2"/>
  <c r="E70" i="2"/>
  <c r="W70" i="2"/>
  <c r="F63" i="16"/>
  <c r="I63" i="16"/>
  <c r="H63" i="16"/>
  <c r="G63" i="16"/>
  <c r="E63" i="16"/>
  <c r="C63" i="16"/>
  <c r="A65" i="20"/>
  <c r="B64" i="20"/>
  <c r="N67" i="12"/>
  <c r="O67" i="12"/>
  <c r="B67" i="3"/>
  <c r="A68" i="3"/>
  <c r="F67" i="3"/>
  <c r="E67" i="3"/>
  <c r="W67" i="3"/>
  <c r="D67" i="3"/>
  <c r="AC67" i="3"/>
  <c r="C67" i="3"/>
  <c r="V66" i="6"/>
  <c r="U66" i="6"/>
  <c r="T66" i="6"/>
  <c r="BB66" i="6"/>
  <c r="L66" i="6"/>
  <c r="M66" i="6"/>
  <c r="I63" i="6"/>
  <c r="J64" i="6"/>
  <c r="F69" i="4"/>
  <c r="B69" i="4"/>
  <c r="A70" i="4"/>
  <c r="E69" i="4"/>
  <c r="W69" i="4"/>
  <c r="D69" i="4"/>
  <c r="AC69" i="4"/>
  <c r="C69" i="4"/>
  <c r="U69" i="2"/>
  <c r="V69" i="2"/>
  <c r="AI69" i="2"/>
  <c r="AJ69" i="2"/>
  <c r="T69" i="2"/>
  <c r="AP69" i="2"/>
  <c r="AQ69" i="2"/>
  <c r="AD69" i="2"/>
  <c r="AE69" i="2"/>
  <c r="AM69" i="2"/>
  <c r="AN69" i="2"/>
  <c r="AF69" i="2"/>
  <c r="AG69" i="2"/>
  <c r="AH69" i="2"/>
  <c r="AK69" i="2"/>
  <c r="AL69" i="2"/>
  <c r="H69" i="2"/>
  <c r="K67" i="4"/>
  <c r="A65" i="16"/>
  <c r="B64" i="16"/>
  <c r="V66" i="3"/>
  <c r="M66" i="3"/>
  <c r="L66" i="3"/>
  <c r="K66" i="3"/>
  <c r="BB66" i="3"/>
  <c r="I63" i="3"/>
  <c r="J64" i="3"/>
  <c r="B67" i="6"/>
  <c r="F67" i="6"/>
  <c r="A68" i="6"/>
  <c r="D67" i="6"/>
  <c r="AC67" i="6"/>
  <c r="E67" i="6"/>
  <c r="W67" i="6"/>
  <c r="C67" i="6"/>
  <c r="A67" i="22"/>
  <c r="B66" i="22"/>
  <c r="L68" i="12"/>
  <c r="M68" i="12"/>
  <c r="BB68" i="12"/>
  <c r="K68" i="12"/>
  <c r="I65" i="12"/>
  <c r="J66" i="12"/>
  <c r="M67" i="5"/>
  <c r="BB67" i="5"/>
  <c r="J65" i="5"/>
  <c r="L67" i="5"/>
  <c r="I64" i="5"/>
  <c r="K66" i="5"/>
  <c r="V68" i="7"/>
  <c r="AD68" i="7"/>
  <c r="AN68" i="7"/>
  <c r="AJ68" i="7"/>
  <c r="AL68" i="7"/>
  <c r="AH68" i="7"/>
  <c r="AF68" i="7"/>
  <c r="AM68" i="7"/>
  <c r="AP68" i="7"/>
  <c r="AE68" i="7"/>
  <c r="AK68" i="7"/>
  <c r="AQ68" i="7"/>
  <c r="AI68" i="7"/>
  <c r="AG68" i="7"/>
  <c r="H68" i="7"/>
  <c r="U69" i="8"/>
  <c r="V69" i="8"/>
  <c r="F70" i="8"/>
  <c r="E70" i="8"/>
  <c r="W70" i="8"/>
  <c r="C70" i="8"/>
  <c r="B70" i="8"/>
  <c r="A71" i="8"/>
  <c r="D70" i="8"/>
  <c r="AC70" i="8"/>
  <c r="B64" i="15"/>
  <c r="A65" i="15"/>
  <c r="N68" i="12"/>
  <c r="O68" i="12"/>
  <c r="N66" i="3"/>
  <c r="O66" i="3"/>
  <c r="Z21" i="12"/>
  <c r="Z68" i="12"/>
  <c r="AA52" i="12"/>
  <c r="AB52" i="12"/>
  <c r="Y21" i="12"/>
  <c r="Y68" i="12"/>
  <c r="Z52" i="12"/>
  <c r="AA21" i="12"/>
  <c r="AA68" i="12"/>
  <c r="AB68" i="12"/>
  <c r="Y52" i="12"/>
  <c r="U52" i="12"/>
  <c r="T52" i="12"/>
  <c r="AB21" i="12"/>
  <c r="U68" i="12"/>
  <c r="T68" i="12"/>
  <c r="N68" i="8"/>
  <c r="O68" i="8"/>
  <c r="A71" i="23"/>
  <c r="E70" i="23"/>
  <c r="C70" i="23"/>
  <c r="F70" i="23"/>
  <c r="D70" i="23"/>
  <c r="B70" i="23"/>
  <c r="W69" i="23"/>
  <c r="U69" i="23"/>
  <c r="X69" i="23"/>
  <c r="J69" i="23"/>
  <c r="P69" i="23"/>
  <c r="V69" i="23"/>
  <c r="S69" i="23"/>
  <c r="BB69" i="23"/>
  <c r="L69" i="23"/>
  <c r="Q69" i="23"/>
  <c r="O69" i="23"/>
  <c r="R69" i="23"/>
  <c r="I69" i="23"/>
  <c r="K69" i="23"/>
  <c r="N69" i="23"/>
  <c r="M69" i="23"/>
  <c r="T69" i="23"/>
  <c r="F68" i="5"/>
  <c r="D68" i="5"/>
  <c r="AC68" i="5"/>
  <c r="E68" i="5"/>
  <c r="W68" i="5"/>
  <c r="B68" i="5"/>
  <c r="A69" i="5"/>
  <c r="C68" i="5"/>
  <c r="AP67" i="5"/>
  <c r="AH67" i="5"/>
  <c r="AJ67" i="5"/>
  <c r="AF67" i="5"/>
  <c r="AL67" i="5"/>
  <c r="AN67" i="5"/>
  <c r="H67" i="5"/>
  <c r="AQ67" i="5"/>
  <c r="AG67" i="5"/>
  <c r="AI67" i="5"/>
  <c r="AD67" i="5"/>
  <c r="AK67" i="5"/>
  <c r="AM67" i="5"/>
  <c r="AE67" i="5"/>
  <c r="F69" i="7"/>
  <c r="B69" i="7"/>
  <c r="D69" i="7"/>
  <c r="AC69" i="7"/>
  <c r="A70" i="7"/>
  <c r="E69" i="7"/>
  <c r="W69" i="7"/>
  <c r="C69" i="7"/>
  <c r="K67" i="7"/>
  <c r="M68" i="7"/>
  <c r="N68" i="7"/>
  <c r="O68" i="7"/>
  <c r="BB68" i="7"/>
  <c r="J66" i="7"/>
  <c r="L68" i="7"/>
  <c r="K68" i="7"/>
  <c r="I65" i="7"/>
  <c r="K69" i="8"/>
  <c r="M69" i="8"/>
  <c r="L69" i="8"/>
  <c r="BB69" i="8"/>
  <c r="I66" i="8"/>
  <c r="J67" i="8"/>
  <c r="T69" i="8"/>
  <c r="AL69" i="8"/>
  <c r="AD69" i="8"/>
  <c r="AF69" i="8"/>
  <c r="AN69" i="8"/>
  <c r="AG69" i="8"/>
  <c r="AI69" i="8"/>
  <c r="H69" i="8"/>
  <c r="AK69" i="8"/>
  <c r="AP69" i="8"/>
  <c r="AE69" i="8"/>
  <c r="AM69" i="8"/>
  <c r="AQ69" i="8"/>
  <c r="AH69" i="8"/>
  <c r="AJ69" i="8"/>
  <c r="N67" i="7"/>
  <c r="O67" i="7"/>
  <c r="T67" i="7"/>
  <c r="A68" i="18"/>
  <c r="B67" i="18"/>
  <c r="B70" i="14"/>
  <c r="A71" i="14"/>
  <c r="B68" i="6"/>
  <c r="A69" i="6"/>
  <c r="F68" i="6"/>
  <c r="D68" i="6"/>
  <c r="AC68" i="6"/>
  <c r="C68" i="6"/>
  <c r="E68" i="6"/>
  <c r="W68" i="6"/>
  <c r="E64" i="16"/>
  <c r="F64" i="16"/>
  <c r="G64" i="16"/>
  <c r="I64" i="16"/>
  <c r="C64" i="16"/>
  <c r="H64" i="16"/>
  <c r="V69" i="4"/>
  <c r="U69" i="4"/>
  <c r="L69" i="4"/>
  <c r="BB69" i="4"/>
  <c r="M69" i="4"/>
  <c r="I66" i="4"/>
  <c r="J67" i="4"/>
  <c r="V67" i="3"/>
  <c r="B68" i="3"/>
  <c r="F68" i="3"/>
  <c r="A69" i="3"/>
  <c r="E68" i="3"/>
  <c r="W68" i="3"/>
  <c r="D68" i="3"/>
  <c r="AC68" i="3"/>
  <c r="C68" i="3"/>
  <c r="A66" i="20"/>
  <c r="B65" i="20"/>
  <c r="V70" i="2"/>
  <c r="U70" i="2"/>
  <c r="T70" i="2"/>
  <c r="L70" i="2"/>
  <c r="M70" i="2"/>
  <c r="BB70" i="2"/>
  <c r="I67" i="2"/>
  <c r="J68" i="2"/>
  <c r="K68" i="4"/>
  <c r="V67" i="6"/>
  <c r="AP67" i="6"/>
  <c r="AG67" i="6"/>
  <c r="AK67" i="6"/>
  <c r="AF67" i="6"/>
  <c r="AJ67" i="6"/>
  <c r="AN67" i="6"/>
  <c r="AE67" i="6"/>
  <c r="AI67" i="6"/>
  <c r="AM67" i="6"/>
  <c r="AQ67" i="6"/>
  <c r="AD67" i="6"/>
  <c r="AH67" i="6"/>
  <c r="AL67" i="6"/>
  <c r="H67" i="6"/>
  <c r="A66" i="16"/>
  <c r="B65" i="16"/>
  <c r="T69" i="4"/>
  <c r="AD69" i="4"/>
  <c r="AE69" i="4"/>
  <c r="AF69" i="4"/>
  <c r="AG69" i="4"/>
  <c r="AH69" i="4"/>
  <c r="AI69" i="4"/>
  <c r="AJ69" i="4"/>
  <c r="AK69" i="4"/>
  <c r="AL69" i="4"/>
  <c r="AM69" i="4"/>
  <c r="AN69" i="4"/>
  <c r="AP69" i="4"/>
  <c r="AQ69" i="4"/>
  <c r="H69" i="4"/>
  <c r="M67" i="3"/>
  <c r="L67" i="3"/>
  <c r="K67" i="3"/>
  <c r="BB67" i="3"/>
  <c r="I64" i="3"/>
  <c r="J65" i="3"/>
  <c r="D63" i="16"/>
  <c r="N68" i="4"/>
  <c r="O68" i="4"/>
  <c r="A68" i="19"/>
  <c r="B67" i="19"/>
  <c r="AQ69" i="12"/>
  <c r="H69" i="12"/>
  <c r="AE69" i="12"/>
  <c r="AM69" i="12"/>
  <c r="AH69" i="12"/>
  <c r="AG69" i="12"/>
  <c r="AJ69" i="12"/>
  <c r="AI69" i="12"/>
  <c r="AD69" i="12"/>
  <c r="AL69" i="12"/>
  <c r="AP69" i="12"/>
  <c r="AK69" i="12"/>
  <c r="AF69" i="12"/>
  <c r="AN69" i="12"/>
  <c r="B65" i="17"/>
  <c r="A66" i="17"/>
  <c r="K69" i="2"/>
  <c r="M67" i="6"/>
  <c r="N67" i="6"/>
  <c r="O67" i="6"/>
  <c r="L67" i="6"/>
  <c r="K67" i="6"/>
  <c r="BB67" i="6"/>
  <c r="I64" i="6"/>
  <c r="J65" i="6"/>
  <c r="N66" i="6"/>
  <c r="O66" i="6"/>
  <c r="B71" i="2"/>
  <c r="A72" i="2"/>
  <c r="F71" i="2"/>
  <c r="D71" i="2"/>
  <c r="AC71" i="2"/>
  <c r="C71" i="2"/>
  <c r="E71" i="2"/>
  <c r="W71" i="2"/>
  <c r="U69" i="12"/>
  <c r="V69" i="12"/>
  <c r="BB69" i="12"/>
  <c r="L69" i="12"/>
  <c r="M69" i="12"/>
  <c r="I66" i="12"/>
  <c r="J67" i="12"/>
  <c r="A68" i="22"/>
  <c r="B67" i="22"/>
  <c r="B70" i="4"/>
  <c r="A71" i="4"/>
  <c r="F70" i="4"/>
  <c r="E70" i="4"/>
  <c r="W70" i="4"/>
  <c r="D70" i="4"/>
  <c r="AC70" i="4"/>
  <c r="C70" i="4"/>
  <c r="K66" i="6"/>
  <c r="AD67" i="3"/>
  <c r="AE67" i="3"/>
  <c r="AF67" i="3"/>
  <c r="AG67" i="3"/>
  <c r="AH67" i="3"/>
  <c r="AI67" i="3"/>
  <c r="AJ67" i="3"/>
  <c r="AK67" i="3"/>
  <c r="AL67" i="3"/>
  <c r="AM67" i="3"/>
  <c r="AQ67" i="3"/>
  <c r="AP67" i="3"/>
  <c r="AN67" i="3"/>
  <c r="H67" i="3"/>
  <c r="AD70" i="2"/>
  <c r="AE70" i="2"/>
  <c r="AF70" i="2"/>
  <c r="AG70" i="2"/>
  <c r="AH70" i="2"/>
  <c r="AP70" i="2"/>
  <c r="AQ70" i="2"/>
  <c r="AJ70" i="2"/>
  <c r="AK70" i="2"/>
  <c r="AL70" i="2"/>
  <c r="AM70" i="2"/>
  <c r="AN70" i="2"/>
  <c r="AI70" i="2"/>
  <c r="H70" i="2"/>
  <c r="A71" i="12"/>
  <c r="B70" i="12"/>
  <c r="K69" i="12"/>
  <c r="F70" i="12"/>
  <c r="E70" i="12"/>
  <c r="W70" i="12"/>
  <c r="D70" i="12"/>
  <c r="AC70" i="12"/>
  <c r="C70" i="12"/>
  <c r="A65" i="21"/>
  <c r="B64" i="21"/>
  <c r="A69" i="18"/>
  <c r="B68" i="18"/>
  <c r="V69" i="7"/>
  <c r="B70" i="7"/>
  <c r="A71" i="7"/>
  <c r="C70" i="7"/>
  <c r="F70" i="7"/>
  <c r="D70" i="7"/>
  <c r="AC70" i="7"/>
  <c r="E70" i="7"/>
  <c r="W70" i="7"/>
  <c r="L69" i="7"/>
  <c r="I66" i="7"/>
  <c r="M69" i="7"/>
  <c r="BB69" i="7"/>
  <c r="J67" i="7"/>
  <c r="V68" i="5"/>
  <c r="K67" i="5"/>
  <c r="M68" i="5"/>
  <c r="I65" i="5"/>
  <c r="L68" i="5"/>
  <c r="BB68" i="5"/>
  <c r="J66" i="5"/>
  <c r="B71" i="23"/>
  <c r="A72" i="23"/>
  <c r="F71" i="23"/>
  <c r="D71" i="23"/>
  <c r="C71" i="23"/>
  <c r="E71" i="23"/>
  <c r="A72" i="8"/>
  <c r="D71" i="8"/>
  <c r="AC71" i="8"/>
  <c r="E71" i="8"/>
  <c r="W71" i="8"/>
  <c r="B71" i="8"/>
  <c r="F71" i="8"/>
  <c r="C71" i="8"/>
  <c r="V70" i="8"/>
  <c r="U70" i="8"/>
  <c r="AI70" i="8"/>
  <c r="AK70" i="8"/>
  <c r="AE70" i="8"/>
  <c r="AM70" i="8"/>
  <c r="AQ70" i="8"/>
  <c r="AH70" i="8"/>
  <c r="T70" i="8"/>
  <c r="AD70" i="8"/>
  <c r="AJ70" i="8"/>
  <c r="AL70" i="8"/>
  <c r="AF70" i="8"/>
  <c r="AN70" i="8"/>
  <c r="AG70" i="8"/>
  <c r="H70" i="8"/>
  <c r="AP70" i="8"/>
  <c r="T69" i="12"/>
  <c r="AF69" i="7"/>
  <c r="AM69" i="7"/>
  <c r="AD69" i="7"/>
  <c r="AN69" i="7"/>
  <c r="AK69" i="7"/>
  <c r="AQ69" i="7"/>
  <c r="AI69" i="7"/>
  <c r="AL69" i="7"/>
  <c r="AG69" i="7"/>
  <c r="AP69" i="7"/>
  <c r="AE69" i="7"/>
  <c r="AJ69" i="7"/>
  <c r="AH69" i="7"/>
  <c r="H69" i="7"/>
  <c r="A70" i="5"/>
  <c r="D69" i="5"/>
  <c r="AC69" i="5"/>
  <c r="C69" i="5"/>
  <c r="V69" i="5"/>
  <c r="F69" i="5"/>
  <c r="B69" i="5"/>
  <c r="E69" i="5"/>
  <c r="W69" i="5"/>
  <c r="AD68" i="5"/>
  <c r="AF68" i="5"/>
  <c r="AG68" i="5"/>
  <c r="AI68" i="5"/>
  <c r="AL68" i="5"/>
  <c r="AN68" i="5"/>
  <c r="H68" i="5"/>
  <c r="AQ68" i="5"/>
  <c r="AE68" i="5"/>
  <c r="AP68" i="5"/>
  <c r="AJ68" i="5"/>
  <c r="AK68" i="5"/>
  <c r="AM68" i="5"/>
  <c r="AH68" i="5"/>
  <c r="O70" i="23"/>
  <c r="P70" i="23"/>
  <c r="V70" i="23"/>
  <c r="I70" i="23"/>
  <c r="T70" i="23"/>
  <c r="K70" i="23"/>
  <c r="R70" i="23"/>
  <c r="S70" i="23"/>
  <c r="U70" i="23"/>
  <c r="M70" i="23"/>
  <c r="Q70" i="23"/>
  <c r="N70" i="23"/>
  <c r="BB70" i="23"/>
  <c r="L70" i="23"/>
  <c r="X70" i="23"/>
  <c r="J70" i="23"/>
  <c r="W70" i="23"/>
  <c r="A66" i="15"/>
  <c r="B65" i="15"/>
  <c r="L70" i="8"/>
  <c r="M70" i="8"/>
  <c r="BB70" i="8"/>
  <c r="I67" i="8"/>
  <c r="K70" i="8"/>
  <c r="J68" i="8"/>
  <c r="U68" i="7"/>
  <c r="T68" i="7"/>
  <c r="N67" i="5"/>
  <c r="O67" i="5"/>
  <c r="B71" i="14"/>
  <c r="A72" i="14"/>
  <c r="A66" i="21"/>
  <c r="B65" i="21"/>
  <c r="AD70" i="12"/>
  <c r="AE70" i="12"/>
  <c r="AP70" i="12"/>
  <c r="AN70" i="12"/>
  <c r="AH70" i="12"/>
  <c r="AI70" i="12"/>
  <c r="AJ70" i="12"/>
  <c r="AK70" i="12"/>
  <c r="AL70" i="12"/>
  <c r="AM70" i="12"/>
  <c r="AQ70" i="12"/>
  <c r="AF70" i="12"/>
  <c r="AG70" i="12"/>
  <c r="H70" i="12"/>
  <c r="AQ70" i="4"/>
  <c r="AD70" i="4"/>
  <c r="AE70" i="4"/>
  <c r="AF70" i="4"/>
  <c r="AG70" i="4"/>
  <c r="AH70" i="4"/>
  <c r="AI70" i="4"/>
  <c r="AJ70" i="4"/>
  <c r="AK70" i="4"/>
  <c r="AL70" i="4"/>
  <c r="AM70" i="4"/>
  <c r="AN70" i="4"/>
  <c r="T70" i="4"/>
  <c r="AP70" i="4"/>
  <c r="H70" i="4"/>
  <c r="B69" i="3"/>
  <c r="F69" i="3"/>
  <c r="A70" i="3"/>
  <c r="D69" i="3"/>
  <c r="AC69" i="3"/>
  <c r="C69" i="3"/>
  <c r="E69" i="3"/>
  <c r="W69" i="3"/>
  <c r="D64" i="16"/>
  <c r="AQ68" i="6"/>
  <c r="AD68" i="6"/>
  <c r="AH68" i="6"/>
  <c r="AL68" i="6"/>
  <c r="AP68" i="6"/>
  <c r="AG68" i="6"/>
  <c r="AK68" i="6"/>
  <c r="AF68" i="6"/>
  <c r="AJ68" i="6"/>
  <c r="AN68" i="6"/>
  <c r="AE68" i="6"/>
  <c r="AI68" i="6"/>
  <c r="AM68" i="6"/>
  <c r="H68" i="6"/>
  <c r="L70" i="12"/>
  <c r="BB70" i="12"/>
  <c r="I67" i="12"/>
  <c r="J68" i="12"/>
  <c r="U70" i="4"/>
  <c r="V70" i="4"/>
  <c r="B71" i="4"/>
  <c r="A72" i="4"/>
  <c r="F71" i="4"/>
  <c r="E71" i="4"/>
  <c r="W71" i="4"/>
  <c r="D71" i="4"/>
  <c r="AC71" i="4"/>
  <c r="C71" i="4"/>
  <c r="AP71" i="2"/>
  <c r="AQ71" i="2"/>
  <c r="AD71" i="2"/>
  <c r="AE71" i="2"/>
  <c r="AF71" i="2"/>
  <c r="AH71" i="2"/>
  <c r="AJ71" i="2"/>
  <c r="AK71" i="2"/>
  <c r="AL71" i="2"/>
  <c r="AG71" i="2"/>
  <c r="AM71" i="2"/>
  <c r="AN71" i="2"/>
  <c r="AI71" i="2"/>
  <c r="H71" i="2"/>
  <c r="A67" i="17"/>
  <c r="B66" i="17"/>
  <c r="N67" i="3"/>
  <c r="O67" i="3"/>
  <c r="V68" i="3"/>
  <c r="AP68" i="3"/>
  <c r="AD68" i="3"/>
  <c r="AE68" i="3"/>
  <c r="AF68" i="3"/>
  <c r="AG68" i="3"/>
  <c r="AH68" i="3"/>
  <c r="AI68" i="3"/>
  <c r="AJ68" i="3"/>
  <c r="AK68" i="3"/>
  <c r="AL68" i="3"/>
  <c r="AM68" i="3"/>
  <c r="AN68" i="3"/>
  <c r="AQ68" i="3"/>
  <c r="H68" i="3"/>
  <c r="U68" i="3"/>
  <c r="T68" i="3"/>
  <c r="F69" i="6"/>
  <c r="A70" i="6"/>
  <c r="B69" i="6"/>
  <c r="E69" i="6"/>
  <c r="W69" i="6"/>
  <c r="D69" i="6"/>
  <c r="AC69" i="6"/>
  <c r="C69" i="6"/>
  <c r="F71" i="12"/>
  <c r="B71" i="12"/>
  <c r="A72" i="12"/>
  <c r="D71" i="12"/>
  <c r="AC71" i="12"/>
  <c r="C71" i="12"/>
  <c r="E71" i="12"/>
  <c r="W71" i="12"/>
  <c r="M71" i="4"/>
  <c r="K70" i="4"/>
  <c r="BB70" i="4"/>
  <c r="L70" i="4"/>
  <c r="M70" i="4"/>
  <c r="I67" i="4"/>
  <c r="J68" i="4"/>
  <c r="A69" i="22"/>
  <c r="B68" i="22"/>
  <c r="F72" i="2"/>
  <c r="B72" i="2"/>
  <c r="A73" i="2"/>
  <c r="D72" i="2"/>
  <c r="AC72" i="2"/>
  <c r="C72" i="2"/>
  <c r="E72" i="2"/>
  <c r="W72" i="2"/>
  <c r="B68" i="19"/>
  <c r="A69" i="19"/>
  <c r="H65" i="16"/>
  <c r="F65" i="16"/>
  <c r="G65" i="16"/>
  <c r="I65" i="16"/>
  <c r="C65" i="16"/>
  <c r="E65" i="16"/>
  <c r="K68" i="3"/>
  <c r="BB68" i="3"/>
  <c r="L68" i="3"/>
  <c r="M68" i="3"/>
  <c r="I65" i="3"/>
  <c r="J66" i="3"/>
  <c r="K69" i="4"/>
  <c r="V68" i="6"/>
  <c r="U68" i="6"/>
  <c r="T68" i="6"/>
  <c r="M68" i="6"/>
  <c r="L68" i="6"/>
  <c r="K68" i="6"/>
  <c r="BB68" i="6"/>
  <c r="I65" i="6"/>
  <c r="J66" i="6"/>
  <c r="V70" i="12"/>
  <c r="U70" i="12"/>
  <c r="T70" i="12"/>
  <c r="M70" i="12"/>
  <c r="V71" i="2"/>
  <c r="U71" i="2"/>
  <c r="T71" i="2"/>
  <c r="BB71" i="2"/>
  <c r="L71" i="2"/>
  <c r="K71" i="2"/>
  <c r="M71" i="2"/>
  <c r="I68" i="2"/>
  <c r="J69" i="2"/>
  <c r="B66" i="16"/>
  <c r="A67" i="16"/>
  <c r="K70" i="2"/>
  <c r="A67" i="20"/>
  <c r="B66" i="20"/>
  <c r="N68" i="3"/>
  <c r="O68" i="3"/>
  <c r="Y68" i="6"/>
  <c r="Z68" i="6"/>
  <c r="AB21" i="6"/>
  <c r="Z21" i="6"/>
  <c r="Y21" i="6"/>
  <c r="AA21" i="6"/>
  <c r="AB68" i="6"/>
  <c r="AA68" i="6"/>
  <c r="Z12" i="5"/>
  <c r="AB12" i="5"/>
  <c r="AA22" i="5"/>
  <c r="Y12" i="5"/>
  <c r="AB22" i="5"/>
  <c r="Y22" i="5"/>
  <c r="AA12" i="5"/>
  <c r="Z22" i="5"/>
  <c r="AB52" i="5"/>
  <c r="AB68" i="5"/>
  <c r="Y68" i="5"/>
  <c r="Z68" i="5"/>
  <c r="AA52" i="5"/>
  <c r="AA68" i="5"/>
  <c r="Y52" i="5"/>
  <c r="U52" i="5"/>
  <c r="T52" i="5"/>
  <c r="Z52" i="5"/>
  <c r="L69" i="5"/>
  <c r="I66" i="5"/>
  <c r="M69" i="5"/>
  <c r="BB69" i="5"/>
  <c r="J67" i="5"/>
  <c r="F70" i="5"/>
  <c r="B70" i="5"/>
  <c r="C70" i="5"/>
  <c r="V70" i="5"/>
  <c r="A71" i="5"/>
  <c r="D70" i="5"/>
  <c r="AC70" i="5"/>
  <c r="E70" i="5"/>
  <c r="W70" i="5"/>
  <c r="AH71" i="8"/>
  <c r="AJ71" i="8"/>
  <c r="AD71" i="8"/>
  <c r="AL71" i="8"/>
  <c r="AF71" i="8"/>
  <c r="AN71" i="8"/>
  <c r="AQ71" i="8"/>
  <c r="AG71" i="8"/>
  <c r="AI71" i="8"/>
  <c r="AP71" i="8"/>
  <c r="AK71" i="8"/>
  <c r="AE71" i="8"/>
  <c r="AM71" i="8"/>
  <c r="H71" i="8"/>
  <c r="T71" i="8"/>
  <c r="A73" i="8"/>
  <c r="E72" i="8"/>
  <c r="W72" i="8"/>
  <c r="C72" i="8"/>
  <c r="B72" i="8"/>
  <c r="F72" i="8"/>
  <c r="D72" i="8"/>
  <c r="AC72" i="8"/>
  <c r="Q71" i="23"/>
  <c r="U71" i="23"/>
  <c r="V71" i="23"/>
  <c r="O71" i="23"/>
  <c r="BB71" i="23"/>
  <c r="L71" i="23"/>
  <c r="R71" i="23"/>
  <c r="I71" i="23"/>
  <c r="S71" i="23"/>
  <c r="W71" i="23"/>
  <c r="K71" i="23"/>
  <c r="N71" i="23"/>
  <c r="M71" i="23"/>
  <c r="T71" i="23"/>
  <c r="X71" i="23"/>
  <c r="J71" i="23"/>
  <c r="P71" i="23"/>
  <c r="N68" i="5"/>
  <c r="O68" i="5"/>
  <c r="U68" i="5"/>
  <c r="V70" i="7"/>
  <c r="K69" i="7"/>
  <c r="L70" i="7"/>
  <c r="I67" i="7"/>
  <c r="BB70" i="7"/>
  <c r="J68" i="7"/>
  <c r="M70" i="7"/>
  <c r="A70" i="18"/>
  <c r="B69" i="18"/>
  <c r="AA21" i="3"/>
  <c r="Y52" i="3"/>
  <c r="Z52" i="3"/>
  <c r="Y21" i="3"/>
  <c r="AB52" i="3"/>
  <c r="AA52" i="3"/>
  <c r="AB21" i="3"/>
  <c r="AA68" i="3"/>
  <c r="AB68" i="3"/>
  <c r="Z21" i="3"/>
  <c r="Y68" i="3"/>
  <c r="Z68" i="3"/>
  <c r="AB23" i="12"/>
  <c r="Z70" i="12"/>
  <c r="AA23" i="12"/>
  <c r="Y70" i="12"/>
  <c r="Z23" i="12"/>
  <c r="Y23" i="12"/>
  <c r="AB70" i="12"/>
  <c r="AA70" i="12"/>
  <c r="B66" i="15"/>
  <c r="A67" i="15"/>
  <c r="AD69" i="5"/>
  <c r="AF69" i="5"/>
  <c r="AH69" i="5"/>
  <c r="AJ69" i="5"/>
  <c r="AK69" i="5"/>
  <c r="AM69" i="5"/>
  <c r="H69" i="5"/>
  <c r="AQ69" i="5"/>
  <c r="AE69" i="5"/>
  <c r="AP69" i="5"/>
  <c r="AG69" i="5"/>
  <c r="AL69" i="5"/>
  <c r="AN69" i="5"/>
  <c r="AI69" i="5"/>
  <c r="AB23" i="7"/>
  <c r="Z69" i="7"/>
  <c r="Y69" i="7"/>
  <c r="Z23" i="7"/>
  <c r="AB69" i="7"/>
  <c r="AA23" i="7"/>
  <c r="AA60" i="7"/>
  <c r="Y23" i="7"/>
  <c r="AB60" i="7"/>
  <c r="Y60" i="7"/>
  <c r="Z60" i="7"/>
  <c r="AA69" i="7"/>
  <c r="U71" i="8"/>
  <c r="V71" i="8"/>
  <c r="M71" i="8"/>
  <c r="L71" i="8"/>
  <c r="BB71" i="8"/>
  <c r="I68" i="8"/>
  <c r="K71" i="8"/>
  <c r="J69" i="8"/>
  <c r="A73" i="23"/>
  <c r="F72" i="23"/>
  <c r="D72" i="23"/>
  <c r="E72" i="23"/>
  <c r="B72" i="23"/>
  <c r="C72" i="23"/>
  <c r="K68" i="5"/>
  <c r="T68" i="5"/>
  <c r="AQ70" i="7"/>
  <c r="AE70" i="7"/>
  <c r="AF70" i="7"/>
  <c r="AL70" i="7"/>
  <c r="AM70" i="7"/>
  <c r="AP70" i="7"/>
  <c r="AH70" i="7"/>
  <c r="H70" i="7"/>
  <c r="AN70" i="7"/>
  <c r="AK70" i="7"/>
  <c r="AD70" i="7"/>
  <c r="AI70" i="7"/>
  <c r="AJ70" i="7"/>
  <c r="AG70" i="7"/>
  <c r="F71" i="7"/>
  <c r="D71" i="7"/>
  <c r="AC71" i="7"/>
  <c r="E71" i="7"/>
  <c r="W71" i="7"/>
  <c r="B71" i="7"/>
  <c r="A72" i="7"/>
  <c r="C71" i="7"/>
  <c r="U69" i="7"/>
  <c r="T69" i="7"/>
  <c r="B72" i="14"/>
  <c r="A73" i="14"/>
  <c r="A70" i="19"/>
  <c r="B69" i="19"/>
  <c r="BB72" i="2"/>
  <c r="L72" i="2"/>
  <c r="M72" i="2"/>
  <c r="N72" i="2"/>
  <c r="O72" i="2"/>
  <c r="I69" i="2"/>
  <c r="N69" i="2"/>
  <c r="O69" i="2"/>
  <c r="J70" i="2"/>
  <c r="V69" i="6"/>
  <c r="A71" i="6"/>
  <c r="B70" i="6"/>
  <c r="F70" i="6"/>
  <c r="E70" i="6"/>
  <c r="W70" i="6"/>
  <c r="D70" i="6"/>
  <c r="AC70" i="6"/>
  <c r="C70" i="6"/>
  <c r="T71" i="4"/>
  <c r="AP71" i="4"/>
  <c r="AQ71" i="4"/>
  <c r="AD71" i="4"/>
  <c r="AE71" i="4"/>
  <c r="AF71" i="4"/>
  <c r="AG71" i="4"/>
  <c r="AH71" i="4"/>
  <c r="AI71" i="4"/>
  <c r="AJ71" i="4"/>
  <c r="AK71" i="4"/>
  <c r="AL71" i="4"/>
  <c r="AM71" i="4"/>
  <c r="AN71" i="4"/>
  <c r="H71" i="4"/>
  <c r="V69" i="3"/>
  <c r="U69" i="3"/>
  <c r="L69" i="3"/>
  <c r="BB69" i="3"/>
  <c r="M69" i="3"/>
  <c r="I66" i="3"/>
  <c r="J67" i="3"/>
  <c r="B67" i="20"/>
  <c r="A68" i="20"/>
  <c r="F66" i="16"/>
  <c r="I66" i="16"/>
  <c r="H66" i="16"/>
  <c r="G66" i="16"/>
  <c r="E66" i="16"/>
  <c r="C66" i="16"/>
  <c r="D65" i="16"/>
  <c r="V72" i="2"/>
  <c r="U72" i="2"/>
  <c r="T72" i="2"/>
  <c r="AP72" i="2"/>
  <c r="AQ72" i="2"/>
  <c r="AD72" i="2"/>
  <c r="AE72" i="2"/>
  <c r="AF72" i="2"/>
  <c r="AG72" i="2"/>
  <c r="AI72" i="2"/>
  <c r="AH72" i="2"/>
  <c r="AJ72" i="2"/>
  <c r="AK72" i="2"/>
  <c r="AL72" i="2"/>
  <c r="AM72" i="2"/>
  <c r="AN72" i="2"/>
  <c r="H72" i="2"/>
  <c r="A73" i="12"/>
  <c r="B72" i="12"/>
  <c r="F72" i="12"/>
  <c r="D72" i="12"/>
  <c r="AC72" i="12"/>
  <c r="C72" i="12"/>
  <c r="E72" i="12"/>
  <c r="W72" i="12"/>
  <c r="AE69" i="6"/>
  <c r="AI69" i="6"/>
  <c r="AM69" i="6"/>
  <c r="AQ69" i="6"/>
  <c r="AD69" i="6"/>
  <c r="AH69" i="6"/>
  <c r="AL69" i="6"/>
  <c r="AP69" i="6"/>
  <c r="AG69" i="6"/>
  <c r="AK69" i="6"/>
  <c r="AF69" i="6"/>
  <c r="AJ69" i="6"/>
  <c r="AN69" i="6"/>
  <c r="H69" i="6"/>
  <c r="A68" i="17"/>
  <c r="B67" i="17"/>
  <c r="U71" i="4"/>
  <c r="V71" i="4"/>
  <c r="A73" i="4"/>
  <c r="B72" i="4"/>
  <c r="F72" i="4"/>
  <c r="D72" i="4"/>
  <c r="AC72" i="4"/>
  <c r="C72" i="4"/>
  <c r="E72" i="4"/>
  <c r="W72" i="4"/>
  <c r="B66" i="21"/>
  <c r="A67" i="21"/>
  <c r="N68" i="6"/>
  <c r="O68" i="6"/>
  <c r="M71" i="12"/>
  <c r="L71" i="12"/>
  <c r="BB71" i="12"/>
  <c r="K71" i="12"/>
  <c r="I68" i="12"/>
  <c r="J69" i="12"/>
  <c r="L71" i="4"/>
  <c r="BB71" i="4"/>
  <c r="I68" i="4"/>
  <c r="J69" i="4"/>
  <c r="F70" i="3"/>
  <c r="A71" i="3"/>
  <c r="B70" i="3"/>
  <c r="E70" i="3"/>
  <c r="W70" i="3"/>
  <c r="D70" i="3"/>
  <c r="AC70" i="3"/>
  <c r="C70" i="3"/>
  <c r="A68" i="16"/>
  <c r="B67" i="16"/>
  <c r="A74" i="2"/>
  <c r="B73" i="2"/>
  <c r="K72" i="2"/>
  <c r="F73" i="2"/>
  <c r="D73" i="2"/>
  <c r="AC73" i="2"/>
  <c r="C73" i="2"/>
  <c r="E73" i="2"/>
  <c r="W73" i="2"/>
  <c r="B69" i="22"/>
  <c r="A70" i="22"/>
  <c r="V71" i="12"/>
  <c r="AQ71" i="12"/>
  <c r="AF71" i="12"/>
  <c r="AG71" i="12"/>
  <c r="AD71" i="12"/>
  <c r="AE71" i="12"/>
  <c r="AP71" i="12"/>
  <c r="AN71" i="12"/>
  <c r="AH71" i="12"/>
  <c r="AI71" i="12"/>
  <c r="AJ71" i="12"/>
  <c r="AK71" i="12"/>
  <c r="AL71" i="12"/>
  <c r="AM71" i="12"/>
  <c r="H71" i="12"/>
  <c r="L69" i="6"/>
  <c r="M69" i="6"/>
  <c r="K69" i="6"/>
  <c r="BB69" i="6"/>
  <c r="I66" i="6"/>
  <c r="J67" i="6"/>
  <c r="K70" i="12"/>
  <c r="T69" i="3"/>
  <c r="AP69" i="3"/>
  <c r="AD69" i="3"/>
  <c r="AE69" i="3"/>
  <c r="AF69" i="3"/>
  <c r="AG69" i="3"/>
  <c r="AH69" i="3"/>
  <c r="AI69" i="3"/>
  <c r="AJ69" i="3"/>
  <c r="AK69" i="3"/>
  <c r="AL69" i="3"/>
  <c r="AM69" i="3"/>
  <c r="AN69" i="3"/>
  <c r="AQ69" i="3"/>
  <c r="H69" i="3"/>
  <c r="V71" i="7"/>
  <c r="M71" i="7"/>
  <c r="L71" i="7"/>
  <c r="I68" i="7"/>
  <c r="BB71" i="7"/>
  <c r="J69" i="7"/>
  <c r="AA22" i="7"/>
  <c r="AA70" i="7"/>
  <c r="Z70" i="7"/>
  <c r="AB70" i="7"/>
  <c r="Y22" i="7"/>
  <c r="Y70" i="7"/>
  <c r="Z22" i="7"/>
  <c r="AB22" i="7"/>
  <c r="U69" i="5"/>
  <c r="T69" i="5"/>
  <c r="B70" i="18"/>
  <c r="A71" i="18"/>
  <c r="K70" i="7"/>
  <c r="AE72" i="8"/>
  <c r="AM72" i="8"/>
  <c r="AG72" i="8"/>
  <c r="AI72" i="8"/>
  <c r="AD72" i="8"/>
  <c r="AL72" i="8"/>
  <c r="T72" i="8"/>
  <c r="AQ72" i="8"/>
  <c r="AF72" i="8"/>
  <c r="AN72" i="8"/>
  <c r="AH72" i="8"/>
  <c r="AJ72" i="8"/>
  <c r="AK72" i="8"/>
  <c r="H72" i="8"/>
  <c r="AP72" i="8"/>
  <c r="V72" i="8"/>
  <c r="U72" i="8"/>
  <c r="F73" i="8"/>
  <c r="E73" i="8"/>
  <c r="W73" i="8"/>
  <c r="D73" i="8"/>
  <c r="AC73" i="8"/>
  <c r="A74" i="8"/>
  <c r="B73" i="8"/>
  <c r="C73" i="8"/>
  <c r="B71" i="5"/>
  <c r="F71" i="5"/>
  <c r="A72" i="5"/>
  <c r="C71" i="5"/>
  <c r="V71" i="5"/>
  <c r="E71" i="5"/>
  <c r="W71" i="5"/>
  <c r="D71" i="5"/>
  <c r="AC71" i="5"/>
  <c r="K69" i="5"/>
  <c r="M70" i="5"/>
  <c r="I67" i="5"/>
  <c r="L70" i="5"/>
  <c r="BB70" i="5"/>
  <c r="J68" i="5"/>
  <c r="Z22" i="12"/>
  <c r="Y22" i="12"/>
  <c r="Y71" i="12"/>
  <c r="Z71" i="12"/>
  <c r="AB22" i="12"/>
  <c r="AA22" i="12"/>
  <c r="AA71" i="12"/>
  <c r="AB71" i="12"/>
  <c r="U71" i="12"/>
  <c r="T71" i="12"/>
  <c r="U69" i="6"/>
  <c r="T69" i="6"/>
  <c r="F72" i="7"/>
  <c r="D72" i="7"/>
  <c r="AC72" i="7"/>
  <c r="E72" i="7"/>
  <c r="W72" i="7"/>
  <c r="B72" i="7"/>
  <c r="A73" i="7"/>
  <c r="C72" i="7"/>
  <c r="AI71" i="7"/>
  <c r="AF71" i="7"/>
  <c r="AM71" i="7"/>
  <c r="AD71" i="7"/>
  <c r="AN71" i="7"/>
  <c r="AK71" i="7"/>
  <c r="H71" i="7"/>
  <c r="AH71" i="7"/>
  <c r="AQ71" i="7"/>
  <c r="AG71" i="7"/>
  <c r="AP71" i="7"/>
  <c r="AE71" i="7"/>
  <c r="AJ71" i="7"/>
  <c r="AL71" i="7"/>
  <c r="S72" i="23"/>
  <c r="BB72" i="23"/>
  <c r="L72" i="23"/>
  <c r="K72" i="23"/>
  <c r="R72" i="23"/>
  <c r="W72" i="23"/>
  <c r="M72" i="23"/>
  <c r="V72" i="23"/>
  <c r="O72" i="23"/>
  <c r="I72" i="23"/>
  <c r="T72" i="23"/>
  <c r="U72" i="23"/>
  <c r="X72" i="23"/>
  <c r="J72" i="23"/>
  <c r="Q72" i="23"/>
  <c r="P72" i="23"/>
  <c r="N72" i="23"/>
  <c r="A74" i="23"/>
  <c r="E73" i="23"/>
  <c r="B73" i="23"/>
  <c r="F73" i="23"/>
  <c r="D73" i="23"/>
  <c r="C73" i="23"/>
  <c r="U60" i="7"/>
  <c r="T60" i="7"/>
  <c r="B67" i="15"/>
  <c r="A68" i="15"/>
  <c r="U52" i="3"/>
  <c r="T52" i="3"/>
  <c r="U70" i="7"/>
  <c r="T70" i="7"/>
  <c r="M72" i="8"/>
  <c r="BB72" i="8"/>
  <c r="L72" i="8"/>
  <c r="K72" i="8"/>
  <c r="I69" i="8"/>
  <c r="N69" i="8"/>
  <c r="O69" i="8"/>
  <c r="J70" i="8"/>
  <c r="AQ70" i="5"/>
  <c r="AI70" i="5"/>
  <c r="AL70" i="5"/>
  <c r="AN70" i="5"/>
  <c r="AD70" i="5"/>
  <c r="AG70" i="5"/>
  <c r="H70" i="5"/>
  <c r="AP70" i="5"/>
  <c r="AE70" i="5"/>
  <c r="AK70" i="5"/>
  <c r="AM70" i="5"/>
  <c r="AH70" i="5"/>
  <c r="AF70" i="5"/>
  <c r="AJ70" i="5"/>
  <c r="U12" i="5"/>
  <c r="T12" i="5"/>
  <c r="H47" i="10"/>
  <c r="B73" i="14"/>
  <c r="A74" i="14"/>
  <c r="A71" i="22"/>
  <c r="B70" i="22"/>
  <c r="G67" i="16"/>
  <c r="I67" i="16"/>
  <c r="H67" i="16"/>
  <c r="F67" i="16"/>
  <c r="E67" i="16"/>
  <c r="C67" i="16"/>
  <c r="L70" i="3"/>
  <c r="M70" i="3"/>
  <c r="BB70" i="3"/>
  <c r="I67" i="3"/>
  <c r="J68" i="3"/>
  <c r="A68" i="21"/>
  <c r="B67" i="21"/>
  <c r="K71" i="4"/>
  <c r="M72" i="4"/>
  <c r="BB72" i="4"/>
  <c r="L72" i="4"/>
  <c r="I69" i="4"/>
  <c r="N69" i="4"/>
  <c r="O69" i="4"/>
  <c r="J70" i="4"/>
  <c r="H70" i="6"/>
  <c r="AQ70" i="6"/>
  <c r="AJ70" i="6"/>
  <c r="AP70" i="6"/>
  <c r="AK70" i="6"/>
  <c r="AD70" i="6"/>
  <c r="AL70" i="6"/>
  <c r="AE70" i="6"/>
  <c r="AM70" i="6"/>
  <c r="AF70" i="6"/>
  <c r="AN70" i="6"/>
  <c r="AG70" i="6"/>
  <c r="AH70" i="6"/>
  <c r="AI70" i="6"/>
  <c r="AI73" i="2"/>
  <c r="AJ73" i="2"/>
  <c r="AP73" i="2"/>
  <c r="AQ73" i="2"/>
  <c r="AD73" i="2"/>
  <c r="AE73" i="2"/>
  <c r="AM73" i="2"/>
  <c r="AN73" i="2"/>
  <c r="AF73" i="2"/>
  <c r="AH73" i="2"/>
  <c r="AG73" i="2"/>
  <c r="AK73" i="2"/>
  <c r="AL73" i="2"/>
  <c r="H73" i="2"/>
  <c r="A69" i="16"/>
  <c r="B68" i="16"/>
  <c r="V70" i="3"/>
  <c r="A72" i="3"/>
  <c r="F71" i="3"/>
  <c r="B71" i="3"/>
  <c r="D71" i="3"/>
  <c r="AC71" i="3"/>
  <c r="C71" i="3"/>
  <c r="E71" i="3"/>
  <c r="W71" i="3"/>
  <c r="V72" i="4"/>
  <c r="U72" i="4"/>
  <c r="F73" i="4"/>
  <c r="A74" i="4"/>
  <c r="B73" i="4"/>
  <c r="E73" i="4"/>
  <c r="W73" i="4"/>
  <c r="D73" i="4"/>
  <c r="AC73" i="4"/>
  <c r="C73" i="4"/>
  <c r="AH72" i="12"/>
  <c r="AI72" i="12"/>
  <c r="AJ72" i="12"/>
  <c r="AK72" i="12"/>
  <c r="AL72" i="12"/>
  <c r="AM72" i="12"/>
  <c r="AQ72" i="12"/>
  <c r="AF72" i="12"/>
  <c r="AG72" i="12"/>
  <c r="AD72" i="12"/>
  <c r="AE72" i="12"/>
  <c r="AP72" i="12"/>
  <c r="AN72" i="12"/>
  <c r="H72" i="12"/>
  <c r="D66" i="16"/>
  <c r="V70" i="6"/>
  <c r="U70" i="6"/>
  <c r="T70" i="6"/>
  <c r="BB70" i="6"/>
  <c r="L70" i="6"/>
  <c r="M70" i="6"/>
  <c r="I67" i="6"/>
  <c r="J68" i="6"/>
  <c r="A71" i="19"/>
  <c r="B70" i="19"/>
  <c r="L73" i="2"/>
  <c r="BB73" i="2"/>
  <c r="I70" i="2"/>
  <c r="N70" i="2"/>
  <c r="O70" i="2"/>
  <c r="J71" i="2"/>
  <c r="AQ70" i="3"/>
  <c r="AP70" i="3"/>
  <c r="AE70" i="3"/>
  <c r="AG70" i="3"/>
  <c r="AI70" i="3"/>
  <c r="AK70" i="3"/>
  <c r="AM70" i="3"/>
  <c r="AN70" i="3"/>
  <c r="AD70" i="3"/>
  <c r="AF70" i="3"/>
  <c r="AH70" i="3"/>
  <c r="AJ70" i="3"/>
  <c r="AL70" i="3"/>
  <c r="H70" i="3"/>
  <c r="A69" i="17"/>
  <c r="B68" i="17"/>
  <c r="BB72" i="12"/>
  <c r="L72" i="12"/>
  <c r="M72" i="12"/>
  <c r="I69" i="12"/>
  <c r="N69" i="12"/>
  <c r="O69" i="12"/>
  <c r="J70" i="12"/>
  <c r="A69" i="20"/>
  <c r="B68" i="20"/>
  <c r="K69" i="3"/>
  <c r="A72" i="6"/>
  <c r="F71" i="6"/>
  <c r="B71" i="6"/>
  <c r="D71" i="6"/>
  <c r="AC71" i="6"/>
  <c r="E71" i="6"/>
  <c r="W71" i="6"/>
  <c r="C71" i="6"/>
  <c r="U73" i="2"/>
  <c r="T73" i="2"/>
  <c r="V73" i="2"/>
  <c r="B74" i="2"/>
  <c r="F74" i="2"/>
  <c r="A75" i="2"/>
  <c r="D74" i="2"/>
  <c r="AC74" i="2"/>
  <c r="C74" i="2"/>
  <c r="E74" i="2"/>
  <c r="W74" i="2"/>
  <c r="T72" i="4"/>
  <c r="AD72" i="4"/>
  <c r="AE72" i="4"/>
  <c r="AF72" i="4"/>
  <c r="AG72" i="4"/>
  <c r="AH72" i="4"/>
  <c r="AI72" i="4"/>
  <c r="AJ72" i="4"/>
  <c r="AK72" i="4"/>
  <c r="AL72" i="4"/>
  <c r="AM72" i="4"/>
  <c r="AN72" i="4"/>
  <c r="AP72" i="4"/>
  <c r="AQ72" i="4"/>
  <c r="H72" i="4"/>
  <c r="U72" i="12"/>
  <c r="V72" i="12"/>
  <c r="T72" i="12"/>
  <c r="F73" i="12"/>
  <c r="A74" i="12"/>
  <c r="B73" i="12"/>
  <c r="K72" i="12"/>
  <c r="E73" i="12"/>
  <c r="W73" i="12"/>
  <c r="D73" i="12"/>
  <c r="AC73" i="12"/>
  <c r="C73" i="12"/>
  <c r="M73" i="2"/>
  <c r="N72" i="4"/>
  <c r="O72" i="4"/>
  <c r="U70" i="5"/>
  <c r="T70" i="5"/>
  <c r="AB21" i="5"/>
  <c r="Y21" i="5"/>
  <c r="Y70" i="5"/>
  <c r="Z70" i="5"/>
  <c r="Z21" i="5"/>
  <c r="AA21" i="5"/>
  <c r="AA70" i="5"/>
  <c r="AB70" i="5"/>
  <c r="A69" i="15"/>
  <c r="B68" i="15"/>
  <c r="W73" i="23"/>
  <c r="S73" i="23"/>
  <c r="X73" i="23"/>
  <c r="J73" i="23"/>
  <c r="P73" i="23"/>
  <c r="K73" i="23"/>
  <c r="N73" i="23"/>
  <c r="BB73" i="23"/>
  <c r="L73" i="23"/>
  <c r="U73" i="23"/>
  <c r="Q73" i="23"/>
  <c r="R73" i="23"/>
  <c r="I73" i="23"/>
  <c r="V73" i="23"/>
  <c r="M73" i="23"/>
  <c r="T73" i="23"/>
  <c r="O73" i="23"/>
  <c r="B74" i="23"/>
  <c r="E74" i="23"/>
  <c r="C74" i="23"/>
  <c r="A75" i="23"/>
  <c r="F74" i="23"/>
  <c r="D74" i="23"/>
  <c r="V72" i="7"/>
  <c r="L72" i="7"/>
  <c r="BB72" i="7"/>
  <c r="J70" i="7"/>
  <c r="I69" i="7"/>
  <c r="N69" i="7"/>
  <c r="O69" i="7"/>
  <c r="M72" i="7"/>
  <c r="N72" i="7"/>
  <c r="O72" i="7"/>
  <c r="AP71" i="5"/>
  <c r="AH71" i="5"/>
  <c r="AJ71" i="5"/>
  <c r="AK71" i="5"/>
  <c r="AM71" i="5"/>
  <c r="AD71" i="5"/>
  <c r="H71" i="5"/>
  <c r="AQ71" i="5"/>
  <c r="AG71" i="5"/>
  <c r="AI71" i="5"/>
  <c r="AE71" i="5"/>
  <c r="AL71" i="5"/>
  <c r="AN71" i="5"/>
  <c r="AF71" i="5"/>
  <c r="U73" i="8"/>
  <c r="V73" i="8"/>
  <c r="A75" i="8"/>
  <c r="F74" i="8"/>
  <c r="C74" i="8"/>
  <c r="B74" i="8"/>
  <c r="D74" i="8"/>
  <c r="AC74" i="8"/>
  <c r="E74" i="8"/>
  <c r="W74" i="8"/>
  <c r="A72" i="18"/>
  <c r="B71" i="18"/>
  <c r="K71" i="7"/>
  <c r="N72" i="12"/>
  <c r="O72" i="12"/>
  <c r="U70" i="3"/>
  <c r="T70" i="3"/>
  <c r="AA12" i="6"/>
  <c r="AB22" i="6"/>
  <c r="Y70" i="6"/>
  <c r="AB12" i="6"/>
  <c r="Z70" i="6"/>
  <c r="AA70" i="6"/>
  <c r="AA22" i="6"/>
  <c r="Y12" i="6"/>
  <c r="AB70" i="6"/>
  <c r="Z12" i="6"/>
  <c r="Z22" i="6"/>
  <c r="Y22" i="6"/>
  <c r="N72" i="8"/>
  <c r="O72" i="8"/>
  <c r="AA20" i="7"/>
  <c r="Y71" i="7"/>
  <c r="AB20" i="7"/>
  <c r="Y20" i="7"/>
  <c r="Z20" i="7"/>
  <c r="AB52" i="7"/>
  <c r="AB71" i="7"/>
  <c r="AA52" i="7"/>
  <c r="Z52" i="7"/>
  <c r="Z71" i="7"/>
  <c r="Y52" i="7"/>
  <c r="AA71" i="7"/>
  <c r="A74" i="7"/>
  <c r="B73" i="7"/>
  <c r="D73" i="7"/>
  <c r="AC73" i="7"/>
  <c r="F73" i="7"/>
  <c r="E73" i="7"/>
  <c r="W73" i="7"/>
  <c r="C73" i="7"/>
  <c r="AK72" i="7"/>
  <c r="AH72" i="7"/>
  <c r="AQ72" i="7"/>
  <c r="AG72" i="7"/>
  <c r="AP72" i="7"/>
  <c r="AE72" i="7"/>
  <c r="H72" i="7"/>
  <c r="AJ72" i="7"/>
  <c r="AL72" i="7"/>
  <c r="AI72" i="7"/>
  <c r="AF72" i="7"/>
  <c r="AM72" i="7"/>
  <c r="AD72" i="7"/>
  <c r="AN72" i="7"/>
  <c r="A73" i="5"/>
  <c r="F72" i="5"/>
  <c r="C72" i="5"/>
  <c r="B72" i="5"/>
  <c r="E72" i="5"/>
  <c r="W72" i="5"/>
  <c r="D72" i="5"/>
  <c r="AC72" i="5"/>
  <c r="L71" i="5"/>
  <c r="K71" i="5"/>
  <c r="I68" i="5"/>
  <c r="K70" i="5"/>
  <c r="BB71" i="5"/>
  <c r="M71" i="5"/>
  <c r="J69" i="5"/>
  <c r="L73" i="8"/>
  <c r="BB73" i="8"/>
  <c r="K73" i="8"/>
  <c r="I70" i="8"/>
  <c r="N70" i="8"/>
  <c r="O70" i="8"/>
  <c r="M73" i="8"/>
  <c r="J71" i="8"/>
  <c r="AK73" i="8"/>
  <c r="AE73" i="8"/>
  <c r="AM73" i="8"/>
  <c r="AG73" i="8"/>
  <c r="AP73" i="8"/>
  <c r="AJ73" i="8"/>
  <c r="AQ73" i="8"/>
  <c r="AD73" i="8"/>
  <c r="AL73" i="8"/>
  <c r="AF73" i="8"/>
  <c r="AN73" i="8"/>
  <c r="AH73" i="8"/>
  <c r="AI73" i="8"/>
  <c r="H73" i="8"/>
  <c r="T73" i="8"/>
  <c r="U71" i="7"/>
  <c r="T71" i="7"/>
  <c r="B74" i="14"/>
  <c r="A75" i="14"/>
  <c r="AP73" i="12"/>
  <c r="AN73" i="12"/>
  <c r="AH73" i="12"/>
  <c r="AI73" i="12"/>
  <c r="AJ73" i="12"/>
  <c r="AK73" i="12"/>
  <c r="AL73" i="12"/>
  <c r="AM73" i="12"/>
  <c r="AQ73" i="12"/>
  <c r="AF73" i="12"/>
  <c r="AG73" i="12"/>
  <c r="AD73" i="12"/>
  <c r="AE73" i="12"/>
  <c r="H73" i="12"/>
  <c r="AD74" i="2"/>
  <c r="AE74" i="2"/>
  <c r="AF74" i="2"/>
  <c r="AG74" i="2"/>
  <c r="AH74" i="2"/>
  <c r="AP74" i="2"/>
  <c r="AQ74" i="2"/>
  <c r="AK74" i="2"/>
  <c r="AL74" i="2"/>
  <c r="AI74" i="2"/>
  <c r="AM74" i="2"/>
  <c r="AN74" i="2"/>
  <c r="AJ74" i="2"/>
  <c r="H74" i="2"/>
  <c r="M71" i="6"/>
  <c r="L71" i="6"/>
  <c r="BB71" i="6"/>
  <c r="I68" i="6"/>
  <c r="J69" i="6"/>
  <c r="A70" i="20"/>
  <c r="B69" i="20"/>
  <c r="K70" i="6"/>
  <c r="L73" i="4"/>
  <c r="BB73" i="4"/>
  <c r="M73" i="4"/>
  <c r="I70" i="4"/>
  <c r="N70" i="4"/>
  <c r="O70" i="4"/>
  <c r="J71" i="4"/>
  <c r="L71" i="3"/>
  <c r="M71" i="3"/>
  <c r="BB71" i="3"/>
  <c r="I68" i="3"/>
  <c r="J69" i="3"/>
  <c r="V74" i="2"/>
  <c r="U74" i="2"/>
  <c r="T74" i="2"/>
  <c r="K73" i="2"/>
  <c r="M74" i="2"/>
  <c r="BB74" i="2"/>
  <c r="L74" i="2"/>
  <c r="I71" i="2"/>
  <c r="N71" i="2"/>
  <c r="O71" i="2"/>
  <c r="J72" i="2"/>
  <c r="V71" i="6"/>
  <c r="AD71" i="6"/>
  <c r="H71" i="6"/>
  <c r="AI71" i="6"/>
  <c r="AJ71" i="6"/>
  <c r="AL71" i="6"/>
  <c r="AP71" i="6"/>
  <c r="AK71" i="6"/>
  <c r="AE71" i="6"/>
  <c r="AM71" i="6"/>
  <c r="AN71" i="6"/>
  <c r="AH71" i="6"/>
  <c r="AG71" i="6"/>
  <c r="AF71" i="6"/>
  <c r="AQ71" i="6"/>
  <c r="V73" i="4"/>
  <c r="U73" i="4"/>
  <c r="A75" i="4"/>
  <c r="B74" i="4"/>
  <c r="K73" i="4"/>
  <c r="F74" i="4"/>
  <c r="E74" i="4"/>
  <c r="W74" i="4"/>
  <c r="D74" i="4"/>
  <c r="AC74" i="4"/>
  <c r="C74" i="4"/>
  <c r="AD71" i="3"/>
  <c r="AE71" i="3"/>
  <c r="AF71" i="3"/>
  <c r="AG71" i="3"/>
  <c r="AH71" i="3"/>
  <c r="AI71" i="3"/>
  <c r="AJ71" i="3"/>
  <c r="AK71" i="3"/>
  <c r="AL71" i="3"/>
  <c r="AM71" i="3"/>
  <c r="AQ71" i="3"/>
  <c r="AP71" i="3"/>
  <c r="AN71" i="3"/>
  <c r="H71" i="3"/>
  <c r="F68" i="16"/>
  <c r="G68" i="16"/>
  <c r="C68" i="16"/>
  <c r="H68" i="16"/>
  <c r="I68" i="16"/>
  <c r="E68" i="16"/>
  <c r="K70" i="3"/>
  <c r="M73" i="12"/>
  <c r="L73" i="12"/>
  <c r="BB73" i="12"/>
  <c r="I70" i="12"/>
  <c r="N70" i="12"/>
  <c r="O70" i="12"/>
  <c r="J71" i="12"/>
  <c r="B72" i="6"/>
  <c r="A73" i="6"/>
  <c r="F72" i="6"/>
  <c r="D72" i="6"/>
  <c r="AC72" i="6"/>
  <c r="C72" i="6"/>
  <c r="E72" i="6"/>
  <c r="W72" i="6"/>
  <c r="B69" i="17"/>
  <c r="A70" i="17"/>
  <c r="A72" i="19"/>
  <c r="B71" i="19"/>
  <c r="T73" i="4"/>
  <c r="AD73" i="4"/>
  <c r="AE73" i="4"/>
  <c r="AF73" i="4"/>
  <c r="AG73" i="4"/>
  <c r="AH73" i="4"/>
  <c r="AI73" i="4"/>
  <c r="AJ73" i="4"/>
  <c r="AK73" i="4"/>
  <c r="AL73" i="4"/>
  <c r="AM73" i="4"/>
  <c r="AN73" i="4"/>
  <c r="AP73" i="4"/>
  <c r="AQ73" i="4"/>
  <c r="H73" i="4"/>
  <c r="U71" i="3"/>
  <c r="V71" i="3"/>
  <c r="B72" i="3"/>
  <c r="K71" i="3"/>
  <c r="A73" i="3"/>
  <c r="F72" i="3"/>
  <c r="D72" i="3"/>
  <c r="AC72" i="3"/>
  <c r="C72" i="3"/>
  <c r="E72" i="3"/>
  <c r="W72" i="3"/>
  <c r="A70" i="16"/>
  <c r="B69" i="16"/>
  <c r="K72" i="4"/>
  <c r="A69" i="21"/>
  <c r="B68" i="21"/>
  <c r="D67" i="16"/>
  <c r="A72" i="22"/>
  <c r="B71" i="22"/>
  <c r="U73" i="12"/>
  <c r="V73" i="12"/>
  <c r="T73" i="12"/>
  <c r="F74" i="12"/>
  <c r="B74" i="12"/>
  <c r="A75" i="12"/>
  <c r="E74" i="12"/>
  <c r="W74" i="12"/>
  <c r="D74" i="12"/>
  <c r="AC74" i="12"/>
  <c r="C74" i="12"/>
  <c r="B75" i="2"/>
  <c r="F75" i="2"/>
  <c r="A76" i="2"/>
  <c r="E75" i="2"/>
  <c r="W75" i="2"/>
  <c r="D75" i="2"/>
  <c r="AC75" i="2"/>
  <c r="C75" i="2"/>
  <c r="T71" i="3"/>
  <c r="Z71" i="3"/>
  <c r="Z22" i="3"/>
  <c r="Z60" i="3"/>
  <c r="AB71" i="3"/>
  <c r="AA22" i="3"/>
  <c r="AB60" i="3"/>
  <c r="Y22" i="3"/>
  <c r="Y60" i="3"/>
  <c r="AA71" i="3"/>
  <c r="AB22" i="3"/>
  <c r="AA60" i="3"/>
  <c r="Y71" i="3"/>
  <c r="U72" i="5"/>
  <c r="V72" i="5"/>
  <c r="A74" i="5"/>
  <c r="B73" i="5"/>
  <c r="C73" i="5"/>
  <c r="F73" i="5"/>
  <c r="D73" i="5"/>
  <c r="AC73" i="5"/>
  <c r="E73" i="5"/>
  <c r="W73" i="5"/>
  <c r="B74" i="7"/>
  <c r="A75" i="7"/>
  <c r="E74" i="7"/>
  <c r="W74" i="7"/>
  <c r="C74" i="7"/>
  <c r="D74" i="7"/>
  <c r="AC74" i="7"/>
  <c r="F74" i="7"/>
  <c r="U52" i="7"/>
  <c r="T52" i="7"/>
  <c r="U12" i="6"/>
  <c r="T12" i="6"/>
  <c r="J47" i="10"/>
  <c r="A73" i="18"/>
  <c r="B72" i="18"/>
  <c r="U74" i="8"/>
  <c r="V74" i="8"/>
  <c r="A76" i="8"/>
  <c r="D75" i="8"/>
  <c r="AC75" i="8"/>
  <c r="E75" i="8"/>
  <c r="W75" i="8"/>
  <c r="B75" i="8"/>
  <c r="F75" i="8"/>
  <c r="C75" i="8"/>
  <c r="Z23" i="5"/>
  <c r="Y23" i="5"/>
  <c r="AB23" i="5"/>
  <c r="AA23" i="5"/>
  <c r="Y71" i="5"/>
  <c r="AB71" i="5"/>
  <c r="Z71" i="5"/>
  <c r="AA71" i="5"/>
  <c r="U71" i="5"/>
  <c r="T71" i="5"/>
  <c r="U72" i="7"/>
  <c r="T72" i="7"/>
  <c r="O74" i="23"/>
  <c r="P74" i="23"/>
  <c r="N74" i="23"/>
  <c r="BB74" i="23"/>
  <c r="L74" i="23"/>
  <c r="K74" i="23"/>
  <c r="R74" i="23"/>
  <c r="S74" i="23"/>
  <c r="U74" i="23"/>
  <c r="M74" i="23"/>
  <c r="V74" i="23"/>
  <c r="I74" i="23"/>
  <c r="T74" i="23"/>
  <c r="Q74" i="23"/>
  <c r="X74" i="23"/>
  <c r="J74" i="23"/>
  <c r="W74" i="23"/>
  <c r="Y52" i="6"/>
  <c r="AA20" i="6"/>
  <c r="AB52" i="6"/>
  <c r="Z71" i="6"/>
  <c r="Y20" i="6"/>
  <c r="Y71" i="6"/>
  <c r="AB20" i="6"/>
  <c r="AB71" i="6"/>
  <c r="AA52" i="6"/>
  <c r="Z20" i="6"/>
  <c r="Z52" i="6"/>
  <c r="AA71" i="6"/>
  <c r="U71" i="6"/>
  <c r="T71" i="6"/>
  <c r="L72" i="5"/>
  <c r="M72" i="5"/>
  <c r="J70" i="5"/>
  <c r="K72" i="5"/>
  <c r="BB72" i="5"/>
  <c r="I69" i="5"/>
  <c r="N69" i="5"/>
  <c r="O69" i="5"/>
  <c r="AQ72" i="5"/>
  <c r="AE72" i="5"/>
  <c r="AP72" i="5"/>
  <c r="AJ72" i="5"/>
  <c r="AK72" i="5"/>
  <c r="AM72" i="5"/>
  <c r="AG72" i="5"/>
  <c r="T72" i="5"/>
  <c r="AD72" i="5"/>
  <c r="AF72" i="5"/>
  <c r="AI72" i="5"/>
  <c r="AH72" i="5"/>
  <c r="AL72" i="5"/>
  <c r="AN72" i="5"/>
  <c r="H72" i="5"/>
  <c r="V73" i="7"/>
  <c r="U73" i="7"/>
  <c r="T73" i="7"/>
  <c r="AP73" i="7"/>
  <c r="AE73" i="7"/>
  <c r="AJ73" i="7"/>
  <c r="AL73" i="7"/>
  <c r="AI73" i="7"/>
  <c r="AG73" i="7"/>
  <c r="H73" i="7"/>
  <c r="AD73" i="7"/>
  <c r="AN73" i="7"/>
  <c r="AK73" i="7"/>
  <c r="AH73" i="7"/>
  <c r="AF73" i="7"/>
  <c r="AM73" i="7"/>
  <c r="AQ73" i="7"/>
  <c r="M73" i="7"/>
  <c r="I70" i="7"/>
  <c r="N70" i="7"/>
  <c r="O70" i="7"/>
  <c r="L73" i="7"/>
  <c r="BB73" i="7"/>
  <c r="J71" i="7"/>
  <c r="L74" i="8"/>
  <c r="BB74" i="8"/>
  <c r="M74" i="8"/>
  <c r="I71" i="8"/>
  <c r="N71" i="8"/>
  <c r="O71" i="8"/>
  <c r="J72" i="8"/>
  <c r="T74" i="8"/>
  <c r="AI74" i="8"/>
  <c r="AQ74" i="8"/>
  <c r="AK74" i="8"/>
  <c r="AE74" i="8"/>
  <c r="AM74" i="8"/>
  <c r="AG74" i="8"/>
  <c r="H74" i="8"/>
  <c r="AP74" i="8"/>
  <c r="AJ74" i="8"/>
  <c r="AD74" i="8"/>
  <c r="AL74" i="8"/>
  <c r="AF74" i="8"/>
  <c r="AN74" i="8"/>
  <c r="AH74" i="8"/>
  <c r="K72" i="7"/>
  <c r="D75" i="23"/>
  <c r="C75" i="23"/>
  <c r="F75" i="23"/>
  <c r="B75" i="23"/>
  <c r="A76" i="23"/>
  <c r="E75" i="23"/>
  <c r="A70" i="15"/>
  <c r="B69" i="15"/>
  <c r="A76" i="14"/>
  <c r="B75" i="14"/>
  <c r="M75" i="2"/>
  <c r="L75" i="2"/>
  <c r="BB75" i="2"/>
  <c r="I72" i="2"/>
  <c r="J73" i="2"/>
  <c r="F75" i="12"/>
  <c r="A76" i="12"/>
  <c r="B75" i="12"/>
  <c r="D75" i="12"/>
  <c r="AC75" i="12"/>
  <c r="C75" i="12"/>
  <c r="E75" i="12"/>
  <c r="W75" i="12"/>
  <c r="E69" i="16"/>
  <c r="H69" i="16"/>
  <c r="F69" i="16"/>
  <c r="I69" i="16"/>
  <c r="G69" i="16"/>
  <c r="C69" i="16"/>
  <c r="B72" i="19"/>
  <c r="A73" i="19"/>
  <c r="V72" i="6"/>
  <c r="L72" i="6"/>
  <c r="M72" i="6"/>
  <c r="BB72" i="6"/>
  <c r="I69" i="6"/>
  <c r="N69" i="6"/>
  <c r="O69" i="6"/>
  <c r="J70" i="6"/>
  <c r="F75" i="4"/>
  <c r="B75" i="4"/>
  <c r="A76" i="4"/>
  <c r="E75" i="4"/>
  <c r="W75" i="4"/>
  <c r="D75" i="4"/>
  <c r="AC75" i="4"/>
  <c r="C75" i="4"/>
  <c r="K74" i="2"/>
  <c r="V74" i="12"/>
  <c r="K74" i="12"/>
  <c r="BB74" i="12"/>
  <c r="L74" i="12"/>
  <c r="M74" i="12"/>
  <c r="I71" i="12"/>
  <c r="N71" i="12"/>
  <c r="O71" i="12"/>
  <c r="J72" i="12"/>
  <c r="A70" i="21"/>
  <c r="B69" i="21"/>
  <c r="B70" i="16"/>
  <c r="A71" i="16"/>
  <c r="AP72" i="3"/>
  <c r="AD72" i="3"/>
  <c r="AE72" i="3"/>
  <c r="AF72" i="3"/>
  <c r="AG72" i="3"/>
  <c r="AH72" i="3"/>
  <c r="AI72" i="3"/>
  <c r="AJ72" i="3"/>
  <c r="AK72" i="3"/>
  <c r="AL72" i="3"/>
  <c r="AM72" i="3"/>
  <c r="AN72" i="3"/>
  <c r="AQ72" i="3"/>
  <c r="H72" i="3"/>
  <c r="A71" i="17"/>
  <c r="B70" i="17"/>
  <c r="K71" i="6"/>
  <c r="A77" i="2"/>
  <c r="B76" i="2"/>
  <c r="F76" i="2"/>
  <c r="E76" i="2"/>
  <c r="W76" i="2"/>
  <c r="D76" i="2"/>
  <c r="AC76" i="2"/>
  <c r="C76" i="2"/>
  <c r="AG74" i="12"/>
  <c r="AP74" i="12"/>
  <c r="AN74" i="12"/>
  <c r="AI74" i="12"/>
  <c r="AK74" i="12"/>
  <c r="AL74" i="12"/>
  <c r="AM74" i="12"/>
  <c r="H74" i="12"/>
  <c r="AH74" i="12"/>
  <c r="AJ74" i="12"/>
  <c r="AE74" i="12"/>
  <c r="AD74" i="12"/>
  <c r="AF74" i="12"/>
  <c r="AQ74" i="12"/>
  <c r="A73" i="22"/>
  <c r="B72" i="22"/>
  <c r="F73" i="3"/>
  <c r="B73" i="3"/>
  <c r="A74" i="3"/>
  <c r="D73" i="3"/>
  <c r="AC73" i="3"/>
  <c r="C73" i="3"/>
  <c r="E73" i="3"/>
  <c r="W73" i="3"/>
  <c r="AF72" i="6"/>
  <c r="AJ72" i="6"/>
  <c r="AN72" i="6"/>
  <c r="AE72" i="6"/>
  <c r="AI72" i="6"/>
  <c r="AM72" i="6"/>
  <c r="AQ72" i="6"/>
  <c r="AD72" i="6"/>
  <c r="AH72" i="6"/>
  <c r="AL72" i="6"/>
  <c r="AP72" i="6"/>
  <c r="AG72" i="6"/>
  <c r="AK72" i="6"/>
  <c r="H72" i="6"/>
  <c r="U72" i="6"/>
  <c r="T72" i="6"/>
  <c r="K73" i="12"/>
  <c r="D68" i="16"/>
  <c r="T74" i="4"/>
  <c r="AQ74" i="4"/>
  <c r="AD74" i="4"/>
  <c r="AE74" i="4"/>
  <c r="AF74" i="4"/>
  <c r="AG74" i="4"/>
  <c r="AH74" i="4"/>
  <c r="AI74" i="4"/>
  <c r="AJ74" i="4"/>
  <c r="AK74" i="4"/>
  <c r="AL74" i="4"/>
  <c r="AM74" i="4"/>
  <c r="AN74" i="4"/>
  <c r="AP74" i="4"/>
  <c r="H74" i="4"/>
  <c r="A71" i="20"/>
  <c r="B70" i="20"/>
  <c r="V75" i="2"/>
  <c r="U75" i="2"/>
  <c r="T75" i="2"/>
  <c r="AP75" i="2"/>
  <c r="AQ75" i="2"/>
  <c r="AD75" i="2"/>
  <c r="AE75" i="2"/>
  <c r="AF75" i="2"/>
  <c r="AG75" i="2"/>
  <c r="AJ75" i="2"/>
  <c r="AK75" i="2"/>
  <c r="AL75" i="2"/>
  <c r="AI75" i="2"/>
  <c r="AM75" i="2"/>
  <c r="AN75" i="2"/>
  <c r="AH75" i="2"/>
  <c r="H75" i="2"/>
  <c r="V72" i="3"/>
  <c r="T72" i="3"/>
  <c r="U72" i="3"/>
  <c r="M72" i="3"/>
  <c r="K72" i="3"/>
  <c r="BB72" i="3"/>
  <c r="L72" i="3"/>
  <c r="N72" i="3"/>
  <c r="O72" i="3"/>
  <c r="I69" i="3"/>
  <c r="N69" i="3"/>
  <c r="O69" i="3"/>
  <c r="J70" i="3"/>
  <c r="F73" i="6"/>
  <c r="A74" i="6"/>
  <c r="B73" i="6"/>
  <c r="E73" i="6"/>
  <c r="W73" i="6"/>
  <c r="D73" i="6"/>
  <c r="AC73" i="6"/>
  <c r="C73" i="6"/>
  <c r="U74" i="4"/>
  <c r="V74" i="4"/>
  <c r="L74" i="4"/>
  <c r="M74" i="4"/>
  <c r="K74" i="4"/>
  <c r="BB74" i="4"/>
  <c r="I71" i="4"/>
  <c r="N71" i="4"/>
  <c r="O71" i="4"/>
  <c r="J72" i="4"/>
  <c r="A71" i="15"/>
  <c r="B70" i="15"/>
  <c r="B76" i="23"/>
  <c r="A77" i="23"/>
  <c r="C76" i="23"/>
  <c r="E76" i="23"/>
  <c r="F76" i="23"/>
  <c r="D76" i="23"/>
  <c r="AG75" i="8"/>
  <c r="AP75" i="8"/>
  <c r="AJ75" i="8"/>
  <c r="AD75" i="8"/>
  <c r="AL75" i="8"/>
  <c r="AF75" i="8"/>
  <c r="AN75" i="8"/>
  <c r="T75" i="8"/>
  <c r="AH75" i="8"/>
  <c r="AI75" i="8"/>
  <c r="AQ75" i="8"/>
  <c r="AK75" i="8"/>
  <c r="AE75" i="8"/>
  <c r="AM75" i="8"/>
  <c r="H75" i="8"/>
  <c r="F76" i="8"/>
  <c r="B76" i="8"/>
  <c r="D76" i="8"/>
  <c r="AC76" i="8"/>
  <c r="A77" i="8"/>
  <c r="E76" i="8"/>
  <c r="W76" i="8"/>
  <c r="C76" i="8"/>
  <c r="B73" i="18"/>
  <c r="A74" i="18"/>
  <c r="K73" i="7"/>
  <c r="L74" i="7"/>
  <c r="BB74" i="7"/>
  <c r="J72" i="7"/>
  <c r="M74" i="7"/>
  <c r="I71" i="7"/>
  <c r="N71" i="7"/>
  <c r="O71" i="7"/>
  <c r="V73" i="5"/>
  <c r="U73" i="5"/>
  <c r="F74" i="5"/>
  <c r="A75" i="5"/>
  <c r="C74" i="5"/>
  <c r="B74" i="5"/>
  <c r="D74" i="5"/>
  <c r="AC74" i="5"/>
  <c r="E74" i="5"/>
  <c r="W74" i="5"/>
  <c r="Y72" i="6"/>
  <c r="AB53" i="6"/>
  <c r="Y53" i="6"/>
  <c r="AB24" i="6"/>
  <c r="AA24" i="6"/>
  <c r="AA72" i="6"/>
  <c r="Y24" i="6"/>
  <c r="Z72" i="6"/>
  <c r="AA53" i="6"/>
  <c r="Z24" i="6"/>
  <c r="Z53" i="6"/>
  <c r="AB72" i="6"/>
  <c r="U74" i="12"/>
  <c r="T74" i="12"/>
  <c r="W75" i="23"/>
  <c r="K75" i="23"/>
  <c r="N75" i="23"/>
  <c r="M75" i="23"/>
  <c r="T75" i="23"/>
  <c r="U75" i="23"/>
  <c r="R75" i="23"/>
  <c r="O75" i="23"/>
  <c r="P75" i="23"/>
  <c r="Q75" i="23"/>
  <c r="V75" i="23"/>
  <c r="S75" i="23"/>
  <c r="BB75" i="23"/>
  <c r="L75" i="23"/>
  <c r="X75" i="23"/>
  <c r="J75" i="23"/>
  <c r="I75" i="23"/>
  <c r="N72" i="5"/>
  <c r="O72" i="5"/>
  <c r="U52" i="6"/>
  <c r="T52" i="6"/>
  <c r="V75" i="8"/>
  <c r="U75" i="8"/>
  <c r="K74" i="8"/>
  <c r="L75" i="8"/>
  <c r="K75" i="8"/>
  <c r="M75" i="8"/>
  <c r="BB75" i="8"/>
  <c r="I72" i="8"/>
  <c r="J73" i="8"/>
  <c r="AF74" i="7"/>
  <c r="AM74" i="7"/>
  <c r="AD74" i="7"/>
  <c r="AN74" i="7"/>
  <c r="AK74" i="7"/>
  <c r="AQ74" i="7"/>
  <c r="AI74" i="7"/>
  <c r="AG74" i="7"/>
  <c r="AP74" i="7"/>
  <c r="AE74" i="7"/>
  <c r="AJ74" i="7"/>
  <c r="AL74" i="7"/>
  <c r="AH74" i="7"/>
  <c r="H74" i="7"/>
  <c r="U74" i="7"/>
  <c r="V74" i="7"/>
  <c r="T74" i="7"/>
  <c r="F75" i="7"/>
  <c r="E75" i="7"/>
  <c r="W75" i="7"/>
  <c r="C75" i="7"/>
  <c r="A76" i="7"/>
  <c r="B75" i="7"/>
  <c r="D75" i="7"/>
  <c r="AC75" i="7"/>
  <c r="AQ73" i="5"/>
  <c r="AE73" i="5"/>
  <c r="AP73" i="5"/>
  <c r="AI73" i="5"/>
  <c r="AH73" i="5"/>
  <c r="AL73" i="5"/>
  <c r="AN73" i="5"/>
  <c r="T73" i="5"/>
  <c r="AD73" i="5"/>
  <c r="AF73" i="5"/>
  <c r="AG73" i="5"/>
  <c r="AJ73" i="5"/>
  <c r="AK73" i="5"/>
  <c r="AM73" i="5"/>
  <c r="H73" i="5"/>
  <c r="L73" i="5"/>
  <c r="M73" i="5"/>
  <c r="K73" i="5"/>
  <c r="BB73" i="5"/>
  <c r="I70" i="5"/>
  <c r="N70" i="5"/>
  <c r="O70" i="5"/>
  <c r="J71" i="5"/>
  <c r="U60" i="3"/>
  <c r="T60" i="3"/>
  <c r="A77" i="14"/>
  <c r="B76" i="14"/>
  <c r="M73" i="6"/>
  <c r="L73" i="6"/>
  <c r="BB73" i="6"/>
  <c r="I70" i="6"/>
  <c r="N70" i="6"/>
  <c r="O70" i="6"/>
  <c r="J71" i="6"/>
  <c r="B73" i="22"/>
  <c r="A74" i="22"/>
  <c r="K72" i="6"/>
  <c r="V73" i="6"/>
  <c r="A75" i="6"/>
  <c r="F74" i="6"/>
  <c r="B74" i="6"/>
  <c r="E74" i="6"/>
  <c r="W74" i="6"/>
  <c r="D74" i="6"/>
  <c r="AC74" i="6"/>
  <c r="C74" i="6"/>
  <c r="M73" i="3"/>
  <c r="L73" i="3"/>
  <c r="BB73" i="3"/>
  <c r="I70" i="3"/>
  <c r="N70" i="3"/>
  <c r="O70" i="3"/>
  <c r="J71" i="3"/>
  <c r="A78" i="2"/>
  <c r="B77" i="2"/>
  <c r="F77" i="2"/>
  <c r="E77" i="2"/>
  <c r="W77" i="2"/>
  <c r="D77" i="2"/>
  <c r="AC77" i="2"/>
  <c r="C77" i="2"/>
  <c r="B76" i="4"/>
  <c r="A77" i="4"/>
  <c r="F76" i="4"/>
  <c r="E76" i="4"/>
  <c r="W76" i="4"/>
  <c r="D76" i="4"/>
  <c r="AC76" i="4"/>
  <c r="C76" i="4"/>
  <c r="N72" i="6"/>
  <c r="O72" i="6"/>
  <c r="V75" i="12"/>
  <c r="U75" i="12"/>
  <c r="H75" i="12"/>
  <c r="AF75" i="12"/>
  <c r="AN75" i="12"/>
  <c r="AG75" i="12"/>
  <c r="AH75" i="12"/>
  <c r="T75" i="12"/>
  <c r="AI75" i="12"/>
  <c r="AQ75" i="12"/>
  <c r="AJ75" i="12"/>
  <c r="AP75" i="12"/>
  <c r="AK75" i="12"/>
  <c r="AL75" i="12"/>
  <c r="AE75" i="12"/>
  <c r="AM75" i="12"/>
  <c r="AD75" i="12"/>
  <c r="V76" i="2"/>
  <c r="U76" i="2"/>
  <c r="B70" i="21"/>
  <c r="A71" i="21"/>
  <c r="AP73" i="6"/>
  <c r="AG73" i="6"/>
  <c r="AK73" i="6"/>
  <c r="AE73" i="6"/>
  <c r="AI73" i="6"/>
  <c r="AM73" i="6"/>
  <c r="H73" i="6"/>
  <c r="AF73" i="6"/>
  <c r="AN73" i="6"/>
  <c r="AH73" i="6"/>
  <c r="AJ73" i="6"/>
  <c r="AQ73" i="6"/>
  <c r="AD73" i="6"/>
  <c r="AL73" i="6"/>
  <c r="B71" i="20"/>
  <c r="A72" i="20"/>
  <c r="V73" i="3"/>
  <c r="AP73" i="3"/>
  <c r="AD73" i="3"/>
  <c r="AE73" i="3"/>
  <c r="AF73" i="3"/>
  <c r="AG73" i="3"/>
  <c r="AH73" i="3"/>
  <c r="AI73" i="3"/>
  <c r="AJ73" i="3"/>
  <c r="AK73" i="3"/>
  <c r="AL73" i="3"/>
  <c r="AM73" i="3"/>
  <c r="AN73" i="3"/>
  <c r="AQ73" i="3"/>
  <c r="H73" i="3"/>
  <c r="U75" i="4"/>
  <c r="V75" i="4"/>
  <c r="L75" i="4"/>
  <c r="BB75" i="4"/>
  <c r="M75" i="4"/>
  <c r="K75" i="4"/>
  <c r="I72" i="4"/>
  <c r="J73" i="4"/>
  <c r="A74" i="19"/>
  <c r="B73" i="19"/>
  <c r="B74" i="3"/>
  <c r="A75" i="3"/>
  <c r="F74" i="3"/>
  <c r="E74" i="3"/>
  <c r="W74" i="3"/>
  <c r="D74" i="3"/>
  <c r="AC74" i="3"/>
  <c r="C74" i="3"/>
  <c r="K75" i="2"/>
  <c r="M76" i="2"/>
  <c r="BB76" i="2"/>
  <c r="K76" i="2"/>
  <c r="L76" i="2"/>
  <c r="I73" i="2"/>
  <c r="N73" i="2"/>
  <c r="O73" i="2"/>
  <c r="J74" i="2"/>
  <c r="E70" i="16"/>
  <c r="G70" i="16"/>
  <c r="I70" i="16"/>
  <c r="H70" i="16"/>
  <c r="C70" i="16"/>
  <c r="F70" i="16"/>
  <c r="D69" i="16"/>
  <c r="F76" i="12"/>
  <c r="A77" i="12"/>
  <c r="B76" i="12"/>
  <c r="D76" i="12"/>
  <c r="AC76" i="12"/>
  <c r="C76" i="12"/>
  <c r="E76" i="12"/>
  <c r="W76" i="12"/>
  <c r="T76" i="2"/>
  <c r="AP76" i="2"/>
  <c r="AQ76" i="2"/>
  <c r="AD76" i="2"/>
  <c r="AE76" i="2"/>
  <c r="AF76" i="2"/>
  <c r="AG76" i="2"/>
  <c r="AH76" i="2"/>
  <c r="AJ76" i="2"/>
  <c r="AK76" i="2"/>
  <c r="AL76" i="2"/>
  <c r="AI76" i="2"/>
  <c r="AM76" i="2"/>
  <c r="AN76" i="2"/>
  <c r="H76" i="2"/>
  <c r="A72" i="17"/>
  <c r="B71" i="17"/>
  <c r="A72" i="16"/>
  <c r="B71" i="16"/>
  <c r="T75" i="4"/>
  <c r="AP75" i="4"/>
  <c r="AQ75" i="4"/>
  <c r="AD75" i="4"/>
  <c r="AE75" i="4"/>
  <c r="AF75" i="4"/>
  <c r="AG75" i="4"/>
  <c r="AH75" i="4"/>
  <c r="AI75" i="4"/>
  <c r="AJ75" i="4"/>
  <c r="AK75" i="4"/>
  <c r="AL75" i="4"/>
  <c r="AM75" i="4"/>
  <c r="AN75" i="4"/>
  <c r="H75" i="4"/>
  <c r="BB75" i="12"/>
  <c r="M75" i="12"/>
  <c r="K75" i="12"/>
  <c r="L75" i="12"/>
  <c r="I72" i="12"/>
  <c r="J73" i="12"/>
  <c r="N76" i="2"/>
  <c r="O76" i="2"/>
  <c r="AA13" i="3"/>
  <c r="Z61" i="3"/>
  <c r="Y13" i="3"/>
  <c r="AB61" i="3"/>
  <c r="AA25" i="3"/>
  <c r="Z73" i="3"/>
  <c r="Y25" i="3"/>
  <c r="AB73" i="3"/>
  <c r="AB13" i="3"/>
  <c r="AA61" i="3"/>
  <c r="Z13" i="3"/>
  <c r="Y61" i="3"/>
  <c r="U61" i="3"/>
  <c r="T61" i="3"/>
  <c r="AA73" i="3"/>
  <c r="Z25" i="3"/>
  <c r="Y73" i="3"/>
  <c r="U73" i="3"/>
  <c r="T73" i="3"/>
  <c r="AB61" i="6"/>
  <c r="AB27" i="6"/>
  <c r="AA61" i="6"/>
  <c r="Y27" i="6"/>
  <c r="AA27" i="6"/>
  <c r="Y61" i="6"/>
  <c r="Z27" i="6"/>
  <c r="Z73" i="6"/>
  <c r="Y73" i="6"/>
  <c r="AB73" i="6"/>
  <c r="Z61" i="6"/>
  <c r="AA73" i="6"/>
  <c r="Z13" i="12"/>
  <c r="Y13" i="12"/>
  <c r="AB24" i="12"/>
  <c r="AA24" i="12"/>
  <c r="AB13" i="12"/>
  <c r="AA75" i="12"/>
  <c r="AA13" i="12"/>
  <c r="Y75" i="12"/>
  <c r="AB75" i="12"/>
  <c r="Y24" i="12"/>
  <c r="Z24" i="12"/>
  <c r="Z75" i="12"/>
  <c r="U73" i="6"/>
  <c r="T73" i="6"/>
  <c r="L75" i="7"/>
  <c r="I72" i="7"/>
  <c r="M75" i="7"/>
  <c r="BB75" i="7"/>
  <c r="J73" i="7"/>
  <c r="V75" i="7"/>
  <c r="AQ75" i="7"/>
  <c r="AI75" i="7"/>
  <c r="AG75" i="7"/>
  <c r="AP75" i="7"/>
  <c r="AE75" i="7"/>
  <c r="AJ75" i="7"/>
  <c r="AL75" i="7"/>
  <c r="AH75" i="7"/>
  <c r="AF75" i="7"/>
  <c r="AM75" i="7"/>
  <c r="AD75" i="7"/>
  <c r="AN75" i="7"/>
  <c r="AK75" i="7"/>
  <c r="H75" i="7"/>
  <c r="BB74" i="5"/>
  <c r="I71" i="5"/>
  <c r="N71" i="5"/>
  <c r="O71" i="5"/>
  <c r="L74" i="5"/>
  <c r="M74" i="5"/>
  <c r="J72" i="5"/>
  <c r="B75" i="5"/>
  <c r="F75" i="5"/>
  <c r="C75" i="5"/>
  <c r="A76" i="5"/>
  <c r="E75" i="5"/>
  <c r="W75" i="5"/>
  <c r="D75" i="5"/>
  <c r="AC75" i="5"/>
  <c r="AF76" i="8"/>
  <c r="AN76" i="8"/>
  <c r="AH76" i="8"/>
  <c r="AP76" i="8"/>
  <c r="AJ76" i="8"/>
  <c r="AD76" i="8"/>
  <c r="AL76" i="8"/>
  <c r="AE76" i="8"/>
  <c r="AM76" i="8"/>
  <c r="AG76" i="8"/>
  <c r="AI76" i="8"/>
  <c r="AQ76" i="8"/>
  <c r="AK76" i="8"/>
  <c r="H76" i="8"/>
  <c r="A78" i="23"/>
  <c r="F77" i="23"/>
  <c r="D77" i="23"/>
  <c r="B77" i="23"/>
  <c r="E77" i="23"/>
  <c r="C77" i="23"/>
  <c r="A77" i="7"/>
  <c r="B76" i="7"/>
  <c r="D76" i="7"/>
  <c r="AC76" i="7"/>
  <c r="F76" i="7"/>
  <c r="E76" i="7"/>
  <c r="W76" i="7"/>
  <c r="C76" i="7"/>
  <c r="AA26" i="7"/>
  <c r="AA74" i="7"/>
  <c r="Z74" i="7"/>
  <c r="AB74" i="7"/>
  <c r="Y26" i="7"/>
  <c r="Y74" i="7"/>
  <c r="Z26" i="7"/>
  <c r="AB26" i="7"/>
  <c r="U53" i="6"/>
  <c r="T53" i="6"/>
  <c r="V74" i="5"/>
  <c r="U74" i="5"/>
  <c r="T74" i="5"/>
  <c r="AQ74" i="5"/>
  <c r="AF74" i="5"/>
  <c r="AK74" i="5"/>
  <c r="AM74" i="5"/>
  <c r="AG74" i="5"/>
  <c r="AI74" i="5"/>
  <c r="H74" i="5"/>
  <c r="AP74" i="5"/>
  <c r="AD74" i="5"/>
  <c r="AH74" i="5"/>
  <c r="AL74" i="5"/>
  <c r="AN74" i="5"/>
  <c r="AE74" i="5"/>
  <c r="AJ74" i="5"/>
  <c r="K74" i="7"/>
  <c r="B74" i="18"/>
  <c r="A75" i="18"/>
  <c r="V76" i="8"/>
  <c r="T76" i="8"/>
  <c r="U76" i="8"/>
  <c r="A78" i="8"/>
  <c r="D77" i="8"/>
  <c r="AC77" i="8"/>
  <c r="C77" i="8"/>
  <c r="B77" i="8"/>
  <c r="F77" i="8"/>
  <c r="E77" i="8"/>
  <c r="W77" i="8"/>
  <c r="BB76" i="8"/>
  <c r="I73" i="8"/>
  <c r="N73" i="8"/>
  <c r="O73" i="8"/>
  <c r="L76" i="8"/>
  <c r="M76" i="8"/>
  <c r="N76" i="8"/>
  <c r="O76" i="8"/>
  <c r="J74" i="8"/>
  <c r="O76" i="23"/>
  <c r="Q76" i="23"/>
  <c r="BB76" i="23"/>
  <c r="L76" i="23"/>
  <c r="X76" i="23"/>
  <c r="J76" i="23"/>
  <c r="P76" i="23"/>
  <c r="V76" i="23"/>
  <c r="S76" i="23"/>
  <c r="I76" i="23"/>
  <c r="T76" i="23"/>
  <c r="K76" i="23"/>
  <c r="M76" i="23"/>
  <c r="W76" i="23"/>
  <c r="N76" i="23"/>
  <c r="U76" i="23"/>
  <c r="R76" i="23"/>
  <c r="A72" i="15"/>
  <c r="B71" i="15"/>
  <c r="A78" i="14"/>
  <c r="B77" i="14"/>
  <c r="A73" i="16"/>
  <c r="B72" i="16"/>
  <c r="D70" i="16"/>
  <c r="L74" i="3"/>
  <c r="M74" i="3"/>
  <c r="BB74" i="3"/>
  <c r="I71" i="3"/>
  <c r="N71" i="3"/>
  <c r="O71" i="3"/>
  <c r="J72" i="3"/>
  <c r="U77" i="2"/>
  <c r="V77" i="2"/>
  <c r="BB77" i="2"/>
  <c r="M77" i="2"/>
  <c r="L77" i="2"/>
  <c r="I74" i="2"/>
  <c r="N74" i="2"/>
  <c r="O74" i="2"/>
  <c r="J75" i="2"/>
  <c r="L76" i="12"/>
  <c r="BB76" i="12"/>
  <c r="M76" i="12"/>
  <c r="N76" i="12"/>
  <c r="O76" i="12"/>
  <c r="I73" i="12"/>
  <c r="N73" i="12"/>
  <c r="O73" i="12"/>
  <c r="J74" i="12"/>
  <c r="AD76" i="4"/>
  <c r="AE76" i="4"/>
  <c r="AF76" i="4"/>
  <c r="AG76" i="4"/>
  <c r="AH76" i="4"/>
  <c r="AI76" i="4"/>
  <c r="AJ76" i="4"/>
  <c r="AK76" i="4"/>
  <c r="AL76" i="4"/>
  <c r="AM76" i="4"/>
  <c r="AN76" i="4"/>
  <c r="AP76" i="4"/>
  <c r="AQ76" i="4"/>
  <c r="H76" i="4"/>
  <c r="B78" i="2"/>
  <c r="K77" i="2"/>
  <c r="A79" i="2"/>
  <c r="F78" i="2"/>
  <c r="E78" i="2"/>
  <c r="W78" i="2"/>
  <c r="D78" i="2"/>
  <c r="AC78" i="2"/>
  <c r="C78" i="2"/>
  <c r="L74" i="6"/>
  <c r="M74" i="6"/>
  <c r="BB74" i="6"/>
  <c r="I71" i="6"/>
  <c r="N71" i="6"/>
  <c r="O71" i="6"/>
  <c r="J72" i="6"/>
  <c r="A73" i="17"/>
  <c r="B72" i="17"/>
  <c r="B77" i="12"/>
  <c r="A78" i="12"/>
  <c r="F77" i="12"/>
  <c r="E77" i="12"/>
  <c r="W77" i="12"/>
  <c r="D77" i="12"/>
  <c r="AC77" i="12"/>
  <c r="C77" i="12"/>
  <c r="AQ74" i="3"/>
  <c r="AP74" i="3"/>
  <c r="AE74" i="3"/>
  <c r="AG74" i="3"/>
  <c r="AI74" i="3"/>
  <c r="AK74" i="3"/>
  <c r="AM74" i="3"/>
  <c r="AD74" i="3"/>
  <c r="AF74" i="3"/>
  <c r="AH74" i="3"/>
  <c r="AJ74" i="3"/>
  <c r="AL74" i="3"/>
  <c r="AN74" i="3"/>
  <c r="H74" i="3"/>
  <c r="A75" i="19"/>
  <c r="B74" i="19"/>
  <c r="A73" i="20"/>
  <c r="B72" i="20"/>
  <c r="A72" i="21"/>
  <c r="B71" i="21"/>
  <c r="V76" i="4"/>
  <c r="U76" i="4"/>
  <c r="T76" i="4"/>
  <c r="B77" i="4"/>
  <c r="A78" i="4"/>
  <c r="F77" i="4"/>
  <c r="C77" i="4"/>
  <c r="D77" i="4"/>
  <c r="AC77" i="4"/>
  <c r="E77" i="4"/>
  <c r="W77" i="4"/>
  <c r="K73" i="3"/>
  <c r="V74" i="6"/>
  <c r="AP74" i="6"/>
  <c r="AF74" i="6"/>
  <c r="AG74" i="6"/>
  <c r="AJ74" i="6"/>
  <c r="AK74" i="6"/>
  <c r="AN74" i="6"/>
  <c r="AQ74" i="6"/>
  <c r="AD74" i="6"/>
  <c r="AE74" i="6"/>
  <c r="AH74" i="6"/>
  <c r="AI74" i="6"/>
  <c r="AL74" i="6"/>
  <c r="AM74" i="6"/>
  <c r="H74" i="6"/>
  <c r="A75" i="22"/>
  <c r="B74" i="22"/>
  <c r="C71" i="16"/>
  <c r="I71" i="16"/>
  <c r="H71" i="16"/>
  <c r="G71" i="16"/>
  <c r="E71" i="16"/>
  <c r="F71" i="16"/>
  <c r="V76" i="12"/>
  <c r="AD76" i="12"/>
  <c r="AE76" i="12"/>
  <c r="AP76" i="12"/>
  <c r="AH76" i="12"/>
  <c r="AJ76" i="12"/>
  <c r="AN76" i="12"/>
  <c r="AQ76" i="12"/>
  <c r="AF76" i="12"/>
  <c r="AG76" i="12"/>
  <c r="AI76" i="12"/>
  <c r="AK76" i="12"/>
  <c r="AL76" i="12"/>
  <c r="AM76" i="12"/>
  <c r="H76" i="12"/>
  <c r="V74" i="3"/>
  <c r="U74" i="3"/>
  <c r="B75" i="3"/>
  <c r="K74" i="3"/>
  <c r="F75" i="3"/>
  <c r="A76" i="3"/>
  <c r="C75" i="3"/>
  <c r="E75" i="3"/>
  <c r="W75" i="3"/>
  <c r="D75" i="3"/>
  <c r="AC75" i="3"/>
  <c r="L76" i="4"/>
  <c r="K76" i="4"/>
  <c r="BB76" i="4"/>
  <c r="M76" i="4"/>
  <c r="I73" i="4"/>
  <c r="N73" i="4"/>
  <c r="O73" i="4"/>
  <c r="J74" i="4"/>
  <c r="T77" i="2"/>
  <c r="AI77" i="2"/>
  <c r="AJ77" i="2"/>
  <c r="AP77" i="2"/>
  <c r="AQ77" i="2"/>
  <c r="AD77" i="2"/>
  <c r="AE77" i="2"/>
  <c r="AM77" i="2"/>
  <c r="AN77" i="2"/>
  <c r="AG77" i="2"/>
  <c r="AH77" i="2"/>
  <c r="AF77" i="2"/>
  <c r="AK77" i="2"/>
  <c r="AL77" i="2"/>
  <c r="H77" i="2"/>
  <c r="A76" i="6"/>
  <c r="F75" i="6"/>
  <c r="B75" i="6"/>
  <c r="K74" i="6"/>
  <c r="D75" i="6"/>
  <c r="AC75" i="6"/>
  <c r="E75" i="6"/>
  <c r="W75" i="6"/>
  <c r="C75" i="6"/>
  <c r="K73" i="6"/>
  <c r="T74" i="3"/>
  <c r="U76" i="12"/>
  <c r="T76" i="12"/>
  <c r="U74" i="6"/>
  <c r="T74" i="6"/>
  <c r="M77" i="8"/>
  <c r="I74" i="8"/>
  <c r="N74" i="8"/>
  <c r="O74" i="8"/>
  <c r="L77" i="8"/>
  <c r="BB77" i="8"/>
  <c r="J75" i="8"/>
  <c r="A76" i="18"/>
  <c r="B75" i="18"/>
  <c r="A78" i="7"/>
  <c r="E77" i="7"/>
  <c r="W77" i="7"/>
  <c r="C77" i="7"/>
  <c r="B77" i="7"/>
  <c r="F77" i="7"/>
  <c r="D77" i="7"/>
  <c r="AC77" i="7"/>
  <c r="E78" i="23"/>
  <c r="F78" i="23"/>
  <c r="B78" i="23"/>
  <c r="C78" i="23"/>
  <c r="A79" i="23"/>
  <c r="D78" i="23"/>
  <c r="B76" i="5"/>
  <c r="F76" i="5"/>
  <c r="E76" i="5"/>
  <c r="W76" i="5"/>
  <c r="A77" i="5"/>
  <c r="D76" i="5"/>
  <c r="AC76" i="5"/>
  <c r="C76" i="5"/>
  <c r="AP75" i="5"/>
  <c r="AJ75" i="5"/>
  <c r="AN75" i="5"/>
  <c r="AQ75" i="5"/>
  <c r="AG75" i="5"/>
  <c r="AI75" i="5"/>
  <c r="AD75" i="5"/>
  <c r="AK75" i="5"/>
  <c r="AM75" i="5"/>
  <c r="AE75" i="5"/>
  <c r="T75" i="5"/>
  <c r="AH75" i="5"/>
  <c r="AF75" i="5"/>
  <c r="AL75" i="5"/>
  <c r="H75" i="5"/>
  <c r="U13" i="3"/>
  <c r="T13" i="3"/>
  <c r="F51" i="10"/>
  <c r="A73" i="15"/>
  <c r="B72" i="15"/>
  <c r="K76" i="8"/>
  <c r="AD77" i="8"/>
  <c r="AL77" i="8"/>
  <c r="AF77" i="8"/>
  <c r="AN77" i="8"/>
  <c r="AH77" i="8"/>
  <c r="AI77" i="8"/>
  <c r="H77" i="8"/>
  <c r="AQ77" i="8"/>
  <c r="AK77" i="8"/>
  <c r="AE77" i="8"/>
  <c r="AM77" i="8"/>
  <c r="AG77" i="8"/>
  <c r="AP77" i="8"/>
  <c r="AJ77" i="8"/>
  <c r="V77" i="8"/>
  <c r="U77" i="8"/>
  <c r="T77" i="8"/>
  <c r="B78" i="8"/>
  <c r="K77" i="8"/>
  <c r="A79" i="8"/>
  <c r="C78" i="8"/>
  <c r="F78" i="8"/>
  <c r="D78" i="8"/>
  <c r="AC78" i="8"/>
  <c r="E78" i="8"/>
  <c r="W78" i="8"/>
  <c r="V76" i="7"/>
  <c r="AK76" i="7"/>
  <c r="AH76" i="7"/>
  <c r="AF76" i="7"/>
  <c r="AM76" i="7"/>
  <c r="AD76" i="7"/>
  <c r="AN76" i="7"/>
  <c r="AJ76" i="7"/>
  <c r="AL76" i="7"/>
  <c r="AQ76" i="7"/>
  <c r="AI76" i="7"/>
  <c r="AG76" i="7"/>
  <c r="AP76" i="7"/>
  <c r="AE76" i="7"/>
  <c r="H76" i="7"/>
  <c r="M76" i="7"/>
  <c r="BB76" i="7"/>
  <c r="J74" i="7"/>
  <c r="K75" i="7"/>
  <c r="L76" i="7"/>
  <c r="I73" i="7"/>
  <c r="N73" i="7"/>
  <c r="O73" i="7"/>
  <c r="Q77" i="23"/>
  <c r="X77" i="23"/>
  <c r="J77" i="23"/>
  <c r="P77" i="23"/>
  <c r="K77" i="23"/>
  <c r="N77" i="23"/>
  <c r="M77" i="23"/>
  <c r="T77" i="23"/>
  <c r="W77" i="23"/>
  <c r="O77" i="23"/>
  <c r="R77" i="23"/>
  <c r="I77" i="23"/>
  <c r="S77" i="23"/>
  <c r="V77" i="23"/>
  <c r="U77" i="23"/>
  <c r="BB77" i="23"/>
  <c r="L77" i="23"/>
  <c r="U75" i="5"/>
  <c r="V75" i="5"/>
  <c r="L75" i="5"/>
  <c r="M75" i="5"/>
  <c r="J73" i="5"/>
  <c r="K74" i="5"/>
  <c r="BB75" i="5"/>
  <c r="I72" i="5"/>
  <c r="AB75" i="7"/>
  <c r="AB34" i="7"/>
  <c r="Z75" i="7"/>
  <c r="AA75" i="7"/>
  <c r="Z25" i="7"/>
  <c r="AB15" i="7"/>
  <c r="AB25" i="7"/>
  <c r="AA25" i="7"/>
  <c r="Z15" i="7"/>
  <c r="AA15" i="7"/>
  <c r="Y15" i="7"/>
  <c r="Z34" i="7"/>
  <c r="Y34" i="7"/>
  <c r="Y75" i="7"/>
  <c r="AA34" i="7"/>
  <c r="Y25" i="7"/>
  <c r="U75" i="7"/>
  <c r="T75" i="7"/>
  <c r="U13" i="12"/>
  <c r="T13" i="12"/>
  <c r="I51" i="10"/>
  <c r="U61" i="6"/>
  <c r="T61" i="6"/>
  <c r="B78" i="14"/>
  <c r="A79" i="14"/>
  <c r="V75" i="6"/>
  <c r="AQ75" i="6"/>
  <c r="AD75" i="6"/>
  <c r="AE75" i="6"/>
  <c r="AH75" i="6"/>
  <c r="AI75" i="6"/>
  <c r="AL75" i="6"/>
  <c r="AM75" i="6"/>
  <c r="AP75" i="6"/>
  <c r="AF75" i="6"/>
  <c r="AG75" i="6"/>
  <c r="AJ75" i="6"/>
  <c r="AK75" i="6"/>
  <c r="AN75" i="6"/>
  <c r="H75" i="6"/>
  <c r="A77" i="3"/>
  <c r="F76" i="3"/>
  <c r="B76" i="3"/>
  <c r="E76" i="3"/>
  <c r="W76" i="3"/>
  <c r="D76" i="3"/>
  <c r="AC76" i="3"/>
  <c r="C76" i="3"/>
  <c r="F78" i="4"/>
  <c r="A79" i="4"/>
  <c r="B78" i="4"/>
  <c r="C78" i="4"/>
  <c r="D78" i="4"/>
  <c r="AC78" i="4"/>
  <c r="E78" i="4"/>
  <c r="W78" i="4"/>
  <c r="A74" i="20"/>
  <c r="B73" i="20"/>
  <c r="K76" i="12"/>
  <c r="M77" i="12"/>
  <c r="BB77" i="12"/>
  <c r="L77" i="12"/>
  <c r="I74" i="12"/>
  <c r="N74" i="12"/>
  <c r="O74" i="12"/>
  <c r="J75" i="12"/>
  <c r="F72" i="16"/>
  <c r="G72" i="16"/>
  <c r="C72" i="16"/>
  <c r="H72" i="16"/>
  <c r="E72" i="16"/>
  <c r="I72" i="16"/>
  <c r="B76" i="6"/>
  <c r="F76" i="6"/>
  <c r="A77" i="6"/>
  <c r="D76" i="6"/>
  <c r="AC76" i="6"/>
  <c r="C76" i="6"/>
  <c r="E76" i="6"/>
  <c r="W76" i="6"/>
  <c r="AD75" i="3"/>
  <c r="AE75" i="3"/>
  <c r="AF75" i="3"/>
  <c r="AG75" i="3"/>
  <c r="AH75" i="3"/>
  <c r="AI75" i="3"/>
  <c r="AJ75" i="3"/>
  <c r="AK75" i="3"/>
  <c r="AL75" i="3"/>
  <c r="AM75" i="3"/>
  <c r="AQ75" i="3"/>
  <c r="AN75" i="3"/>
  <c r="AP75" i="3"/>
  <c r="H75" i="3"/>
  <c r="L77" i="4"/>
  <c r="M77" i="4"/>
  <c r="BB77" i="4"/>
  <c r="K77" i="4"/>
  <c r="I74" i="4"/>
  <c r="N74" i="4"/>
  <c r="O74" i="4"/>
  <c r="J75" i="4"/>
  <c r="AD78" i="2"/>
  <c r="AE78" i="2"/>
  <c r="AF78" i="2"/>
  <c r="AG78" i="2"/>
  <c r="AH78" i="2"/>
  <c r="AP78" i="2"/>
  <c r="AQ78" i="2"/>
  <c r="AI78" i="2"/>
  <c r="AK78" i="2"/>
  <c r="AL78" i="2"/>
  <c r="AM78" i="2"/>
  <c r="AN78" i="2"/>
  <c r="AJ78" i="2"/>
  <c r="H78" i="2"/>
  <c r="A74" i="16"/>
  <c r="B73" i="16"/>
  <c r="N76" i="4"/>
  <c r="O76" i="4"/>
  <c r="M75" i="3"/>
  <c r="K75" i="3"/>
  <c r="BB75" i="3"/>
  <c r="L75" i="3"/>
  <c r="I72" i="3"/>
  <c r="J73" i="3"/>
  <c r="D71" i="16"/>
  <c r="V77" i="4"/>
  <c r="A73" i="21"/>
  <c r="B72" i="21"/>
  <c r="H77" i="12"/>
  <c r="AP77" i="12"/>
  <c r="AK77" i="12"/>
  <c r="AF77" i="12"/>
  <c r="AN77" i="12"/>
  <c r="AE77" i="12"/>
  <c r="AM77" i="12"/>
  <c r="AH77" i="12"/>
  <c r="AQ77" i="12"/>
  <c r="AG77" i="12"/>
  <c r="AJ77" i="12"/>
  <c r="AD77" i="12"/>
  <c r="AL77" i="12"/>
  <c r="AI77" i="12"/>
  <c r="B73" i="17"/>
  <c r="A74" i="17"/>
  <c r="V78" i="2"/>
  <c r="U78" i="2"/>
  <c r="T78" i="2"/>
  <c r="F79" i="2"/>
  <c r="B79" i="2"/>
  <c r="A80" i="2"/>
  <c r="E79" i="2"/>
  <c r="W79" i="2"/>
  <c r="D79" i="2"/>
  <c r="AC79" i="2"/>
  <c r="C79" i="2"/>
  <c r="M75" i="6"/>
  <c r="L75" i="6"/>
  <c r="K75" i="6"/>
  <c r="BB75" i="6"/>
  <c r="I72" i="6"/>
  <c r="J73" i="6"/>
  <c r="U75" i="3"/>
  <c r="V75" i="3"/>
  <c r="T75" i="3"/>
  <c r="A76" i="22"/>
  <c r="B75" i="22"/>
  <c r="AD77" i="4"/>
  <c r="AE77" i="4"/>
  <c r="AF77" i="4"/>
  <c r="AG77" i="4"/>
  <c r="AH77" i="4"/>
  <c r="AI77" i="4"/>
  <c r="AJ77" i="4"/>
  <c r="AK77" i="4"/>
  <c r="AL77" i="4"/>
  <c r="AM77" i="4"/>
  <c r="AN77" i="4"/>
  <c r="AP77" i="4"/>
  <c r="AQ77" i="4"/>
  <c r="H77" i="4"/>
  <c r="A76" i="19"/>
  <c r="B75" i="19"/>
  <c r="V77" i="12"/>
  <c r="B78" i="12"/>
  <c r="K77" i="12"/>
  <c r="A79" i="12"/>
  <c r="F78" i="12"/>
  <c r="E78" i="12"/>
  <c r="W78" i="12"/>
  <c r="D78" i="12"/>
  <c r="AC78" i="12"/>
  <c r="C78" i="12"/>
  <c r="L78" i="2"/>
  <c r="K78" i="2"/>
  <c r="BB78" i="2"/>
  <c r="M78" i="2"/>
  <c r="I75" i="2"/>
  <c r="N75" i="2"/>
  <c r="O75" i="2"/>
  <c r="J76" i="2"/>
  <c r="AB77" i="12"/>
  <c r="AA77" i="12"/>
  <c r="Y62" i="12"/>
  <c r="AB28" i="12"/>
  <c r="AB62" i="12"/>
  <c r="AA62" i="12"/>
  <c r="AA28" i="12"/>
  <c r="Z62" i="12"/>
  <c r="Z28" i="12"/>
  <c r="Y28" i="12"/>
  <c r="Z77" i="12"/>
  <c r="Y77" i="12"/>
  <c r="U77" i="12"/>
  <c r="T77" i="12"/>
  <c r="Y25" i="6"/>
  <c r="AB25" i="6"/>
  <c r="AA75" i="6"/>
  <c r="Z25" i="6"/>
  <c r="Z75" i="6"/>
  <c r="Y75" i="6"/>
  <c r="AB75" i="6"/>
  <c r="AA25" i="6"/>
  <c r="N76" i="7"/>
  <c r="O76" i="7"/>
  <c r="AJ78" i="8"/>
  <c r="AK78" i="8"/>
  <c r="AE78" i="8"/>
  <c r="AM78" i="8"/>
  <c r="AG78" i="8"/>
  <c r="H78" i="8"/>
  <c r="AP78" i="8"/>
  <c r="AI78" i="8"/>
  <c r="AQ78" i="8"/>
  <c r="AL78" i="8"/>
  <c r="AF78" i="8"/>
  <c r="AN78" i="8"/>
  <c r="AH78" i="8"/>
  <c r="AD78" i="8"/>
  <c r="A80" i="8"/>
  <c r="F79" i="8"/>
  <c r="D79" i="8"/>
  <c r="AC79" i="8"/>
  <c r="B79" i="8"/>
  <c r="E79" i="8"/>
  <c r="W79" i="8"/>
  <c r="C79" i="8"/>
  <c r="V76" i="5"/>
  <c r="F77" i="5"/>
  <c r="D77" i="5"/>
  <c r="AC77" i="5"/>
  <c r="C77" i="5"/>
  <c r="V77" i="5"/>
  <c r="A78" i="5"/>
  <c r="B77" i="5"/>
  <c r="E77" i="5"/>
  <c r="W77" i="5"/>
  <c r="AD76" i="5"/>
  <c r="AF76" i="5"/>
  <c r="AH76" i="5"/>
  <c r="AJ76" i="5"/>
  <c r="AK76" i="5"/>
  <c r="AM76" i="5"/>
  <c r="H76" i="5"/>
  <c r="U76" i="5"/>
  <c r="AQ76" i="5"/>
  <c r="AE76" i="5"/>
  <c r="AP76" i="5"/>
  <c r="AI76" i="5"/>
  <c r="AG76" i="5"/>
  <c r="AL76" i="5"/>
  <c r="AN76" i="5"/>
  <c r="BB77" i="7"/>
  <c r="J75" i="7"/>
  <c r="L77" i="7"/>
  <c r="M77" i="7"/>
  <c r="I74" i="7"/>
  <c r="N74" i="7"/>
  <c r="O74" i="7"/>
  <c r="K76" i="7"/>
  <c r="U75" i="6"/>
  <c r="T75" i="6"/>
  <c r="U76" i="7"/>
  <c r="T76" i="7"/>
  <c r="V78" i="8"/>
  <c r="U78" i="8"/>
  <c r="T78" i="8"/>
  <c r="L78" i="8"/>
  <c r="M78" i="8"/>
  <c r="BB78" i="8"/>
  <c r="I75" i="8"/>
  <c r="N75" i="8"/>
  <c r="O75" i="8"/>
  <c r="J76" i="8"/>
  <c r="Y54" i="8"/>
  <c r="Y77" i="8"/>
  <c r="AB54" i="8"/>
  <c r="AB29" i="8"/>
  <c r="AA77" i="8"/>
  <c r="Z54" i="8"/>
  <c r="AA54" i="8"/>
  <c r="Z29" i="8"/>
  <c r="Z77" i="8"/>
  <c r="AA29" i="8"/>
  <c r="Y29" i="8"/>
  <c r="AB77" i="8"/>
  <c r="A74" i="15"/>
  <c r="B73" i="15"/>
  <c r="I73" i="5"/>
  <c r="N73" i="5"/>
  <c r="O73" i="5"/>
  <c r="BB76" i="5"/>
  <c r="J74" i="5"/>
  <c r="L76" i="5"/>
  <c r="M76" i="5"/>
  <c r="K75" i="5"/>
  <c r="D79" i="23"/>
  <c r="B79" i="23"/>
  <c r="F79" i="23"/>
  <c r="C79" i="23"/>
  <c r="A80" i="23"/>
  <c r="E79" i="23"/>
  <c r="U78" i="23"/>
  <c r="M78" i="23"/>
  <c r="Q78" i="23"/>
  <c r="N78" i="23"/>
  <c r="BB78" i="23"/>
  <c r="L78" i="23"/>
  <c r="X78" i="23"/>
  <c r="J78" i="23"/>
  <c r="S78" i="23"/>
  <c r="O78" i="23"/>
  <c r="P78" i="23"/>
  <c r="V78" i="23"/>
  <c r="I78" i="23"/>
  <c r="T78" i="23"/>
  <c r="K78" i="23"/>
  <c r="R78" i="23"/>
  <c r="W78" i="23"/>
  <c r="AD77" i="7"/>
  <c r="AN77" i="7"/>
  <c r="AK77" i="7"/>
  <c r="AQ77" i="7"/>
  <c r="AI77" i="7"/>
  <c r="AG77" i="7"/>
  <c r="H77" i="7"/>
  <c r="U77" i="7"/>
  <c r="T77" i="7"/>
  <c r="AP77" i="7"/>
  <c r="AE77" i="7"/>
  <c r="AJ77" i="7"/>
  <c r="AL77" i="7"/>
  <c r="AH77" i="7"/>
  <c r="AF77" i="7"/>
  <c r="AM77" i="7"/>
  <c r="V77" i="7"/>
  <c r="A79" i="7"/>
  <c r="F78" i="7"/>
  <c r="D78" i="7"/>
  <c r="AC78" i="7"/>
  <c r="B78" i="7"/>
  <c r="E78" i="7"/>
  <c r="W78" i="7"/>
  <c r="C78" i="7"/>
  <c r="B76" i="18"/>
  <c r="A77" i="18"/>
  <c r="B79" i="14"/>
  <c r="A80" i="14"/>
  <c r="AQ78" i="12"/>
  <c r="AF78" i="12"/>
  <c r="AG78" i="12"/>
  <c r="AI78" i="12"/>
  <c r="AK78" i="12"/>
  <c r="AL78" i="12"/>
  <c r="AM78" i="12"/>
  <c r="AD78" i="12"/>
  <c r="AE78" i="12"/>
  <c r="AP78" i="12"/>
  <c r="AH78" i="12"/>
  <c r="AJ78" i="12"/>
  <c r="AN78" i="12"/>
  <c r="H78" i="12"/>
  <c r="F80" i="2"/>
  <c r="B80" i="2"/>
  <c r="A81" i="2"/>
  <c r="E80" i="2"/>
  <c r="W80" i="2"/>
  <c r="D80" i="2"/>
  <c r="AC80" i="2"/>
  <c r="C80" i="2"/>
  <c r="A74" i="21"/>
  <c r="B73" i="21"/>
  <c r="A78" i="6"/>
  <c r="F77" i="6"/>
  <c r="B77" i="6"/>
  <c r="E77" i="6"/>
  <c r="W77" i="6"/>
  <c r="D77" i="6"/>
  <c r="AC77" i="6"/>
  <c r="C77" i="6"/>
  <c r="D72" i="16"/>
  <c r="A75" i="20"/>
  <c r="B74" i="20"/>
  <c r="U78" i="4"/>
  <c r="V78" i="4"/>
  <c r="M76" i="3"/>
  <c r="L76" i="3"/>
  <c r="BB76" i="3"/>
  <c r="I73" i="3"/>
  <c r="N73" i="3"/>
  <c r="O73" i="3"/>
  <c r="J74" i="3"/>
  <c r="Y29" i="4"/>
  <c r="Z54" i="4"/>
  <c r="AA54" i="4"/>
  <c r="AB29" i="4"/>
  <c r="Z62" i="4"/>
  <c r="Y77" i="4"/>
  <c r="AA62" i="4"/>
  <c r="Z29" i="4"/>
  <c r="AB54" i="4"/>
  <c r="Z77" i="4"/>
  <c r="AB62" i="4"/>
  <c r="Y62" i="4"/>
  <c r="Y54" i="4"/>
  <c r="AB77" i="4"/>
  <c r="AA29" i="4"/>
  <c r="U79" i="2"/>
  <c r="V79" i="2"/>
  <c r="M79" i="2"/>
  <c r="K79" i="2"/>
  <c r="BB79" i="2"/>
  <c r="L79" i="2"/>
  <c r="I76" i="2"/>
  <c r="J77" i="2"/>
  <c r="F73" i="16"/>
  <c r="H73" i="16"/>
  <c r="E73" i="16"/>
  <c r="C73" i="16"/>
  <c r="I73" i="16"/>
  <c r="G73" i="16"/>
  <c r="AQ76" i="6"/>
  <c r="AD76" i="6"/>
  <c r="AE76" i="6"/>
  <c r="AH76" i="6"/>
  <c r="AI76" i="6"/>
  <c r="AL76" i="6"/>
  <c r="AM76" i="6"/>
  <c r="AP76" i="6"/>
  <c r="AF76" i="6"/>
  <c r="AG76" i="6"/>
  <c r="AJ76" i="6"/>
  <c r="AK76" i="6"/>
  <c r="AN76" i="6"/>
  <c r="H76" i="6"/>
  <c r="L78" i="4"/>
  <c r="BB78" i="4"/>
  <c r="M78" i="4"/>
  <c r="I75" i="4"/>
  <c r="N75" i="4"/>
  <c r="O75" i="4"/>
  <c r="J76" i="4"/>
  <c r="V76" i="3"/>
  <c r="AP76" i="3"/>
  <c r="AD76" i="3"/>
  <c r="AE76" i="3"/>
  <c r="AF76" i="3"/>
  <c r="AG76" i="3"/>
  <c r="AH76" i="3"/>
  <c r="AI76" i="3"/>
  <c r="AJ76" i="3"/>
  <c r="AK76" i="3"/>
  <c r="AL76" i="3"/>
  <c r="AM76" i="3"/>
  <c r="AN76" i="3"/>
  <c r="AQ76" i="3"/>
  <c r="H76" i="3"/>
  <c r="V78" i="12"/>
  <c r="U78" i="12"/>
  <c r="F79" i="12"/>
  <c r="A80" i="12"/>
  <c r="B79" i="12"/>
  <c r="D79" i="12"/>
  <c r="AC79" i="12"/>
  <c r="C79" i="12"/>
  <c r="E79" i="12"/>
  <c r="W79" i="12"/>
  <c r="AP79" i="2"/>
  <c r="AQ79" i="2"/>
  <c r="AD79" i="2"/>
  <c r="AE79" i="2"/>
  <c r="T79" i="2"/>
  <c r="AF79" i="2"/>
  <c r="AI79" i="2"/>
  <c r="AK79" i="2"/>
  <c r="AL79" i="2"/>
  <c r="AG79" i="2"/>
  <c r="AH79" i="2"/>
  <c r="AM79" i="2"/>
  <c r="AN79" i="2"/>
  <c r="AJ79" i="2"/>
  <c r="H79" i="2"/>
  <c r="U77" i="4"/>
  <c r="T77" i="4"/>
  <c r="B74" i="16"/>
  <c r="A75" i="16"/>
  <c r="V76" i="6"/>
  <c r="U76" i="6"/>
  <c r="T76" i="6"/>
  <c r="M76" i="6"/>
  <c r="K76" i="6"/>
  <c r="L76" i="6"/>
  <c r="BB76" i="6"/>
  <c r="I73" i="6"/>
  <c r="N73" i="6"/>
  <c r="O73" i="6"/>
  <c r="J74" i="6"/>
  <c r="A80" i="4"/>
  <c r="B79" i="4"/>
  <c r="F79" i="4"/>
  <c r="D79" i="4"/>
  <c r="AC79" i="4"/>
  <c r="E79" i="4"/>
  <c r="W79" i="4"/>
  <c r="C79" i="4"/>
  <c r="B77" i="3"/>
  <c r="F77" i="3"/>
  <c r="A78" i="3"/>
  <c r="E77" i="3"/>
  <c r="W77" i="3"/>
  <c r="D77" i="3"/>
  <c r="AC77" i="3"/>
  <c r="C77" i="3"/>
  <c r="L78" i="12"/>
  <c r="K78" i="12"/>
  <c r="BB78" i="12"/>
  <c r="M78" i="12"/>
  <c r="I75" i="12"/>
  <c r="N75" i="12"/>
  <c r="O75" i="12"/>
  <c r="J76" i="12"/>
  <c r="B76" i="19"/>
  <c r="A77" i="19"/>
  <c r="A77" i="22"/>
  <c r="B76" i="22"/>
  <c r="A75" i="17"/>
  <c r="B74" i="17"/>
  <c r="AQ78" i="4"/>
  <c r="AD78" i="4"/>
  <c r="AE78" i="4"/>
  <c r="AF78" i="4"/>
  <c r="AG78" i="4"/>
  <c r="AH78" i="4"/>
  <c r="AI78" i="4"/>
  <c r="AJ78" i="4"/>
  <c r="AK78" i="4"/>
  <c r="AL78" i="4"/>
  <c r="AM78" i="4"/>
  <c r="AN78" i="4"/>
  <c r="AP78" i="4"/>
  <c r="H78" i="4"/>
  <c r="T78" i="4"/>
  <c r="T78" i="12"/>
  <c r="Y76" i="6"/>
  <c r="Z14" i="6"/>
  <c r="AB14" i="6"/>
  <c r="AA31" i="6"/>
  <c r="Z76" i="6"/>
  <c r="AB76" i="6"/>
  <c r="Y31" i="6"/>
  <c r="AA14" i="6"/>
  <c r="AA76" i="6"/>
  <c r="Z31" i="6"/>
  <c r="Y14" i="6"/>
  <c r="U14" i="6"/>
  <c r="T14" i="6"/>
  <c r="J55" i="10"/>
  <c r="AB31" i="6"/>
  <c r="N76" i="3"/>
  <c r="O76" i="3"/>
  <c r="Y29" i="12"/>
  <c r="AB78" i="12"/>
  <c r="AA78" i="12"/>
  <c r="Z54" i="12"/>
  <c r="AA29" i="12"/>
  <c r="Y78" i="12"/>
  <c r="Z29" i="12"/>
  <c r="AB54" i="12"/>
  <c r="AA54" i="12"/>
  <c r="AB29" i="12"/>
  <c r="Z78" i="12"/>
  <c r="Y54" i="12"/>
  <c r="U54" i="12"/>
  <c r="T54" i="12"/>
  <c r="A78" i="18"/>
  <c r="B77" i="18"/>
  <c r="V78" i="7"/>
  <c r="U78" i="7"/>
  <c r="T78" i="7"/>
  <c r="L78" i="7"/>
  <c r="I75" i="7"/>
  <c r="N75" i="7"/>
  <c r="O75" i="7"/>
  <c r="M78" i="7"/>
  <c r="BB78" i="7"/>
  <c r="J76" i="7"/>
  <c r="AF78" i="7"/>
  <c r="AM78" i="7"/>
  <c r="AD78" i="7"/>
  <c r="AN78" i="7"/>
  <c r="AK78" i="7"/>
  <c r="AQ78" i="7"/>
  <c r="AI78" i="7"/>
  <c r="AG78" i="7"/>
  <c r="AP78" i="7"/>
  <c r="AE78" i="7"/>
  <c r="AJ78" i="7"/>
  <c r="AL78" i="7"/>
  <c r="AH78" i="7"/>
  <c r="H78" i="7"/>
  <c r="A81" i="23"/>
  <c r="F80" i="23"/>
  <c r="D80" i="23"/>
  <c r="B80" i="23"/>
  <c r="C80" i="23"/>
  <c r="E80" i="23"/>
  <c r="N76" i="5"/>
  <c r="O76" i="5"/>
  <c r="B74" i="15"/>
  <c r="A75" i="15"/>
  <c r="U54" i="8"/>
  <c r="T54" i="8"/>
  <c r="B78" i="5"/>
  <c r="D78" i="5"/>
  <c r="AC78" i="5"/>
  <c r="E78" i="5"/>
  <c r="W78" i="5"/>
  <c r="A79" i="5"/>
  <c r="F78" i="5"/>
  <c r="C78" i="5"/>
  <c r="V79" i="8"/>
  <c r="K78" i="8"/>
  <c r="L79" i="8"/>
  <c r="M79" i="8"/>
  <c r="BB79" i="8"/>
  <c r="I76" i="8"/>
  <c r="J77" i="8"/>
  <c r="AG79" i="8"/>
  <c r="AD79" i="8"/>
  <c r="AJ79" i="8"/>
  <c r="AL79" i="8"/>
  <c r="AF79" i="8"/>
  <c r="AN79" i="8"/>
  <c r="AQ79" i="8"/>
  <c r="AP79" i="8"/>
  <c r="AH79" i="8"/>
  <c r="AI79" i="8"/>
  <c r="AK79" i="8"/>
  <c r="AE79" i="8"/>
  <c r="AM79" i="8"/>
  <c r="H79" i="8"/>
  <c r="Z31" i="8"/>
  <c r="AA62" i="8"/>
  <c r="AB62" i="8"/>
  <c r="Y31" i="8"/>
  <c r="Y62" i="8"/>
  <c r="AB78" i="8"/>
  <c r="AA31" i="8"/>
  <c r="AA78" i="8"/>
  <c r="Z62" i="8"/>
  <c r="AB31" i="8"/>
  <c r="Y78" i="8"/>
  <c r="Z78" i="8"/>
  <c r="U76" i="3"/>
  <c r="T76" i="3"/>
  <c r="B79" i="7"/>
  <c r="F79" i="7"/>
  <c r="D79" i="7"/>
  <c r="AC79" i="7"/>
  <c r="A80" i="7"/>
  <c r="E79" i="7"/>
  <c r="W79" i="7"/>
  <c r="C79" i="7"/>
  <c r="Z77" i="7"/>
  <c r="Z29" i="7"/>
  <c r="AB54" i="7"/>
  <c r="AB77" i="7"/>
  <c r="AB29" i="7"/>
  <c r="AA29" i="7"/>
  <c r="AA77" i="7"/>
  <c r="Y54" i="7"/>
  <c r="U54" i="7"/>
  <c r="T54" i="7"/>
  <c r="Z54" i="7"/>
  <c r="Y77" i="7"/>
  <c r="AA54" i="7"/>
  <c r="Y29" i="7"/>
  <c r="Q79" i="23"/>
  <c r="S79" i="23"/>
  <c r="V79" i="23"/>
  <c r="O79" i="23"/>
  <c r="BB79" i="23"/>
  <c r="L79" i="23"/>
  <c r="R79" i="23"/>
  <c r="I79" i="23"/>
  <c r="U79" i="23"/>
  <c r="W79" i="23"/>
  <c r="K79" i="23"/>
  <c r="N79" i="23"/>
  <c r="M79" i="23"/>
  <c r="T79" i="23"/>
  <c r="X79" i="23"/>
  <c r="J79" i="23"/>
  <c r="P79" i="23"/>
  <c r="K77" i="7"/>
  <c r="BB77" i="5"/>
  <c r="I74" i="5"/>
  <c r="N74" i="5"/>
  <c r="O74" i="5"/>
  <c r="K76" i="5"/>
  <c r="M77" i="5"/>
  <c r="L77" i="5"/>
  <c r="J75" i="5"/>
  <c r="AD77" i="5"/>
  <c r="AF77" i="5"/>
  <c r="AH77" i="5"/>
  <c r="AJ77" i="5"/>
  <c r="AK77" i="5"/>
  <c r="AM77" i="5"/>
  <c r="H77" i="5"/>
  <c r="AQ77" i="5"/>
  <c r="AE77" i="5"/>
  <c r="AP77" i="5"/>
  <c r="AI77" i="5"/>
  <c r="AG77" i="5"/>
  <c r="AL77" i="5"/>
  <c r="AN77" i="5"/>
  <c r="T76" i="5"/>
  <c r="B80" i="8"/>
  <c r="F80" i="8"/>
  <c r="C80" i="8"/>
  <c r="A81" i="8"/>
  <c r="D80" i="8"/>
  <c r="AC80" i="8"/>
  <c r="E80" i="8"/>
  <c r="W80" i="8"/>
  <c r="U62" i="12"/>
  <c r="T62" i="12"/>
  <c r="B80" i="14"/>
  <c r="A81" i="14"/>
  <c r="U54" i="4"/>
  <c r="T54" i="4"/>
  <c r="AP79" i="4"/>
  <c r="AQ79" i="4"/>
  <c r="AD79" i="4"/>
  <c r="AE79" i="4"/>
  <c r="AF79" i="4"/>
  <c r="AG79" i="4"/>
  <c r="AH79" i="4"/>
  <c r="AI79" i="4"/>
  <c r="AJ79" i="4"/>
  <c r="AK79" i="4"/>
  <c r="AL79" i="4"/>
  <c r="AM79" i="4"/>
  <c r="AN79" i="4"/>
  <c r="H79" i="4"/>
  <c r="A76" i="16"/>
  <c r="B75" i="16"/>
  <c r="L79" i="12"/>
  <c r="BB79" i="12"/>
  <c r="M79" i="12"/>
  <c r="I76" i="12"/>
  <c r="J77" i="12"/>
  <c r="U62" i="4"/>
  <c r="T62" i="4"/>
  <c r="G151" i="10"/>
  <c r="B75" i="20"/>
  <c r="A76" i="20"/>
  <c r="V77" i="6"/>
  <c r="AP77" i="6"/>
  <c r="AF77" i="6"/>
  <c r="AG77" i="6"/>
  <c r="AJ77" i="6"/>
  <c r="AK77" i="6"/>
  <c r="AN77" i="6"/>
  <c r="AQ77" i="6"/>
  <c r="AD77" i="6"/>
  <c r="AE77" i="6"/>
  <c r="AH77" i="6"/>
  <c r="AI77" i="6"/>
  <c r="AL77" i="6"/>
  <c r="AM77" i="6"/>
  <c r="H77" i="6"/>
  <c r="B74" i="21"/>
  <c r="A75" i="21"/>
  <c r="A82" i="2"/>
  <c r="B81" i="2"/>
  <c r="F81" i="2"/>
  <c r="E81" i="2"/>
  <c r="W81" i="2"/>
  <c r="D81" i="2"/>
  <c r="AC81" i="2"/>
  <c r="C81" i="2"/>
  <c r="A76" i="17"/>
  <c r="B75" i="17"/>
  <c r="A79" i="3"/>
  <c r="F78" i="3"/>
  <c r="B78" i="3"/>
  <c r="E78" i="3"/>
  <c r="W78" i="3"/>
  <c r="D78" i="3"/>
  <c r="AC78" i="3"/>
  <c r="C78" i="3"/>
  <c r="U79" i="4"/>
  <c r="V79" i="4"/>
  <c r="T79" i="4"/>
  <c r="M79" i="4"/>
  <c r="BB79" i="4"/>
  <c r="L79" i="4"/>
  <c r="I76" i="4"/>
  <c r="J77" i="4"/>
  <c r="F74" i="16"/>
  <c r="I74" i="16"/>
  <c r="G74" i="16"/>
  <c r="H74" i="16"/>
  <c r="C74" i="16"/>
  <c r="E74" i="16"/>
  <c r="A81" i="12"/>
  <c r="B80" i="12"/>
  <c r="F80" i="12"/>
  <c r="D80" i="12"/>
  <c r="AC80" i="12"/>
  <c r="C80" i="12"/>
  <c r="E80" i="12"/>
  <c r="W80" i="12"/>
  <c r="D73" i="16"/>
  <c r="A79" i="6"/>
  <c r="F78" i="6"/>
  <c r="B78" i="6"/>
  <c r="E78" i="6"/>
  <c r="W78" i="6"/>
  <c r="D78" i="6"/>
  <c r="AC78" i="6"/>
  <c r="C78" i="6"/>
  <c r="V80" i="2"/>
  <c r="U80" i="2"/>
  <c r="T80" i="2"/>
  <c r="K80" i="2"/>
  <c r="L80" i="2"/>
  <c r="BB80" i="2"/>
  <c r="M80" i="2"/>
  <c r="N80" i="2"/>
  <c r="O80" i="2"/>
  <c r="I77" i="2"/>
  <c r="N77" i="2"/>
  <c r="O77" i="2"/>
  <c r="J78" i="2"/>
  <c r="Z28" i="4"/>
  <c r="AA52" i="4"/>
  <c r="Y28" i="4"/>
  <c r="AA28" i="4"/>
  <c r="Z52" i="4"/>
  <c r="AB52" i="4"/>
  <c r="AB78" i="4"/>
  <c r="AA78" i="4"/>
  <c r="AB28" i="4"/>
  <c r="Y78" i="4"/>
  <c r="Y52" i="4"/>
  <c r="Z78" i="4"/>
  <c r="B77" i="22"/>
  <c r="A78" i="22"/>
  <c r="A78" i="19"/>
  <c r="B77" i="19"/>
  <c r="V77" i="3"/>
  <c r="AP77" i="3"/>
  <c r="AD77" i="3"/>
  <c r="AE77" i="3"/>
  <c r="AF77" i="3"/>
  <c r="AG77" i="3"/>
  <c r="AH77" i="3"/>
  <c r="AI77" i="3"/>
  <c r="AJ77" i="3"/>
  <c r="AK77" i="3"/>
  <c r="AL77" i="3"/>
  <c r="AM77" i="3"/>
  <c r="AN77" i="3"/>
  <c r="AQ77" i="3"/>
  <c r="H77" i="3"/>
  <c r="F80" i="4"/>
  <c r="B80" i="4"/>
  <c r="K79" i="4"/>
  <c r="A81" i="4"/>
  <c r="C80" i="4"/>
  <c r="D80" i="4"/>
  <c r="AC80" i="4"/>
  <c r="E80" i="4"/>
  <c r="W80" i="4"/>
  <c r="N76" i="6"/>
  <c r="O76" i="6"/>
  <c r="V79" i="12"/>
  <c r="AP79" i="12"/>
  <c r="AH79" i="12"/>
  <c r="AJ79" i="12"/>
  <c r="AN79" i="12"/>
  <c r="AQ79" i="12"/>
  <c r="AF79" i="12"/>
  <c r="AG79" i="12"/>
  <c r="AI79" i="12"/>
  <c r="AK79" i="12"/>
  <c r="AL79" i="12"/>
  <c r="AM79" i="12"/>
  <c r="AD79" i="12"/>
  <c r="AE79" i="12"/>
  <c r="H79" i="12"/>
  <c r="K78" i="4"/>
  <c r="AP80" i="2"/>
  <c r="AQ80" i="2"/>
  <c r="AD80" i="2"/>
  <c r="AE80" i="2"/>
  <c r="AF80" i="2"/>
  <c r="AG80" i="2"/>
  <c r="AJ80" i="2"/>
  <c r="AI80" i="2"/>
  <c r="AK80" i="2"/>
  <c r="AL80" i="2"/>
  <c r="AH80" i="2"/>
  <c r="AM80" i="2"/>
  <c r="AN80" i="2"/>
  <c r="H80" i="2"/>
  <c r="J75" i="3"/>
  <c r="M77" i="3"/>
  <c r="K77" i="3"/>
  <c r="BB77" i="3"/>
  <c r="L77" i="3"/>
  <c r="I74" i="3"/>
  <c r="N74" i="3"/>
  <c r="O74" i="3"/>
  <c r="K76" i="3"/>
  <c r="L77" i="6"/>
  <c r="K77" i="6"/>
  <c r="M77" i="6"/>
  <c r="BB77" i="6"/>
  <c r="I74" i="6"/>
  <c r="N74" i="6"/>
  <c r="O74" i="6"/>
  <c r="J75" i="6"/>
  <c r="V80" i="8"/>
  <c r="BB80" i="8"/>
  <c r="I77" i="8"/>
  <c r="N77" i="8"/>
  <c r="O77" i="8"/>
  <c r="M80" i="8"/>
  <c r="N80" i="8"/>
  <c r="O80" i="8"/>
  <c r="L80" i="8"/>
  <c r="J78" i="8"/>
  <c r="V79" i="7"/>
  <c r="B80" i="7"/>
  <c r="A81" i="7"/>
  <c r="D80" i="7"/>
  <c r="AC80" i="7"/>
  <c r="F80" i="7"/>
  <c r="E80" i="7"/>
  <c r="W80" i="7"/>
  <c r="C80" i="7"/>
  <c r="AQ79" i="7"/>
  <c r="AI79" i="7"/>
  <c r="AG79" i="7"/>
  <c r="AP79" i="7"/>
  <c r="AE79" i="7"/>
  <c r="AJ79" i="7"/>
  <c r="AL79" i="7"/>
  <c r="AH79" i="7"/>
  <c r="AF79" i="7"/>
  <c r="AM79" i="7"/>
  <c r="AD79" i="7"/>
  <c r="AN79" i="7"/>
  <c r="AK79" i="7"/>
  <c r="H79" i="7"/>
  <c r="U62" i="8"/>
  <c r="T62" i="8"/>
  <c r="AP78" i="5"/>
  <c r="AE78" i="5"/>
  <c r="AK78" i="5"/>
  <c r="AM78" i="5"/>
  <c r="AD78" i="5"/>
  <c r="AH78" i="5"/>
  <c r="AJ78" i="5"/>
  <c r="AQ78" i="5"/>
  <c r="AG78" i="5"/>
  <c r="AL78" i="5"/>
  <c r="AN78" i="5"/>
  <c r="AF78" i="5"/>
  <c r="AI78" i="5"/>
  <c r="H78" i="5"/>
  <c r="L78" i="5"/>
  <c r="I75" i="5"/>
  <c r="N75" i="5"/>
  <c r="O75" i="5"/>
  <c r="M78" i="5"/>
  <c r="BB78" i="5"/>
  <c r="J76" i="5"/>
  <c r="K77" i="5"/>
  <c r="B75" i="15"/>
  <c r="A76" i="15"/>
  <c r="A82" i="23"/>
  <c r="B81" i="23"/>
  <c r="E81" i="23"/>
  <c r="C81" i="23"/>
  <c r="F81" i="23"/>
  <c r="D81" i="23"/>
  <c r="AA37" i="3"/>
  <c r="Y77" i="3"/>
  <c r="AA69" i="3"/>
  <c r="AB77" i="3"/>
  <c r="Z37" i="3"/>
  <c r="AA77" i="3"/>
  <c r="AA62" i="3"/>
  <c r="Z77" i="3"/>
  <c r="AB31" i="3"/>
  <c r="Y62" i="3"/>
  <c r="AB69" i="3"/>
  <c r="Y31" i="3"/>
  <c r="AB62" i="3"/>
  <c r="Z69" i="3"/>
  <c r="Y37" i="3"/>
  <c r="Z62" i="3"/>
  <c r="Y69" i="3"/>
  <c r="AB31" i="12"/>
  <c r="Y79" i="12"/>
  <c r="AA31" i="12"/>
  <c r="AB79" i="12"/>
  <c r="Z31" i="12"/>
  <c r="Y31" i="12"/>
  <c r="AA79" i="12"/>
  <c r="Z79" i="12"/>
  <c r="U79" i="12"/>
  <c r="T79" i="12"/>
  <c r="U77" i="3"/>
  <c r="T77" i="3"/>
  <c r="AB77" i="6"/>
  <c r="Z54" i="6"/>
  <c r="Z29" i="6"/>
  <c r="AB29" i="6"/>
  <c r="AB54" i="6"/>
  <c r="Y54" i="6"/>
  <c r="Y29" i="6"/>
  <c r="Z77" i="6"/>
  <c r="AA54" i="6"/>
  <c r="AA29" i="6"/>
  <c r="Y77" i="6"/>
  <c r="AA77" i="6"/>
  <c r="U77" i="6"/>
  <c r="T77" i="6"/>
  <c r="B81" i="8"/>
  <c r="C81" i="8"/>
  <c r="E81" i="8"/>
  <c r="W81" i="8"/>
  <c r="A82" i="8"/>
  <c r="F81" i="8"/>
  <c r="D81" i="8"/>
  <c r="AC81" i="8"/>
  <c r="AE80" i="8"/>
  <c r="AM80" i="8"/>
  <c r="AG80" i="8"/>
  <c r="AQ80" i="8"/>
  <c r="AI80" i="8"/>
  <c r="AK80" i="8"/>
  <c r="H80" i="8"/>
  <c r="AF80" i="8"/>
  <c r="AN80" i="8"/>
  <c r="AH80" i="8"/>
  <c r="AD80" i="8"/>
  <c r="AJ80" i="8"/>
  <c r="AL80" i="8"/>
  <c r="AP80" i="8"/>
  <c r="Y77" i="5"/>
  <c r="AA77" i="5"/>
  <c r="Z77" i="5"/>
  <c r="AB77" i="5"/>
  <c r="AA31" i="5"/>
  <c r="Z31" i="5"/>
  <c r="Y31" i="5"/>
  <c r="AB31" i="5"/>
  <c r="U77" i="5"/>
  <c r="T77" i="5"/>
  <c r="L79" i="7"/>
  <c r="K79" i="7"/>
  <c r="J77" i="7"/>
  <c r="M79" i="7"/>
  <c r="BB79" i="7"/>
  <c r="I76" i="7"/>
  <c r="K78" i="7"/>
  <c r="AB28" i="8"/>
  <c r="AA6" i="8"/>
  <c r="Y6" i="8"/>
  <c r="Y79" i="8"/>
  <c r="Z6" i="8"/>
  <c r="AB79" i="8"/>
  <c r="Y28" i="8"/>
  <c r="AA28" i="8"/>
  <c r="Z28" i="8"/>
  <c r="AA79" i="8"/>
  <c r="Z79" i="8"/>
  <c r="AB6" i="8"/>
  <c r="K79" i="8"/>
  <c r="U79" i="8"/>
  <c r="T79" i="8"/>
  <c r="V78" i="5"/>
  <c r="U78" i="5"/>
  <c r="B79" i="5"/>
  <c r="F79" i="5"/>
  <c r="E79" i="5"/>
  <c r="W79" i="5"/>
  <c r="A80" i="5"/>
  <c r="D79" i="5"/>
  <c r="AC79" i="5"/>
  <c r="C79" i="5"/>
  <c r="W80" i="23"/>
  <c r="I80" i="23"/>
  <c r="T80" i="23"/>
  <c r="K80" i="23"/>
  <c r="R80" i="23"/>
  <c r="Q80" i="23"/>
  <c r="P80" i="23"/>
  <c r="V80" i="23"/>
  <c r="O80" i="23"/>
  <c r="U80" i="23"/>
  <c r="BB80" i="23"/>
  <c r="L80" i="23"/>
  <c r="X80" i="23"/>
  <c r="J80" i="23"/>
  <c r="M80" i="23"/>
  <c r="S80" i="23"/>
  <c r="N80" i="23"/>
  <c r="AB78" i="7"/>
  <c r="AA28" i="7"/>
  <c r="AB62" i="7"/>
  <c r="AA78" i="7"/>
  <c r="Y28" i="7"/>
  <c r="AB28" i="7"/>
  <c r="Z78" i="7"/>
  <c r="Y62" i="7"/>
  <c r="Z62" i="7"/>
  <c r="Y78" i="7"/>
  <c r="AA62" i="7"/>
  <c r="Z28" i="7"/>
  <c r="A79" i="18"/>
  <c r="B78" i="18"/>
  <c r="B81" i="14"/>
  <c r="A82" i="14"/>
  <c r="B81" i="4"/>
  <c r="F81" i="4"/>
  <c r="A82" i="4"/>
  <c r="E81" i="4"/>
  <c r="W81" i="4"/>
  <c r="D81" i="4"/>
  <c r="AC81" i="4"/>
  <c r="C81" i="4"/>
  <c r="A80" i="6"/>
  <c r="B79" i="6"/>
  <c r="F79" i="6"/>
  <c r="D79" i="6"/>
  <c r="AC79" i="6"/>
  <c r="E79" i="6"/>
  <c r="W79" i="6"/>
  <c r="C79" i="6"/>
  <c r="M80" i="12"/>
  <c r="L80" i="12"/>
  <c r="BB80" i="12"/>
  <c r="I77" i="12"/>
  <c r="N77" i="12"/>
  <c r="O77" i="12"/>
  <c r="J78" i="12"/>
  <c r="V78" i="3"/>
  <c r="AQ78" i="3"/>
  <c r="AP78" i="3"/>
  <c r="AD78" i="3"/>
  <c r="AF78" i="3"/>
  <c r="AH78" i="3"/>
  <c r="AJ78" i="3"/>
  <c r="AL78" i="3"/>
  <c r="AN78" i="3"/>
  <c r="AE78" i="3"/>
  <c r="AG78" i="3"/>
  <c r="AI78" i="3"/>
  <c r="AK78" i="3"/>
  <c r="AM78" i="3"/>
  <c r="H78" i="3"/>
  <c r="A76" i="21"/>
  <c r="B75" i="21"/>
  <c r="A77" i="20"/>
  <c r="B76" i="20"/>
  <c r="A77" i="16"/>
  <c r="B76" i="16"/>
  <c r="M80" i="4"/>
  <c r="L80" i="4"/>
  <c r="BB80" i="4"/>
  <c r="K80" i="4"/>
  <c r="I77" i="4"/>
  <c r="N77" i="4"/>
  <c r="O77" i="4"/>
  <c r="J78" i="4"/>
  <c r="V80" i="12"/>
  <c r="B81" i="12"/>
  <c r="K80" i="12"/>
  <c r="F81" i="12"/>
  <c r="A82" i="12"/>
  <c r="E81" i="12"/>
  <c r="W81" i="12"/>
  <c r="D81" i="12"/>
  <c r="AC81" i="12"/>
  <c r="C81" i="12"/>
  <c r="D74" i="16"/>
  <c r="B79" i="3"/>
  <c r="A80" i="3"/>
  <c r="F79" i="3"/>
  <c r="E79" i="3"/>
  <c r="W79" i="3"/>
  <c r="D79" i="3"/>
  <c r="AC79" i="3"/>
  <c r="C79" i="3"/>
  <c r="A77" i="17"/>
  <c r="B76" i="17"/>
  <c r="AI81" i="2"/>
  <c r="AJ81" i="2"/>
  <c r="AP81" i="2"/>
  <c r="AQ81" i="2"/>
  <c r="AD81" i="2"/>
  <c r="AE81" i="2"/>
  <c r="AF81" i="2"/>
  <c r="AH81" i="2"/>
  <c r="AM81" i="2"/>
  <c r="AN81" i="2"/>
  <c r="AG81" i="2"/>
  <c r="AK81" i="2"/>
  <c r="AL81" i="2"/>
  <c r="H81" i="2"/>
  <c r="K79" i="12"/>
  <c r="AD80" i="4"/>
  <c r="AE80" i="4"/>
  <c r="AF80" i="4"/>
  <c r="AG80" i="4"/>
  <c r="AH80" i="4"/>
  <c r="AI80" i="4"/>
  <c r="AJ80" i="4"/>
  <c r="AK80" i="4"/>
  <c r="AL80" i="4"/>
  <c r="AM80" i="4"/>
  <c r="AN80" i="4"/>
  <c r="AP80" i="4"/>
  <c r="AQ80" i="4"/>
  <c r="H80" i="4"/>
  <c r="A79" i="19"/>
  <c r="B78" i="19"/>
  <c r="U52" i="4"/>
  <c r="T52" i="4"/>
  <c r="M78" i="6"/>
  <c r="L78" i="6"/>
  <c r="K78" i="6"/>
  <c r="BB78" i="6"/>
  <c r="I75" i="6"/>
  <c r="N75" i="6"/>
  <c r="O75" i="6"/>
  <c r="J76" i="6"/>
  <c r="U81" i="2"/>
  <c r="T81" i="2"/>
  <c r="V81" i="2"/>
  <c r="M81" i="2"/>
  <c r="L81" i="2"/>
  <c r="BB81" i="2"/>
  <c r="I78" i="2"/>
  <c r="N78" i="2"/>
  <c r="O78" i="2"/>
  <c r="J79" i="2"/>
  <c r="V80" i="4"/>
  <c r="U80" i="4"/>
  <c r="A79" i="22"/>
  <c r="B78" i="22"/>
  <c r="V78" i="6"/>
  <c r="AP78" i="6"/>
  <c r="AF78" i="6"/>
  <c r="AG78" i="6"/>
  <c r="AJ78" i="6"/>
  <c r="AK78" i="6"/>
  <c r="AN78" i="6"/>
  <c r="AQ78" i="6"/>
  <c r="AD78" i="6"/>
  <c r="AE78" i="6"/>
  <c r="AH78" i="6"/>
  <c r="AI78" i="6"/>
  <c r="AL78" i="6"/>
  <c r="AM78" i="6"/>
  <c r="H78" i="6"/>
  <c r="AP80" i="12"/>
  <c r="AH80" i="12"/>
  <c r="AJ80" i="12"/>
  <c r="AN80" i="12"/>
  <c r="AQ80" i="12"/>
  <c r="AF80" i="12"/>
  <c r="AG80" i="12"/>
  <c r="AI80" i="12"/>
  <c r="AK80" i="12"/>
  <c r="AL80" i="12"/>
  <c r="AM80" i="12"/>
  <c r="AD80" i="12"/>
  <c r="AE80" i="12"/>
  <c r="H80" i="12"/>
  <c r="U80" i="12"/>
  <c r="T80" i="12"/>
  <c r="J76" i="3"/>
  <c r="M78" i="3"/>
  <c r="K78" i="3"/>
  <c r="BB78" i="3"/>
  <c r="L78" i="3"/>
  <c r="I75" i="3"/>
  <c r="N75" i="3"/>
  <c r="O75" i="3"/>
  <c r="A83" i="2"/>
  <c r="F82" i="2"/>
  <c r="B82" i="2"/>
  <c r="E82" i="2"/>
  <c r="W82" i="2"/>
  <c r="D82" i="2"/>
  <c r="AC82" i="2"/>
  <c r="C82" i="2"/>
  <c r="C75" i="16"/>
  <c r="H75" i="16"/>
  <c r="G75" i="16"/>
  <c r="I75" i="16"/>
  <c r="E75" i="16"/>
  <c r="F75" i="16"/>
  <c r="Z30" i="6"/>
  <c r="AB78" i="6"/>
  <c r="Y78" i="6"/>
  <c r="Z62" i="6"/>
  <c r="Y30" i="6"/>
  <c r="AA78" i="6"/>
  <c r="AA30" i="6"/>
  <c r="AB62" i="6"/>
  <c r="Y62" i="6"/>
  <c r="AB30" i="6"/>
  <c r="Z78" i="6"/>
  <c r="AA62" i="6"/>
  <c r="B79" i="18"/>
  <c r="A80" i="18"/>
  <c r="V79" i="5"/>
  <c r="F80" i="5"/>
  <c r="E80" i="5"/>
  <c r="W80" i="5"/>
  <c r="C80" i="5"/>
  <c r="V80" i="5"/>
  <c r="A81" i="5"/>
  <c r="B80" i="5"/>
  <c r="D80" i="5"/>
  <c r="AC80" i="5"/>
  <c r="AP79" i="5"/>
  <c r="AH79" i="5"/>
  <c r="AJ79" i="5"/>
  <c r="AK79" i="5"/>
  <c r="AM79" i="5"/>
  <c r="AD79" i="5"/>
  <c r="H79" i="5"/>
  <c r="AQ79" i="5"/>
  <c r="AG79" i="5"/>
  <c r="AI79" i="5"/>
  <c r="AE79" i="5"/>
  <c r="AL79" i="5"/>
  <c r="AN79" i="5"/>
  <c r="AF79" i="5"/>
  <c r="Y32" i="8"/>
  <c r="Y80" i="8"/>
  <c r="Z32" i="8"/>
  <c r="Z80" i="8"/>
  <c r="AA7" i="8"/>
  <c r="AB7" i="8"/>
  <c r="AA32" i="8"/>
  <c r="AB32" i="8"/>
  <c r="AA80" i="8"/>
  <c r="AB80" i="8"/>
  <c r="Z7" i="8"/>
  <c r="Y7" i="8"/>
  <c r="AP81" i="8"/>
  <c r="AH81" i="8"/>
  <c r="AQ81" i="8"/>
  <c r="AL81" i="8"/>
  <c r="AE81" i="8"/>
  <c r="AM81" i="8"/>
  <c r="AG81" i="8"/>
  <c r="AD81" i="8"/>
  <c r="AJ81" i="8"/>
  <c r="AK81" i="8"/>
  <c r="AF81" i="8"/>
  <c r="AN81" i="8"/>
  <c r="AI81" i="8"/>
  <c r="H81" i="8"/>
  <c r="M81" i="8"/>
  <c r="L81" i="8"/>
  <c r="BB81" i="8"/>
  <c r="I78" i="8"/>
  <c r="N78" i="8"/>
  <c r="O78" i="8"/>
  <c r="J79" i="8"/>
  <c r="U54" i="6"/>
  <c r="T54" i="6"/>
  <c r="F82" i="23"/>
  <c r="D82" i="23"/>
  <c r="C82" i="23"/>
  <c r="A83" i="23"/>
  <c r="E82" i="23"/>
  <c r="B82" i="23"/>
  <c r="Z79" i="7"/>
  <c r="Y14" i="7"/>
  <c r="AB30" i="7"/>
  <c r="AA79" i="7"/>
  <c r="AB14" i="7"/>
  <c r="Z14" i="7"/>
  <c r="AB79" i="7"/>
  <c r="AA30" i="7"/>
  <c r="Z30" i="7"/>
  <c r="Y79" i="7"/>
  <c r="Y30" i="7"/>
  <c r="AA14" i="7"/>
  <c r="M80" i="7"/>
  <c r="I77" i="7"/>
  <c r="N77" i="7"/>
  <c r="O77" i="7"/>
  <c r="BB80" i="7"/>
  <c r="L80" i="7"/>
  <c r="J78" i="7"/>
  <c r="U79" i="7"/>
  <c r="T79" i="7"/>
  <c r="U80" i="8"/>
  <c r="T80" i="8"/>
  <c r="U78" i="6"/>
  <c r="T78" i="6"/>
  <c r="T80" i="4"/>
  <c r="U78" i="3"/>
  <c r="T78" i="3"/>
  <c r="U62" i="7"/>
  <c r="T62" i="7"/>
  <c r="K78" i="5"/>
  <c r="BB79" i="5"/>
  <c r="M79" i="5"/>
  <c r="J77" i="5"/>
  <c r="L79" i="5"/>
  <c r="I76" i="5"/>
  <c r="K79" i="5"/>
  <c r="T78" i="5"/>
  <c r="U6" i="8"/>
  <c r="T6" i="8"/>
  <c r="L23" i="10"/>
  <c r="B82" i="8"/>
  <c r="F82" i="8"/>
  <c r="D82" i="8"/>
  <c r="AC82" i="8"/>
  <c r="A83" i="8"/>
  <c r="E82" i="8"/>
  <c r="W82" i="8"/>
  <c r="C82" i="8"/>
  <c r="U81" i="8"/>
  <c r="V81" i="8"/>
  <c r="T81" i="8"/>
  <c r="U62" i="3"/>
  <c r="T62" i="3"/>
  <c r="W81" i="23"/>
  <c r="U81" i="23"/>
  <c r="X81" i="23"/>
  <c r="J81" i="23"/>
  <c r="P81" i="23"/>
  <c r="K81" i="23"/>
  <c r="N81" i="23"/>
  <c r="BB81" i="23"/>
  <c r="L81" i="23"/>
  <c r="S81" i="23"/>
  <c r="Q81" i="23"/>
  <c r="R81" i="23"/>
  <c r="I81" i="23"/>
  <c r="O81" i="23"/>
  <c r="V81" i="23"/>
  <c r="M81" i="23"/>
  <c r="T81" i="23"/>
  <c r="A77" i="15"/>
  <c r="B76" i="15"/>
  <c r="AA28" i="5"/>
  <c r="Y28" i="5"/>
  <c r="Y78" i="5"/>
  <c r="Z78" i="5"/>
  <c r="Z62" i="5"/>
  <c r="Z28" i="5"/>
  <c r="AB78" i="5"/>
  <c r="AA78" i="5"/>
  <c r="AA62" i="5"/>
  <c r="AB28" i="5"/>
  <c r="Y62" i="5"/>
  <c r="AB62" i="5"/>
  <c r="V80" i="7"/>
  <c r="U80" i="7"/>
  <c r="T80" i="7"/>
  <c r="AK80" i="7"/>
  <c r="AQ80" i="7"/>
  <c r="AI80" i="7"/>
  <c r="AG80" i="7"/>
  <c r="AP80" i="7"/>
  <c r="AE80" i="7"/>
  <c r="H80" i="7"/>
  <c r="AJ80" i="7"/>
  <c r="AH80" i="7"/>
  <c r="AM80" i="7"/>
  <c r="AN80" i="7"/>
  <c r="AL80" i="7"/>
  <c r="AF80" i="7"/>
  <c r="AD80" i="7"/>
  <c r="B81" i="7"/>
  <c r="D81" i="7"/>
  <c r="AC81" i="7"/>
  <c r="E81" i="7"/>
  <c r="W81" i="7"/>
  <c r="F81" i="7"/>
  <c r="A82" i="7"/>
  <c r="C81" i="7"/>
  <c r="K80" i="8"/>
  <c r="B82" i="14"/>
  <c r="A83" i="14"/>
  <c r="BB82" i="2"/>
  <c r="M82" i="2"/>
  <c r="L82" i="2"/>
  <c r="I79" i="2"/>
  <c r="N79" i="2"/>
  <c r="O79" i="2"/>
  <c r="J80" i="2"/>
  <c r="V82" i="2"/>
  <c r="U82" i="2"/>
  <c r="T82" i="2"/>
  <c r="AD82" i="2"/>
  <c r="AE82" i="2"/>
  <c r="AF82" i="2"/>
  <c r="AG82" i="2"/>
  <c r="AH82" i="2"/>
  <c r="AP82" i="2"/>
  <c r="AQ82" i="2"/>
  <c r="AK82" i="2"/>
  <c r="AL82" i="2"/>
  <c r="AJ82" i="2"/>
  <c r="AM82" i="2"/>
  <c r="AN82" i="2"/>
  <c r="AI82" i="2"/>
  <c r="H82" i="2"/>
  <c r="A80" i="19"/>
  <c r="B79" i="19"/>
  <c r="M79" i="3"/>
  <c r="L79" i="3"/>
  <c r="BB79" i="3"/>
  <c r="I76" i="3"/>
  <c r="J77" i="3"/>
  <c r="M81" i="12"/>
  <c r="L81" i="12"/>
  <c r="BB81" i="12"/>
  <c r="I78" i="12"/>
  <c r="N78" i="12"/>
  <c r="O78" i="12"/>
  <c r="J79" i="12"/>
  <c r="N80" i="4"/>
  <c r="O80" i="4"/>
  <c r="A78" i="16"/>
  <c r="B77" i="16"/>
  <c r="N80" i="12"/>
  <c r="O80" i="12"/>
  <c r="V79" i="6"/>
  <c r="I76" i="6"/>
  <c r="M79" i="6"/>
  <c r="BB79" i="6"/>
  <c r="L79" i="6"/>
  <c r="J77" i="6"/>
  <c r="V81" i="4"/>
  <c r="U81" i="4"/>
  <c r="AD81" i="4"/>
  <c r="AE81" i="4"/>
  <c r="AF81" i="4"/>
  <c r="AG81" i="4"/>
  <c r="AH81" i="4"/>
  <c r="AI81" i="4"/>
  <c r="AJ81" i="4"/>
  <c r="AK81" i="4"/>
  <c r="AL81" i="4"/>
  <c r="AM81" i="4"/>
  <c r="AN81" i="4"/>
  <c r="AP81" i="4"/>
  <c r="AQ81" i="4"/>
  <c r="H81" i="4"/>
  <c r="T81" i="4"/>
  <c r="F83" i="2"/>
  <c r="B83" i="2"/>
  <c r="A84" i="2"/>
  <c r="E83" i="2"/>
  <c r="W83" i="2"/>
  <c r="D83" i="2"/>
  <c r="AC83" i="2"/>
  <c r="C83" i="2"/>
  <c r="K81" i="2"/>
  <c r="B77" i="17"/>
  <c r="A78" i="17"/>
  <c r="A77" i="21"/>
  <c r="B76" i="21"/>
  <c r="B80" i="6"/>
  <c r="F80" i="6"/>
  <c r="A81" i="6"/>
  <c r="D80" i="6"/>
  <c r="AC80" i="6"/>
  <c r="C80" i="6"/>
  <c r="E80" i="6"/>
  <c r="W80" i="6"/>
  <c r="M81" i="4"/>
  <c r="BB81" i="4"/>
  <c r="L81" i="4"/>
  <c r="I78" i="4"/>
  <c r="N78" i="4"/>
  <c r="O78" i="4"/>
  <c r="J79" i="4"/>
  <c r="A80" i="22"/>
  <c r="B79" i="22"/>
  <c r="AD79" i="3"/>
  <c r="AE79" i="3"/>
  <c r="AF79" i="3"/>
  <c r="AG79" i="3"/>
  <c r="AH79" i="3"/>
  <c r="AI79" i="3"/>
  <c r="AJ79" i="3"/>
  <c r="AK79" i="3"/>
  <c r="AL79" i="3"/>
  <c r="AM79" i="3"/>
  <c r="AQ79" i="3"/>
  <c r="AN79" i="3"/>
  <c r="AP79" i="3"/>
  <c r="H79" i="3"/>
  <c r="B82" i="12"/>
  <c r="A83" i="12"/>
  <c r="F82" i="12"/>
  <c r="E82" i="12"/>
  <c r="W82" i="12"/>
  <c r="D82" i="12"/>
  <c r="AC82" i="12"/>
  <c r="C82" i="12"/>
  <c r="D75" i="16"/>
  <c r="U79" i="3"/>
  <c r="T79" i="3"/>
  <c r="V79" i="3"/>
  <c r="A81" i="3"/>
  <c r="B80" i="3"/>
  <c r="K79" i="3"/>
  <c r="F80" i="3"/>
  <c r="E80" i="3"/>
  <c r="W80" i="3"/>
  <c r="D80" i="3"/>
  <c r="AC80" i="3"/>
  <c r="C80" i="3"/>
  <c r="V81" i="12"/>
  <c r="AD81" i="12"/>
  <c r="AE81" i="12"/>
  <c r="AP81" i="12"/>
  <c r="AH81" i="12"/>
  <c r="AJ81" i="12"/>
  <c r="AN81" i="12"/>
  <c r="AQ81" i="12"/>
  <c r="AF81" i="12"/>
  <c r="AG81" i="12"/>
  <c r="AI81" i="12"/>
  <c r="AK81" i="12"/>
  <c r="AL81" i="12"/>
  <c r="AM81" i="12"/>
  <c r="H81" i="12"/>
  <c r="F76" i="16"/>
  <c r="H76" i="16"/>
  <c r="C76" i="16"/>
  <c r="E76" i="16"/>
  <c r="I76" i="16"/>
  <c r="G76" i="16"/>
  <c r="A78" i="20"/>
  <c r="B77" i="20"/>
  <c r="AQ79" i="6"/>
  <c r="AD79" i="6"/>
  <c r="AE79" i="6"/>
  <c r="AH79" i="6"/>
  <c r="AI79" i="6"/>
  <c r="AL79" i="6"/>
  <c r="AM79" i="6"/>
  <c r="AP79" i="6"/>
  <c r="AF79" i="6"/>
  <c r="AG79" i="6"/>
  <c r="AJ79" i="6"/>
  <c r="AK79" i="6"/>
  <c r="AN79" i="6"/>
  <c r="H79" i="6"/>
  <c r="U79" i="6"/>
  <c r="T79" i="6"/>
  <c r="B82" i="4"/>
  <c r="A83" i="4"/>
  <c r="F82" i="4"/>
  <c r="D82" i="4"/>
  <c r="AC82" i="4"/>
  <c r="C82" i="4"/>
  <c r="E82" i="4"/>
  <c r="W82" i="4"/>
  <c r="V81" i="7"/>
  <c r="AP81" i="7"/>
  <c r="AE81" i="7"/>
  <c r="AJ81" i="7"/>
  <c r="AL81" i="7"/>
  <c r="AH81" i="7"/>
  <c r="AF81" i="7"/>
  <c r="AM81" i="7"/>
  <c r="AD81" i="7"/>
  <c r="AN81" i="7"/>
  <c r="AK81" i="7"/>
  <c r="AQ81" i="7"/>
  <c r="AI81" i="7"/>
  <c r="AG81" i="7"/>
  <c r="H81" i="7"/>
  <c r="V82" i="8"/>
  <c r="F83" i="8"/>
  <c r="B83" i="8"/>
  <c r="E83" i="8"/>
  <c r="W83" i="8"/>
  <c r="C83" i="8"/>
  <c r="A84" i="8"/>
  <c r="D83" i="8"/>
  <c r="AC83" i="8"/>
  <c r="AD82" i="8"/>
  <c r="AJ82" i="8"/>
  <c r="AL82" i="8"/>
  <c r="AE82" i="8"/>
  <c r="AM82" i="8"/>
  <c r="AG82" i="8"/>
  <c r="H82" i="8"/>
  <c r="AI82" i="8"/>
  <c r="AK82" i="8"/>
  <c r="AP82" i="8"/>
  <c r="AF82" i="8"/>
  <c r="AN82" i="8"/>
  <c r="AQ82" i="8"/>
  <c r="AH82" i="8"/>
  <c r="U14" i="7"/>
  <c r="T14" i="7"/>
  <c r="K55" i="10"/>
  <c r="U82" i="23"/>
  <c r="M82" i="23"/>
  <c r="V82" i="23"/>
  <c r="I82" i="23"/>
  <c r="T82" i="23"/>
  <c r="Q82" i="23"/>
  <c r="X82" i="23"/>
  <c r="J82" i="23"/>
  <c r="W82" i="23"/>
  <c r="O82" i="23"/>
  <c r="P82" i="23"/>
  <c r="N82" i="23"/>
  <c r="BB82" i="23"/>
  <c r="L82" i="23"/>
  <c r="K82" i="23"/>
  <c r="R82" i="23"/>
  <c r="S82" i="23"/>
  <c r="D83" i="23"/>
  <c r="B83" i="23"/>
  <c r="E83" i="23"/>
  <c r="A84" i="23"/>
  <c r="C83" i="23"/>
  <c r="F83" i="23"/>
  <c r="L80" i="5"/>
  <c r="I77" i="5"/>
  <c r="N77" i="5"/>
  <c r="O77" i="5"/>
  <c r="BB80" i="5"/>
  <c r="M80" i="5"/>
  <c r="N80" i="5"/>
  <c r="O80" i="5"/>
  <c r="J78" i="5"/>
  <c r="AD80" i="5"/>
  <c r="AF80" i="5"/>
  <c r="AH80" i="5"/>
  <c r="AI80" i="5"/>
  <c r="AK80" i="5"/>
  <c r="AM80" i="5"/>
  <c r="H80" i="5"/>
  <c r="U80" i="5"/>
  <c r="T80" i="5"/>
  <c r="AQ80" i="5"/>
  <c r="AE80" i="5"/>
  <c r="AP80" i="5"/>
  <c r="AG80" i="5"/>
  <c r="AJ80" i="5"/>
  <c r="AL80" i="5"/>
  <c r="AN80" i="5"/>
  <c r="U79" i="5"/>
  <c r="U62" i="6"/>
  <c r="T62" i="6"/>
  <c r="AA33" i="12"/>
  <c r="AA55" i="12"/>
  <c r="AB33" i="12"/>
  <c r="AB55" i="12"/>
  <c r="AA7" i="12"/>
  <c r="Y55" i="12"/>
  <c r="Y81" i="12"/>
  <c r="Z55" i="12"/>
  <c r="Z33" i="12"/>
  <c r="Z81" i="12"/>
  <c r="AA81" i="12"/>
  <c r="Y33" i="12"/>
  <c r="Z7" i="12"/>
  <c r="AB81" i="12"/>
  <c r="AB7" i="12"/>
  <c r="Y7" i="12"/>
  <c r="U81" i="12"/>
  <c r="T81" i="12"/>
  <c r="B82" i="7"/>
  <c r="F82" i="7"/>
  <c r="D82" i="7"/>
  <c r="AC82" i="7"/>
  <c r="A83" i="7"/>
  <c r="E82" i="7"/>
  <c r="W82" i="7"/>
  <c r="C82" i="7"/>
  <c r="K80" i="7"/>
  <c r="L81" i="7"/>
  <c r="M81" i="7"/>
  <c r="J79" i="7"/>
  <c r="BB81" i="7"/>
  <c r="I78" i="7"/>
  <c r="N78" i="7"/>
  <c r="O78" i="7"/>
  <c r="U62" i="5"/>
  <c r="T62" i="5"/>
  <c r="H151" i="10"/>
  <c r="A78" i="15"/>
  <c r="B77" i="15"/>
  <c r="BB82" i="8"/>
  <c r="M82" i="8"/>
  <c r="L82" i="8"/>
  <c r="I79" i="8"/>
  <c r="N79" i="8"/>
  <c r="O79" i="8"/>
  <c r="K82" i="8"/>
  <c r="J80" i="8"/>
  <c r="N80" i="7"/>
  <c r="O80" i="7"/>
  <c r="K81" i="8"/>
  <c r="U7" i="8"/>
  <c r="T7" i="8"/>
  <c r="L27" i="10"/>
  <c r="B81" i="5"/>
  <c r="F81" i="5"/>
  <c r="C81" i="5"/>
  <c r="A82" i="5"/>
  <c r="D81" i="5"/>
  <c r="AC81" i="5"/>
  <c r="E81" i="5"/>
  <c r="W81" i="5"/>
  <c r="T79" i="5"/>
  <c r="A81" i="18"/>
  <c r="B80" i="18"/>
  <c r="B83" i="14"/>
  <c r="A84" i="14"/>
  <c r="V82" i="4"/>
  <c r="M82" i="4"/>
  <c r="L82" i="4"/>
  <c r="BB82" i="4"/>
  <c r="I79" i="4"/>
  <c r="N79" i="4"/>
  <c r="O79" i="4"/>
  <c r="J80" i="4"/>
  <c r="B81" i="3"/>
  <c r="F81" i="3"/>
  <c r="A82" i="3"/>
  <c r="E81" i="3"/>
  <c r="W81" i="3"/>
  <c r="D81" i="3"/>
  <c r="AC81" i="3"/>
  <c r="C81" i="3"/>
  <c r="V82" i="12"/>
  <c r="B83" i="12"/>
  <c r="A84" i="12"/>
  <c r="F83" i="12"/>
  <c r="D83" i="12"/>
  <c r="AC83" i="12"/>
  <c r="C83" i="12"/>
  <c r="E83" i="12"/>
  <c r="W83" i="12"/>
  <c r="K81" i="4"/>
  <c r="AP83" i="2"/>
  <c r="AQ83" i="2"/>
  <c r="AD83" i="2"/>
  <c r="AE83" i="2"/>
  <c r="AF83" i="2"/>
  <c r="AG83" i="2"/>
  <c r="AI83" i="2"/>
  <c r="AH83" i="2"/>
  <c r="AK83" i="2"/>
  <c r="AL83" i="2"/>
  <c r="AJ83" i="2"/>
  <c r="AM83" i="2"/>
  <c r="AN83" i="2"/>
  <c r="H83" i="2"/>
  <c r="M82" i="12"/>
  <c r="L82" i="12"/>
  <c r="K82" i="12"/>
  <c r="BB82" i="12"/>
  <c r="I79" i="12"/>
  <c r="N79" i="12"/>
  <c r="O79" i="12"/>
  <c r="J80" i="12"/>
  <c r="A82" i="6"/>
  <c r="F81" i="6"/>
  <c r="B81" i="6"/>
  <c r="E81" i="6"/>
  <c r="W81" i="6"/>
  <c r="D81" i="6"/>
  <c r="AC81" i="6"/>
  <c r="C81" i="6"/>
  <c r="Y81" i="4"/>
  <c r="AA61" i="4"/>
  <c r="AA81" i="4"/>
  <c r="Y61" i="4"/>
  <c r="Z81" i="4"/>
  <c r="AB61" i="4"/>
  <c r="AB81" i="4"/>
  <c r="Z61" i="4"/>
  <c r="H77" i="16"/>
  <c r="E77" i="16"/>
  <c r="G77" i="16"/>
  <c r="F77" i="16"/>
  <c r="I77" i="16"/>
  <c r="C77" i="16"/>
  <c r="B80" i="19"/>
  <c r="A81" i="19"/>
  <c r="AQ82" i="4"/>
  <c r="AD82" i="4"/>
  <c r="AE82" i="4"/>
  <c r="AF82" i="4"/>
  <c r="AG82" i="4"/>
  <c r="AH82" i="4"/>
  <c r="AI82" i="4"/>
  <c r="AJ82" i="4"/>
  <c r="AK82" i="4"/>
  <c r="AL82" i="4"/>
  <c r="AM82" i="4"/>
  <c r="AN82" i="4"/>
  <c r="AP82" i="4"/>
  <c r="H82" i="4"/>
  <c r="U82" i="4"/>
  <c r="T82" i="4"/>
  <c r="A79" i="20"/>
  <c r="B78" i="20"/>
  <c r="D76" i="16"/>
  <c r="AP80" i="3"/>
  <c r="AD80" i="3"/>
  <c r="AE80" i="3"/>
  <c r="AF80" i="3"/>
  <c r="AG80" i="3"/>
  <c r="AH80" i="3"/>
  <c r="AI80" i="3"/>
  <c r="AJ80" i="3"/>
  <c r="AK80" i="3"/>
  <c r="AL80" i="3"/>
  <c r="AM80" i="3"/>
  <c r="AN80" i="3"/>
  <c r="AQ80" i="3"/>
  <c r="H80" i="3"/>
  <c r="A81" i="22"/>
  <c r="B80" i="22"/>
  <c r="AQ80" i="6"/>
  <c r="H80" i="6"/>
  <c r="AE80" i="6"/>
  <c r="AM80" i="6"/>
  <c r="AH80" i="6"/>
  <c r="AG80" i="6"/>
  <c r="AJ80" i="6"/>
  <c r="AI80" i="6"/>
  <c r="AD80" i="6"/>
  <c r="AL80" i="6"/>
  <c r="AN80" i="6"/>
  <c r="AP80" i="6"/>
  <c r="AK80" i="6"/>
  <c r="AF80" i="6"/>
  <c r="A79" i="17"/>
  <c r="B78" i="17"/>
  <c r="B84" i="2"/>
  <c r="F84" i="2"/>
  <c r="A85" i="2"/>
  <c r="D84" i="2"/>
  <c r="AC84" i="2"/>
  <c r="C84" i="2"/>
  <c r="E84" i="2"/>
  <c r="W84" i="2"/>
  <c r="B78" i="16"/>
  <c r="A79" i="16"/>
  <c r="B83" i="4"/>
  <c r="K82" i="4"/>
  <c r="A84" i="4"/>
  <c r="F83" i="4"/>
  <c r="E83" i="4"/>
  <c r="W83" i="4"/>
  <c r="C83" i="4"/>
  <c r="D83" i="4"/>
  <c r="AC83" i="4"/>
  <c r="U80" i="3"/>
  <c r="V80" i="3"/>
  <c r="L80" i="3"/>
  <c r="K80" i="3"/>
  <c r="BB80" i="3"/>
  <c r="M80" i="3"/>
  <c r="I77" i="3"/>
  <c r="N77" i="3"/>
  <c r="O77" i="3"/>
  <c r="J78" i="3"/>
  <c r="AQ82" i="12"/>
  <c r="AF82" i="12"/>
  <c r="AG82" i="12"/>
  <c r="AI82" i="12"/>
  <c r="AK82" i="12"/>
  <c r="AL82" i="12"/>
  <c r="AM82" i="12"/>
  <c r="AD82" i="12"/>
  <c r="AE82" i="12"/>
  <c r="AP82" i="12"/>
  <c r="AH82" i="12"/>
  <c r="AJ82" i="12"/>
  <c r="AN82" i="12"/>
  <c r="H82" i="12"/>
  <c r="V80" i="6"/>
  <c r="BB80" i="6"/>
  <c r="M80" i="6"/>
  <c r="L80" i="6"/>
  <c r="K80" i="6"/>
  <c r="I77" i="6"/>
  <c r="N77" i="6"/>
  <c r="O77" i="6"/>
  <c r="J78" i="6"/>
  <c r="A78" i="21"/>
  <c r="B77" i="21"/>
  <c r="V83" i="2"/>
  <c r="U83" i="2"/>
  <c r="T83" i="2"/>
  <c r="J81" i="2"/>
  <c r="L83" i="2"/>
  <c r="BB83" i="2"/>
  <c r="K83" i="2"/>
  <c r="M83" i="2"/>
  <c r="I80" i="2"/>
  <c r="K79" i="6"/>
  <c r="K81" i="12"/>
  <c r="K82" i="2"/>
  <c r="AA32" i="6"/>
  <c r="Y32" i="6"/>
  <c r="AB32" i="6"/>
  <c r="Z80" i="6"/>
  <c r="Z32" i="6"/>
  <c r="AA7" i="6"/>
  <c r="Y7" i="6"/>
  <c r="AB7" i="6"/>
  <c r="Y80" i="6"/>
  <c r="Z7" i="6"/>
  <c r="AA80" i="6"/>
  <c r="AB80" i="6"/>
  <c r="U80" i="6"/>
  <c r="T80" i="6"/>
  <c r="Z72" i="12"/>
  <c r="AA72" i="12"/>
  <c r="AB72" i="12"/>
  <c r="Y72" i="12"/>
  <c r="AA35" i="12"/>
  <c r="Y82" i="12"/>
  <c r="AA27" i="12"/>
  <c r="AA82" i="12"/>
  <c r="Z35" i="12"/>
  <c r="AB82" i="12"/>
  <c r="Z27" i="12"/>
  <c r="Z82" i="12"/>
  <c r="AB35" i="12"/>
  <c r="Y35" i="12"/>
  <c r="AB27" i="12"/>
  <c r="Y27" i="12"/>
  <c r="T80" i="3"/>
  <c r="AA7" i="3"/>
  <c r="AA35" i="3"/>
  <c r="Z35" i="3"/>
  <c r="Y7" i="3"/>
  <c r="Y35" i="3"/>
  <c r="AB35" i="3"/>
  <c r="AB7" i="3"/>
  <c r="AA80" i="3"/>
  <c r="AB80" i="3"/>
  <c r="Z7" i="3"/>
  <c r="U7" i="3"/>
  <c r="T7" i="3"/>
  <c r="F27" i="10"/>
  <c r="Y80" i="3"/>
  <c r="Z80" i="3"/>
  <c r="V81" i="5"/>
  <c r="L81" i="5"/>
  <c r="BB81" i="5"/>
  <c r="I78" i="5"/>
  <c r="N78" i="5"/>
  <c r="O78" i="5"/>
  <c r="J79" i="5"/>
  <c r="M81" i="5"/>
  <c r="B78" i="15"/>
  <c r="A79" i="15"/>
  <c r="U82" i="7"/>
  <c r="T82" i="7"/>
  <c r="V82" i="7"/>
  <c r="A84" i="7"/>
  <c r="B83" i="7"/>
  <c r="D83" i="7"/>
  <c r="AC83" i="7"/>
  <c r="F83" i="7"/>
  <c r="E83" i="7"/>
  <c r="W83" i="7"/>
  <c r="C83" i="7"/>
  <c r="AG82" i="7"/>
  <c r="AP82" i="7"/>
  <c r="AE82" i="7"/>
  <c r="AJ82" i="7"/>
  <c r="AL82" i="7"/>
  <c r="AH82" i="7"/>
  <c r="H82" i="7"/>
  <c r="AF82" i="7"/>
  <c r="AM82" i="7"/>
  <c r="AD82" i="7"/>
  <c r="AN82" i="7"/>
  <c r="AK82" i="7"/>
  <c r="AQ82" i="7"/>
  <c r="AI82" i="7"/>
  <c r="AB33" i="8"/>
  <c r="AB55" i="8"/>
  <c r="AB82" i="8"/>
  <c r="Z55" i="8"/>
  <c r="AA33" i="8"/>
  <c r="Y55" i="8"/>
  <c r="Z33" i="8"/>
  <c r="Y82" i="8"/>
  <c r="Z82" i="8"/>
  <c r="Y33" i="8"/>
  <c r="AA82" i="8"/>
  <c r="AA55" i="8"/>
  <c r="V83" i="8"/>
  <c r="U83" i="8"/>
  <c r="M83" i="8"/>
  <c r="BB83" i="8"/>
  <c r="L83" i="8"/>
  <c r="I80" i="8"/>
  <c r="J81" i="8"/>
  <c r="U82" i="8"/>
  <c r="T82" i="8"/>
  <c r="AB81" i="7"/>
  <c r="Z63" i="7"/>
  <c r="AA63" i="7"/>
  <c r="Y81" i="7"/>
  <c r="AB63" i="7"/>
  <c r="AA35" i="7"/>
  <c r="Z81" i="7"/>
  <c r="Z35" i="7"/>
  <c r="Y63" i="7"/>
  <c r="U63" i="7"/>
  <c r="T63" i="7"/>
  <c r="AA81" i="7"/>
  <c r="AB35" i="7"/>
  <c r="Y35" i="7"/>
  <c r="U81" i="7"/>
  <c r="T81" i="7"/>
  <c r="U82" i="12"/>
  <c r="T82" i="12"/>
  <c r="A82" i="18"/>
  <c r="B81" i="18"/>
  <c r="F82" i="5"/>
  <c r="C82" i="5"/>
  <c r="D82" i="5"/>
  <c r="AC82" i="5"/>
  <c r="B82" i="5"/>
  <c r="A83" i="5"/>
  <c r="E82" i="5"/>
  <c r="W82" i="5"/>
  <c r="AD81" i="5"/>
  <c r="AF81" i="5"/>
  <c r="AH81" i="5"/>
  <c r="AI81" i="5"/>
  <c r="AK81" i="5"/>
  <c r="AM81" i="5"/>
  <c r="H81" i="5"/>
  <c r="U81" i="5"/>
  <c r="AQ81" i="5"/>
  <c r="AE81" i="5"/>
  <c r="AP81" i="5"/>
  <c r="AG81" i="5"/>
  <c r="AJ81" i="5"/>
  <c r="AL81" i="5"/>
  <c r="AN81" i="5"/>
  <c r="K81" i="7"/>
  <c r="M82" i="7"/>
  <c r="BB82" i="7"/>
  <c r="I79" i="7"/>
  <c r="N79" i="7"/>
  <c r="O79" i="7"/>
  <c r="K82" i="7"/>
  <c r="L82" i="7"/>
  <c r="J80" i="7"/>
  <c r="U7" i="12"/>
  <c r="T7" i="12"/>
  <c r="I27" i="10"/>
  <c r="U55" i="12"/>
  <c r="T55" i="12"/>
  <c r="K80" i="5"/>
  <c r="B84" i="23"/>
  <c r="F84" i="23"/>
  <c r="D84" i="23"/>
  <c r="C84" i="23"/>
  <c r="E84" i="23"/>
  <c r="A85" i="23"/>
  <c r="W83" i="23"/>
  <c r="S83" i="23"/>
  <c r="V83" i="23"/>
  <c r="U83" i="23"/>
  <c r="BB83" i="23"/>
  <c r="L83" i="23"/>
  <c r="R83" i="23"/>
  <c r="O83" i="23"/>
  <c r="P83" i="23"/>
  <c r="Q83" i="23"/>
  <c r="K83" i="23"/>
  <c r="N83" i="23"/>
  <c r="M83" i="23"/>
  <c r="T83" i="23"/>
  <c r="X83" i="23"/>
  <c r="J83" i="23"/>
  <c r="I83" i="23"/>
  <c r="A85" i="8"/>
  <c r="E84" i="8"/>
  <c r="W84" i="8"/>
  <c r="C84" i="8"/>
  <c r="B84" i="8"/>
  <c r="F84" i="8"/>
  <c r="D84" i="8"/>
  <c r="AC84" i="8"/>
  <c r="AG83" i="8"/>
  <c r="AD83" i="8"/>
  <c r="AJ83" i="8"/>
  <c r="AL83" i="8"/>
  <c r="AE83" i="8"/>
  <c r="AM83" i="8"/>
  <c r="H83" i="8"/>
  <c r="AK83" i="8"/>
  <c r="AQ83" i="8"/>
  <c r="AH83" i="8"/>
  <c r="AI83" i="8"/>
  <c r="AP83" i="8"/>
  <c r="AF83" i="8"/>
  <c r="AN83" i="8"/>
  <c r="B84" i="14"/>
  <c r="A85" i="14"/>
  <c r="N80" i="6"/>
  <c r="O80" i="6"/>
  <c r="AP83" i="4"/>
  <c r="AQ83" i="4"/>
  <c r="AD83" i="4"/>
  <c r="AE83" i="4"/>
  <c r="AF83" i="4"/>
  <c r="AG83" i="4"/>
  <c r="AH83" i="4"/>
  <c r="AI83" i="4"/>
  <c r="AJ83" i="4"/>
  <c r="AK83" i="4"/>
  <c r="AL83" i="4"/>
  <c r="AM83" i="4"/>
  <c r="AN83" i="4"/>
  <c r="H83" i="4"/>
  <c r="C78" i="16"/>
  <c r="I78" i="16"/>
  <c r="H78" i="16"/>
  <c r="G78" i="16"/>
  <c r="E78" i="16"/>
  <c r="F78" i="16"/>
  <c r="A86" i="2"/>
  <c r="B85" i="2"/>
  <c r="F85" i="2"/>
  <c r="E85" i="2"/>
  <c r="W85" i="2"/>
  <c r="D85" i="2"/>
  <c r="AC85" i="2"/>
  <c r="C85" i="2"/>
  <c r="B81" i="22"/>
  <c r="A82" i="22"/>
  <c r="V81" i="6"/>
  <c r="AD81" i="6"/>
  <c r="AE81" i="6"/>
  <c r="AH81" i="6"/>
  <c r="AI81" i="6"/>
  <c r="AL81" i="6"/>
  <c r="AM81" i="6"/>
  <c r="AQ81" i="6"/>
  <c r="AP81" i="6"/>
  <c r="AF81" i="6"/>
  <c r="AG81" i="6"/>
  <c r="AJ81" i="6"/>
  <c r="AK81" i="6"/>
  <c r="AN81" i="6"/>
  <c r="H81" i="6"/>
  <c r="V83" i="12"/>
  <c r="I80" i="12"/>
  <c r="M83" i="12"/>
  <c r="BB83" i="12"/>
  <c r="L83" i="12"/>
  <c r="J81" i="12"/>
  <c r="M81" i="3"/>
  <c r="L81" i="3"/>
  <c r="BB81" i="3"/>
  <c r="I78" i="3"/>
  <c r="N78" i="3"/>
  <c r="O78" i="3"/>
  <c r="J79" i="3"/>
  <c r="B78" i="21"/>
  <c r="A79" i="21"/>
  <c r="A85" i="4"/>
  <c r="F84" i="4"/>
  <c r="B84" i="4"/>
  <c r="D84" i="4"/>
  <c r="AC84" i="4"/>
  <c r="E84" i="4"/>
  <c r="W84" i="4"/>
  <c r="C84" i="4"/>
  <c r="AP84" i="2"/>
  <c r="AQ84" i="2"/>
  <c r="AD84" i="2"/>
  <c r="AE84" i="2"/>
  <c r="AF84" i="2"/>
  <c r="AG84" i="2"/>
  <c r="AI84" i="2"/>
  <c r="AH84" i="2"/>
  <c r="AK84" i="2"/>
  <c r="AL84" i="2"/>
  <c r="AJ84" i="2"/>
  <c r="AM84" i="2"/>
  <c r="AN84" i="2"/>
  <c r="H84" i="2"/>
  <c r="A80" i="17"/>
  <c r="B79" i="17"/>
  <c r="B79" i="20"/>
  <c r="A80" i="20"/>
  <c r="A82" i="19"/>
  <c r="B81" i="19"/>
  <c r="A83" i="6"/>
  <c r="F82" i="6"/>
  <c r="B82" i="6"/>
  <c r="E82" i="6"/>
  <c r="W82" i="6"/>
  <c r="D82" i="6"/>
  <c r="AC82" i="6"/>
  <c r="C82" i="6"/>
  <c r="N80" i="3"/>
  <c r="O80" i="3"/>
  <c r="U83" i="4"/>
  <c r="V83" i="4"/>
  <c r="T83" i="4"/>
  <c r="L83" i="4"/>
  <c r="BB83" i="4"/>
  <c r="K83" i="4"/>
  <c r="M83" i="4"/>
  <c r="I80" i="4"/>
  <c r="J81" i="4"/>
  <c r="V84" i="2"/>
  <c r="U84" i="2"/>
  <c r="T84" i="2"/>
  <c r="L84" i="2"/>
  <c r="K84" i="2"/>
  <c r="BB84" i="2"/>
  <c r="M84" i="2"/>
  <c r="N84" i="2"/>
  <c r="O84" i="2"/>
  <c r="I81" i="2"/>
  <c r="N81" i="2"/>
  <c r="O81" i="2"/>
  <c r="J82" i="2"/>
  <c r="AA35" i="4"/>
  <c r="Z35" i="4"/>
  <c r="Z82" i="4"/>
  <c r="AB82" i="4"/>
  <c r="Y35" i="4"/>
  <c r="AB35" i="4"/>
  <c r="AA82" i="4"/>
  <c r="Y82" i="4"/>
  <c r="D77" i="16"/>
  <c r="AP83" i="12"/>
  <c r="AH83" i="12"/>
  <c r="AJ83" i="12"/>
  <c r="AN83" i="12"/>
  <c r="AQ83" i="12"/>
  <c r="AF83" i="12"/>
  <c r="AG83" i="12"/>
  <c r="AI83" i="12"/>
  <c r="AK83" i="12"/>
  <c r="AL83" i="12"/>
  <c r="AM83" i="12"/>
  <c r="AD83" i="12"/>
  <c r="AE83" i="12"/>
  <c r="H83" i="12"/>
  <c r="U83" i="12"/>
  <c r="T83" i="12"/>
  <c r="A83" i="3"/>
  <c r="F82" i="3"/>
  <c r="B82" i="3"/>
  <c r="D82" i="3"/>
  <c r="AC82" i="3"/>
  <c r="C82" i="3"/>
  <c r="E82" i="3"/>
  <c r="W82" i="3"/>
  <c r="A80" i="16"/>
  <c r="B79" i="16"/>
  <c r="U61" i="4"/>
  <c r="T61" i="4"/>
  <c r="G147" i="10"/>
  <c r="L81" i="6"/>
  <c r="BB81" i="6"/>
  <c r="M81" i="6"/>
  <c r="I78" i="6"/>
  <c r="N78" i="6"/>
  <c r="O78" i="6"/>
  <c r="J79" i="6"/>
  <c r="B84" i="12"/>
  <c r="A85" i="12"/>
  <c r="F84" i="12"/>
  <c r="D84" i="12"/>
  <c r="AC84" i="12"/>
  <c r="C84" i="12"/>
  <c r="E84" i="12"/>
  <c r="W84" i="12"/>
  <c r="V81" i="3"/>
  <c r="AP81" i="3"/>
  <c r="AD81" i="3"/>
  <c r="AE81" i="3"/>
  <c r="AF81" i="3"/>
  <c r="AG81" i="3"/>
  <c r="AH81" i="3"/>
  <c r="AI81" i="3"/>
  <c r="AJ81" i="3"/>
  <c r="AK81" i="3"/>
  <c r="AL81" i="3"/>
  <c r="AM81" i="3"/>
  <c r="AN81" i="3"/>
  <c r="AQ81" i="3"/>
  <c r="H81" i="3"/>
  <c r="U81" i="3"/>
  <c r="T81" i="3"/>
  <c r="Z55" i="6"/>
  <c r="Y55" i="6"/>
  <c r="AA81" i="6"/>
  <c r="AA33" i="6"/>
  <c r="AB33" i="6"/>
  <c r="Y81" i="6"/>
  <c r="AB81" i="6"/>
  <c r="AB55" i="6"/>
  <c r="Z81" i="6"/>
  <c r="Y33" i="6"/>
  <c r="Z33" i="6"/>
  <c r="AA55" i="6"/>
  <c r="U81" i="6"/>
  <c r="T81" i="6"/>
  <c r="AE84" i="8"/>
  <c r="AM84" i="8"/>
  <c r="AQ84" i="8"/>
  <c r="AH84" i="8"/>
  <c r="AI84" i="8"/>
  <c r="AL84" i="8"/>
  <c r="AP84" i="8"/>
  <c r="AF84" i="8"/>
  <c r="AN84" i="8"/>
  <c r="AG84" i="8"/>
  <c r="AD84" i="8"/>
  <c r="AJ84" i="8"/>
  <c r="AK84" i="8"/>
  <c r="H84" i="8"/>
  <c r="U84" i="8"/>
  <c r="T84" i="8"/>
  <c r="V84" i="8"/>
  <c r="B85" i="8"/>
  <c r="F85" i="8"/>
  <c r="C85" i="8"/>
  <c r="A86" i="8"/>
  <c r="E85" i="8"/>
  <c r="W85" i="8"/>
  <c r="D85" i="8"/>
  <c r="AC85" i="8"/>
  <c r="A86" i="23"/>
  <c r="E85" i="23"/>
  <c r="D85" i="23"/>
  <c r="F85" i="23"/>
  <c r="B85" i="23"/>
  <c r="C85" i="23"/>
  <c r="M82" i="5"/>
  <c r="I79" i="5"/>
  <c r="N79" i="5"/>
  <c r="O79" i="5"/>
  <c r="L82" i="5"/>
  <c r="BB82" i="5"/>
  <c r="J80" i="5"/>
  <c r="V82" i="5"/>
  <c r="T83" i="8"/>
  <c r="U55" i="8"/>
  <c r="T55" i="8"/>
  <c r="V83" i="7"/>
  <c r="AQ83" i="7"/>
  <c r="AI83" i="7"/>
  <c r="AF83" i="7"/>
  <c r="AM83" i="7"/>
  <c r="AD83" i="7"/>
  <c r="AN83" i="7"/>
  <c r="AK83" i="7"/>
  <c r="H83" i="7"/>
  <c r="AH83" i="7"/>
  <c r="AG83" i="7"/>
  <c r="AP83" i="7"/>
  <c r="AE83" i="7"/>
  <c r="AJ83" i="7"/>
  <c r="AL83" i="7"/>
  <c r="L83" i="7"/>
  <c r="M83" i="7"/>
  <c r="J81" i="7"/>
  <c r="BB83" i="7"/>
  <c r="I80" i="7"/>
  <c r="A80" i="15"/>
  <c r="B79" i="15"/>
  <c r="K81" i="5"/>
  <c r="U7" i="6"/>
  <c r="T7" i="6"/>
  <c r="J27" i="10"/>
  <c r="AB32" i="3"/>
  <c r="Y63" i="3"/>
  <c r="Z32" i="3"/>
  <c r="AA63" i="3"/>
  <c r="AA32" i="3"/>
  <c r="AB81" i="3"/>
  <c r="Y32" i="3"/>
  <c r="AA43" i="3"/>
  <c r="Z63" i="3"/>
  <c r="AA81" i="3"/>
  <c r="Z81" i="3"/>
  <c r="Y81" i="3"/>
  <c r="Z43" i="3"/>
  <c r="AB43" i="3"/>
  <c r="AB63" i="3"/>
  <c r="Y43" i="3"/>
  <c r="Z73" i="12"/>
  <c r="AB83" i="12"/>
  <c r="AB73" i="12"/>
  <c r="Z83" i="12"/>
  <c r="Z26" i="12"/>
  <c r="Y73" i="12"/>
  <c r="Y32" i="12"/>
  <c r="AA73" i="12"/>
  <c r="AB26" i="12"/>
  <c r="AB32" i="12"/>
  <c r="AA32" i="12"/>
  <c r="AA83" i="12"/>
  <c r="Y26" i="12"/>
  <c r="Y83" i="12"/>
  <c r="AA26" i="12"/>
  <c r="Z32" i="12"/>
  <c r="M84" i="8"/>
  <c r="N84" i="8"/>
  <c r="O84" i="8"/>
  <c r="BB84" i="8"/>
  <c r="K84" i="8"/>
  <c r="L84" i="8"/>
  <c r="I81" i="8"/>
  <c r="N81" i="8"/>
  <c r="O81" i="8"/>
  <c r="J82" i="8"/>
  <c r="U84" i="23"/>
  <c r="S84" i="23"/>
  <c r="I84" i="23"/>
  <c r="T84" i="23"/>
  <c r="W84" i="23"/>
  <c r="X84" i="23"/>
  <c r="J84" i="23"/>
  <c r="P84" i="23"/>
  <c r="N84" i="23"/>
  <c r="O84" i="23"/>
  <c r="Q84" i="23"/>
  <c r="BB84" i="23"/>
  <c r="L84" i="23"/>
  <c r="K84" i="23"/>
  <c r="R84" i="23"/>
  <c r="M84" i="23"/>
  <c r="V84" i="23"/>
  <c r="AA32" i="5"/>
  <c r="AB81" i="5"/>
  <c r="AB32" i="5"/>
  <c r="Z81" i="5"/>
  <c r="Y81" i="5"/>
  <c r="Y32" i="5"/>
  <c r="Z32" i="5"/>
  <c r="AA81" i="5"/>
  <c r="B83" i="5"/>
  <c r="F83" i="5"/>
  <c r="D83" i="5"/>
  <c r="AC83" i="5"/>
  <c r="A84" i="5"/>
  <c r="E83" i="5"/>
  <c r="W83" i="5"/>
  <c r="C83" i="5"/>
  <c r="AP82" i="5"/>
  <c r="AD82" i="5"/>
  <c r="AK82" i="5"/>
  <c r="AM82" i="5"/>
  <c r="AE82" i="5"/>
  <c r="AG82" i="5"/>
  <c r="AJ82" i="5"/>
  <c r="AQ82" i="5"/>
  <c r="AF82" i="5"/>
  <c r="AL82" i="5"/>
  <c r="AN82" i="5"/>
  <c r="AH82" i="5"/>
  <c r="AI82" i="5"/>
  <c r="H82" i="5"/>
  <c r="A83" i="18"/>
  <c r="B82" i="18"/>
  <c r="K83" i="8"/>
  <c r="Z82" i="7"/>
  <c r="Z73" i="7"/>
  <c r="Y82" i="7"/>
  <c r="AB73" i="7"/>
  <c r="AB82" i="7"/>
  <c r="Y27" i="7"/>
  <c r="AA82" i="7"/>
  <c r="Y61" i="7"/>
  <c r="AB27" i="7"/>
  <c r="Y73" i="7"/>
  <c r="Z27" i="7"/>
  <c r="AA27" i="7"/>
  <c r="Z61" i="7"/>
  <c r="AA61" i="7"/>
  <c r="AB61" i="7"/>
  <c r="AA73" i="7"/>
  <c r="F84" i="7"/>
  <c r="D84" i="7"/>
  <c r="AC84" i="7"/>
  <c r="E84" i="7"/>
  <c r="W84" i="7"/>
  <c r="B84" i="7"/>
  <c r="A85" i="7"/>
  <c r="C84" i="7"/>
  <c r="T81" i="5"/>
  <c r="B85" i="14"/>
  <c r="A86" i="14"/>
  <c r="AL84" i="12"/>
  <c r="H84" i="12"/>
  <c r="AI84" i="12"/>
  <c r="AN84" i="12"/>
  <c r="AJ84" i="12"/>
  <c r="AP84" i="12"/>
  <c r="AK84" i="12"/>
  <c r="AD84" i="12"/>
  <c r="AM84" i="12"/>
  <c r="AE84" i="12"/>
  <c r="AQ84" i="12"/>
  <c r="AH84" i="12"/>
  <c r="AG84" i="12"/>
  <c r="AF84" i="12"/>
  <c r="A81" i="16"/>
  <c r="B80" i="16"/>
  <c r="L82" i="3"/>
  <c r="BB82" i="3"/>
  <c r="M82" i="3"/>
  <c r="I79" i="3"/>
  <c r="N79" i="3"/>
  <c r="O79" i="3"/>
  <c r="J80" i="3"/>
  <c r="V82" i="6"/>
  <c r="AP82" i="6"/>
  <c r="AF82" i="6"/>
  <c r="AG82" i="6"/>
  <c r="AJ82" i="6"/>
  <c r="AK82" i="6"/>
  <c r="AN82" i="6"/>
  <c r="AD82" i="6"/>
  <c r="AE82" i="6"/>
  <c r="AH82" i="6"/>
  <c r="AI82" i="6"/>
  <c r="AL82" i="6"/>
  <c r="AM82" i="6"/>
  <c r="AQ82" i="6"/>
  <c r="H82" i="6"/>
  <c r="A83" i="19"/>
  <c r="B82" i="19"/>
  <c r="I81" i="4"/>
  <c r="N81" i="4"/>
  <c r="O81" i="4"/>
  <c r="M84" i="4"/>
  <c r="BB84" i="4"/>
  <c r="L84" i="4"/>
  <c r="J82" i="4"/>
  <c r="U85" i="2"/>
  <c r="V85" i="2"/>
  <c r="M85" i="2"/>
  <c r="L85" i="2"/>
  <c r="BB85" i="2"/>
  <c r="I82" i="2"/>
  <c r="N82" i="2"/>
  <c r="O82" i="2"/>
  <c r="J83" i="2"/>
  <c r="A86" i="12"/>
  <c r="B85" i="12"/>
  <c r="F85" i="12"/>
  <c r="E85" i="12"/>
  <c r="W85" i="12"/>
  <c r="D85" i="12"/>
  <c r="AC85" i="12"/>
  <c r="C85" i="12"/>
  <c r="AQ82" i="3"/>
  <c r="AP82" i="3"/>
  <c r="AD82" i="3"/>
  <c r="AF82" i="3"/>
  <c r="AH82" i="3"/>
  <c r="AJ82" i="3"/>
  <c r="AL82" i="3"/>
  <c r="AE82" i="3"/>
  <c r="AG82" i="3"/>
  <c r="AI82" i="3"/>
  <c r="AK82" i="3"/>
  <c r="AM82" i="3"/>
  <c r="AN82" i="3"/>
  <c r="H82" i="3"/>
  <c r="A84" i="6"/>
  <c r="F83" i="6"/>
  <c r="B83" i="6"/>
  <c r="K82" i="6"/>
  <c r="D83" i="6"/>
  <c r="AC83" i="6"/>
  <c r="E83" i="6"/>
  <c r="W83" i="6"/>
  <c r="C83" i="6"/>
  <c r="A81" i="20"/>
  <c r="B80" i="20"/>
  <c r="V84" i="4"/>
  <c r="AD84" i="4"/>
  <c r="AE84" i="4"/>
  <c r="AF84" i="4"/>
  <c r="AG84" i="4"/>
  <c r="AH84" i="4"/>
  <c r="AI84" i="4"/>
  <c r="AJ84" i="4"/>
  <c r="AK84" i="4"/>
  <c r="AL84" i="4"/>
  <c r="AM84" i="4"/>
  <c r="AN84" i="4"/>
  <c r="AP84" i="4"/>
  <c r="AQ84" i="4"/>
  <c r="H84" i="4"/>
  <c r="U84" i="4"/>
  <c r="T84" i="4"/>
  <c r="K81" i="3"/>
  <c r="F86" i="2"/>
  <c r="B86" i="2"/>
  <c r="A87" i="2"/>
  <c r="D86" i="2"/>
  <c r="AC86" i="2"/>
  <c r="C86" i="2"/>
  <c r="E86" i="2"/>
  <c r="W86" i="2"/>
  <c r="V84" i="12"/>
  <c r="M84" i="12"/>
  <c r="BB84" i="12"/>
  <c r="K84" i="12"/>
  <c r="L84" i="12"/>
  <c r="I81" i="12"/>
  <c r="N81" i="12"/>
  <c r="O81" i="12"/>
  <c r="J82" i="12"/>
  <c r="V82" i="3"/>
  <c r="T82" i="3"/>
  <c r="U82" i="3"/>
  <c r="B83" i="3"/>
  <c r="F83" i="3"/>
  <c r="A84" i="3"/>
  <c r="E83" i="3"/>
  <c r="W83" i="3"/>
  <c r="D83" i="3"/>
  <c r="AC83" i="3"/>
  <c r="C83" i="3"/>
  <c r="A81" i="17"/>
  <c r="B80" i="17"/>
  <c r="B85" i="4"/>
  <c r="F85" i="4"/>
  <c r="A86" i="4"/>
  <c r="E85" i="4"/>
  <c r="W85" i="4"/>
  <c r="D85" i="4"/>
  <c r="AC85" i="4"/>
  <c r="C85" i="4"/>
  <c r="K83" i="12"/>
  <c r="I79" i="16"/>
  <c r="H79" i="16"/>
  <c r="G79" i="16"/>
  <c r="E79" i="16"/>
  <c r="F79" i="16"/>
  <c r="C79" i="16"/>
  <c r="K81" i="6"/>
  <c r="M82" i="6"/>
  <c r="BB82" i="6"/>
  <c r="L82" i="6"/>
  <c r="I79" i="6"/>
  <c r="N79" i="6"/>
  <c r="O79" i="6"/>
  <c r="J80" i="6"/>
  <c r="A80" i="21"/>
  <c r="B79" i="21"/>
  <c r="A83" i="22"/>
  <c r="B82" i="22"/>
  <c r="T85" i="2"/>
  <c r="AI85" i="2"/>
  <c r="AJ85" i="2"/>
  <c r="AP85" i="2"/>
  <c r="AQ85" i="2"/>
  <c r="AD85" i="2"/>
  <c r="AE85" i="2"/>
  <c r="AM85" i="2"/>
  <c r="AN85" i="2"/>
  <c r="AF85" i="2"/>
  <c r="AG85" i="2"/>
  <c r="AH85" i="2"/>
  <c r="AK85" i="2"/>
  <c r="AL85" i="2"/>
  <c r="H85" i="2"/>
  <c r="D78" i="16"/>
  <c r="AA35" i="6"/>
  <c r="Z82" i="6"/>
  <c r="Y82" i="6"/>
  <c r="AB35" i="6"/>
  <c r="Z35" i="6"/>
  <c r="Y35" i="6"/>
  <c r="AB82" i="6"/>
  <c r="AA82" i="6"/>
  <c r="U82" i="6"/>
  <c r="T82" i="6"/>
  <c r="U84" i="7"/>
  <c r="V84" i="7"/>
  <c r="BB84" i="7"/>
  <c r="J82" i="7"/>
  <c r="I81" i="7"/>
  <c r="N81" i="7"/>
  <c r="O81" i="7"/>
  <c r="M84" i="7"/>
  <c r="L84" i="7"/>
  <c r="K83" i="7"/>
  <c r="U61" i="7"/>
  <c r="T61" i="7"/>
  <c r="B83" i="18"/>
  <c r="A84" i="18"/>
  <c r="BB83" i="5"/>
  <c r="I80" i="5"/>
  <c r="M83" i="5"/>
  <c r="L83" i="5"/>
  <c r="J81" i="5"/>
  <c r="A81" i="15"/>
  <c r="B80" i="15"/>
  <c r="W85" i="23"/>
  <c r="O85" i="23"/>
  <c r="R85" i="23"/>
  <c r="S85" i="23"/>
  <c r="P85" i="23"/>
  <c r="K85" i="23"/>
  <c r="N85" i="23"/>
  <c r="BB85" i="23"/>
  <c r="L85" i="23"/>
  <c r="Q85" i="23"/>
  <c r="X85" i="23"/>
  <c r="J85" i="23"/>
  <c r="I85" i="23"/>
  <c r="U85" i="23"/>
  <c r="V85" i="23"/>
  <c r="M85" i="23"/>
  <c r="T85" i="23"/>
  <c r="F86" i="23"/>
  <c r="D86" i="23"/>
  <c r="B86" i="23"/>
  <c r="A87" i="23"/>
  <c r="E86" i="23"/>
  <c r="C86" i="23"/>
  <c r="V85" i="8"/>
  <c r="L85" i="8"/>
  <c r="BB85" i="8"/>
  <c r="I82" i="8"/>
  <c r="N82" i="8"/>
  <c r="O82" i="8"/>
  <c r="K85" i="8"/>
  <c r="M85" i="8"/>
  <c r="J83" i="8"/>
  <c r="U84" i="12"/>
  <c r="T84" i="12"/>
  <c r="N84" i="4"/>
  <c r="O84" i="4"/>
  <c r="A86" i="7"/>
  <c r="B85" i="7"/>
  <c r="D85" i="7"/>
  <c r="AC85" i="7"/>
  <c r="F85" i="7"/>
  <c r="E85" i="7"/>
  <c r="W85" i="7"/>
  <c r="C85" i="7"/>
  <c r="AJ84" i="7"/>
  <c r="AL84" i="7"/>
  <c r="AH84" i="7"/>
  <c r="AF84" i="7"/>
  <c r="AM84" i="7"/>
  <c r="AD84" i="7"/>
  <c r="AN84" i="7"/>
  <c r="T84" i="7"/>
  <c r="AK84" i="7"/>
  <c r="AQ84" i="7"/>
  <c r="AI84" i="7"/>
  <c r="AG84" i="7"/>
  <c r="AP84" i="7"/>
  <c r="AE84" i="7"/>
  <c r="H84" i="7"/>
  <c r="AA82" i="5"/>
  <c r="Z33" i="5"/>
  <c r="AB33" i="5"/>
  <c r="AA33" i="5"/>
  <c r="AA55" i="5"/>
  <c r="Z82" i="5"/>
  <c r="AB55" i="5"/>
  <c r="Y82" i="5"/>
  <c r="Y55" i="5"/>
  <c r="AB82" i="5"/>
  <c r="Z55" i="5"/>
  <c r="Y33" i="5"/>
  <c r="V83" i="5"/>
  <c r="F84" i="5"/>
  <c r="C84" i="5"/>
  <c r="V84" i="5"/>
  <c r="D84" i="5"/>
  <c r="AC84" i="5"/>
  <c r="B84" i="5"/>
  <c r="A85" i="5"/>
  <c r="E84" i="5"/>
  <c r="W84" i="5"/>
  <c r="AQ83" i="5"/>
  <c r="AG83" i="5"/>
  <c r="AI83" i="5"/>
  <c r="AD83" i="5"/>
  <c r="AK83" i="5"/>
  <c r="AM83" i="5"/>
  <c r="AE83" i="5"/>
  <c r="AP83" i="5"/>
  <c r="AH83" i="5"/>
  <c r="AJ83" i="5"/>
  <c r="AF83" i="5"/>
  <c r="AL83" i="5"/>
  <c r="AN83" i="5"/>
  <c r="H83" i="5"/>
  <c r="U63" i="3"/>
  <c r="T63" i="3"/>
  <c r="Y7" i="7"/>
  <c r="Z7" i="7"/>
  <c r="Y32" i="7"/>
  <c r="AB32" i="7"/>
  <c r="AA83" i="7"/>
  <c r="AA7" i="7"/>
  <c r="AA32" i="7"/>
  <c r="AA43" i="7"/>
  <c r="Y83" i="7"/>
  <c r="Z83" i="7"/>
  <c r="Z43" i="7"/>
  <c r="Z32" i="7"/>
  <c r="AB7" i="7"/>
  <c r="AB83" i="7"/>
  <c r="AB43" i="7"/>
  <c r="Y43" i="7"/>
  <c r="U83" i="7"/>
  <c r="T83" i="7"/>
  <c r="U82" i="5"/>
  <c r="T82" i="5"/>
  <c r="K82" i="5"/>
  <c r="F86" i="8"/>
  <c r="A87" i="8"/>
  <c r="D86" i="8"/>
  <c r="AC86" i="8"/>
  <c r="B86" i="8"/>
  <c r="E86" i="8"/>
  <c r="W86" i="8"/>
  <c r="C86" i="8"/>
  <c r="AK85" i="8"/>
  <c r="AE85" i="8"/>
  <c r="AM85" i="8"/>
  <c r="AQ85" i="8"/>
  <c r="AH85" i="8"/>
  <c r="AI85" i="8"/>
  <c r="H85" i="8"/>
  <c r="AP85" i="8"/>
  <c r="AL85" i="8"/>
  <c r="AF85" i="8"/>
  <c r="AN85" i="8"/>
  <c r="AG85" i="8"/>
  <c r="AD85" i="8"/>
  <c r="AJ85" i="8"/>
  <c r="Z8" i="8"/>
  <c r="AA38" i="8"/>
  <c r="Y38" i="8"/>
  <c r="AA84" i="8"/>
  <c r="AB84" i="8"/>
  <c r="AB8" i="8"/>
  <c r="Y8" i="8"/>
  <c r="AA8" i="8"/>
  <c r="Y84" i="8"/>
  <c r="AB38" i="8"/>
  <c r="Z84" i="8"/>
  <c r="Z38" i="8"/>
  <c r="U55" i="6"/>
  <c r="T55" i="6"/>
  <c r="A87" i="14"/>
  <c r="B86" i="14"/>
  <c r="V85" i="4"/>
  <c r="AD85" i="4"/>
  <c r="AE85" i="4"/>
  <c r="AF85" i="4"/>
  <c r="AG85" i="4"/>
  <c r="AH85" i="4"/>
  <c r="AI85" i="4"/>
  <c r="AJ85" i="4"/>
  <c r="AK85" i="4"/>
  <c r="AL85" i="4"/>
  <c r="AM85" i="4"/>
  <c r="AN85" i="4"/>
  <c r="AP85" i="4"/>
  <c r="AQ85" i="4"/>
  <c r="H85" i="4"/>
  <c r="V83" i="3"/>
  <c r="AD83" i="3"/>
  <c r="AE83" i="3"/>
  <c r="AF83" i="3"/>
  <c r="AG83" i="3"/>
  <c r="AH83" i="3"/>
  <c r="AI83" i="3"/>
  <c r="AJ83" i="3"/>
  <c r="AK83" i="3"/>
  <c r="AL83" i="3"/>
  <c r="AQ83" i="3"/>
  <c r="AP83" i="3"/>
  <c r="AM83" i="3"/>
  <c r="AN83" i="3"/>
  <c r="H83" i="3"/>
  <c r="N84" i="12"/>
  <c r="O84" i="12"/>
  <c r="K85" i="2"/>
  <c r="L86" i="2"/>
  <c r="BB86" i="2"/>
  <c r="M86" i="2"/>
  <c r="I83" i="2"/>
  <c r="N83" i="2"/>
  <c r="O83" i="2"/>
  <c r="J84" i="2"/>
  <c r="V83" i="6"/>
  <c r="AQ83" i="6"/>
  <c r="AP83" i="6"/>
  <c r="AF83" i="6"/>
  <c r="AG83" i="6"/>
  <c r="AJ83" i="6"/>
  <c r="AK83" i="6"/>
  <c r="AN83" i="6"/>
  <c r="AD83" i="6"/>
  <c r="AE83" i="6"/>
  <c r="AH83" i="6"/>
  <c r="AI83" i="6"/>
  <c r="AL83" i="6"/>
  <c r="AM83" i="6"/>
  <c r="H83" i="6"/>
  <c r="E80" i="16"/>
  <c r="I80" i="16"/>
  <c r="C80" i="16"/>
  <c r="G80" i="16"/>
  <c r="F80" i="16"/>
  <c r="H80" i="16"/>
  <c r="A84" i="22"/>
  <c r="B83" i="22"/>
  <c r="D79" i="16"/>
  <c r="M85" i="4"/>
  <c r="L85" i="4"/>
  <c r="BB85" i="4"/>
  <c r="I82" i="4"/>
  <c r="N82" i="4"/>
  <c r="O82" i="4"/>
  <c r="J83" i="4"/>
  <c r="I80" i="3"/>
  <c r="L83" i="3"/>
  <c r="M83" i="3"/>
  <c r="BB83" i="3"/>
  <c r="J81" i="3"/>
  <c r="V86" i="2"/>
  <c r="U86" i="2"/>
  <c r="AD86" i="2"/>
  <c r="AE86" i="2"/>
  <c r="AF86" i="2"/>
  <c r="AG86" i="2"/>
  <c r="AH86" i="2"/>
  <c r="T86" i="2"/>
  <c r="AP86" i="2"/>
  <c r="AQ86" i="2"/>
  <c r="AJ86" i="2"/>
  <c r="AK86" i="2"/>
  <c r="AL86" i="2"/>
  <c r="AM86" i="2"/>
  <c r="AN86" i="2"/>
  <c r="AI86" i="2"/>
  <c r="H86" i="2"/>
  <c r="A85" i="6"/>
  <c r="F84" i="6"/>
  <c r="B84" i="6"/>
  <c r="D84" i="6"/>
  <c r="AC84" i="6"/>
  <c r="C84" i="6"/>
  <c r="E84" i="6"/>
  <c r="W84" i="6"/>
  <c r="AP85" i="12"/>
  <c r="AH85" i="12"/>
  <c r="AJ85" i="12"/>
  <c r="AN85" i="12"/>
  <c r="AQ85" i="12"/>
  <c r="AF85" i="12"/>
  <c r="AG85" i="12"/>
  <c r="AI85" i="12"/>
  <c r="AK85" i="12"/>
  <c r="AM85" i="12"/>
  <c r="AD85" i="12"/>
  <c r="AE85" i="12"/>
  <c r="AL85" i="12"/>
  <c r="H85" i="12"/>
  <c r="K84" i="4"/>
  <c r="A84" i="19"/>
  <c r="B83" i="19"/>
  <c r="A82" i="16"/>
  <c r="B81" i="16"/>
  <c r="A82" i="20"/>
  <c r="B81" i="20"/>
  <c r="V85" i="12"/>
  <c r="L85" i="12"/>
  <c r="BB85" i="12"/>
  <c r="M85" i="12"/>
  <c r="I82" i="12"/>
  <c r="N82" i="12"/>
  <c r="O82" i="12"/>
  <c r="J83" i="12"/>
  <c r="K82" i="3"/>
  <c r="A81" i="21"/>
  <c r="B80" i="21"/>
  <c r="F86" i="4"/>
  <c r="A87" i="4"/>
  <c r="B86" i="4"/>
  <c r="E86" i="4"/>
  <c r="W86" i="4"/>
  <c r="D86" i="4"/>
  <c r="AC86" i="4"/>
  <c r="C86" i="4"/>
  <c r="B81" i="17"/>
  <c r="A82" i="17"/>
  <c r="B84" i="3"/>
  <c r="K83" i="3"/>
  <c r="A85" i="3"/>
  <c r="F84" i="3"/>
  <c r="E84" i="3"/>
  <c r="W84" i="3"/>
  <c r="D84" i="3"/>
  <c r="AC84" i="3"/>
  <c r="C84" i="3"/>
  <c r="B87" i="2"/>
  <c r="K86" i="2"/>
  <c r="A88" i="2"/>
  <c r="F87" i="2"/>
  <c r="D87" i="2"/>
  <c r="AC87" i="2"/>
  <c r="C87" i="2"/>
  <c r="E87" i="2"/>
  <c r="W87" i="2"/>
  <c r="AB8" i="4"/>
  <c r="Z8" i="4"/>
  <c r="AA37" i="4"/>
  <c r="AB84" i="4"/>
  <c r="Z84" i="4"/>
  <c r="AA8" i="4"/>
  <c r="Z37" i="4"/>
  <c r="Y84" i="4"/>
  <c r="AA84" i="4"/>
  <c r="Y8" i="4"/>
  <c r="Y37" i="4"/>
  <c r="AB37" i="4"/>
  <c r="K83" i="6"/>
  <c r="L83" i="6"/>
  <c r="BB83" i="6"/>
  <c r="M83" i="6"/>
  <c r="I80" i="6"/>
  <c r="J81" i="6"/>
  <c r="F86" i="12"/>
  <c r="B86" i="12"/>
  <c r="A87" i="12"/>
  <c r="E86" i="12"/>
  <c r="W86" i="12"/>
  <c r="D86" i="12"/>
  <c r="AC86" i="12"/>
  <c r="C86" i="12"/>
  <c r="AB38" i="12"/>
  <c r="AA38" i="12"/>
  <c r="Z85" i="12"/>
  <c r="Y85" i="12"/>
  <c r="Z38" i="12"/>
  <c r="Y38" i="12"/>
  <c r="AB85" i="12"/>
  <c r="AA85" i="12"/>
  <c r="U83" i="3"/>
  <c r="T83" i="3"/>
  <c r="Z39" i="8"/>
  <c r="AA39" i="8"/>
  <c r="Z64" i="8"/>
  <c r="AB39" i="8"/>
  <c r="AA85" i="8"/>
  <c r="Y39" i="8"/>
  <c r="Y64" i="8"/>
  <c r="Y85" i="8"/>
  <c r="AB85" i="8"/>
  <c r="AA64" i="8"/>
  <c r="AB64" i="8"/>
  <c r="Z85" i="8"/>
  <c r="AQ86" i="8"/>
  <c r="AJ86" i="8"/>
  <c r="AL86" i="8"/>
  <c r="AF86" i="8"/>
  <c r="AN86" i="8"/>
  <c r="AH86" i="8"/>
  <c r="AP86" i="8"/>
  <c r="AI86" i="8"/>
  <c r="AK86" i="8"/>
  <c r="AE86" i="8"/>
  <c r="AM86" i="8"/>
  <c r="AG86" i="8"/>
  <c r="H86" i="8"/>
  <c r="AD86" i="8"/>
  <c r="F85" i="5"/>
  <c r="C85" i="5"/>
  <c r="D85" i="5"/>
  <c r="AC85" i="5"/>
  <c r="A86" i="5"/>
  <c r="B85" i="5"/>
  <c r="E85" i="5"/>
  <c r="W85" i="5"/>
  <c r="AQ84" i="5"/>
  <c r="AE84" i="5"/>
  <c r="AP84" i="5"/>
  <c r="AI84" i="5"/>
  <c r="AK84" i="5"/>
  <c r="AM84" i="5"/>
  <c r="AH84" i="5"/>
  <c r="AD84" i="5"/>
  <c r="AF84" i="5"/>
  <c r="AG84" i="5"/>
  <c r="AJ84" i="5"/>
  <c r="AL84" i="5"/>
  <c r="AN84" i="5"/>
  <c r="H84" i="5"/>
  <c r="U55" i="5"/>
  <c r="T55" i="5"/>
  <c r="V85" i="7"/>
  <c r="AD85" i="7"/>
  <c r="AN85" i="7"/>
  <c r="AJ85" i="7"/>
  <c r="AL85" i="7"/>
  <c r="AH85" i="7"/>
  <c r="AF85" i="7"/>
  <c r="AM85" i="7"/>
  <c r="AP85" i="7"/>
  <c r="AE85" i="7"/>
  <c r="AK85" i="7"/>
  <c r="AQ85" i="7"/>
  <c r="AI85" i="7"/>
  <c r="AG85" i="7"/>
  <c r="H85" i="7"/>
  <c r="L85" i="7"/>
  <c r="I82" i="7"/>
  <c r="N82" i="7"/>
  <c r="O82" i="7"/>
  <c r="M85" i="7"/>
  <c r="BB85" i="7"/>
  <c r="J83" i="7"/>
  <c r="U85" i="8"/>
  <c r="T85" i="8"/>
  <c r="B87" i="23"/>
  <c r="A88" i="23"/>
  <c r="F87" i="23"/>
  <c r="D87" i="23"/>
  <c r="C87" i="23"/>
  <c r="E87" i="23"/>
  <c r="K84" i="7"/>
  <c r="U85" i="12"/>
  <c r="T85" i="12"/>
  <c r="U83" i="6"/>
  <c r="T83" i="6"/>
  <c r="U8" i="8"/>
  <c r="T8" i="8"/>
  <c r="L31" i="10"/>
  <c r="V86" i="8"/>
  <c r="U86" i="8"/>
  <c r="T86" i="8"/>
  <c r="M86" i="8"/>
  <c r="I83" i="8"/>
  <c r="N83" i="8"/>
  <c r="O83" i="8"/>
  <c r="L86" i="8"/>
  <c r="BB86" i="8"/>
  <c r="J84" i="8"/>
  <c r="A88" i="8"/>
  <c r="D87" i="8"/>
  <c r="AC87" i="8"/>
  <c r="E87" i="8"/>
  <c r="W87" i="8"/>
  <c r="B87" i="8"/>
  <c r="F87" i="8"/>
  <c r="C87" i="8"/>
  <c r="U7" i="7"/>
  <c r="T7" i="7"/>
  <c r="K27" i="10"/>
  <c r="I81" i="5"/>
  <c r="N81" i="5"/>
  <c r="O81" i="5"/>
  <c r="BB84" i="5"/>
  <c r="M84" i="5"/>
  <c r="K84" i="5"/>
  <c r="L84" i="5"/>
  <c r="J82" i="5"/>
  <c r="K83" i="5"/>
  <c r="U83" i="5"/>
  <c r="T83" i="5"/>
  <c r="F86" i="7"/>
  <c r="D86" i="7"/>
  <c r="AC86" i="7"/>
  <c r="E86" i="7"/>
  <c r="W86" i="7"/>
  <c r="B86" i="7"/>
  <c r="A87" i="7"/>
  <c r="C86" i="7"/>
  <c r="O86" i="23"/>
  <c r="P86" i="23"/>
  <c r="V86" i="23"/>
  <c r="I86" i="23"/>
  <c r="T86" i="23"/>
  <c r="K86" i="23"/>
  <c r="R86" i="23"/>
  <c r="S86" i="23"/>
  <c r="U86" i="23"/>
  <c r="M86" i="23"/>
  <c r="Q86" i="23"/>
  <c r="N86" i="23"/>
  <c r="BB86" i="23"/>
  <c r="L86" i="23"/>
  <c r="X86" i="23"/>
  <c r="J86" i="23"/>
  <c r="W86" i="23"/>
  <c r="A82" i="15"/>
  <c r="B81" i="15"/>
  <c r="A85" i="18"/>
  <c r="B84" i="18"/>
  <c r="N84" i="7"/>
  <c r="O84" i="7"/>
  <c r="A88" i="14"/>
  <c r="B87" i="14"/>
  <c r="A88" i="12"/>
  <c r="F87" i="12"/>
  <c r="B87" i="12"/>
  <c r="D87" i="12"/>
  <c r="AC87" i="12"/>
  <c r="C87" i="12"/>
  <c r="E87" i="12"/>
  <c r="W87" i="12"/>
  <c r="V86" i="12"/>
  <c r="M86" i="12"/>
  <c r="K86" i="12"/>
  <c r="BB86" i="12"/>
  <c r="L86" i="12"/>
  <c r="I83" i="12"/>
  <c r="N83" i="12"/>
  <c r="O83" i="12"/>
  <c r="J84" i="12"/>
  <c r="U8" i="4"/>
  <c r="T8" i="4"/>
  <c r="G31" i="10"/>
  <c r="AP87" i="2"/>
  <c r="AQ87" i="2"/>
  <c r="AD87" i="2"/>
  <c r="AE87" i="2"/>
  <c r="AF87" i="2"/>
  <c r="AH87" i="2"/>
  <c r="AJ87" i="2"/>
  <c r="AK87" i="2"/>
  <c r="AL87" i="2"/>
  <c r="AG87" i="2"/>
  <c r="AM87" i="2"/>
  <c r="AN87" i="2"/>
  <c r="AI87" i="2"/>
  <c r="H87" i="2"/>
  <c r="A83" i="17"/>
  <c r="B82" i="17"/>
  <c r="B82" i="16"/>
  <c r="A83" i="16"/>
  <c r="AD84" i="6"/>
  <c r="AE84" i="6"/>
  <c r="AH84" i="6"/>
  <c r="AI84" i="6"/>
  <c r="AL84" i="6"/>
  <c r="AM84" i="6"/>
  <c r="AQ84" i="6"/>
  <c r="AP84" i="6"/>
  <c r="AF84" i="6"/>
  <c r="AG84" i="6"/>
  <c r="AJ84" i="6"/>
  <c r="AK84" i="6"/>
  <c r="AN84" i="6"/>
  <c r="H84" i="6"/>
  <c r="B88" i="2"/>
  <c r="K87" i="2"/>
  <c r="A89" i="2"/>
  <c r="F88" i="2"/>
  <c r="D88" i="2"/>
  <c r="AC88" i="2"/>
  <c r="C88" i="2"/>
  <c r="E88" i="2"/>
  <c r="W88" i="2"/>
  <c r="AP84" i="3"/>
  <c r="AD84" i="3"/>
  <c r="AE84" i="3"/>
  <c r="AF84" i="3"/>
  <c r="AG84" i="3"/>
  <c r="AH84" i="3"/>
  <c r="AI84" i="3"/>
  <c r="AJ84" i="3"/>
  <c r="AK84" i="3"/>
  <c r="AL84" i="3"/>
  <c r="AM84" i="3"/>
  <c r="AN84" i="3"/>
  <c r="AQ84" i="3"/>
  <c r="H84" i="3"/>
  <c r="M86" i="4"/>
  <c r="L86" i="4"/>
  <c r="BB86" i="4"/>
  <c r="I83" i="4"/>
  <c r="N83" i="4"/>
  <c r="O83" i="4"/>
  <c r="J84" i="4"/>
  <c r="V84" i="6"/>
  <c r="U84" i="6"/>
  <c r="T84" i="6"/>
  <c r="B85" i="6"/>
  <c r="F85" i="6"/>
  <c r="A86" i="6"/>
  <c r="E85" i="6"/>
  <c r="W85" i="6"/>
  <c r="D85" i="6"/>
  <c r="AC85" i="6"/>
  <c r="C85" i="6"/>
  <c r="D80" i="16"/>
  <c r="V87" i="2"/>
  <c r="U87" i="2"/>
  <c r="T87" i="2"/>
  <c r="L87" i="2"/>
  <c r="M87" i="2"/>
  <c r="BB87" i="2"/>
  <c r="I84" i="2"/>
  <c r="J85" i="2"/>
  <c r="V84" i="3"/>
  <c r="U84" i="3"/>
  <c r="T84" i="3"/>
  <c r="B85" i="3"/>
  <c r="F85" i="3"/>
  <c r="A86" i="3"/>
  <c r="D85" i="3"/>
  <c r="AC85" i="3"/>
  <c r="C85" i="3"/>
  <c r="E85" i="3"/>
  <c r="W85" i="3"/>
  <c r="V86" i="4"/>
  <c r="A88" i="4"/>
  <c r="F87" i="4"/>
  <c r="B87" i="4"/>
  <c r="E87" i="4"/>
  <c r="W87" i="4"/>
  <c r="D87" i="4"/>
  <c r="AC87" i="4"/>
  <c r="C87" i="4"/>
  <c r="A82" i="21"/>
  <c r="B81" i="21"/>
  <c r="K85" i="12"/>
  <c r="AD86" i="12"/>
  <c r="AE86" i="12"/>
  <c r="AL86" i="12"/>
  <c r="AP86" i="12"/>
  <c r="AH86" i="12"/>
  <c r="AJ86" i="12"/>
  <c r="AN86" i="12"/>
  <c r="AQ86" i="12"/>
  <c r="AF86" i="12"/>
  <c r="AG86" i="12"/>
  <c r="AI86" i="12"/>
  <c r="AK86" i="12"/>
  <c r="AM86" i="12"/>
  <c r="H86" i="12"/>
  <c r="I81" i="3"/>
  <c r="N81" i="3"/>
  <c r="O81" i="3"/>
  <c r="M84" i="3"/>
  <c r="L84" i="3"/>
  <c r="K84" i="3"/>
  <c r="BB84" i="3"/>
  <c r="J82" i="3"/>
  <c r="AQ86" i="4"/>
  <c r="AD86" i="4"/>
  <c r="AE86" i="4"/>
  <c r="AF86" i="4"/>
  <c r="AG86" i="4"/>
  <c r="AH86" i="4"/>
  <c r="AI86" i="4"/>
  <c r="AJ86" i="4"/>
  <c r="AK86" i="4"/>
  <c r="AL86" i="4"/>
  <c r="AM86" i="4"/>
  <c r="AN86" i="4"/>
  <c r="AP86" i="4"/>
  <c r="H86" i="4"/>
  <c r="U86" i="4"/>
  <c r="T86" i="4"/>
  <c r="A83" i="20"/>
  <c r="B82" i="20"/>
  <c r="G81" i="16"/>
  <c r="H81" i="16"/>
  <c r="E81" i="16"/>
  <c r="C81" i="16"/>
  <c r="F81" i="16"/>
  <c r="I81" i="16"/>
  <c r="B84" i="19"/>
  <c r="A85" i="19"/>
  <c r="M84" i="6"/>
  <c r="K84" i="6"/>
  <c r="L84" i="6"/>
  <c r="BB84" i="6"/>
  <c r="I81" i="6"/>
  <c r="N81" i="6"/>
  <c r="O81" i="6"/>
  <c r="J82" i="6"/>
  <c r="K85" i="4"/>
  <c r="A85" i="22"/>
  <c r="B84" i="22"/>
  <c r="U85" i="4"/>
  <c r="T85" i="4"/>
  <c r="Z39" i="12"/>
  <c r="Y39" i="12"/>
  <c r="AB86" i="12"/>
  <c r="AA86" i="12"/>
  <c r="AB39" i="12"/>
  <c r="Z86" i="12"/>
  <c r="AA39" i="12"/>
  <c r="Y86" i="12"/>
  <c r="Z29" i="3"/>
  <c r="Y29" i="3"/>
  <c r="Y76" i="3"/>
  <c r="AB38" i="3"/>
  <c r="Z38" i="3"/>
  <c r="Y84" i="3"/>
  <c r="AA76" i="3"/>
  <c r="Z84" i="3"/>
  <c r="AB76" i="3"/>
  <c r="AA54" i="3"/>
  <c r="AB84" i="3"/>
  <c r="AB54" i="3"/>
  <c r="Z54" i="3"/>
  <c r="Z76" i="3"/>
  <c r="AA29" i="3"/>
  <c r="Y54" i="3"/>
  <c r="U54" i="3"/>
  <c r="T54" i="3"/>
  <c r="AA84" i="3"/>
  <c r="U86" i="12"/>
  <c r="T86" i="12"/>
  <c r="B85" i="18"/>
  <c r="A86" i="18"/>
  <c r="A83" i="15"/>
  <c r="B82" i="15"/>
  <c r="V86" i="7"/>
  <c r="K85" i="7"/>
  <c r="L86" i="7"/>
  <c r="I83" i="7"/>
  <c r="N83" i="7"/>
  <c r="O83" i="7"/>
  <c r="M86" i="7"/>
  <c r="BB86" i="7"/>
  <c r="J84" i="7"/>
  <c r="AG87" i="8"/>
  <c r="AP87" i="8"/>
  <c r="AJ87" i="8"/>
  <c r="AL87" i="8"/>
  <c r="AF87" i="8"/>
  <c r="AN87" i="8"/>
  <c r="AQ87" i="8"/>
  <c r="AD87" i="8"/>
  <c r="AH87" i="8"/>
  <c r="AI87" i="8"/>
  <c r="AK87" i="8"/>
  <c r="AE87" i="8"/>
  <c r="AM87" i="8"/>
  <c r="H87" i="8"/>
  <c r="A89" i="8"/>
  <c r="E88" i="8"/>
  <c r="W88" i="8"/>
  <c r="C88" i="8"/>
  <c r="B88" i="8"/>
  <c r="F88" i="8"/>
  <c r="D88" i="8"/>
  <c r="AC88" i="8"/>
  <c r="B88" i="23"/>
  <c r="C88" i="23"/>
  <c r="E88" i="23"/>
  <c r="A89" i="23"/>
  <c r="F88" i="23"/>
  <c r="D88" i="23"/>
  <c r="AA85" i="7"/>
  <c r="AB39" i="7"/>
  <c r="Y39" i="7"/>
  <c r="Y85" i="7"/>
  <c r="Z39" i="7"/>
  <c r="Z64" i="7"/>
  <c r="AB85" i="7"/>
  <c r="AA64" i="7"/>
  <c r="AA39" i="7"/>
  <c r="Z85" i="7"/>
  <c r="Y64" i="7"/>
  <c r="AB64" i="7"/>
  <c r="U85" i="7"/>
  <c r="T85" i="7"/>
  <c r="K85" i="5"/>
  <c r="BB85" i="5"/>
  <c r="I82" i="5"/>
  <c r="N82" i="5"/>
  <c r="O82" i="5"/>
  <c r="M85" i="5"/>
  <c r="L85" i="5"/>
  <c r="J83" i="5"/>
  <c r="AQ85" i="5"/>
  <c r="AE85" i="5"/>
  <c r="AP85" i="5"/>
  <c r="AG85" i="5"/>
  <c r="AJ85" i="5"/>
  <c r="AL85" i="5"/>
  <c r="AN85" i="5"/>
  <c r="AD85" i="5"/>
  <c r="AF85" i="5"/>
  <c r="AH85" i="5"/>
  <c r="AI85" i="5"/>
  <c r="AK85" i="5"/>
  <c r="AM85" i="5"/>
  <c r="H85" i="5"/>
  <c r="AB37" i="8"/>
  <c r="Y56" i="8"/>
  <c r="Z86" i="8"/>
  <c r="Z56" i="8"/>
  <c r="AA56" i="8"/>
  <c r="AB86" i="8"/>
  <c r="AB56" i="8"/>
  <c r="Z37" i="8"/>
  <c r="Y86" i="8"/>
  <c r="AA37" i="8"/>
  <c r="Y37" i="8"/>
  <c r="AA86" i="8"/>
  <c r="U64" i="8"/>
  <c r="T64" i="8"/>
  <c r="Y8" i="6"/>
  <c r="AB8" i="6"/>
  <c r="AB38" i="6"/>
  <c r="Y84" i="6"/>
  <c r="Z38" i="6"/>
  <c r="AA84" i="6"/>
  <c r="AA8" i="6"/>
  <c r="Z8" i="6"/>
  <c r="AB84" i="6"/>
  <c r="AA38" i="6"/>
  <c r="Z84" i="6"/>
  <c r="Y38" i="6"/>
  <c r="B87" i="7"/>
  <c r="F87" i="7"/>
  <c r="C87" i="7"/>
  <c r="A88" i="7"/>
  <c r="D87" i="7"/>
  <c r="AC87" i="7"/>
  <c r="E87" i="7"/>
  <c r="W87" i="7"/>
  <c r="AG86" i="7"/>
  <c r="AP86" i="7"/>
  <c r="AE86" i="7"/>
  <c r="AJ86" i="7"/>
  <c r="AL86" i="7"/>
  <c r="AH86" i="7"/>
  <c r="H86" i="7"/>
  <c r="AF86" i="7"/>
  <c r="AM86" i="7"/>
  <c r="AD86" i="7"/>
  <c r="AN86" i="7"/>
  <c r="AK86" i="7"/>
  <c r="AQ86" i="7"/>
  <c r="AI86" i="7"/>
  <c r="N84" i="5"/>
  <c r="O84" i="5"/>
  <c r="U87" i="8"/>
  <c r="T87" i="8"/>
  <c r="V87" i="8"/>
  <c r="M87" i="8"/>
  <c r="L87" i="8"/>
  <c r="BB87" i="8"/>
  <c r="I84" i="8"/>
  <c r="K87" i="8"/>
  <c r="J85" i="8"/>
  <c r="K86" i="8"/>
  <c r="S87" i="23"/>
  <c r="W87" i="23"/>
  <c r="K87" i="23"/>
  <c r="N87" i="23"/>
  <c r="M87" i="23"/>
  <c r="T87" i="23"/>
  <c r="X87" i="23"/>
  <c r="J87" i="23"/>
  <c r="P87" i="23"/>
  <c r="Q87" i="23"/>
  <c r="U87" i="23"/>
  <c r="V87" i="23"/>
  <c r="O87" i="23"/>
  <c r="BB87" i="23"/>
  <c r="L87" i="23"/>
  <c r="R87" i="23"/>
  <c r="I87" i="23"/>
  <c r="Y84" i="5"/>
  <c r="Y39" i="5"/>
  <c r="AA8" i="5"/>
  <c r="Z84" i="5"/>
  <c r="Z39" i="5"/>
  <c r="Z8" i="5"/>
  <c r="U84" i="5"/>
  <c r="T84" i="5"/>
  <c r="AB39" i="5"/>
  <c r="AB84" i="5"/>
  <c r="Y8" i="5"/>
  <c r="U8" i="5"/>
  <c r="T8" i="5"/>
  <c r="H31" i="10"/>
  <c r="AA39" i="5"/>
  <c r="AA84" i="5"/>
  <c r="AB8" i="5"/>
  <c r="A87" i="5"/>
  <c r="F86" i="5"/>
  <c r="D86" i="5"/>
  <c r="AC86" i="5"/>
  <c r="B86" i="5"/>
  <c r="E86" i="5"/>
  <c r="W86" i="5"/>
  <c r="C86" i="5"/>
  <c r="V85" i="5"/>
  <c r="T85" i="5"/>
  <c r="U85" i="5"/>
  <c r="B88" i="14"/>
  <c r="A89" i="14"/>
  <c r="N84" i="6"/>
  <c r="O84" i="6"/>
  <c r="N84" i="3"/>
  <c r="O84" i="3"/>
  <c r="B82" i="21"/>
  <c r="A83" i="21"/>
  <c r="M87" i="4"/>
  <c r="L87" i="4"/>
  <c r="BB87" i="4"/>
  <c r="I84" i="4"/>
  <c r="J85" i="4"/>
  <c r="A87" i="3"/>
  <c r="F86" i="3"/>
  <c r="B86" i="3"/>
  <c r="E86" i="3"/>
  <c r="W86" i="3"/>
  <c r="D86" i="3"/>
  <c r="AC86" i="3"/>
  <c r="C86" i="3"/>
  <c r="M85" i="6"/>
  <c r="L85" i="6"/>
  <c r="BB85" i="6"/>
  <c r="I82" i="6"/>
  <c r="N82" i="6"/>
  <c r="O82" i="6"/>
  <c r="J83" i="6"/>
  <c r="V88" i="2"/>
  <c r="U88" i="2"/>
  <c r="M88" i="2"/>
  <c r="BB88" i="2"/>
  <c r="L88" i="2"/>
  <c r="I85" i="2"/>
  <c r="N85" i="2"/>
  <c r="O85" i="2"/>
  <c r="J86" i="2"/>
  <c r="A84" i="17"/>
  <c r="B83" i="17"/>
  <c r="V87" i="12"/>
  <c r="B88" i="12"/>
  <c r="F88" i="12"/>
  <c r="A89" i="12"/>
  <c r="D88" i="12"/>
  <c r="AC88" i="12"/>
  <c r="C88" i="12"/>
  <c r="E88" i="12"/>
  <c r="W88" i="12"/>
  <c r="B85" i="22"/>
  <c r="A86" i="22"/>
  <c r="V87" i="4"/>
  <c r="AP87" i="4"/>
  <c r="AQ87" i="4"/>
  <c r="AD87" i="4"/>
  <c r="AE87" i="4"/>
  <c r="AF87" i="4"/>
  <c r="AG87" i="4"/>
  <c r="AH87" i="4"/>
  <c r="AI87" i="4"/>
  <c r="AJ87" i="4"/>
  <c r="AK87" i="4"/>
  <c r="AL87" i="4"/>
  <c r="AM87" i="4"/>
  <c r="AN87" i="4"/>
  <c r="H87" i="4"/>
  <c r="AP85" i="3"/>
  <c r="AD85" i="3"/>
  <c r="AE85" i="3"/>
  <c r="AF85" i="3"/>
  <c r="AG85" i="3"/>
  <c r="AH85" i="3"/>
  <c r="AI85" i="3"/>
  <c r="AJ85" i="3"/>
  <c r="AK85" i="3"/>
  <c r="AL85" i="3"/>
  <c r="AM85" i="3"/>
  <c r="AN85" i="3"/>
  <c r="AQ85" i="3"/>
  <c r="H85" i="3"/>
  <c r="A86" i="19"/>
  <c r="B85" i="19"/>
  <c r="D81" i="16"/>
  <c r="B83" i="20"/>
  <c r="A84" i="20"/>
  <c r="B88" i="4"/>
  <c r="K87" i="4"/>
  <c r="A89" i="4"/>
  <c r="F88" i="4"/>
  <c r="E88" i="4"/>
  <c r="W88" i="4"/>
  <c r="D88" i="4"/>
  <c r="AC88" i="4"/>
  <c r="C88" i="4"/>
  <c r="V85" i="3"/>
  <c r="L85" i="3"/>
  <c r="M85" i="3"/>
  <c r="K85" i="3"/>
  <c r="BB85" i="3"/>
  <c r="I82" i="3"/>
  <c r="N82" i="3"/>
  <c r="O82" i="3"/>
  <c r="J83" i="3"/>
  <c r="B86" i="6"/>
  <c r="A87" i="6"/>
  <c r="F86" i="6"/>
  <c r="E86" i="6"/>
  <c r="W86" i="6"/>
  <c r="D86" i="6"/>
  <c r="AC86" i="6"/>
  <c r="C86" i="6"/>
  <c r="K86" i="4"/>
  <c r="AP88" i="2"/>
  <c r="AQ88" i="2"/>
  <c r="AD88" i="2"/>
  <c r="AE88" i="2"/>
  <c r="T88" i="2"/>
  <c r="AF88" i="2"/>
  <c r="AG88" i="2"/>
  <c r="AI88" i="2"/>
  <c r="AH88" i="2"/>
  <c r="AJ88" i="2"/>
  <c r="AK88" i="2"/>
  <c r="AL88" i="2"/>
  <c r="AM88" i="2"/>
  <c r="AN88" i="2"/>
  <c r="H88" i="2"/>
  <c r="A84" i="16"/>
  <c r="B83" i="16"/>
  <c r="K87" i="12"/>
  <c r="L87" i="12"/>
  <c r="BB87" i="12"/>
  <c r="M87" i="12"/>
  <c r="I84" i="12"/>
  <c r="J85" i="12"/>
  <c r="V85" i="6"/>
  <c r="AD85" i="6"/>
  <c r="AE85" i="6"/>
  <c r="AH85" i="6"/>
  <c r="AI85" i="6"/>
  <c r="AL85" i="6"/>
  <c r="AM85" i="6"/>
  <c r="AQ85" i="6"/>
  <c r="AP85" i="6"/>
  <c r="AF85" i="6"/>
  <c r="AG85" i="6"/>
  <c r="AJ85" i="6"/>
  <c r="AK85" i="6"/>
  <c r="AN85" i="6"/>
  <c r="H85" i="6"/>
  <c r="A90" i="2"/>
  <c r="B89" i="2"/>
  <c r="F89" i="2"/>
  <c r="D89" i="2"/>
  <c r="AC89" i="2"/>
  <c r="C89" i="2"/>
  <c r="E89" i="2"/>
  <c r="W89" i="2"/>
  <c r="F82" i="16"/>
  <c r="I82" i="16"/>
  <c r="H82" i="16"/>
  <c r="G82" i="16"/>
  <c r="E82" i="16"/>
  <c r="C82" i="16"/>
  <c r="AQ87" i="12"/>
  <c r="AF87" i="12"/>
  <c r="AG87" i="12"/>
  <c r="AI87" i="12"/>
  <c r="AK87" i="12"/>
  <c r="AM87" i="12"/>
  <c r="AD87" i="12"/>
  <c r="AE87" i="12"/>
  <c r="AL87" i="12"/>
  <c r="AP87" i="12"/>
  <c r="AH87" i="12"/>
  <c r="AJ87" i="12"/>
  <c r="AN87" i="12"/>
  <c r="H87" i="12"/>
  <c r="U87" i="4"/>
  <c r="T87" i="4"/>
  <c r="A88" i="5"/>
  <c r="D87" i="5"/>
  <c r="AC87" i="5"/>
  <c r="E87" i="5"/>
  <c r="W87" i="5"/>
  <c r="B87" i="5"/>
  <c r="F87" i="5"/>
  <c r="C87" i="5"/>
  <c r="F88" i="7"/>
  <c r="D88" i="7"/>
  <c r="AC88" i="7"/>
  <c r="E88" i="7"/>
  <c r="W88" i="7"/>
  <c r="B88" i="7"/>
  <c r="A89" i="7"/>
  <c r="C88" i="7"/>
  <c r="AI87" i="7"/>
  <c r="AG87" i="7"/>
  <c r="AP87" i="7"/>
  <c r="AE87" i="7"/>
  <c r="AJ87" i="7"/>
  <c r="AL87" i="7"/>
  <c r="AQ87" i="7"/>
  <c r="AH87" i="7"/>
  <c r="AF87" i="7"/>
  <c r="AM87" i="7"/>
  <c r="AD87" i="7"/>
  <c r="AN87" i="7"/>
  <c r="AK87" i="7"/>
  <c r="H87" i="7"/>
  <c r="F89" i="23"/>
  <c r="D89" i="23"/>
  <c r="C89" i="23"/>
  <c r="A90" i="23"/>
  <c r="E89" i="23"/>
  <c r="B89" i="23"/>
  <c r="M88" i="8"/>
  <c r="BB88" i="8"/>
  <c r="L88" i="8"/>
  <c r="I85" i="8"/>
  <c r="N85" i="8"/>
  <c r="O85" i="8"/>
  <c r="J86" i="8"/>
  <c r="A87" i="18"/>
  <c r="B86" i="18"/>
  <c r="AB39" i="3"/>
  <c r="Z8" i="3"/>
  <c r="AA85" i="3"/>
  <c r="AA39" i="3"/>
  <c r="AA45" i="3"/>
  <c r="AA56" i="3"/>
  <c r="Y85" i="3"/>
  <c r="AB56" i="3"/>
  <c r="Z85" i="3"/>
  <c r="Y56" i="3"/>
  <c r="AB8" i="3"/>
  <c r="Z56" i="3"/>
  <c r="AB85" i="3"/>
  <c r="Y39" i="3"/>
  <c r="AA16" i="12"/>
  <c r="AA87" i="12"/>
  <c r="AB87" i="12"/>
  <c r="AA36" i="12"/>
  <c r="Y87" i="12"/>
  <c r="Z87" i="12"/>
  <c r="Y36" i="12"/>
  <c r="Z16" i="12"/>
  <c r="Z36" i="12"/>
  <c r="Y16" i="12"/>
  <c r="AB36" i="12"/>
  <c r="AB16" i="12"/>
  <c r="U85" i="6"/>
  <c r="T85" i="6"/>
  <c r="U85" i="3"/>
  <c r="T85" i="3"/>
  <c r="U87" i="12"/>
  <c r="T87" i="12"/>
  <c r="N88" i="2"/>
  <c r="O88" i="2"/>
  <c r="U86" i="5"/>
  <c r="T86" i="5"/>
  <c r="V86" i="5"/>
  <c r="BB86" i="5"/>
  <c r="I83" i="5"/>
  <c r="N83" i="5"/>
  <c r="O83" i="5"/>
  <c r="L86" i="5"/>
  <c r="M86" i="5"/>
  <c r="J84" i="5"/>
  <c r="AQ86" i="5"/>
  <c r="AK86" i="5"/>
  <c r="AM86" i="5"/>
  <c r="AH86" i="5"/>
  <c r="AF86" i="5"/>
  <c r="AI86" i="5"/>
  <c r="H86" i="5"/>
  <c r="AP86" i="5"/>
  <c r="AE86" i="5"/>
  <c r="AL86" i="5"/>
  <c r="AN86" i="5"/>
  <c r="AD86" i="5"/>
  <c r="AG86" i="5"/>
  <c r="AJ86" i="5"/>
  <c r="AA86" i="7"/>
  <c r="Y56" i="7"/>
  <c r="AB56" i="7"/>
  <c r="AB86" i="7"/>
  <c r="AA56" i="7"/>
  <c r="AB36" i="7"/>
  <c r="Y86" i="7"/>
  <c r="Y36" i="7"/>
  <c r="Z56" i="7"/>
  <c r="Z86" i="7"/>
  <c r="AA36" i="7"/>
  <c r="Z36" i="7"/>
  <c r="V87" i="7"/>
  <c r="U87" i="7"/>
  <c r="T87" i="7"/>
  <c r="BB87" i="7"/>
  <c r="M87" i="7"/>
  <c r="I84" i="7"/>
  <c r="L87" i="7"/>
  <c r="K87" i="7"/>
  <c r="J85" i="7"/>
  <c r="U8" i="6"/>
  <c r="T8" i="6"/>
  <c r="J31" i="10"/>
  <c r="U56" i="8"/>
  <c r="T56" i="8"/>
  <c r="Y64" i="5"/>
  <c r="AB64" i="5"/>
  <c r="AB85" i="5"/>
  <c r="AA85" i="5"/>
  <c r="Z85" i="5"/>
  <c r="AA64" i="5"/>
  <c r="AB36" i="5"/>
  <c r="Y85" i="5"/>
  <c r="Z36" i="5"/>
  <c r="AA36" i="5"/>
  <c r="Z64" i="5"/>
  <c r="Y36" i="5"/>
  <c r="U64" i="7"/>
  <c r="T64" i="7"/>
  <c r="I88" i="23"/>
  <c r="T88" i="23"/>
  <c r="K88" i="23"/>
  <c r="R88" i="23"/>
  <c r="W88" i="23"/>
  <c r="Q88" i="23"/>
  <c r="P88" i="23"/>
  <c r="V88" i="23"/>
  <c r="O88" i="23"/>
  <c r="BB88" i="23"/>
  <c r="L88" i="23"/>
  <c r="X88" i="23"/>
  <c r="J88" i="23"/>
  <c r="S88" i="23"/>
  <c r="M88" i="23"/>
  <c r="U88" i="23"/>
  <c r="N88" i="23"/>
  <c r="AF88" i="8"/>
  <c r="AN88" i="8"/>
  <c r="AG88" i="8"/>
  <c r="AI88" i="8"/>
  <c r="AQ88" i="8"/>
  <c r="AL88" i="8"/>
  <c r="AP88" i="8"/>
  <c r="AE88" i="8"/>
  <c r="AM88" i="8"/>
  <c r="AD88" i="8"/>
  <c r="AH88" i="8"/>
  <c r="AJ88" i="8"/>
  <c r="AK88" i="8"/>
  <c r="H88" i="8"/>
  <c r="V88" i="8"/>
  <c r="A90" i="8"/>
  <c r="F89" i="8"/>
  <c r="C89" i="8"/>
  <c r="B89" i="8"/>
  <c r="E89" i="8"/>
  <c r="W89" i="8"/>
  <c r="D89" i="8"/>
  <c r="AC89" i="8"/>
  <c r="K86" i="7"/>
  <c r="U86" i="7"/>
  <c r="T86" i="7"/>
  <c r="B83" i="15"/>
  <c r="A84" i="15"/>
  <c r="B89" i="14"/>
  <c r="A90" i="14"/>
  <c r="D82" i="16"/>
  <c r="L89" i="2"/>
  <c r="BB89" i="2"/>
  <c r="M89" i="2"/>
  <c r="I86" i="2"/>
  <c r="N86" i="2"/>
  <c r="O86" i="2"/>
  <c r="J87" i="2"/>
  <c r="A85" i="16"/>
  <c r="B84" i="16"/>
  <c r="H86" i="6"/>
  <c r="AF86" i="6"/>
  <c r="AN86" i="6"/>
  <c r="AG86" i="6"/>
  <c r="AH86" i="6"/>
  <c r="AI86" i="6"/>
  <c r="AQ86" i="6"/>
  <c r="AJ86" i="6"/>
  <c r="AP86" i="6"/>
  <c r="AK86" i="6"/>
  <c r="AD86" i="6"/>
  <c r="AL86" i="6"/>
  <c r="AE86" i="6"/>
  <c r="AM86" i="6"/>
  <c r="A85" i="20"/>
  <c r="B84" i="20"/>
  <c r="A87" i="19"/>
  <c r="B86" i="19"/>
  <c r="A87" i="22"/>
  <c r="B86" i="22"/>
  <c r="U88" i="12"/>
  <c r="V88" i="12"/>
  <c r="L88" i="12"/>
  <c r="M88" i="12"/>
  <c r="BB88" i="12"/>
  <c r="I85" i="12"/>
  <c r="N85" i="12"/>
  <c r="O85" i="12"/>
  <c r="J86" i="12"/>
  <c r="A84" i="21"/>
  <c r="B83" i="21"/>
  <c r="U89" i="2"/>
  <c r="T89" i="2"/>
  <c r="V89" i="2"/>
  <c r="B90" i="2"/>
  <c r="F90" i="2"/>
  <c r="A91" i="2"/>
  <c r="D90" i="2"/>
  <c r="AC90" i="2"/>
  <c r="C90" i="2"/>
  <c r="E90" i="2"/>
  <c r="W90" i="2"/>
  <c r="V86" i="6"/>
  <c r="A88" i="6"/>
  <c r="F87" i="6"/>
  <c r="B87" i="6"/>
  <c r="K86" i="6"/>
  <c r="D87" i="6"/>
  <c r="AC87" i="6"/>
  <c r="E87" i="6"/>
  <c r="W87" i="6"/>
  <c r="C87" i="6"/>
  <c r="AD88" i="4"/>
  <c r="AE88" i="4"/>
  <c r="AF88" i="4"/>
  <c r="AG88" i="4"/>
  <c r="AH88" i="4"/>
  <c r="AI88" i="4"/>
  <c r="AJ88" i="4"/>
  <c r="AK88" i="4"/>
  <c r="AL88" i="4"/>
  <c r="AM88" i="4"/>
  <c r="AN88" i="4"/>
  <c r="AP88" i="4"/>
  <c r="AQ88" i="4"/>
  <c r="H88" i="4"/>
  <c r="A85" i="17"/>
  <c r="B84" i="17"/>
  <c r="K88" i="2"/>
  <c r="I83" i="3"/>
  <c r="N83" i="3"/>
  <c r="O83" i="3"/>
  <c r="M86" i="3"/>
  <c r="L86" i="3"/>
  <c r="BB86" i="3"/>
  <c r="J84" i="3"/>
  <c r="M86" i="6"/>
  <c r="L86" i="6"/>
  <c r="BB86" i="6"/>
  <c r="I83" i="6"/>
  <c r="N83" i="6"/>
  <c r="O83" i="6"/>
  <c r="J84" i="6"/>
  <c r="V88" i="4"/>
  <c r="U88" i="4"/>
  <c r="T88" i="4"/>
  <c r="F89" i="4"/>
  <c r="B89" i="4"/>
  <c r="K88" i="4"/>
  <c r="A90" i="4"/>
  <c r="D89" i="4"/>
  <c r="AC89" i="4"/>
  <c r="C89" i="4"/>
  <c r="E89" i="4"/>
  <c r="W89" i="4"/>
  <c r="A90" i="12"/>
  <c r="F89" i="12"/>
  <c r="B89" i="12"/>
  <c r="K88" i="12"/>
  <c r="E89" i="12"/>
  <c r="W89" i="12"/>
  <c r="D89" i="12"/>
  <c r="AC89" i="12"/>
  <c r="C89" i="12"/>
  <c r="K85" i="6"/>
  <c r="V86" i="3"/>
  <c r="U86" i="3"/>
  <c r="AQ86" i="3"/>
  <c r="AP86" i="3"/>
  <c r="AE86" i="3"/>
  <c r="AG86" i="3"/>
  <c r="AI86" i="3"/>
  <c r="AK86" i="3"/>
  <c r="AM86" i="3"/>
  <c r="AN86" i="3"/>
  <c r="AD86" i="3"/>
  <c r="AF86" i="3"/>
  <c r="AH86" i="3"/>
  <c r="AJ86" i="3"/>
  <c r="AL86" i="3"/>
  <c r="H86" i="3"/>
  <c r="AI89" i="2"/>
  <c r="AJ89" i="2"/>
  <c r="AP89" i="2"/>
  <c r="AQ89" i="2"/>
  <c r="AD89" i="2"/>
  <c r="AE89" i="2"/>
  <c r="AM89" i="2"/>
  <c r="AN89" i="2"/>
  <c r="AF89" i="2"/>
  <c r="AH89" i="2"/>
  <c r="AG89" i="2"/>
  <c r="AK89" i="2"/>
  <c r="AL89" i="2"/>
  <c r="H89" i="2"/>
  <c r="C83" i="16"/>
  <c r="G83" i="16"/>
  <c r="I83" i="16"/>
  <c r="H83" i="16"/>
  <c r="E83" i="16"/>
  <c r="F83" i="16"/>
  <c r="L88" i="4"/>
  <c r="BB88" i="4"/>
  <c r="M88" i="4"/>
  <c r="I85" i="4"/>
  <c r="N85" i="4"/>
  <c r="O85" i="4"/>
  <c r="J86" i="4"/>
  <c r="AP88" i="12"/>
  <c r="AH88" i="12"/>
  <c r="AJ88" i="12"/>
  <c r="AN88" i="12"/>
  <c r="AQ88" i="12"/>
  <c r="AF88" i="12"/>
  <c r="AG88" i="12"/>
  <c r="AI88" i="12"/>
  <c r="AK88" i="12"/>
  <c r="AM88" i="12"/>
  <c r="T88" i="12"/>
  <c r="AD88" i="12"/>
  <c r="AE88" i="12"/>
  <c r="AL88" i="12"/>
  <c r="H88" i="12"/>
  <c r="B87" i="3"/>
  <c r="A88" i="3"/>
  <c r="F87" i="3"/>
  <c r="D87" i="3"/>
  <c r="AC87" i="3"/>
  <c r="C87" i="3"/>
  <c r="E87" i="3"/>
  <c r="W87" i="3"/>
  <c r="B84" i="15"/>
  <c r="A85" i="15"/>
  <c r="BB89" i="8"/>
  <c r="L89" i="8"/>
  <c r="I86" i="8"/>
  <c r="N86" i="8"/>
  <c r="O86" i="8"/>
  <c r="M89" i="8"/>
  <c r="J87" i="8"/>
  <c r="AL89" i="8"/>
  <c r="AF89" i="8"/>
  <c r="AN89" i="8"/>
  <c r="AD89" i="8"/>
  <c r="AH89" i="8"/>
  <c r="AJ89" i="8"/>
  <c r="AQ89" i="8"/>
  <c r="AK89" i="8"/>
  <c r="AE89" i="8"/>
  <c r="AM89" i="8"/>
  <c r="AP89" i="8"/>
  <c r="AG89" i="8"/>
  <c r="AI89" i="8"/>
  <c r="H89" i="8"/>
  <c r="U56" i="7"/>
  <c r="T56" i="7"/>
  <c r="B87" i="18"/>
  <c r="A88" i="18"/>
  <c r="W89" i="23"/>
  <c r="S89" i="23"/>
  <c r="X89" i="23"/>
  <c r="J89" i="23"/>
  <c r="P89" i="23"/>
  <c r="K89" i="23"/>
  <c r="N89" i="23"/>
  <c r="BB89" i="23"/>
  <c r="L89" i="23"/>
  <c r="U89" i="23"/>
  <c r="Q89" i="23"/>
  <c r="R89" i="23"/>
  <c r="I89" i="23"/>
  <c r="O89" i="23"/>
  <c r="V89" i="23"/>
  <c r="M89" i="23"/>
  <c r="T89" i="23"/>
  <c r="B90" i="23"/>
  <c r="E90" i="23"/>
  <c r="C90" i="23"/>
  <c r="A91" i="23"/>
  <c r="F90" i="23"/>
  <c r="D90" i="23"/>
  <c r="Y16" i="7"/>
  <c r="AA87" i="7"/>
  <c r="Z16" i="7"/>
  <c r="Y87" i="7"/>
  <c r="Z87" i="7"/>
  <c r="Z38" i="7"/>
  <c r="AB87" i="7"/>
  <c r="Y38" i="7"/>
  <c r="AB38" i="7"/>
  <c r="AA16" i="7"/>
  <c r="AA38" i="7"/>
  <c r="AB16" i="7"/>
  <c r="V88" i="7"/>
  <c r="BB88" i="7"/>
  <c r="I85" i="7"/>
  <c r="N85" i="7"/>
  <c r="O85" i="7"/>
  <c r="L88" i="7"/>
  <c r="M88" i="7"/>
  <c r="N88" i="7"/>
  <c r="O88" i="7"/>
  <c r="J86" i="7"/>
  <c r="U87" i="5"/>
  <c r="T87" i="5"/>
  <c r="V87" i="5"/>
  <c r="K86" i="5"/>
  <c r="L87" i="5"/>
  <c r="M87" i="5"/>
  <c r="J85" i="5"/>
  <c r="BB87" i="5"/>
  <c r="I84" i="5"/>
  <c r="T86" i="3"/>
  <c r="U86" i="6"/>
  <c r="T86" i="6"/>
  <c r="U89" i="8"/>
  <c r="V89" i="8"/>
  <c r="T89" i="8"/>
  <c r="A91" i="8"/>
  <c r="F90" i="8"/>
  <c r="C90" i="8"/>
  <c r="B90" i="8"/>
  <c r="D90" i="8"/>
  <c r="AC90" i="8"/>
  <c r="E90" i="8"/>
  <c r="W90" i="8"/>
  <c r="U88" i="8"/>
  <c r="T88" i="8"/>
  <c r="U64" i="5"/>
  <c r="T64" i="5"/>
  <c r="H159" i="10"/>
  <c r="AB37" i="5"/>
  <c r="AB56" i="5"/>
  <c r="AA16" i="5"/>
  <c r="Y56" i="5"/>
  <c r="Z56" i="5"/>
  <c r="AA56" i="5"/>
  <c r="AA37" i="5"/>
  <c r="AB86" i="5"/>
  <c r="Z86" i="5"/>
  <c r="Z16" i="5"/>
  <c r="Y16" i="5"/>
  <c r="AB16" i="5"/>
  <c r="Y86" i="5"/>
  <c r="Y37" i="5"/>
  <c r="AA86" i="5"/>
  <c r="U16" i="12"/>
  <c r="T16" i="12"/>
  <c r="I63" i="10"/>
  <c r="U56" i="3"/>
  <c r="T56" i="3"/>
  <c r="K88" i="8"/>
  <c r="N88" i="8"/>
  <c r="O88" i="8"/>
  <c r="B89" i="7"/>
  <c r="E89" i="7"/>
  <c r="W89" i="7"/>
  <c r="C89" i="7"/>
  <c r="F89" i="7"/>
  <c r="A90" i="7"/>
  <c r="D89" i="7"/>
  <c r="AC89" i="7"/>
  <c r="AJ88" i="7"/>
  <c r="AL88" i="7"/>
  <c r="AI88" i="7"/>
  <c r="AG88" i="7"/>
  <c r="AP88" i="7"/>
  <c r="AE88" i="7"/>
  <c r="H88" i="7"/>
  <c r="AQ88" i="7"/>
  <c r="AH88" i="7"/>
  <c r="AF88" i="7"/>
  <c r="AD88" i="7"/>
  <c r="AK88" i="7"/>
  <c r="AM88" i="7"/>
  <c r="AN88" i="7"/>
  <c r="AQ87" i="5"/>
  <c r="AG87" i="5"/>
  <c r="AI87" i="5"/>
  <c r="AE87" i="5"/>
  <c r="AL87" i="5"/>
  <c r="AN87" i="5"/>
  <c r="AF87" i="5"/>
  <c r="AH87" i="5"/>
  <c r="AK87" i="5"/>
  <c r="AD87" i="5"/>
  <c r="H87" i="5"/>
  <c r="AP87" i="5"/>
  <c r="AJ87" i="5"/>
  <c r="AM87" i="5"/>
  <c r="F88" i="5"/>
  <c r="C88" i="5"/>
  <c r="D88" i="5"/>
  <c r="AC88" i="5"/>
  <c r="A89" i="5"/>
  <c r="B88" i="5"/>
  <c r="K87" i="5"/>
  <c r="E88" i="5"/>
  <c r="W88" i="5"/>
  <c r="B90" i="14"/>
  <c r="A91" i="14"/>
  <c r="V87" i="3"/>
  <c r="M87" i="3"/>
  <c r="L87" i="3"/>
  <c r="BB87" i="3"/>
  <c r="I84" i="3"/>
  <c r="J85" i="3"/>
  <c r="V89" i="4"/>
  <c r="U89" i="4"/>
  <c r="AD89" i="4"/>
  <c r="AE89" i="4"/>
  <c r="AF89" i="4"/>
  <c r="AG89" i="4"/>
  <c r="AH89" i="4"/>
  <c r="AI89" i="4"/>
  <c r="AJ89" i="4"/>
  <c r="AK89" i="4"/>
  <c r="AL89" i="4"/>
  <c r="AM89" i="4"/>
  <c r="AN89" i="4"/>
  <c r="AP89" i="4"/>
  <c r="AQ89" i="4"/>
  <c r="H89" i="4"/>
  <c r="K86" i="3"/>
  <c r="V87" i="6"/>
  <c r="AF87" i="6"/>
  <c r="AJ87" i="6"/>
  <c r="AN87" i="6"/>
  <c r="AD87" i="6"/>
  <c r="AH87" i="6"/>
  <c r="AL87" i="6"/>
  <c r="H87" i="6"/>
  <c r="U87" i="6"/>
  <c r="T87" i="6"/>
  <c r="AG87" i="6"/>
  <c r="AQ87" i="6"/>
  <c r="AI87" i="6"/>
  <c r="AP87" i="6"/>
  <c r="AK87" i="6"/>
  <c r="AE87" i="6"/>
  <c r="AM87" i="6"/>
  <c r="A86" i="20"/>
  <c r="B85" i="20"/>
  <c r="L89" i="12"/>
  <c r="M89" i="12"/>
  <c r="BB89" i="12"/>
  <c r="I86" i="12"/>
  <c r="N86" i="12"/>
  <c r="O86" i="12"/>
  <c r="J87" i="12"/>
  <c r="B85" i="17"/>
  <c r="A86" i="17"/>
  <c r="A89" i="6"/>
  <c r="F88" i="6"/>
  <c r="B88" i="6"/>
  <c r="D88" i="6"/>
  <c r="AC88" i="6"/>
  <c r="C88" i="6"/>
  <c r="E88" i="6"/>
  <c r="W88" i="6"/>
  <c r="A92" i="2"/>
  <c r="B91" i="2"/>
  <c r="F91" i="2"/>
  <c r="E91" i="2"/>
  <c r="W91" i="2"/>
  <c r="D91" i="2"/>
  <c r="AC91" i="2"/>
  <c r="C91" i="2"/>
  <c r="A88" i="22"/>
  <c r="B87" i="22"/>
  <c r="F84" i="16"/>
  <c r="G84" i="16"/>
  <c r="I84" i="16"/>
  <c r="C84" i="16"/>
  <c r="H84" i="16"/>
  <c r="E84" i="16"/>
  <c r="AD87" i="3"/>
  <c r="AE87" i="3"/>
  <c r="AF87" i="3"/>
  <c r="AG87" i="3"/>
  <c r="AH87" i="3"/>
  <c r="AI87" i="3"/>
  <c r="AJ87" i="3"/>
  <c r="AK87" i="3"/>
  <c r="AL87" i="3"/>
  <c r="AQ87" i="3"/>
  <c r="AP87" i="3"/>
  <c r="AM87" i="3"/>
  <c r="AN87" i="3"/>
  <c r="H87" i="3"/>
  <c r="U87" i="3"/>
  <c r="T87" i="3"/>
  <c r="F88" i="3"/>
  <c r="B88" i="3"/>
  <c r="A89" i="3"/>
  <c r="D88" i="3"/>
  <c r="AC88" i="3"/>
  <c r="C88" i="3"/>
  <c r="E88" i="3"/>
  <c r="W88" i="3"/>
  <c r="N88" i="4"/>
  <c r="O88" i="4"/>
  <c r="D83" i="16"/>
  <c r="V89" i="12"/>
  <c r="AP89" i="12"/>
  <c r="AH89" i="12"/>
  <c r="AJ89" i="12"/>
  <c r="AN89" i="12"/>
  <c r="AQ89" i="12"/>
  <c r="AF89" i="12"/>
  <c r="AG89" i="12"/>
  <c r="AI89" i="12"/>
  <c r="AK89" i="12"/>
  <c r="AM89" i="12"/>
  <c r="AD89" i="12"/>
  <c r="AE89" i="12"/>
  <c r="AL89" i="12"/>
  <c r="H89" i="12"/>
  <c r="B90" i="4"/>
  <c r="A91" i="4"/>
  <c r="F90" i="4"/>
  <c r="C90" i="4"/>
  <c r="D90" i="4"/>
  <c r="AC90" i="4"/>
  <c r="E90" i="4"/>
  <c r="W90" i="4"/>
  <c r="AD90" i="2"/>
  <c r="AE90" i="2"/>
  <c r="AF90" i="2"/>
  <c r="AG90" i="2"/>
  <c r="AH90" i="2"/>
  <c r="AP90" i="2"/>
  <c r="AQ90" i="2"/>
  <c r="AK90" i="2"/>
  <c r="AL90" i="2"/>
  <c r="AI90" i="2"/>
  <c r="AM90" i="2"/>
  <c r="AN90" i="2"/>
  <c r="AJ90" i="2"/>
  <c r="H90" i="2"/>
  <c r="A85" i="21"/>
  <c r="B84" i="21"/>
  <c r="A88" i="19"/>
  <c r="B87" i="19"/>
  <c r="A86" i="16"/>
  <c r="B85" i="16"/>
  <c r="B90" i="12"/>
  <c r="K89" i="12"/>
  <c r="A91" i="12"/>
  <c r="F90" i="12"/>
  <c r="E90" i="12"/>
  <c r="W90" i="12"/>
  <c r="D90" i="12"/>
  <c r="AC90" i="12"/>
  <c r="C90" i="12"/>
  <c r="K89" i="4"/>
  <c r="L89" i="4"/>
  <c r="M89" i="4"/>
  <c r="BB89" i="4"/>
  <c r="I86" i="4"/>
  <c r="N86" i="4"/>
  <c r="O86" i="4"/>
  <c r="J87" i="4"/>
  <c r="BB87" i="6"/>
  <c r="K87" i="6"/>
  <c r="L87" i="6"/>
  <c r="M87" i="6"/>
  <c r="I84" i="6"/>
  <c r="J85" i="6"/>
  <c r="V90" i="2"/>
  <c r="U90" i="2"/>
  <c r="T90" i="2"/>
  <c r="M90" i="2"/>
  <c r="L90" i="2"/>
  <c r="K90" i="2"/>
  <c r="BB90" i="2"/>
  <c r="I87" i="2"/>
  <c r="N87" i="2"/>
  <c r="O87" i="2"/>
  <c r="J88" i="2"/>
  <c r="N88" i="12"/>
  <c r="O88" i="12"/>
  <c r="K89" i="2"/>
  <c r="AA42" i="12"/>
  <c r="AB42" i="12"/>
  <c r="AB89" i="12"/>
  <c r="AA89" i="12"/>
  <c r="Y42" i="12"/>
  <c r="Z42" i="12"/>
  <c r="Z89" i="12"/>
  <c r="Y89" i="12"/>
  <c r="U89" i="12"/>
  <c r="T89" i="12"/>
  <c r="T89" i="4"/>
  <c r="A90" i="5"/>
  <c r="E89" i="5"/>
  <c r="W89" i="5"/>
  <c r="C89" i="5"/>
  <c r="B89" i="5"/>
  <c r="F89" i="5"/>
  <c r="D89" i="5"/>
  <c r="AC89" i="5"/>
  <c r="U88" i="5"/>
  <c r="V88" i="5"/>
  <c r="AD89" i="7"/>
  <c r="AN89" i="7"/>
  <c r="AJ89" i="7"/>
  <c r="AL89" i="7"/>
  <c r="AI89" i="7"/>
  <c r="AG89" i="7"/>
  <c r="H89" i="7"/>
  <c r="AH89" i="7"/>
  <c r="AM89" i="7"/>
  <c r="AP89" i="7"/>
  <c r="AE89" i="7"/>
  <c r="AQ89" i="7"/>
  <c r="AK89" i="7"/>
  <c r="AF89" i="7"/>
  <c r="U16" i="5"/>
  <c r="T16" i="5"/>
  <c r="H63" i="10"/>
  <c r="V90" i="8"/>
  <c r="B91" i="8"/>
  <c r="D91" i="8"/>
  <c r="AC91" i="8"/>
  <c r="E91" i="8"/>
  <c r="W91" i="8"/>
  <c r="A92" i="8"/>
  <c r="F91" i="8"/>
  <c r="C91" i="8"/>
  <c r="D91" i="23"/>
  <c r="C91" i="23"/>
  <c r="F91" i="23"/>
  <c r="B91" i="23"/>
  <c r="A92" i="23"/>
  <c r="E91" i="23"/>
  <c r="B85" i="15"/>
  <c r="A86" i="15"/>
  <c r="L88" i="5"/>
  <c r="I85" i="5"/>
  <c r="N85" i="5"/>
  <c r="O85" i="5"/>
  <c r="M88" i="5"/>
  <c r="J86" i="5"/>
  <c r="BB88" i="5"/>
  <c r="AD88" i="5"/>
  <c r="AF88" i="5"/>
  <c r="AI88" i="5"/>
  <c r="AH88" i="5"/>
  <c r="AL88" i="5"/>
  <c r="AN88" i="5"/>
  <c r="H88" i="5"/>
  <c r="AQ88" i="5"/>
  <c r="AE88" i="5"/>
  <c r="AJ88" i="5"/>
  <c r="AM88" i="5"/>
  <c r="T88" i="5"/>
  <c r="AP88" i="5"/>
  <c r="AK88" i="5"/>
  <c r="AG88" i="5"/>
  <c r="A91" i="7"/>
  <c r="B90" i="7"/>
  <c r="E90" i="7"/>
  <c r="W90" i="7"/>
  <c r="F90" i="7"/>
  <c r="D90" i="7"/>
  <c r="AC90" i="7"/>
  <c r="C90" i="7"/>
  <c r="V89" i="7"/>
  <c r="U89" i="7"/>
  <c r="M89" i="7"/>
  <c r="L89" i="7"/>
  <c r="J87" i="7"/>
  <c r="K88" i="7"/>
  <c r="BB89" i="7"/>
  <c r="I86" i="7"/>
  <c r="N86" i="7"/>
  <c r="O86" i="7"/>
  <c r="U56" i="5"/>
  <c r="T56" i="5"/>
  <c r="H127" i="10"/>
  <c r="M90" i="8"/>
  <c r="I87" i="8"/>
  <c r="N87" i="8"/>
  <c r="O87" i="8"/>
  <c r="L90" i="8"/>
  <c r="BB90" i="8"/>
  <c r="K90" i="8"/>
  <c r="J88" i="8"/>
  <c r="AI90" i="8"/>
  <c r="AK90" i="8"/>
  <c r="AE90" i="8"/>
  <c r="AM90" i="8"/>
  <c r="AP90" i="8"/>
  <c r="AG90" i="8"/>
  <c r="H90" i="8"/>
  <c r="AQ90" i="8"/>
  <c r="AJ90" i="8"/>
  <c r="AL90" i="8"/>
  <c r="AF90" i="8"/>
  <c r="AN90" i="8"/>
  <c r="AD90" i="8"/>
  <c r="AH90" i="8"/>
  <c r="U88" i="7"/>
  <c r="T88" i="7"/>
  <c r="U16" i="7"/>
  <c r="T16" i="7"/>
  <c r="K63" i="10"/>
  <c r="U90" i="23"/>
  <c r="M90" i="23"/>
  <c r="V90" i="23"/>
  <c r="I90" i="23"/>
  <c r="T90" i="23"/>
  <c r="Q90" i="23"/>
  <c r="X90" i="23"/>
  <c r="J90" i="23"/>
  <c r="W90" i="23"/>
  <c r="O90" i="23"/>
  <c r="P90" i="23"/>
  <c r="N90" i="23"/>
  <c r="BB90" i="23"/>
  <c r="K90" i="23"/>
  <c r="R90" i="23"/>
  <c r="S90" i="23"/>
  <c r="L90" i="23"/>
  <c r="A89" i="18"/>
  <c r="B88" i="18"/>
  <c r="AB40" i="8"/>
  <c r="AA89" i="8"/>
  <c r="AB65" i="8"/>
  <c r="Z40" i="8"/>
  <c r="Y89" i="8"/>
  <c r="Z65" i="8"/>
  <c r="AA65" i="8"/>
  <c r="AA40" i="8"/>
  <c r="AB89" i="8"/>
  <c r="Y65" i="8"/>
  <c r="U65" i="8"/>
  <c r="T65" i="8"/>
  <c r="Y40" i="8"/>
  <c r="Z89" i="8"/>
  <c r="K89" i="8"/>
  <c r="B91" i="14"/>
  <c r="A92" i="14"/>
  <c r="A92" i="12"/>
  <c r="B91" i="12"/>
  <c r="F91" i="12"/>
  <c r="D91" i="12"/>
  <c r="AC91" i="12"/>
  <c r="C91" i="12"/>
  <c r="E91" i="12"/>
  <c r="W91" i="12"/>
  <c r="I85" i="16"/>
  <c r="H85" i="16"/>
  <c r="F85" i="16"/>
  <c r="C85" i="16"/>
  <c r="G85" i="16"/>
  <c r="E85" i="16"/>
  <c r="A86" i="21"/>
  <c r="B85" i="21"/>
  <c r="AQ90" i="4"/>
  <c r="AD90" i="4"/>
  <c r="AE90" i="4"/>
  <c r="AF90" i="4"/>
  <c r="AG90" i="4"/>
  <c r="AH90" i="4"/>
  <c r="AI90" i="4"/>
  <c r="AJ90" i="4"/>
  <c r="AK90" i="4"/>
  <c r="AL90" i="4"/>
  <c r="AM90" i="4"/>
  <c r="AN90" i="4"/>
  <c r="AP90" i="4"/>
  <c r="H90" i="4"/>
  <c r="L88" i="3"/>
  <c r="M88" i="3"/>
  <c r="BB88" i="3"/>
  <c r="I85" i="3"/>
  <c r="N85" i="3"/>
  <c r="O85" i="3"/>
  <c r="J86" i="3"/>
  <c r="V91" i="2"/>
  <c r="U91" i="2"/>
  <c r="T91" i="2"/>
  <c r="M91" i="2"/>
  <c r="L91" i="2"/>
  <c r="BB91" i="2"/>
  <c r="I88" i="2"/>
  <c r="J89" i="2"/>
  <c r="AE90" i="12"/>
  <c r="AL90" i="12"/>
  <c r="AP90" i="12"/>
  <c r="AN90" i="12"/>
  <c r="AG90" i="12"/>
  <c r="AI90" i="12"/>
  <c r="AK90" i="12"/>
  <c r="AM90" i="12"/>
  <c r="H90" i="12"/>
  <c r="AH90" i="12"/>
  <c r="AJ90" i="12"/>
  <c r="AD90" i="12"/>
  <c r="AF90" i="12"/>
  <c r="AQ90" i="12"/>
  <c r="B86" i="16"/>
  <c r="A87" i="16"/>
  <c r="A92" i="4"/>
  <c r="F91" i="4"/>
  <c r="B91" i="4"/>
  <c r="C91" i="4"/>
  <c r="D91" i="4"/>
  <c r="AC91" i="4"/>
  <c r="E91" i="4"/>
  <c r="W91" i="4"/>
  <c r="V88" i="3"/>
  <c r="AP88" i="3"/>
  <c r="AD88" i="3"/>
  <c r="AE88" i="3"/>
  <c r="AF88" i="3"/>
  <c r="AG88" i="3"/>
  <c r="AH88" i="3"/>
  <c r="AI88" i="3"/>
  <c r="AJ88" i="3"/>
  <c r="AK88" i="3"/>
  <c r="AL88" i="3"/>
  <c r="AM88" i="3"/>
  <c r="AN88" i="3"/>
  <c r="AQ88" i="3"/>
  <c r="H88" i="3"/>
  <c r="D84" i="16"/>
  <c r="F92" i="2"/>
  <c r="B92" i="2"/>
  <c r="A93" i="2"/>
  <c r="E92" i="2"/>
  <c r="W92" i="2"/>
  <c r="D92" i="2"/>
  <c r="AC92" i="2"/>
  <c r="C92" i="2"/>
  <c r="I85" i="6"/>
  <c r="N85" i="6"/>
  <c r="O85" i="6"/>
  <c r="BB88" i="6"/>
  <c r="M88" i="6"/>
  <c r="L88" i="6"/>
  <c r="J86" i="6"/>
  <c r="L90" i="4"/>
  <c r="K90" i="4"/>
  <c r="BB90" i="4"/>
  <c r="M90" i="4"/>
  <c r="I87" i="4"/>
  <c r="N87" i="4"/>
  <c r="O87" i="4"/>
  <c r="J88" i="4"/>
  <c r="A89" i="22"/>
  <c r="B88" i="22"/>
  <c r="AG88" i="6"/>
  <c r="AK88" i="6"/>
  <c r="AF88" i="6"/>
  <c r="AJ88" i="6"/>
  <c r="AN88" i="6"/>
  <c r="AE88" i="6"/>
  <c r="AI88" i="6"/>
  <c r="AM88" i="6"/>
  <c r="AQ88" i="6"/>
  <c r="AD88" i="6"/>
  <c r="AH88" i="6"/>
  <c r="AL88" i="6"/>
  <c r="H88" i="6"/>
  <c r="U88" i="6"/>
  <c r="AP88" i="6"/>
  <c r="A87" i="17"/>
  <c r="B86" i="17"/>
  <c r="A87" i="20"/>
  <c r="B86" i="20"/>
  <c r="V90" i="12"/>
  <c r="U90" i="12"/>
  <c r="T90" i="12"/>
  <c r="M90" i="12"/>
  <c r="L90" i="12"/>
  <c r="K90" i="12"/>
  <c r="BB90" i="12"/>
  <c r="I87" i="12"/>
  <c r="N87" i="12"/>
  <c r="O87" i="12"/>
  <c r="J88" i="12"/>
  <c r="B88" i="19"/>
  <c r="A89" i="19"/>
  <c r="U90" i="4"/>
  <c r="V90" i="4"/>
  <c r="T90" i="4"/>
  <c r="B89" i="3"/>
  <c r="K88" i="3"/>
  <c r="F89" i="3"/>
  <c r="A90" i="3"/>
  <c r="D89" i="3"/>
  <c r="AC89" i="3"/>
  <c r="C89" i="3"/>
  <c r="E89" i="3"/>
  <c r="W89" i="3"/>
  <c r="AP91" i="2"/>
  <c r="AQ91" i="2"/>
  <c r="AD91" i="2"/>
  <c r="AE91" i="2"/>
  <c r="AF91" i="2"/>
  <c r="AG91" i="2"/>
  <c r="AJ91" i="2"/>
  <c r="AK91" i="2"/>
  <c r="AL91" i="2"/>
  <c r="AI91" i="2"/>
  <c r="AM91" i="2"/>
  <c r="AN91" i="2"/>
  <c r="AH91" i="2"/>
  <c r="H91" i="2"/>
  <c r="V88" i="6"/>
  <c r="A90" i="6"/>
  <c r="B89" i="6"/>
  <c r="F89" i="6"/>
  <c r="E89" i="6"/>
  <c r="W89" i="6"/>
  <c r="D89" i="6"/>
  <c r="AC89" i="6"/>
  <c r="C89" i="6"/>
  <c r="K87" i="3"/>
  <c r="T88" i="6"/>
  <c r="N88" i="3"/>
  <c r="O88" i="3"/>
  <c r="A90" i="18"/>
  <c r="B89" i="18"/>
  <c r="T89" i="7"/>
  <c r="U90" i="7"/>
  <c r="T90" i="7"/>
  <c r="V90" i="7"/>
  <c r="AF90" i="7"/>
  <c r="AM90" i="7"/>
  <c r="AD90" i="7"/>
  <c r="AN90" i="7"/>
  <c r="AJ90" i="7"/>
  <c r="AL90" i="7"/>
  <c r="AI90" i="7"/>
  <c r="AG90" i="7"/>
  <c r="AP90" i="7"/>
  <c r="AE90" i="7"/>
  <c r="AQ90" i="7"/>
  <c r="AK90" i="7"/>
  <c r="AH90" i="7"/>
  <c r="H90" i="7"/>
  <c r="L90" i="7"/>
  <c r="BB90" i="7"/>
  <c r="I87" i="7"/>
  <c r="N87" i="7"/>
  <c r="O87" i="7"/>
  <c r="K89" i="7"/>
  <c r="M90" i="7"/>
  <c r="J88" i="7"/>
  <c r="A87" i="15"/>
  <c r="B86" i="15"/>
  <c r="Q91" i="23"/>
  <c r="K91" i="23"/>
  <c r="N91" i="23"/>
  <c r="BB91" i="23"/>
  <c r="L91" i="23"/>
  <c r="R91" i="23"/>
  <c r="S91" i="23"/>
  <c r="I91" i="23"/>
  <c r="W91" i="23"/>
  <c r="U91" i="23"/>
  <c r="V91" i="23"/>
  <c r="M91" i="23"/>
  <c r="T91" i="23"/>
  <c r="X91" i="23"/>
  <c r="J91" i="23"/>
  <c r="O91" i="23"/>
  <c r="P91" i="23"/>
  <c r="V91" i="8"/>
  <c r="F92" i="8"/>
  <c r="E92" i="8"/>
  <c r="W92" i="8"/>
  <c r="C92" i="8"/>
  <c r="B92" i="8"/>
  <c r="A93" i="8"/>
  <c r="D92" i="8"/>
  <c r="AC92" i="8"/>
  <c r="AD89" i="5"/>
  <c r="AF89" i="5"/>
  <c r="AG89" i="5"/>
  <c r="AJ89" i="5"/>
  <c r="AK89" i="5"/>
  <c r="AM89" i="5"/>
  <c r="H89" i="5"/>
  <c r="U89" i="5"/>
  <c r="T89" i="5"/>
  <c r="AQ89" i="5"/>
  <c r="AE89" i="5"/>
  <c r="AP89" i="5"/>
  <c r="AI89" i="5"/>
  <c r="AH89" i="5"/>
  <c r="AL89" i="5"/>
  <c r="AN89" i="5"/>
  <c r="V89" i="5"/>
  <c r="F90" i="5"/>
  <c r="A91" i="5"/>
  <c r="C90" i="5"/>
  <c r="B90" i="5"/>
  <c r="D90" i="5"/>
  <c r="AC90" i="5"/>
  <c r="E90" i="5"/>
  <c r="W90" i="5"/>
  <c r="Y88" i="6"/>
  <c r="Y9" i="6"/>
  <c r="AB9" i="6"/>
  <c r="AB41" i="6"/>
  <c r="AA9" i="6"/>
  <c r="AA88" i="6"/>
  <c r="Z88" i="6"/>
  <c r="Z9" i="6"/>
  <c r="AB88" i="6"/>
  <c r="Y41" i="6"/>
  <c r="AA41" i="6"/>
  <c r="Z41" i="6"/>
  <c r="Y40" i="3"/>
  <c r="Z88" i="3"/>
  <c r="Y88" i="3"/>
  <c r="Z9" i="3"/>
  <c r="AA40" i="3"/>
  <c r="AB88" i="3"/>
  <c r="AA88" i="3"/>
  <c r="AA72" i="3"/>
  <c r="Y9" i="3"/>
  <c r="Z72" i="3"/>
  <c r="Y72" i="3"/>
  <c r="Z26" i="3"/>
  <c r="AA26" i="3"/>
  <c r="AB9" i="3"/>
  <c r="AA9" i="3"/>
  <c r="AB72" i="3"/>
  <c r="U88" i="3"/>
  <c r="T88" i="3"/>
  <c r="Y43" i="8"/>
  <c r="Y57" i="8"/>
  <c r="AB90" i="8"/>
  <c r="AA43" i="8"/>
  <c r="AA90" i="8"/>
  <c r="Z90" i="8"/>
  <c r="Z43" i="8"/>
  <c r="AB43" i="8"/>
  <c r="Y90" i="8"/>
  <c r="AB57" i="8"/>
  <c r="AA57" i="8"/>
  <c r="Z57" i="8"/>
  <c r="F91" i="7"/>
  <c r="A92" i="7"/>
  <c r="D91" i="7"/>
  <c r="AC91" i="7"/>
  <c r="B91" i="7"/>
  <c r="K90" i="7"/>
  <c r="E91" i="7"/>
  <c r="W91" i="7"/>
  <c r="C91" i="7"/>
  <c r="N88" i="5"/>
  <c r="O88" i="5"/>
  <c r="B92" i="23"/>
  <c r="F92" i="23"/>
  <c r="D92" i="23"/>
  <c r="A93" i="23"/>
  <c r="C92" i="23"/>
  <c r="E92" i="23"/>
  <c r="AD91" i="8"/>
  <c r="AH91" i="8"/>
  <c r="AJ91" i="8"/>
  <c r="AL91" i="8"/>
  <c r="AF91" i="8"/>
  <c r="AN91" i="8"/>
  <c r="AQ91" i="8"/>
  <c r="AP91" i="8"/>
  <c r="AG91" i="8"/>
  <c r="AK91" i="8"/>
  <c r="AE91" i="8"/>
  <c r="AM91" i="8"/>
  <c r="AI91" i="8"/>
  <c r="H91" i="8"/>
  <c r="L91" i="8"/>
  <c r="M91" i="8"/>
  <c r="BB91" i="8"/>
  <c r="I88" i="8"/>
  <c r="K91" i="8"/>
  <c r="J89" i="8"/>
  <c r="U90" i="8"/>
  <c r="T90" i="8"/>
  <c r="L89" i="5"/>
  <c r="BB89" i="5"/>
  <c r="J87" i="5"/>
  <c r="K88" i="5"/>
  <c r="M89" i="5"/>
  <c r="I86" i="5"/>
  <c r="N86" i="5"/>
  <c r="O86" i="5"/>
  <c r="A93" i="14"/>
  <c r="B92" i="14"/>
  <c r="A90" i="19"/>
  <c r="B89" i="19"/>
  <c r="B90" i="3"/>
  <c r="A91" i="3"/>
  <c r="F90" i="3"/>
  <c r="E90" i="3"/>
  <c r="W90" i="3"/>
  <c r="D90" i="3"/>
  <c r="AC90" i="3"/>
  <c r="C90" i="3"/>
  <c r="A88" i="17"/>
  <c r="B87" i="17"/>
  <c r="N88" i="6"/>
  <c r="O88" i="6"/>
  <c r="B93" i="2"/>
  <c r="A94" i="2"/>
  <c r="F93" i="2"/>
  <c r="E93" i="2"/>
  <c r="W93" i="2"/>
  <c r="D93" i="2"/>
  <c r="AC93" i="2"/>
  <c r="C93" i="2"/>
  <c r="A93" i="4"/>
  <c r="B92" i="4"/>
  <c r="F92" i="4"/>
  <c r="C92" i="4"/>
  <c r="D92" i="4"/>
  <c r="AC92" i="4"/>
  <c r="E92" i="4"/>
  <c r="W92" i="4"/>
  <c r="BB91" i="12"/>
  <c r="L91" i="12"/>
  <c r="M91" i="12"/>
  <c r="I88" i="12"/>
  <c r="J89" i="12"/>
  <c r="U89" i="6"/>
  <c r="T89" i="6"/>
  <c r="V89" i="6"/>
  <c r="H89" i="6"/>
  <c r="AH89" i="6"/>
  <c r="AI89" i="6"/>
  <c r="AJ89" i="6"/>
  <c r="AQ89" i="6"/>
  <c r="AM89" i="6"/>
  <c r="AD89" i="6"/>
  <c r="AL89" i="6"/>
  <c r="AP89" i="6"/>
  <c r="AG89" i="6"/>
  <c r="AK89" i="6"/>
  <c r="AF89" i="6"/>
  <c r="AN89" i="6"/>
  <c r="AE89" i="6"/>
  <c r="AP89" i="3"/>
  <c r="AD89" i="3"/>
  <c r="AE89" i="3"/>
  <c r="AF89" i="3"/>
  <c r="AG89" i="3"/>
  <c r="AH89" i="3"/>
  <c r="AI89" i="3"/>
  <c r="AJ89" i="3"/>
  <c r="AK89" i="3"/>
  <c r="AL89" i="3"/>
  <c r="AM89" i="3"/>
  <c r="AN89" i="3"/>
  <c r="AQ89" i="3"/>
  <c r="H89" i="3"/>
  <c r="B89" i="22"/>
  <c r="A90" i="22"/>
  <c r="V92" i="2"/>
  <c r="U92" i="2"/>
  <c r="K92" i="2"/>
  <c r="M92" i="2"/>
  <c r="L92" i="2"/>
  <c r="BB92" i="2"/>
  <c r="I89" i="2"/>
  <c r="N89" i="2"/>
  <c r="O89" i="2"/>
  <c r="J90" i="2"/>
  <c r="V91" i="4"/>
  <c r="A88" i="16"/>
  <c r="B87" i="16"/>
  <c r="K91" i="2"/>
  <c r="D85" i="16"/>
  <c r="V91" i="12"/>
  <c r="A93" i="12"/>
  <c r="B92" i="12"/>
  <c r="K91" i="12"/>
  <c r="F92" i="12"/>
  <c r="E92" i="12"/>
  <c r="W92" i="12"/>
  <c r="D92" i="12"/>
  <c r="AC92" i="12"/>
  <c r="C92" i="12"/>
  <c r="K88" i="6"/>
  <c r="M89" i="6"/>
  <c r="BB89" i="6"/>
  <c r="L89" i="6"/>
  <c r="I86" i="6"/>
  <c r="N86" i="6"/>
  <c r="O86" i="6"/>
  <c r="J87" i="6"/>
  <c r="V89" i="3"/>
  <c r="U89" i="3"/>
  <c r="T89" i="3"/>
  <c r="L89" i="3"/>
  <c r="K89" i="3"/>
  <c r="BB89" i="3"/>
  <c r="M89" i="3"/>
  <c r="I86" i="3"/>
  <c r="N86" i="3"/>
  <c r="O86" i="3"/>
  <c r="J87" i="3"/>
  <c r="B87" i="20"/>
  <c r="A88" i="20"/>
  <c r="T92" i="2"/>
  <c r="AP92" i="2"/>
  <c r="AQ92" i="2"/>
  <c r="AD92" i="2"/>
  <c r="AE92" i="2"/>
  <c r="AF92" i="2"/>
  <c r="AG92" i="2"/>
  <c r="AH92" i="2"/>
  <c r="AJ92" i="2"/>
  <c r="AK92" i="2"/>
  <c r="AL92" i="2"/>
  <c r="AI92" i="2"/>
  <c r="AM92" i="2"/>
  <c r="AN92" i="2"/>
  <c r="H92" i="2"/>
  <c r="I88" i="4"/>
  <c r="K91" i="4"/>
  <c r="M91" i="4"/>
  <c r="BB91" i="4"/>
  <c r="L91" i="4"/>
  <c r="J89" i="4"/>
  <c r="E86" i="16"/>
  <c r="G86" i="16"/>
  <c r="I86" i="16"/>
  <c r="H86" i="16"/>
  <c r="C86" i="16"/>
  <c r="F86" i="16"/>
  <c r="B86" i="21"/>
  <c r="A87" i="21"/>
  <c r="A91" i="6"/>
  <c r="B90" i="6"/>
  <c r="K89" i="6"/>
  <c r="F90" i="6"/>
  <c r="E90" i="6"/>
  <c r="W90" i="6"/>
  <c r="D90" i="6"/>
  <c r="AC90" i="6"/>
  <c r="C90" i="6"/>
  <c r="AQ91" i="4"/>
  <c r="AD91" i="4"/>
  <c r="AE91" i="4"/>
  <c r="AF91" i="4"/>
  <c r="AG91" i="4"/>
  <c r="AH91" i="4"/>
  <c r="AI91" i="4"/>
  <c r="AJ91" i="4"/>
  <c r="AK91" i="4"/>
  <c r="AL91" i="4"/>
  <c r="AM91" i="4"/>
  <c r="AN91" i="4"/>
  <c r="H91" i="4"/>
  <c r="U91" i="4"/>
  <c r="T91" i="4"/>
  <c r="AP91" i="4"/>
  <c r="H91" i="12"/>
  <c r="AD91" i="12"/>
  <c r="AL91" i="12"/>
  <c r="AE91" i="12"/>
  <c r="AM91" i="12"/>
  <c r="AF91" i="12"/>
  <c r="AN91" i="12"/>
  <c r="AG91" i="12"/>
  <c r="AH91" i="12"/>
  <c r="AI91" i="12"/>
  <c r="AK91" i="12"/>
  <c r="AQ91" i="12"/>
  <c r="AJ91" i="12"/>
  <c r="AP91" i="12"/>
  <c r="Z43" i="12"/>
  <c r="AA43" i="12"/>
  <c r="AA91" i="12"/>
  <c r="AB91" i="12"/>
  <c r="AB43" i="12"/>
  <c r="Y91" i="12"/>
  <c r="Y43" i="12"/>
  <c r="Z91" i="12"/>
  <c r="B93" i="23"/>
  <c r="E93" i="23"/>
  <c r="C93" i="23"/>
  <c r="A94" i="23"/>
  <c r="F93" i="23"/>
  <c r="D93" i="23"/>
  <c r="AH91" i="7"/>
  <c r="AF91" i="7"/>
  <c r="AM91" i="7"/>
  <c r="AD91" i="7"/>
  <c r="AN91" i="7"/>
  <c r="AJ91" i="7"/>
  <c r="AL91" i="7"/>
  <c r="AI91" i="7"/>
  <c r="AG91" i="7"/>
  <c r="AP91" i="7"/>
  <c r="AE91" i="7"/>
  <c r="AQ91" i="7"/>
  <c r="AK91" i="7"/>
  <c r="H91" i="7"/>
  <c r="U9" i="6"/>
  <c r="T9" i="6"/>
  <c r="J35" i="10"/>
  <c r="M90" i="5"/>
  <c r="BB90" i="5"/>
  <c r="J88" i="5"/>
  <c r="L90" i="5"/>
  <c r="I87" i="5"/>
  <c r="N87" i="5"/>
  <c r="O87" i="5"/>
  <c r="K89" i="5"/>
  <c r="A92" i="5"/>
  <c r="F91" i="5"/>
  <c r="C91" i="5"/>
  <c r="B91" i="5"/>
  <c r="D91" i="5"/>
  <c r="AC91" i="5"/>
  <c r="E91" i="5"/>
  <c r="W91" i="5"/>
  <c r="A94" i="8"/>
  <c r="D93" i="8"/>
  <c r="AC93" i="8"/>
  <c r="C93" i="8"/>
  <c r="B93" i="8"/>
  <c r="F93" i="8"/>
  <c r="E93" i="8"/>
  <c r="W93" i="8"/>
  <c r="V92" i="8"/>
  <c r="U92" i="8"/>
  <c r="T92" i="8"/>
  <c r="AF92" i="8"/>
  <c r="AN92" i="8"/>
  <c r="AQ92" i="8"/>
  <c r="AG92" i="8"/>
  <c r="AJ92" i="8"/>
  <c r="AL92" i="8"/>
  <c r="AE92" i="8"/>
  <c r="AP92" i="8"/>
  <c r="AD92" i="8"/>
  <c r="AH92" i="8"/>
  <c r="AK92" i="8"/>
  <c r="AM92" i="8"/>
  <c r="AI92" i="8"/>
  <c r="H92" i="8"/>
  <c r="U91" i="12"/>
  <c r="T91" i="12"/>
  <c r="AA17" i="8"/>
  <c r="Y42" i="8"/>
  <c r="Z17" i="8"/>
  <c r="Y17" i="8"/>
  <c r="AA42" i="8"/>
  <c r="Z42" i="8"/>
  <c r="Y91" i="8"/>
  <c r="Z91" i="8"/>
  <c r="AB42" i="8"/>
  <c r="AA91" i="8"/>
  <c r="AB91" i="8"/>
  <c r="AB17" i="8"/>
  <c r="O92" i="23"/>
  <c r="Q92" i="23"/>
  <c r="BB92" i="23"/>
  <c r="L92" i="23"/>
  <c r="X92" i="23"/>
  <c r="J92" i="23"/>
  <c r="P92" i="23"/>
  <c r="V92" i="23"/>
  <c r="S92" i="23"/>
  <c r="U92" i="23"/>
  <c r="I92" i="23"/>
  <c r="T92" i="23"/>
  <c r="K92" i="23"/>
  <c r="R92" i="23"/>
  <c r="M92" i="23"/>
  <c r="W92" i="23"/>
  <c r="N92" i="23"/>
  <c r="V91" i="7"/>
  <c r="T91" i="7"/>
  <c r="U91" i="7"/>
  <c r="I88" i="7"/>
  <c r="L91" i="7"/>
  <c r="J89" i="7"/>
  <c r="M91" i="7"/>
  <c r="BB91" i="7"/>
  <c r="A93" i="7"/>
  <c r="E92" i="7"/>
  <c r="W92" i="7"/>
  <c r="C92" i="7"/>
  <c r="B92" i="7"/>
  <c r="F92" i="7"/>
  <c r="D92" i="7"/>
  <c r="AC92" i="7"/>
  <c r="U57" i="8"/>
  <c r="T57" i="8"/>
  <c r="U9" i="3"/>
  <c r="T9" i="3"/>
  <c r="F35" i="10"/>
  <c r="V90" i="5"/>
  <c r="AQ90" i="5"/>
  <c r="AF90" i="5"/>
  <c r="AK90" i="5"/>
  <c r="AM90" i="5"/>
  <c r="AG90" i="5"/>
  <c r="AI90" i="5"/>
  <c r="H90" i="5"/>
  <c r="AP90" i="5"/>
  <c r="AD90" i="5"/>
  <c r="AH90" i="5"/>
  <c r="AL90" i="5"/>
  <c r="AN90" i="5"/>
  <c r="AE90" i="5"/>
  <c r="AJ90" i="5"/>
  <c r="AA17" i="5"/>
  <c r="Z41" i="5"/>
  <c r="AB65" i="5"/>
  <c r="AA89" i="5"/>
  <c r="AA65" i="5"/>
  <c r="Y89" i="5"/>
  <c r="Z65" i="5"/>
  <c r="Y17" i="5"/>
  <c r="Z17" i="5"/>
  <c r="AB17" i="5"/>
  <c r="AB89" i="5"/>
  <c r="Z89" i="5"/>
  <c r="AA41" i="5"/>
  <c r="Y41" i="5"/>
  <c r="AB41" i="5"/>
  <c r="BB92" i="8"/>
  <c r="L92" i="8"/>
  <c r="M92" i="8"/>
  <c r="N92" i="8"/>
  <c r="O92" i="8"/>
  <c r="I89" i="8"/>
  <c r="N89" i="8"/>
  <c r="O89" i="8"/>
  <c r="J90" i="8"/>
  <c r="U91" i="8"/>
  <c r="T91" i="8"/>
  <c r="B87" i="15"/>
  <c r="A88" i="15"/>
  <c r="B90" i="18"/>
  <c r="A91" i="18"/>
  <c r="B93" i="14"/>
  <c r="A94" i="14"/>
  <c r="AP90" i="6"/>
  <c r="AQ90" i="6"/>
  <c r="AD90" i="6"/>
  <c r="AH90" i="6"/>
  <c r="AL90" i="6"/>
  <c r="AG90" i="6"/>
  <c r="AK90" i="6"/>
  <c r="AF90" i="6"/>
  <c r="AJ90" i="6"/>
  <c r="AN90" i="6"/>
  <c r="AE90" i="6"/>
  <c r="AI90" i="6"/>
  <c r="AM90" i="6"/>
  <c r="H90" i="6"/>
  <c r="A88" i="21"/>
  <c r="B87" i="21"/>
  <c r="AD92" i="12"/>
  <c r="AG92" i="12"/>
  <c r="AI92" i="12"/>
  <c r="AK92" i="12"/>
  <c r="AM92" i="12"/>
  <c r="AE92" i="12"/>
  <c r="AL92" i="12"/>
  <c r="AH92" i="12"/>
  <c r="AJ92" i="12"/>
  <c r="AP92" i="12"/>
  <c r="AF92" i="12"/>
  <c r="AN92" i="12"/>
  <c r="H92" i="12"/>
  <c r="AQ92" i="12"/>
  <c r="AP92" i="4"/>
  <c r="AD92" i="4"/>
  <c r="AE92" i="4"/>
  <c r="AF92" i="4"/>
  <c r="AG92" i="4"/>
  <c r="AH92" i="4"/>
  <c r="AI92" i="4"/>
  <c r="AJ92" i="4"/>
  <c r="AK92" i="4"/>
  <c r="AL92" i="4"/>
  <c r="AM92" i="4"/>
  <c r="AN92" i="4"/>
  <c r="H92" i="4"/>
  <c r="AQ92" i="4"/>
  <c r="J91" i="2"/>
  <c r="L93" i="2"/>
  <c r="BB93" i="2"/>
  <c r="M93" i="2"/>
  <c r="I90" i="2"/>
  <c r="N90" i="2"/>
  <c r="O90" i="2"/>
  <c r="M90" i="3"/>
  <c r="L90" i="3"/>
  <c r="BB90" i="3"/>
  <c r="I87" i="3"/>
  <c r="N87" i="3"/>
  <c r="O87" i="3"/>
  <c r="J88" i="3"/>
  <c r="V90" i="6"/>
  <c r="U90" i="6"/>
  <c r="L90" i="6"/>
  <c r="BB90" i="6"/>
  <c r="M90" i="6"/>
  <c r="I87" i="6"/>
  <c r="N87" i="6"/>
  <c r="O87" i="6"/>
  <c r="J88" i="6"/>
  <c r="V92" i="12"/>
  <c r="I89" i="12"/>
  <c r="N89" i="12"/>
  <c r="O89" i="12"/>
  <c r="BB92" i="12"/>
  <c r="L92" i="12"/>
  <c r="M92" i="12"/>
  <c r="N92" i="12"/>
  <c r="O92" i="12"/>
  <c r="J90" i="12"/>
  <c r="A91" i="22"/>
  <c r="B90" i="22"/>
  <c r="I89" i="4"/>
  <c r="N89" i="4"/>
  <c r="O89" i="4"/>
  <c r="M92" i="4"/>
  <c r="BB92" i="4"/>
  <c r="L92" i="4"/>
  <c r="J90" i="4"/>
  <c r="A92" i="6"/>
  <c r="F91" i="6"/>
  <c r="B91" i="6"/>
  <c r="K90" i="6"/>
  <c r="D91" i="6"/>
  <c r="AC91" i="6"/>
  <c r="E91" i="6"/>
  <c r="W91" i="6"/>
  <c r="C91" i="6"/>
  <c r="A89" i="20"/>
  <c r="B88" i="20"/>
  <c r="A94" i="12"/>
  <c r="F93" i="12"/>
  <c r="B93" i="12"/>
  <c r="K92" i="12"/>
  <c r="E93" i="12"/>
  <c r="W93" i="12"/>
  <c r="D93" i="12"/>
  <c r="AC93" i="12"/>
  <c r="C93" i="12"/>
  <c r="C87" i="16"/>
  <c r="I87" i="16"/>
  <c r="H87" i="16"/>
  <c r="G87" i="16"/>
  <c r="F87" i="16"/>
  <c r="E87" i="16"/>
  <c r="A94" i="4"/>
  <c r="F93" i="4"/>
  <c r="B93" i="4"/>
  <c r="K92" i="4"/>
  <c r="C93" i="4"/>
  <c r="D93" i="4"/>
  <c r="AC93" i="4"/>
  <c r="E93" i="4"/>
  <c r="W93" i="4"/>
  <c r="AI93" i="2"/>
  <c r="AJ93" i="2"/>
  <c r="AP93" i="2"/>
  <c r="AQ93" i="2"/>
  <c r="AD93" i="2"/>
  <c r="AE93" i="2"/>
  <c r="AM93" i="2"/>
  <c r="AN93" i="2"/>
  <c r="AG93" i="2"/>
  <c r="AH93" i="2"/>
  <c r="AF93" i="2"/>
  <c r="AK93" i="2"/>
  <c r="AL93" i="2"/>
  <c r="H93" i="2"/>
  <c r="A89" i="17"/>
  <c r="B88" i="17"/>
  <c r="AQ90" i="3"/>
  <c r="AP90" i="3"/>
  <c r="AE90" i="3"/>
  <c r="AG90" i="3"/>
  <c r="AI90" i="3"/>
  <c r="AK90" i="3"/>
  <c r="AD90" i="3"/>
  <c r="AF90" i="3"/>
  <c r="AH90" i="3"/>
  <c r="AJ90" i="3"/>
  <c r="AL90" i="3"/>
  <c r="AM90" i="3"/>
  <c r="AN90" i="3"/>
  <c r="H90" i="3"/>
  <c r="A91" i="19"/>
  <c r="B90" i="19"/>
  <c r="D86" i="16"/>
  <c r="A89" i="16"/>
  <c r="B88" i="16"/>
  <c r="N92" i="2"/>
  <c r="O92" i="2"/>
  <c r="V92" i="4"/>
  <c r="U92" i="4"/>
  <c r="U93" i="2"/>
  <c r="T93" i="2"/>
  <c r="V93" i="2"/>
  <c r="A95" i="2"/>
  <c r="F94" i="2"/>
  <c r="B94" i="2"/>
  <c r="E94" i="2"/>
  <c r="W94" i="2"/>
  <c r="D94" i="2"/>
  <c r="AC94" i="2"/>
  <c r="C94" i="2"/>
  <c r="V90" i="3"/>
  <c r="U90" i="3"/>
  <c r="T90" i="3"/>
  <c r="B91" i="3"/>
  <c r="K90" i="3"/>
  <c r="A92" i="3"/>
  <c r="F91" i="3"/>
  <c r="C91" i="3"/>
  <c r="E91" i="3"/>
  <c r="W91" i="3"/>
  <c r="D91" i="3"/>
  <c r="AC91" i="3"/>
  <c r="Y82" i="3"/>
  <c r="AB90" i="3"/>
  <c r="AB15" i="3"/>
  <c r="Z90" i="3"/>
  <c r="Z34" i="3"/>
  <c r="AB82" i="3"/>
  <c r="AB34" i="3"/>
  <c r="Z82" i="3"/>
  <c r="Y15" i="3"/>
  <c r="AA34" i="3"/>
  <c r="AA15" i="3"/>
  <c r="AA90" i="3"/>
  <c r="Z15" i="3"/>
  <c r="Y90" i="3"/>
  <c r="Y34" i="3"/>
  <c r="AA82" i="3"/>
  <c r="B91" i="18"/>
  <c r="A92" i="18"/>
  <c r="B88" i="15"/>
  <c r="A89" i="15"/>
  <c r="U17" i="5"/>
  <c r="T17" i="5"/>
  <c r="H67" i="10"/>
  <c r="M92" i="7"/>
  <c r="BB92" i="7"/>
  <c r="J90" i="7"/>
  <c r="K91" i="7"/>
  <c r="L92" i="7"/>
  <c r="I89" i="7"/>
  <c r="N89" i="7"/>
  <c r="O89" i="7"/>
  <c r="U17" i="8"/>
  <c r="T17" i="8"/>
  <c r="L67" i="10"/>
  <c r="K92" i="8"/>
  <c r="L93" i="8"/>
  <c r="BB93" i="8"/>
  <c r="M93" i="8"/>
  <c r="I90" i="8"/>
  <c r="N90" i="8"/>
  <c r="O90" i="8"/>
  <c r="J91" i="8"/>
  <c r="I88" i="5"/>
  <c r="BB91" i="5"/>
  <c r="J89" i="5"/>
  <c r="M91" i="5"/>
  <c r="L91" i="5"/>
  <c r="K90" i="5"/>
  <c r="AP91" i="5"/>
  <c r="AH91" i="5"/>
  <c r="AJ91" i="5"/>
  <c r="AF91" i="5"/>
  <c r="AL91" i="5"/>
  <c r="AN91" i="5"/>
  <c r="H91" i="5"/>
  <c r="AQ91" i="5"/>
  <c r="AG91" i="5"/>
  <c r="AI91" i="5"/>
  <c r="AD91" i="5"/>
  <c r="AK91" i="5"/>
  <c r="AM91" i="5"/>
  <c r="AE91" i="5"/>
  <c r="F94" i="23"/>
  <c r="B94" i="23"/>
  <c r="C94" i="23"/>
  <c r="A95" i="23"/>
  <c r="E94" i="23"/>
  <c r="D94" i="23"/>
  <c r="U92" i="12"/>
  <c r="T92" i="12"/>
  <c r="T90" i="6"/>
  <c r="AB50" i="6"/>
  <c r="Y50" i="6"/>
  <c r="AA57" i="6"/>
  <c r="Z90" i="6"/>
  <c r="AA50" i="6"/>
  <c r="Y57" i="6"/>
  <c r="AB57" i="6"/>
  <c r="AB90" i="6"/>
  <c r="Y90" i="6"/>
  <c r="Z50" i="6"/>
  <c r="Z57" i="6"/>
  <c r="AA90" i="6"/>
  <c r="U90" i="5"/>
  <c r="T90" i="5"/>
  <c r="AJ92" i="7"/>
  <c r="AL92" i="7"/>
  <c r="AI92" i="7"/>
  <c r="AG92" i="7"/>
  <c r="AP92" i="7"/>
  <c r="AE92" i="7"/>
  <c r="H92" i="7"/>
  <c r="AQ92" i="7"/>
  <c r="AK92" i="7"/>
  <c r="AH92" i="7"/>
  <c r="AF92" i="7"/>
  <c r="AM92" i="7"/>
  <c r="AD92" i="7"/>
  <c r="AN92" i="7"/>
  <c r="V92" i="7"/>
  <c r="U92" i="7"/>
  <c r="T92" i="7"/>
  <c r="F93" i="7"/>
  <c r="E93" i="7"/>
  <c r="W93" i="7"/>
  <c r="C93" i="7"/>
  <c r="A94" i="7"/>
  <c r="B93" i="7"/>
  <c r="D93" i="7"/>
  <c r="AC93" i="7"/>
  <c r="Y92" i="8"/>
  <c r="AB46" i="8"/>
  <c r="Y66" i="8"/>
  <c r="Y46" i="8"/>
  <c r="Z46" i="8"/>
  <c r="AA66" i="8"/>
  <c r="AA46" i="8"/>
  <c r="Z92" i="8"/>
  <c r="Z66" i="8"/>
  <c r="AA92" i="8"/>
  <c r="AB92" i="8"/>
  <c r="AB66" i="8"/>
  <c r="AL93" i="8"/>
  <c r="AF93" i="8"/>
  <c r="AN93" i="8"/>
  <c r="AQ93" i="8"/>
  <c r="AG93" i="8"/>
  <c r="AI93" i="8"/>
  <c r="H93" i="8"/>
  <c r="AK93" i="8"/>
  <c r="AE93" i="8"/>
  <c r="AM93" i="8"/>
  <c r="AP93" i="8"/>
  <c r="AD93" i="8"/>
  <c r="AH93" i="8"/>
  <c r="AJ93" i="8"/>
  <c r="U93" i="8"/>
  <c r="V93" i="8"/>
  <c r="F94" i="8"/>
  <c r="D94" i="8"/>
  <c r="AC94" i="8"/>
  <c r="E94" i="8"/>
  <c r="W94" i="8"/>
  <c r="B94" i="8"/>
  <c r="K93" i="8"/>
  <c r="A95" i="8"/>
  <c r="C94" i="8"/>
  <c r="U91" i="5"/>
  <c r="V91" i="5"/>
  <c r="T91" i="5"/>
  <c r="B92" i="5"/>
  <c r="D92" i="5"/>
  <c r="AC92" i="5"/>
  <c r="E92" i="5"/>
  <c r="W92" i="5"/>
  <c r="F92" i="5"/>
  <c r="A93" i="5"/>
  <c r="C92" i="5"/>
  <c r="V92" i="5"/>
  <c r="AB91" i="7"/>
  <c r="Z55" i="7"/>
  <c r="Y91" i="7"/>
  <c r="AB55" i="7"/>
  <c r="AA80" i="7"/>
  <c r="AB33" i="7"/>
  <c r="AB80" i="7"/>
  <c r="Z33" i="7"/>
  <c r="Z91" i="7"/>
  <c r="Y33" i="7"/>
  <c r="AA91" i="7"/>
  <c r="Y55" i="7"/>
  <c r="Y80" i="7"/>
  <c r="AA33" i="7"/>
  <c r="Z80" i="7"/>
  <c r="AA55" i="7"/>
  <c r="Q93" i="23"/>
  <c r="O93" i="23"/>
  <c r="R93" i="23"/>
  <c r="U93" i="23"/>
  <c r="P93" i="23"/>
  <c r="V93" i="23"/>
  <c r="M93" i="23"/>
  <c r="T93" i="23"/>
  <c r="W93" i="23"/>
  <c r="S93" i="23"/>
  <c r="X93" i="23"/>
  <c r="J93" i="23"/>
  <c r="I93" i="23"/>
  <c r="K93" i="23"/>
  <c r="N93" i="23"/>
  <c r="BB93" i="23"/>
  <c r="L93" i="23"/>
  <c r="B94" i="14"/>
  <c r="A95" i="14"/>
  <c r="T92" i="4"/>
  <c r="V91" i="3"/>
  <c r="B92" i="3"/>
  <c r="F92" i="3"/>
  <c r="A93" i="3"/>
  <c r="E92" i="3"/>
  <c r="W92" i="3"/>
  <c r="D92" i="3"/>
  <c r="AC92" i="3"/>
  <c r="C92" i="3"/>
  <c r="B95" i="2"/>
  <c r="A96" i="2"/>
  <c r="F95" i="2"/>
  <c r="E95" i="2"/>
  <c r="W95" i="2"/>
  <c r="D95" i="2"/>
  <c r="C95" i="2"/>
  <c r="A90" i="16"/>
  <c r="B89" i="16"/>
  <c r="A92" i="19"/>
  <c r="B91" i="19"/>
  <c r="AD93" i="4"/>
  <c r="AE93" i="4"/>
  <c r="AF93" i="4"/>
  <c r="AG93" i="4"/>
  <c r="AH93" i="4"/>
  <c r="AI93" i="4"/>
  <c r="AJ93" i="4"/>
  <c r="AK93" i="4"/>
  <c r="AL93" i="4"/>
  <c r="AM93" i="4"/>
  <c r="AN93" i="4"/>
  <c r="AQ93" i="4"/>
  <c r="H93" i="4"/>
  <c r="AP93" i="4"/>
  <c r="V93" i="12"/>
  <c r="AQ93" i="12"/>
  <c r="H93" i="12"/>
  <c r="U93" i="12"/>
  <c r="AE93" i="12"/>
  <c r="AM93" i="12"/>
  <c r="AH93" i="12"/>
  <c r="AG93" i="12"/>
  <c r="AJ93" i="12"/>
  <c r="AI93" i="12"/>
  <c r="AD93" i="12"/>
  <c r="AL93" i="12"/>
  <c r="AP93" i="12"/>
  <c r="AK93" i="12"/>
  <c r="AF93" i="12"/>
  <c r="AN93" i="12"/>
  <c r="A90" i="20"/>
  <c r="B89" i="20"/>
  <c r="V91" i="6"/>
  <c r="AE91" i="6"/>
  <c r="AI91" i="6"/>
  <c r="AM91" i="6"/>
  <c r="AP91" i="6"/>
  <c r="AQ91" i="6"/>
  <c r="AD91" i="6"/>
  <c r="AH91" i="6"/>
  <c r="AL91" i="6"/>
  <c r="AG91" i="6"/>
  <c r="AK91" i="6"/>
  <c r="AF91" i="6"/>
  <c r="AJ91" i="6"/>
  <c r="AN91" i="6"/>
  <c r="H91" i="6"/>
  <c r="U91" i="6"/>
  <c r="T91" i="6"/>
  <c r="AD91" i="3"/>
  <c r="AE91" i="3"/>
  <c r="AF91" i="3"/>
  <c r="AG91" i="3"/>
  <c r="AH91" i="3"/>
  <c r="AI91" i="3"/>
  <c r="AJ91" i="3"/>
  <c r="AK91" i="3"/>
  <c r="AL91" i="3"/>
  <c r="AQ91" i="3"/>
  <c r="AM91" i="3"/>
  <c r="AN91" i="3"/>
  <c r="AP91" i="3"/>
  <c r="H91" i="3"/>
  <c r="U91" i="3"/>
  <c r="T91" i="3"/>
  <c r="I88" i="3"/>
  <c r="M91" i="3"/>
  <c r="K91" i="3"/>
  <c r="BB91" i="3"/>
  <c r="L91" i="3"/>
  <c r="J89" i="3"/>
  <c r="B94" i="4"/>
  <c r="A95" i="4"/>
  <c r="F94" i="4"/>
  <c r="D94" i="4"/>
  <c r="AC94" i="4"/>
  <c r="C94" i="4"/>
  <c r="E94" i="4"/>
  <c r="W94" i="4"/>
  <c r="A95" i="12"/>
  <c r="B94" i="12"/>
  <c r="F94" i="12"/>
  <c r="E94" i="12"/>
  <c r="W94" i="12"/>
  <c r="D94" i="12"/>
  <c r="AC94" i="12"/>
  <c r="C94" i="12"/>
  <c r="A93" i="6"/>
  <c r="F92" i="6"/>
  <c r="B92" i="6"/>
  <c r="D92" i="6"/>
  <c r="AC92" i="6"/>
  <c r="C92" i="6"/>
  <c r="E92" i="6"/>
  <c r="W92" i="6"/>
  <c r="A89" i="21"/>
  <c r="B88" i="21"/>
  <c r="L94" i="2"/>
  <c r="M94" i="2"/>
  <c r="K94" i="2"/>
  <c r="BB94" i="2"/>
  <c r="I91" i="2"/>
  <c r="J92" i="2"/>
  <c r="V93" i="4"/>
  <c r="T93" i="4"/>
  <c r="U93" i="4"/>
  <c r="D87" i="16"/>
  <c r="N92" i="4"/>
  <c r="O92" i="4"/>
  <c r="A92" i="22"/>
  <c r="B91" i="22"/>
  <c r="Z58" i="4"/>
  <c r="Y45" i="4"/>
  <c r="AA58" i="4"/>
  <c r="Z45" i="4"/>
  <c r="AB92" i="4"/>
  <c r="Z92" i="4"/>
  <c r="AA92" i="4"/>
  <c r="Y92" i="4"/>
  <c r="AA45" i="4"/>
  <c r="Y58" i="4"/>
  <c r="AB58" i="4"/>
  <c r="AB45" i="4"/>
  <c r="V94" i="2"/>
  <c r="U94" i="2"/>
  <c r="T94" i="2"/>
  <c r="AD94" i="2"/>
  <c r="AE94" i="2"/>
  <c r="AF94" i="2"/>
  <c r="AG94" i="2"/>
  <c r="AH94" i="2"/>
  <c r="AP94" i="2"/>
  <c r="AQ94" i="2"/>
  <c r="AI94" i="2"/>
  <c r="AK94" i="2"/>
  <c r="AL94" i="2"/>
  <c r="AM94" i="2"/>
  <c r="AN94" i="2"/>
  <c r="AJ94" i="2"/>
  <c r="H94" i="2"/>
  <c r="F88" i="16"/>
  <c r="G88" i="16"/>
  <c r="H88" i="16"/>
  <c r="C88" i="16"/>
  <c r="I88" i="16"/>
  <c r="E88" i="16"/>
  <c r="B89" i="17"/>
  <c r="A90" i="17"/>
  <c r="L93" i="4"/>
  <c r="M93" i="4"/>
  <c r="K93" i="4"/>
  <c r="BB93" i="4"/>
  <c r="I90" i="4"/>
  <c r="N90" i="4"/>
  <c r="O90" i="4"/>
  <c r="J91" i="4"/>
  <c r="BB93" i="12"/>
  <c r="L93" i="12"/>
  <c r="M93" i="12"/>
  <c r="K93" i="12"/>
  <c r="I90" i="12"/>
  <c r="N90" i="12"/>
  <c r="O90" i="12"/>
  <c r="J91" i="12"/>
  <c r="K91" i="6"/>
  <c r="L91" i="6"/>
  <c r="BB91" i="6"/>
  <c r="M91" i="6"/>
  <c r="I88" i="6"/>
  <c r="J89" i="6"/>
  <c r="K93" i="2"/>
  <c r="N91" i="2"/>
  <c r="O91" i="2"/>
  <c r="T93" i="12"/>
  <c r="AB85" i="4"/>
  <c r="Y85" i="4"/>
  <c r="AA85" i="4"/>
  <c r="Z85" i="4"/>
  <c r="AB64" i="4"/>
  <c r="AA38" i="4"/>
  <c r="Z64" i="4"/>
  <c r="AB38" i="4"/>
  <c r="Y38" i="4"/>
  <c r="Z38" i="4"/>
  <c r="Y64" i="4"/>
  <c r="AA64" i="4"/>
  <c r="F93" i="5"/>
  <c r="D93" i="5"/>
  <c r="AC93" i="5"/>
  <c r="C93" i="5"/>
  <c r="V93" i="5"/>
  <c r="B93" i="5"/>
  <c r="A94" i="5"/>
  <c r="E93" i="5"/>
  <c r="W93" i="5"/>
  <c r="K92" i="5"/>
  <c r="BB92" i="5"/>
  <c r="I89" i="5"/>
  <c r="N89" i="5"/>
  <c r="O89" i="5"/>
  <c r="M92" i="5"/>
  <c r="N92" i="5"/>
  <c r="O92" i="5"/>
  <c r="L92" i="5"/>
  <c r="J90" i="5"/>
  <c r="K91" i="5"/>
  <c r="A96" i="8"/>
  <c r="F95" i="8"/>
  <c r="D95" i="8"/>
  <c r="AC95" i="8"/>
  <c r="B95" i="8"/>
  <c r="E95" i="8"/>
  <c r="W95" i="8"/>
  <c r="C95" i="8"/>
  <c r="AI94" i="8"/>
  <c r="AK94" i="8"/>
  <c r="AE94" i="8"/>
  <c r="AM94" i="8"/>
  <c r="AQ94" i="8"/>
  <c r="AH94" i="8"/>
  <c r="AP94" i="8"/>
  <c r="AJ94" i="8"/>
  <c r="AL94" i="8"/>
  <c r="AF94" i="8"/>
  <c r="AN94" i="8"/>
  <c r="AG94" i="8"/>
  <c r="H94" i="8"/>
  <c r="AD94" i="8"/>
  <c r="T93" i="8"/>
  <c r="Y18" i="8"/>
  <c r="AB44" i="8"/>
  <c r="AA44" i="8"/>
  <c r="AA18" i="8"/>
  <c r="Z44" i="8"/>
  <c r="Y44" i="8"/>
  <c r="Z18" i="8"/>
  <c r="AA93" i="8"/>
  <c r="AB93" i="8"/>
  <c r="AB18" i="8"/>
  <c r="Y93" i="8"/>
  <c r="Z93" i="8"/>
  <c r="U66" i="8"/>
  <c r="T66" i="8"/>
  <c r="BB93" i="7"/>
  <c r="J91" i="7"/>
  <c r="K92" i="7"/>
  <c r="L93" i="7"/>
  <c r="M93" i="7"/>
  <c r="I90" i="7"/>
  <c r="N90" i="7"/>
  <c r="O90" i="7"/>
  <c r="V93" i="7"/>
  <c r="AD93" i="7"/>
  <c r="AN93" i="7"/>
  <c r="AJ93" i="7"/>
  <c r="AL93" i="7"/>
  <c r="AI93" i="7"/>
  <c r="AG93" i="7"/>
  <c r="H93" i="7"/>
  <c r="AP93" i="7"/>
  <c r="AE93" i="7"/>
  <c r="AQ93" i="7"/>
  <c r="AK93" i="7"/>
  <c r="AH93" i="7"/>
  <c r="AF93" i="7"/>
  <c r="AM93" i="7"/>
  <c r="U57" i="6"/>
  <c r="T57" i="6"/>
  <c r="D95" i="23"/>
  <c r="B95" i="23"/>
  <c r="F95" i="23"/>
  <c r="C95" i="23"/>
  <c r="A96" i="23"/>
  <c r="E95" i="23"/>
  <c r="O94" i="23"/>
  <c r="P94" i="23"/>
  <c r="V94" i="23"/>
  <c r="I94" i="23"/>
  <c r="T94" i="23"/>
  <c r="K94" i="23"/>
  <c r="R94" i="23"/>
  <c r="W94" i="23"/>
  <c r="U94" i="23"/>
  <c r="M94" i="23"/>
  <c r="Q94" i="23"/>
  <c r="N94" i="23"/>
  <c r="BB94" i="23"/>
  <c r="L94" i="23"/>
  <c r="X94" i="23"/>
  <c r="J94" i="23"/>
  <c r="S94" i="23"/>
  <c r="N92" i="7"/>
  <c r="O92" i="7"/>
  <c r="B89" i="15"/>
  <c r="A90" i="15"/>
  <c r="B92" i="18"/>
  <c r="A93" i="18"/>
  <c r="Y41" i="3"/>
  <c r="AB57" i="3"/>
  <c r="AB17" i="3"/>
  <c r="Y91" i="3"/>
  <c r="AA17" i="3"/>
  <c r="Z91" i="3"/>
  <c r="Y17" i="3"/>
  <c r="Z57" i="3"/>
  <c r="Z41" i="3"/>
  <c r="AA57" i="3"/>
  <c r="AB91" i="3"/>
  <c r="Y57" i="3"/>
  <c r="U57" i="3"/>
  <c r="T57" i="3"/>
  <c r="Z17" i="3"/>
  <c r="AA91" i="3"/>
  <c r="AB41" i="3"/>
  <c r="AA41" i="3"/>
  <c r="AA10" i="12"/>
  <c r="AB93" i="12"/>
  <c r="AA93" i="12"/>
  <c r="Y10" i="12"/>
  <c r="Z93" i="12"/>
  <c r="Y93" i="12"/>
  <c r="AB10" i="12"/>
  <c r="Z10" i="12"/>
  <c r="Y45" i="12"/>
  <c r="Z45" i="12"/>
  <c r="AB45" i="12"/>
  <c r="AA45" i="12"/>
  <c r="U55" i="7"/>
  <c r="T55" i="7"/>
  <c r="AD92" i="5"/>
  <c r="AF92" i="5"/>
  <c r="AH92" i="5"/>
  <c r="AJ92" i="5"/>
  <c r="AK92" i="5"/>
  <c r="AM92" i="5"/>
  <c r="H92" i="5"/>
  <c r="AQ92" i="5"/>
  <c r="AE92" i="5"/>
  <c r="AP92" i="5"/>
  <c r="AI92" i="5"/>
  <c r="AG92" i="5"/>
  <c r="AL92" i="5"/>
  <c r="AN92" i="5"/>
  <c r="U94" i="8"/>
  <c r="V94" i="8"/>
  <c r="T94" i="8"/>
  <c r="K94" i="8"/>
  <c r="M94" i="8"/>
  <c r="L94" i="8"/>
  <c r="BB94" i="8"/>
  <c r="I91" i="8"/>
  <c r="N91" i="8"/>
  <c r="O91" i="8"/>
  <c r="J92" i="8"/>
  <c r="F94" i="7"/>
  <c r="E94" i="7"/>
  <c r="W94" i="7"/>
  <c r="C94" i="7"/>
  <c r="B94" i="7"/>
  <c r="K93" i="7"/>
  <c r="A95" i="7"/>
  <c r="D94" i="7"/>
  <c r="AC94" i="7"/>
  <c r="U15" i="3"/>
  <c r="T15" i="3"/>
  <c r="F59" i="10"/>
  <c r="B95" i="14"/>
  <c r="A96" i="14"/>
  <c r="U58" i="4"/>
  <c r="T58" i="4"/>
  <c r="AF92" i="6"/>
  <c r="AJ92" i="6"/>
  <c r="AN92" i="6"/>
  <c r="AE92" i="6"/>
  <c r="AI92" i="6"/>
  <c r="AM92" i="6"/>
  <c r="AP92" i="6"/>
  <c r="AQ92" i="6"/>
  <c r="AD92" i="6"/>
  <c r="AH92" i="6"/>
  <c r="AL92" i="6"/>
  <c r="AG92" i="6"/>
  <c r="AK92" i="6"/>
  <c r="H92" i="6"/>
  <c r="A96" i="12"/>
  <c r="B95" i="12"/>
  <c r="F95" i="12"/>
  <c r="D95" i="12"/>
  <c r="AC95" i="12"/>
  <c r="C95" i="12"/>
  <c r="E95" i="12"/>
  <c r="W95" i="12"/>
  <c r="AP94" i="4"/>
  <c r="AD94" i="4"/>
  <c r="AE94" i="4"/>
  <c r="AF94" i="4"/>
  <c r="AG94" i="4"/>
  <c r="AH94" i="4"/>
  <c r="AI94" i="4"/>
  <c r="AJ94" i="4"/>
  <c r="AK94" i="4"/>
  <c r="AL94" i="4"/>
  <c r="AM94" i="4"/>
  <c r="AN94" i="4"/>
  <c r="AQ94" i="4"/>
  <c r="H94" i="4"/>
  <c r="V95" i="2"/>
  <c r="B96" i="2"/>
  <c r="F96" i="2"/>
  <c r="A97" i="2"/>
  <c r="E96" i="2"/>
  <c r="W96" i="2"/>
  <c r="D96" i="2"/>
  <c r="AC96" i="2"/>
  <c r="C96" i="2"/>
  <c r="A91" i="17"/>
  <c r="B90" i="17"/>
  <c r="A90" i="21"/>
  <c r="B89" i="21"/>
  <c r="V92" i="6"/>
  <c r="U92" i="6"/>
  <c r="B93" i="6"/>
  <c r="F93" i="6"/>
  <c r="A94" i="6"/>
  <c r="E93" i="6"/>
  <c r="W93" i="6"/>
  <c r="D93" i="6"/>
  <c r="AC93" i="6"/>
  <c r="C93" i="6"/>
  <c r="B95" i="4"/>
  <c r="F95" i="4"/>
  <c r="A96" i="4"/>
  <c r="E95" i="4"/>
  <c r="W95" i="4"/>
  <c r="D95" i="4"/>
  <c r="AC95" i="4"/>
  <c r="C95" i="4"/>
  <c r="A91" i="20"/>
  <c r="B90" i="20"/>
  <c r="M95" i="2"/>
  <c r="L95" i="2"/>
  <c r="K95" i="2"/>
  <c r="BB95" i="2"/>
  <c r="I92" i="2"/>
  <c r="J93" i="2"/>
  <c r="A94" i="3"/>
  <c r="F93" i="3"/>
  <c r="B93" i="3"/>
  <c r="E93" i="3"/>
  <c r="W93" i="3"/>
  <c r="D93" i="3"/>
  <c r="AC93" i="3"/>
  <c r="C93" i="3"/>
  <c r="D88" i="16"/>
  <c r="AP94" i="12"/>
  <c r="AQ94" i="12"/>
  <c r="AF94" i="12"/>
  <c r="AN94" i="12"/>
  <c r="AD94" i="12"/>
  <c r="AG94" i="12"/>
  <c r="AI94" i="12"/>
  <c r="AK94" i="12"/>
  <c r="AM94" i="12"/>
  <c r="AE94" i="12"/>
  <c r="AL94" i="12"/>
  <c r="AH94" i="12"/>
  <c r="AJ94" i="12"/>
  <c r="H94" i="12"/>
  <c r="V94" i="4"/>
  <c r="U94" i="4"/>
  <c r="L94" i="4"/>
  <c r="M94" i="4"/>
  <c r="K94" i="4"/>
  <c r="BB94" i="4"/>
  <c r="I91" i="4"/>
  <c r="N91" i="4"/>
  <c r="O91" i="4"/>
  <c r="J92" i="4"/>
  <c r="B92" i="19"/>
  <c r="A93" i="19"/>
  <c r="C89" i="16"/>
  <c r="I89" i="16"/>
  <c r="G89" i="16"/>
  <c r="E89" i="16"/>
  <c r="H89" i="16"/>
  <c r="F89" i="16"/>
  <c r="V92" i="3"/>
  <c r="AP92" i="3"/>
  <c r="AD92" i="3"/>
  <c r="AE92" i="3"/>
  <c r="AF92" i="3"/>
  <c r="AG92" i="3"/>
  <c r="AH92" i="3"/>
  <c r="AI92" i="3"/>
  <c r="AJ92" i="3"/>
  <c r="AK92" i="3"/>
  <c r="AL92" i="3"/>
  <c r="AM92" i="3"/>
  <c r="AN92" i="3"/>
  <c r="AQ92" i="3"/>
  <c r="H92" i="3"/>
  <c r="A93" i="22"/>
  <c r="B92" i="22"/>
  <c r="M92" i="6"/>
  <c r="L92" i="6"/>
  <c r="K92" i="6"/>
  <c r="BB92" i="6"/>
  <c r="I89" i="6"/>
  <c r="N89" i="6"/>
  <c r="O89" i="6"/>
  <c r="J90" i="6"/>
  <c r="U94" i="12"/>
  <c r="T94" i="12"/>
  <c r="V94" i="12"/>
  <c r="L94" i="12"/>
  <c r="K94" i="12"/>
  <c r="BB94" i="12"/>
  <c r="M94" i="12"/>
  <c r="I91" i="12"/>
  <c r="N91" i="12"/>
  <c r="O91" i="12"/>
  <c r="J92" i="12"/>
  <c r="B90" i="16"/>
  <c r="A91" i="16"/>
  <c r="AP95" i="2"/>
  <c r="AQ95" i="2"/>
  <c r="AD95" i="2"/>
  <c r="AE95" i="2"/>
  <c r="AF95" i="2"/>
  <c r="AI95" i="2"/>
  <c r="AK95" i="2"/>
  <c r="AL95" i="2"/>
  <c r="AG95" i="2"/>
  <c r="AH95" i="2"/>
  <c r="AM95" i="2"/>
  <c r="AN95" i="2"/>
  <c r="AJ95" i="2"/>
  <c r="H95" i="2"/>
  <c r="I89" i="3"/>
  <c r="N89" i="3"/>
  <c r="O89" i="3"/>
  <c r="M92" i="3"/>
  <c r="K92" i="3"/>
  <c r="BB92" i="3"/>
  <c r="L92" i="3"/>
  <c r="J90" i="3"/>
  <c r="Y36" i="6"/>
  <c r="AB47" i="6"/>
  <c r="Z36" i="6"/>
  <c r="AA92" i="6"/>
  <c r="AA36" i="6"/>
  <c r="AB56" i="6"/>
  <c r="AA47" i="6"/>
  <c r="AB92" i="6"/>
  <c r="AA56" i="6"/>
  <c r="AB36" i="6"/>
  <c r="Y47" i="6"/>
  <c r="Z47" i="6"/>
  <c r="Z92" i="6"/>
  <c r="Y56" i="6"/>
  <c r="A96" i="7"/>
  <c r="E95" i="7"/>
  <c r="W95" i="7"/>
  <c r="C95" i="7"/>
  <c r="B95" i="7"/>
  <c r="F95" i="7"/>
  <c r="D95" i="7"/>
  <c r="AC95" i="7"/>
  <c r="V94" i="7"/>
  <c r="U94" i="7"/>
  <c r="T94" i="7"/>
  <c r="AG94" i="7"/>
  <c r="AP94" i="7"/>
  <c r="AE94" i="7"/>
  <c r="AQ94" i="7"/>
  <c r="AK94" i="7"/>
  <c r="AH94" i="7"/>
  <c r="H94" i="7"/>
  <c r="AF94" i="7"/>
  <c r="AM94" i="7"/>
  <c r="AD94" i="7"/>
  <c r="AN94" i="7"/>
  <c r="AJ94" i="7"/>
  <c r="AL94" i="7"/>
  <c r="AI94" i="7"/>
  <c r="U17" i="3"/>
  <c r="T17" i="3"/>
  <c r="F67" i="10"/>
  <c r="A97" i="23"/>
  <c r="F96" i="23"/>
  <c r="D96" i="23"/>
  <c r="B96" i="23"/>
  <c r="C96" i="23"/>
  <c r="E96" i="23"/>
  <c r="V95" i="8"/>
  <c r="U95" i="8"/>
  <c r="T95" i="8"/>
  <c r="BB95" i="8"/>
  <c r="I92" i="8"/>
  <c r="M95" i="8"/>
  <c r="L95" i="8"/>
  <c r="J93" i="8"/>
  <c r="AH95" i="8"/>
  <c r="AJ95" i="8"/>
  <c r="AL95" i="8"/>
  <c r="AD95" i="8"/>
  <c r="AF95" i="8"/>
  <c r="AN95" i="8"/>
  <c r="AQ95" i="8"/>
  <c r="AG95" i="8"/>
  <c r="AI95" i="8"/>
  <c r="AK95" i="8"/>
  <c r="AP95" i="8"/>
  <c r="AE95" i="8"/>
  <c r="AM95" i="8"/>
  <c r="H95" i="8"/>
  <c r="A95" i="5"/>
  <c r="D94" i="5"/>
  <c r="AC94" i="5"/>
  <c r="E94" i="5"/>
  <c r="W94" i="5"/>
  <c r="B94" i="5"/>
  <c r="F94" i="5"/>
  <c r="C94" i="5"/>
  <c r="V94" i="5"/>
  <c r="AQ93" i="5"/>
  <c r="AE93" i="5"/>
  <c r="AP93" i="5"/>
  <c r="AI93" i="5"/>
  <c r="AG93" i="5"/>
  <c r="AN93" i="5"/>
  <c r="AD93" i="5"/>
  <c r="AF93" i="5"/>
  <c r="AH93" i="5"/>
  <c r="AJ93" i="5"/>
  <c r="AK93" i="5"/>
  <c r="AM93" i="5"/>
  <c r="H93" i="5"/>
  <c r="AL93" i="5"/>
  <c r="U64" i="4"/>
  <c r="T64" i="4"/>
  <c r="N92" i="6"/>
  <c r="O92" i="6"/>
  <c r="Z44" i="3"/>
  <c r="Z18" i="3"/>
  <c r="Y18" i="3"/>
  <c r="AA66" i="3"/>
  <c r="AB44" i="3"/>
  <c r="AB92" i="3"/>
  <c r="AA44" i="3"/>
  <c r="AA18" i="3"/>
  <c r="AA92" i="3"/>
  <c r="AB18" i="3"/>
  <c r="Y44" i="3"/>
  <c r="Z92" i="3"/>
  <c r="Y66" i="3"/>
  <c r="AB66" i="3"/>
  <c r="Y92" i="3"/>
  <c r="Z66" i="3"/>
  <c r="U92" i="3"/>
  <c r="T92" i="3"/>
  <c r="AB46" i="12"/>
  <c r="AA46" i="12"/>
  <c r="AB94" i="12"/>
  <c r="Y94" i="12"/>
  <c r="Z46" i="12"/>
  <c r="Y46" i="12"/>
  <c r="Z94" i="12"/>
  <c r="AA94" i="12"/>
  <c r="T92" i="6"/>
  <c r="L94" i="7"/>
  <c r="BB94" i="7"/>
  <c r="J92" i="7"/>
  <c r="M94" i="7"/>
  <c r="K94" i="7"/>
  <c r="I91" i="7"/>
  <c r="N91" i="7"/>
  <c r="O91" i="7"/>
  <c r="U92" i="5"/>
  <c r="T92" i="5"/>
  <c r="AA47" i="5"/>
  <c r="Z47" i="5"/>
  <c r="AB92" i="5"/>
  <c r="Z92" i="5"/>
  <c r="Y92" i="5"/>
  <c r="AA92" i="5"/>
  <c r="Y47" i="5"/>
  <c r="AB47" i="5"/>
  <c r="U10" i="12"/>
  <c r="T10" i="12"/>
  <c r="I39" i="10"/>
  <c r="B93" i="18"/>
  <c r="A94" i="18"/>
  <c r="B90" i="15"/>
  <c r="A91" i="15"/>
  <c r="U95" i="23"/>
  <c r="W95" i="23"/>
  <c r="K95" i="23"/>
  <c r="N95" i="23"/>
  <c r="M95" i="23"/>
  <c r="T95" i="23"/>
  <c r="X95" i="23"/>
  <c r="J95" i="23"/>
  <c r="P95" i="23"/>
  <c r="Q95" i="23"/>
  <c r="S95" i="23"/>
  <c r="V95" i="23"/>
  <c r="O95" i="23"/>
  <c r="BB95" i="23"/>
  <c r="L95" i="23"/>
  <c r="R95" i="23"/>
  <c r="I95" i="23"/>
  <c r="Y93" i="7"/>
  <c r="AA44" i="7"/>
  <c r="Z18" i="7"/>
  <c r="AB93" i="7"/>
  <c r="Y44" i="7"/>
  <c r="AB44" i="7"/>
  <c r="AA93" i="7"/>
  <c r="AB18" i="7"/>
  <c r="AA18" i="7"/>
  <c r="Z93" i="7"/>
  <c r="Y18" i="7"/>
  <c r="U18" i="7"/>
  <c r="T18" i="7"/>
  <c r="K71" i="10"/>
  <c r="Z44" i="7"/>
  <c r="U93" i="7"/>
  <c r="T93" i="7"/>
  <c r="U18" i="8"/>
  <c r="T18" i="8"/>
  <c r="L71" i="10"/>
  <c r="A97" i="8"/>
  <c r="D96" i="8"/>
  <c r="AC96" i="8"/>
  <c r="E96" i="8"/>
  <c r="W96" i="8"/>
  <c r="B96" i="8"/>
  <c r="K95" i="8"/>
  <c r="F96" i="8"/>
  <c r="C96" i="8"/>
  <c r="BB93" i="5"/>
  <c r="I90" i="5"/>
  <c r="N90" i="5"/>
  <c r="O90" i="5"/>
  <c r="L93" i="5"/>
  <c r="M93" i="5"/>
  <c r="J91" i="5"/>
  <c r="B96" i="14"/>
  <c r="A97" i="14"/>
  <c r="E90" i="16"/>
  <c r="I90" i="16"/>
  <c r="G90" i="16"/>
  <c r="F90" i="16"/>
  <c r="H90" i="16"/>
  <c r="C90" i="16"/>
  <c r="A92" i="17"/>
  <c r="B91" i="17"/>
  <c r="AP96" i="2"/>
  <c r="AQ96" i="2"/>
  <c r="AD96" i="2"/>
  <c r="AE96" i="2"/>
  <c r="AF96" i="2"/>
  <c r="AG96" i="2"/>
  <c r="AJ96" i="2"/>
  <c r="AI96" i="2"/>
  <c r="AK96" i="2"/>
  <c r="AL96" i="2"/>
  <c r="AH96" i="2"/>
  <c r="AM96" i="2"/>
  <c r="AN96" i="2"/>
  <c r="H96" i="2"/>
  <c r="T94" i="4"/>
  <c r="L93" i="3"/>
  <c r="M93" i="3"/>
  <c r="BB93" i="3"/>
  <c r="I90" i="3"/>
  <c r="N90" i="3"/>
  <c r="O90" i="3"/>
  <c r="J91" i="3"/>
  <c r="L95" i="4"/>
  <c r="BB95" i="4"/>
  <c r="M95" i="4"/>
  <c r="I92" i="4"/>
  <c r="J93" i="4"/>
  <c r="B94" i="6"/>
  <c r="A95" i="6"/>
  <c r="F94" i="6"/>
  <c r="E94" i="6"/>
  <c r="W94" i="6"/>
  <c r="D94" i="6"/>
  <c r="AC94" i="6"/>
  <c r="C94" i="6"/>
  <c r="M96" i="2"/>
  <c r="L96" i="2"/>
  <c r="BB96" i="2"/>
  <c r="I93" i="2"/>
  <c r="N93" i="2"/>
  <c r="O93" i="2"/>
  <c r="J94" i="2"/>
  <c r="L95" i="12"/>
  <c r="BB95" i="12"/>
  <c r="M95" i="12"/>
  <c r="I92" i="12"/>
  <c r="J93" i="12"/>
  <c r="V95" i="4"/>
  <c r="V96" i="2"/>
  <c r="U96" i="2"/>
  <c r="T96" i="2"/>
  <c r="N92" i="3"/>
  <c r="O92" i="3"/>
  <c r="D89" i="16"/>
  <c r="V93" i="3"/>
  <c r="U93" i="3"/>
  <c r="AP93" i="3"/>
  <c r="AD93" i="3"/>
  <c r="AE93" i="3"/>
  <c r="AF93" i="3"/>
  <c r="AG93" i="3"/>
  <c r="AH93" i="3"/>
  <c r="AI93" i="3"/>
  <c r="AJ93" i="3"/>
  <c r="AK93" i="3"/>
  <c r="AL93" i="3"/>
  <c r="AM93" i="3"/>
  <c r="AN93" i="3"/>
  <c r="AQ93" i="3"/>
  <c r="H93" i="3"/>
  <c r="V93" i="6"/>
  <c r="AG93" i="6"/>
  <c r="AK93" i="6"/>
  <c r="AF93" i="6"/>
  <c r="AJ93" i="6"/>
  <c r="AN93" i="6"/>
  <c r="AE93" i="6"/>
  <c r="AI93" i="6"/>
  <c r="AM93" i="6"/>
  <c r="AP93" i="6"/>
  <c r="AQ93" i="6"/>
  <c r="AD93" i="6"/>
  <c r="AH93" i="6"/>
  <c r="AL93" i="6"/>
  <c r="H93" i="6"/>
  <c r="AB94" i="4"/>
  <c r="Y66" i="4"/>
  <c r="AA46" i="4"/>
  <c r="AB46" i="4"/>
  <c r="AB66" i="4"/>
  <c r="Y94" i="4"/>
  <c r="AA66" i="4"/>
  <c r="Y46" i="4"/>
  <c r="AA94" i="4"/>
  <c r="Z46" i="4"/>
  <c r="Z94" i="4"/>
  <c r="Z66" i="4"/>
  <c r="V95" i="12"/>
  <c r="B96" i="12"/>
  <c r="K95" i="12"/>
  <c r="A97" i="12"/>
  <c r="F96" i="12"/>
  <c r="E96" i="12"/>
  <c r="W96" i="12"/>
  <c r="D96" i="12"/>
  <c r="AC96" i="12"/>
  <c r="C96" i="12"/>
  <c r="B91" i="20"/>
  <c r="A92" i="20"/>
  <c r="AQ95" i="4"/>
  <c r="AP95" i="4"/>
  <c r="AD95" i="4"/>
  <c r="AE95" i="4"/>
  <c r="AF95" i="4"/>
  <c r="AG95" i="4"/>
  <c r="AH95" i="4"/>
  <c r="AI95" i="4"/>
  <c r="AJ95" i="4"/>
  <c r="AK95" i="4"/>
  <c r="AL95" i="4"/>
  <c r="AM95" i="4"/>
  <c r="AN95" i="4"/>
  <c r="H95" i="4"/>
  <c r="U95" i="4"/>
  <c r="T95" i="4"/>
  <c r="AH95" i="12"/>
  <c r="AJ95" i="12"/>
  <c r="AP95" i="12"/>
  <c r="AQ95" i="12"/>
  <c r="AF95" i="12"/>
  <c r="AN95" i="12"/>
  <c r="AD95" i="12"/>
  <c r="AG95" i="12"/>
  <c r="AI95" i="12"/>
  <c r="AK95" i="12"/>
  <c r="AM95" i="12"/>
  <c r="AE95" i="12"/>
  <c r="AL95" i="12"/>
  <c r="H95" i="12"/>
  <c r="A92" i="16"/>
  <c r="B91" i="16"/>
  <c r="B93" i="22"/>
  <c r="A94" i="22"/>
  <c r="A94" i="19"/>
  <c r="B93" i="19"/>
  <c r="B94" i="3"/>
  <c r="K93" i="3"/>
  <c r="A95" i="3"/>
  <c r="F94" i="3"/>
  <c r="E94" i="3"/>
  <c r="W94" i="3"/>
  <c r="D94" i="3"/>
  <c r="AC94" i="3"/>
  <c r="C94" i="3"/>
  <c r="A97" i="4"/>
  <c r="B96" i="4"/>
  <c r="K95" i="4"/>
  <c r="F96" i="4"/>
  <c r="E96" i="4"/>
  <c r="W96" i="4"/>
  <c r="C96" i="4"/>
  <c r="D96" i="4"/>
  <c r="AC96" i="4"/>
  <c r="L93" i="6"/>
  <c r="K93" i="6"/>
  <c r="M93" i="6"/>
  <c r="BB93" i="6"/>
  <c r="I90" i="6"/>
  <c r="N90" i="6"/>
  <c r="O90" i="6"/>
  <c r="J91" i="6"/>
  <c r="B90" i="21"/>
  <c r="A91" i="21"/>
  <c r="A98" i="2"/>
  <c r="B97" i="2"/>
  <c r="F97" i="2"/>
  <c r="E97" i="2"/>
  <c r="W97" i="2"/>
  <c r="D97" i="2"/>
  <c r="AC97" i="2"/>
  <c r="C97" i="2"/>
  <c r="Z47" i="12"/>
  <c r="Y47" i="12"/>
  <c r="AA47" i="12"/>
  <c r="Z95" i="12"/>
  <c r="AB47" i="12"/>
  <c r="Y95" i="12"/>
  <c r="AB95" i="12"/>
  <c r="AA95" i="12"/>
  <c r="AB14" i="3"/>
  <c r="Y28" i="3"/>
  <c r="AA93" i="3"/>
  <c r="Y78" i="3"/>
  <c r="AA78" i="3"/>
  <c r="Z93" i="3"/>
  <c r="AA28" i="3"/>
  <c r="Y93" i="3"/>
  <c r="Z23" i="3"/>
  <c r="Z78" i="3"/>
  <c r="Z14" i="3"/>
  <c r="AB28" i="3"/>
  <c r="AB78" i="3"/>
  <c r="AB93" i="3"/>
  <c r="AA14" i="3"/>
  <c r="T93" i="3"/>
  <c r="AD96" i="8"/>
  <c r="AF96" i="8"/>
  <c r="AN96" i="8"/>
  <c r="AH96" i="8"/>
  <c r="AJ96" i="8"/>
  <c r="AL96" i="8"/>
  <c r="AP96" i="8"/>
  <c r="AQ96" i="8"/>
  <c r="AE96" i="8"/>
  <c r="AM96" i="8"/>
  <c r="AG96" i="8"/>
  <c r="AI96" i="8"/>
  <c r="AK96" i="8"/>
  <c r="H96" i="8"/>
  <c r="A98" i="8"/>
  <c r="F97" i="8"/>
  <c r="D97" i="8"/>
  <c r="AC97" i="8"/>
  <c r="B97" i="8"/>
  <c r="C97" i="8"/>
  <c r="E97" i="8"/>
  <c r="W97" i="8"/>
  <c r="A92" i="15"/>
  <c r="B91" i="15"/>
  <c r="B94" i="18"/>
  <c r="A95" i="18"/>
  <c r="M94" i="5"/>
  <c r="BB94" i="5"/>
  <c r="J92" i="5"/>
  <c r="K93" i="5"/>
  <c r="L94" i="5"/>
  <c r="I91" i="5"/>
  <c r="N91" i="5"/>
  <c r="O91" i="5"/>
  <c r="Y58" i="8"/>
  <c r="Z95" i="8"/>
  <c r="AB47" i="8"/>
  <c r="AA95" i="8"/>
  <c r="AA47" i="8"/>
  <c r="AB58" i="8"/>
  <c r="Y95" i="8"/>
  <c r="Y47" i="8"/>
  <c r="Z58" i="8"/>
  <c r="Z47" i="8"/>
  <c r="AA58" i="8"/>
  <c r="AB95" i="8"/>
  <c r="A98" i="23"/>
  <c r="F97" i="23"/>
  <c r="D97" i="23"/>
  <c r="B97" i="23"/>
  <c r="E97" i="23"/>
  <c r="C97" i="23"/>
  <c r="L95" i="7"/>
  <c r="BB95" i="7"/>
  <c r="J93" i="7"/>
  <c r="M95" i="7"/>
  <c r="I92" i="7"/>
  <c r="U95" i="12"/>
  <c r="T95" i="12"/>
  <c r="AB45" i="6"/>
  <c r="AA45" i="6"/>
  <c r="AA10" i="6"/>
  <c r="AB93" i="6"/>
  <c r="AB10" i="6"/>
  <c r="Y10" i="6"/>
  <c r="Y45" i="6"/>
  <c r="Y93" i="6"/>
  <c r="AA93" i="6"/>
  <c r="Z10" i="6"/>
  <c r="Z93" i="6"/>
  <c r="Z45" i="6"/>
  <c r="U93" i="6"/>
  <c r="T93" i="6"/>
  <c r="U96" i="8"/>
  <c r="V96" i="8"/>
  <c r="T96" i="8"/>
  <c r="M96" i="8"/>
  <c r="L96" i="8"/>
  <c r="BB96" i="8"/>
  <c r="I93" i="8"/>
  <c r="N93" i="8"/>
  <c r="O93" i="8"/>
  <c r="K96" i="8"/>
  <c r="J94" i="8"/>
  <c r="U66" i="3"/>
  <c r="T66" i="3"/>
  <c r="U18" i="3"/>
  <c r="T18" i="3"/>
  <c r="F71" i="10"/>
  <c r="U93" i="5"/>
  <c r="T93" i="5"/>
  <c r="Y93" i="5"/>
  <c r="AB93" i="5"/>
  <c r="Z58" i="5"/>
  <c r="AB46" i="5"/>
  <c r="AA58" i="5"/>
  <c r="Z93" i="5"/>
  <c r="AB58" i="5"/>
  <c r="AA46" i="5"/>
  <c r="Y58" i="5"/>
  <c r="U58" i="5"/>
  <c r="T58" i="5"/>
  <c r="H135" i="10"/>
  <c r="AA93" i="5"/>
  <c r="Z46" i="5"/>
  <c r="Y46" i="5"/>
  <c r="AQ94" i="5"/>
  <c r="AG94" i="5"/>
  <c r="AL94" i="5"/>
  <c r="AN94" i="5"/>
  <c r="AF94" i="5"/>
  <c r="AI94" i="5"/>
  <c r="H94" i="5"/>
  <c r="AP94" i="5"/>
  <c r="AE94" i="5"/>
  <c r="AK94" i="5"/>
  <c r="AM94" i="5"/>
  <c r="AD94" i="5"/>
  <c r="AH94" i="5"/>
  <c r="AJ94" i="5"/>
  <c r="A96" i="5"/>
  <c r="C95" i="5"/>
  <c r="E95" i="5"/>
  <c r="W95" i="5"/>
  <c r="F95" i="5"/>
  <c r="B95" i="5"/>
  <c r="D95" i="5"/>
  <c r="AC95" i="5"/>
  <c r="I96" i="23"/>
  <c r="T96" i="23"/>
  <c r="S96" i="23"/>
  <c r="X96" i="23"/>
  <c r="J96" i="23"/>
  <c r="Q96" i="23"/>
  <c r="M96" i="23"/>
  <c r="V96" i="23"/>
  <c r="W96" i="23"/>
  <c r="BB96" i="23"/>
  <c r="L96" i="23"/>
  <c r="K96" i="23"/>
  <c r="R96" i="23"/>
  <c r="U96" i="23"/>
  <c r="O96" i="23"/>
  <c r="P96" i="23"/>
  <c r="N96" i="23"/>
  <c r="Z94" i="7"/>
  <c r="Z45" i="7"/>
  <c r="Z10" i="7"/>
  <c r="AB94" i="7"/>
  <c r="AB45" i="7"/>
  <c r="AA45" i="7"/>
  <c r="Y10" i="7"/>
  <c r="Y94" i="7"/>
  <c r="Y45" i="7"/>
  <c r="AA10" i="7"/>
  <c r="AA94" i="7"/>
  <c r="AB10" i="7"/>
  <c r="AH95" i="7"/>
  <c r="AF95" i="7"/>
  <c r="AM95" i="7"/>
  <c r="AD95" i="7"/>
  <c r="AN95" i="7"/>
  <c r="AJ95" i="7"/>
  <c r="AL95" i="7"/>
  <c r="AI95" i="7"/>
  <c r="AG95" i="7"/>
  <c r="AP95" i="7"/>
  <c r="AE95" i="7"/>
  <c r="AQ95" i="7"/>
  <c r="AK95" i="7"/>
  <c r="H95" i="7"/>
  <c r="U95" i="7"/>
  <c r="T95" i="7"/>
  <c r="V95" i="7"/>
  <c r="F96" i="7"/>
  <c r="B96" i="7"/>
  <c r="D96" i="7"/>
  <c r="AC96" i="7"/>
  <c r="A97" i="7"/>
  <c r="E96" i="7"/>
  <c r="W96" i="7"/>
  <c r="C96" i="7"/>
  <c r="B97" i="14"/>
  <c r="A98" i="14"/>
  <c r="U97" i="2"/>
  <c r="V97" i="2"/>
  <c r="L97" i="2"/>
  <c r="M97" i="2"/>
  <c r="BB97" i="2"/>
  <c r="I94" i="2"/>
  <c r="N94" i="2"/>
  <c r="O94" i="2"/>
  <c r="J95" i="2"/>
  <c r="V96" i="4"/>
  <c r="U96" i="4"/>
  <c r="B97" i="4"/>
  <c r="F97" i="4"/>
  <c r="A98" i="4"/>
  <c r="E97" i="4"/>
  <c r="W97" i="4"/>
  <c r="D97" i="4"/>
  <c r="AC97" i="4"/>
  <c r="C97" i="4"/>
  <c r="AQ94" i="3"/>
  <c r="AP94" i="3"/>
  <c r="AD94" i="3"/>
  <c r="AF94" i="3"/>
  <c r="AH94" i="3"/>
  <c r="AJ94" i="3"/>
  <c r="AL94" i="3"/>
  <c r="AM94" i="3"/>
  <c r="AN94" i="3"/>
  <c r="AE94" i="3"/>
  <c r="AG94" i="3"/>
  <c r="AI94" i="3"/>
  <c r="AK94" i="3"/>
  <c r="H94" i="3"/>
  <c r="I91" i="16"/>
  <c r="H91" i="16"/>
  <c r="G91" i="16"/>
  <c r="C91" i="16"/>
  <c r="E91" i="16"/>
  <c r="F91" i="16"/>
  <c r="U66" i="4"/>
  <c r="T66" i="4"/>
  <c r="V94" i="6"/>
  <c r="U94" i="6"/>
  <c r="A96" i="6"/>
  <c r="B95" i="6"/>
  <c r="F95" i="6"/>
  <c r="D95" i="6"/>
  <c r="AC95" i="6"/>
  <c r="E95" i="6"/>
  <c r="W95" i="6"/>
  <c r="C95" i="6"/>
  <c r="AP97" i="2"/>
  <c r="AI97" i="2"/>
  <c r="AJ97" i="2"/>
  <c r="AQ97" i="2"/>
  <c r="AD97" i="2"/>
  <c r="AE97" i="2"/>
  <c r="AF97" i="2"/>
  <c r="AH97" i="2"/>
  <c r="AM97" i="2"/>
  <c r="AN97" i="2"/>
  <c r="AG97" i="2"/>
  <c r="AK97" i="2"/>
  <c r="AL97" i="2"/>
  <c r="H97" i="2"/>
  <c r="T97" i="2"/>
  <c r="F98" i="2"/>
  <c r="A99" i="2"/>
  <c r="B98" i="2"/>
  <c r="K97" i="2"/>
  <c r="E98" i="2"/>
  <c r="W98" i="2"/>
  <c r="D98" i="2"/>
  <c r="AC98" i="2"/>
  <c r="C98" i="2"/>
  <c r="A92" i="21"/>
  <c r="B91" i="21"/>
  <c r="V94" i="3"/>
  <c r="U94" i="3"/>
  <c r="T94" i="3"/>
  <c r="B95" i="3"/>
  <c r="A96" i="3"/>
  <c r="F95" i="3"/>
  <c r="E95" i="3"/>
  <c r="W95" i="3"/>
  <c r="D95" i="3"/>
  <c r="AC95" i="3"/>
  <c r="C95" i="3"/>
  <c r="A95" i="19"/>
  <c r="B94" i="19"/>
  <c r="A93" i="16"/>
  <c r="B92" i="16"/>
  <c r="A93" i="20"/>
  <c r="B92" i="20"/>
  <c r="AE96" i="12"/>
  <c r="AL96" i="12"/>
  <c r="AH96" i="12"/>
  <c r="AJ96" i="12"/>
  <c r="AP96" i="12"/>
  <c r="AQ96" i="12"/>
  <c r="AF96" i="12"/>
  <c r="AN96" i="12"/>
  <c r="AD96" i="12"/>
  <c r="AG96" i="12"/>
  <c r="AI96" i="12"/>
  <c r="AK96" i="12"/>
  <c r="AM96" i="12"/>
  <c r="H96" i="12"/>
  <c r="K96" i="2"/>
  <c r="M94" i="6"/>
  <c r="L94" i="6"/>
  <c r="K94" i="6"/>
  <c r="BB94" i="6"/>
  <c r="I91" i="6"/>
  <c r="N91" i="6"/>
  <c r="O91" i="6"/>
  <c r="J92" i="6"/>
  <c r="A93" i="17"/>
  <c r="B92" i="17"/>
  <c r="AD96" i="4"/>
  <c r="AE96" i="4"/>
  <c r="AF96" i="4"/>
  <c r="AG96" i="4"/>
  <c r="AH96" i="4"/>
  <c r="AI96" i="4"/>
  <c r="AJ96" i="4"/>
  <c r="AK96" i="4"/>
  <c r="AL96" i="4"/>
  <c r="AM96" i="4"/>
  <c r="AN96" i="4"/>
  <c r="AQ96" i="4"/>
  <c r="AP96" i="4"/>
  <c r="H96" i="4"/>
  <c r="T96" i="4"/>
  <c r="U96" i="12"/>
  <c r="T96" i="12"/>
  <c r="V96" i="12"/>
  <c r="B97" i="12"/>
  <c r="K96" i="12"/>
  <c r="F97" i="12"/>
  <c r="A98" i="12"/>
  <c r="E97" i="12"/>
  <c r="W97" i="12"/>
  <c r="D97" i="12"/>
  <c r="AC97" i="12"/>
  <c r="C97" i="12"/>
  <c r="D90" i="16"/>
  <c r="L94" i="3"/>
  <c r="M94" i="3"/>
  <c r="K94" i="3"/>
  <c r="BB94" i="3"/>
  <c r="I91" i="3"/>
  <c r="N91" i="3"/>
  <c r="O91" i="3"/>
  <c r="J92" i="3"/>
  <c r="K96" i="4"/>
  <c r="M96" i="4"/>
  <c r="L96" i="4"/>
  <c r="BB96" i="4"/>
  <c r="I93" i="4"/>
  <c r="N93" i="4"/>
  <c r="O93" i="4"/>
  <c r="J94" i="4"/>
  <c r="A95" i="22"/>
  <c r="B94" i="22"/>
  <c r="M96" i="12"/>
  <c r="L96" i="12"/>
  <c r="N96" i="12"/>
  <c r="O96" i="12"/>
  <c r="BB96" i="12"/>
  <c r="I93" i="12"/>
  <c r="N93" i="12"/>
  <c r="O93" i="12"/>
  <c r="J94" i="12"/>
  <c r="N96" i="2"/>
  <c r="O96" i="2"/>
  <c r="T94" i="6"/>
  <c r="AQ94" i="6"/>
  <c r="AD94" i="6"/>
  <c r="AH94" i="6"/>
  <c r="AL94" i="6"/>
  <c r="AG94" i="6"/>
  <c r="AK94" i="6"/>
  <c r="AF94" i="6"/>
  <c r="AJ94" i="6"/>
  <c r="AN94" i="6"/>
  <c r="AE94" i="6"/>
  <c r="AI94" i="6"/>
  <c r="AM94" i="6"/>
  <c r="H94" i="6"/>
  <c r="AP94" i="6"/>
  <c r="AQ96" i="7"/>
  <c r="AG96" i="7"/>
  <c r="AJ96" i="7"/>
  <c r="AD96" i="7"/>
  <c r="AP96" i="7"/>
  <c r="AF96" i="7"/>
  <c r="AM96" i="7"/>
  <c r="AE96" i="7"/>
  <c r="H96" i="7"/>
  <c r="AI96" i="7"/>
  <c r="AL96" i="7"/>
  <c r="AK96" i="7"/>
  <c r="AN96" i="7"/>
  <c r="AH96" i="7"/>
  <c r="L95" i="5"/>
  <c r="BB95" i="5"/>
  <c r="I92" i="5"/>
  <c r="M95" i="5"/>
  <c r="J93" i="5"/>
  <c r="F96" i="5"/>
  <c r="B96" i="5"/>
  <c r="C96" i="5"/>
  <c r="A97" i="5"/>
  <c r="E96" i="5"/>
  <c r="W96" i="5"/>
  <c r="D96" i="5"/>
  <c r="AC96" i="5"/>
  <c r="U94" i="5"/>
  <c r="T94" i="5"/>
  <c r="AB94" i="5"/>
  <c r="Y94" i="5"/>
  <c r="AA45" i="5"/>
  <c r="AA94" i="5"/>
  <c r="AA10" i="5"/>
  <c r="Z10" i="5"/>
  <c r="AB45" i="5"/>
  <c r="Z94" i="5"/>
  <c r="AB10" i="5"/>
  <c r="Y10" i="5"/>
  <c r="U10" i="5"/>
  <c r="T10" i="5"/>
  <c r="H39" i="10"/>
  <c r="Y45" i="5"/>
  <c r="Z45" i="5"/>
  <c r="N96" i="8"/>
  <c r="O96" i="8"/>
  <c r="U10" i="6"/>
  <c r="T10" i="6"/>
  <c r="J39" i="10"/>
  <c r="S97" i="23"/>
  <c r="Q97" i="23"/>
  <c r="R97" i="23"/>
  <c r="I97" i="23"/>
  <c r="K97" i="23"/>
  <c r="N97" i="23"/>
  <c r="M97" i="23"/>
  <c r="T97" i="23"/>
  <c r="W97" i="23"/>
  <c r="U97" i="23"/>
  <c r="X97" i="23"/>
  <c r="J97" i="23"/>
  <c r="P97" i="23"/>
  <c r="V97" i="23"/>
  <c r="O97" i="23"/>
  <c r="BB97" i="23"/>
  <c r="L97" i="23"/>
  <c r="A93" i="15"/>
  <c r="B92" i="15"/>
  <c r="V97" i="8"/>
  <c r="B98" i="8"/>
  <c r="F98" i="8"/>
  <c r="D98" i="8"/>
  <c r="AC98" i="8"/>
  <c r="A99" i="8"/>
  <c r="E98" i="8"/>
  <c r="W98" i="8"/>
  <c r="C98" i="8"/>
  <c r="AA67" i="8"/>
  <c r="AA50" i="8"/>
  <c r="AB50" i="8"/>
  <c r="Y67" i="8"/>
  <c r="AA96" i="8"/>
  <c r="Z50" i="8"/>
  <c r="Y96" i="8"/>
  <c r="AB67" i="8"/>
  <c r="Z96" i="8"/>
  <c r="Y50" i="8"/>
  <c r="Z67" i="8"/>
  <c r="AB96" i="8"/>
  <c r="AB87" i="6"/>
  <c r="AA46" i="6"/>
  <c r="Z94" i="6"/>
  <c r="Y87" i="6"/>
  <c r="Y66" i="6"/>
  <c r="AB46" i="6"/>
  <c r="Z46" i="6"/>
  <c r="Y46" i="6"/>
  <c r="Y94" i="6"/>
  <c r="AA87" i="6"/>
  <c r="AA66" i="6"/>
  <c r="AB66" i="6"/>
  <c r="AB94" i="6"/>
  <c r="Z66" i="6"/>
  <c r="AA94" i="6"/>
  <c r="V96" i="7"/>
  <c r="T96" i="7"/>
  <c r="U96" i="7"/>
  <c r="F97" i="7"/>
  <c r="D97" i="7"/>
  <c r="AC97" i="7"/>
  <c r="E97" i="7"/>
  <c r="W97" i="7"/>
  <c r="B97" i="7"/>
  <c r="A98" i="7"/>
  <c r="C97" i="7"/>
  <c r="L96" i="7"/>
  <c r="K96" i="7"/>
  <c r="J94" i="7"/>
  <c r="M96" i="7"/>
  <c r="N96" i="7"/>
  <c r="O96" i="7"/>
  <c r="BB96" i="7"/>
  <c r="I93" i="7"/>
  <c r="N93" i="7"/>
  <c r="O93" i="7"/>
  <c r="AA95" i="7"/>
  <c r="AA58" i="7"/>
  <c r="Y47" i="7"/>
  <c r="Y95" i="7"/>
  <c r="Y58" i="7"/>
  <c r="Z58" i="7"/>
  <c r="Z47" i="7"/>
  <c r="AB47" i="7"/>
  <c r="Z95" i="7"/>
  <c r="AA47" i="7"/>
  <c r="AB95" i="7"/>
  <c r="AB58" i="7"/>
  <c r="U10" i="7"/>
  <c r="T10" i="7"/>
  <c r="K39" i="10"/>
  <c r="AP95" i="5"/>
  <c r="AH95" i="5"/>
  <c r="AJ95" i="5"/>
  <c r="AK95" i="5"/>
  <c r="AM95" i="5"/>
  <c r="AD95" i="5"/>
  <c r="H95" i="5"/>
  <c r="AQ95" i="5"/>
  <c r="AG95" i="5"/>
  <c r="AI95" i="5"/>
  <c r="AE95" i="5"/>
  <c r="AL95" i="5"/>
  <c r="AN95" i="5"/>
  <c r="AF95" i="5"/>
  <c r="U95" i="5"/>
  <c r="T95" i="5"/>
  <c r="V95" i="5"/>
  <c r="K95" i="7"/>
  <c r="A99" i="23"/>
  <c r="E98" i="23"/>
  <c r="B98" i="23"/>
  <c r="F98" i="23"/>
  <c r="C98" i="23"/>
  <c r="D98" i="23"/>
  <c r="U58" i="8"/>
  <c r="T58" i="8"/>
  <c r="K94" i="5"/>
  <c r="A96" i="18"/>
  <c r="B95" i="18"/>
  <c r="BB97" i="8"/>
  <c r="I94" i="8"/>
  <c r="N94" i="8"/>
  <c r="O94" i="8"/>
  <c r="M97" i="8"/>
  <c r="L97" i="8"/>
  <c r="K97" i="8"/>
  <c r="J95" i="8"/>
  <c r="AK97" i="8"/>
  <c r="AD97" i="8"/>
  <c r="AF97" i="8"/>
  <c r="AN97" i="8"/>
  <c r="AH97" i="8"/>
  <c r="AJ97" i="8"/>
  <c r="AQ97" i="8"/>
  <c r="AP97" i="8"/>
  <c r="AL97" i="8"/>
  <c r="AE97" i="8"/>
  <c r="AM97" i="8"/>
  <c r="AG97" i="8"/>
  <c r="AI97" i="8"/>
  <c r="H97" i="8"/>
  <c r="U97" i="8"/>
  <c r="T97" i="8"/>
  <c r="B98" i="14"/>
  <c r="A99" i="14"/>
  <c r="A96" i="22"/>
  <c r="B95" i="22"/>
  <c r="F98" i="12"/>
  <c r="B98" i="12"/>
  <c r="A99" i="12"/>
  <c r="E98" i="12"/>
  <c r="W98" i="12"/>
  <c r="D98" i="12"/>
  <c r="AC98" i="12"/>
  <c r="C98" i="12"/>
  <c r="V98" i="2"/>
  <c r="U98" i="2"/>
  <c r="T98" i="2"/>
  <c r="B99" i="2"/>
  <c r="F99" i="2"/>
  <c r="A100" i="2"/>
  <c r="E99" i="2"/>
  <c r="W99" i="2"/>
  <c r="D99" i="2"/>
  <c r="AC99" i="2"/>
  <c r="C99" i="2"/>
  <c r="AP95" i="6"/>
  <c r="AE95" i="6"/>
  <c r="AI95" i="6"/>
  <c r="AM95" i="6"/>
  <c r="AD95" i="6"/>
  <c r="AH95" i="6"/>
  <c r="AL95" i="6"/>
  <c r="AG95" i="6"/>
  <c r="AK95" i="6"/>
  <c r="AF95" i="6"/>
  <c r="AJ95" i="6"/>
  <c r="AN95" i="6"/>
  <c r="H95" i="6"/>
  <c r="AQ95" i="6"/>
  <c r="D91" i="16"/>
  <c r="L97" i="4"/>
  <c r="BB97" i="4"/>
  <c r="M97" i="4"/>
  <c r="I94" i="4"/>
  <c r="N94" i="4"/>
  <c r="O94" i="4"/>
  <c r="J95" i="4"/>
  <c r="U97" i="12"/>
  <c r="V97" i="12"/>
  <c r="AD97" i="12"/>
  <c r="AG97" i="12"/>
  <c r="AI97" i="12"/>
  <c r="AK97" i="12"/>
  <c r="AM97" i="12"/>
  <c r="AE97" i="12"/>
  <c r="AL97" i="12"/>
  <c r="AH97" i="12"/>
  <c r="AJ97" i="12"/>
  <c r="AP97" i="12"/>
  <c r="AQ97" i="12"/>
  <c r="AF97" i="12"/>
  <c r="AN97" i="12"/>
  <c r="H97" i="12"/>
  <c r="B93" i="17"/>
  <c r="A94" i="17"/>
  <c r="A94" i="20"/>
  <c r="B93" i="20"/>
  <c r="A96" i="19"/>
  <c r="B95" i="19"/>
  <c r="AD95" i="3"/>
  <c r="AE95" i="3"/>
  <c r="AF95" i="3"/>
  <c r="AG95" i="3"/>
  <c r="AH95" i="3"/>
  <c r="AI95" i="3"/>
  <c r="AJ95" i="3"/>
  <c r="AK95" i="3"/>
  <c r="AL95" i="3"/>
  <c r="AQ95" i="3"/>
  <c r="AM95" i="3"/>
  <c r="AN95" i="3"/>
  <c r="AP95" i="3"/>
  <c r="H95" i="3"/>
  <c r="AD98" i="2"/>
  <c r="AE98" i="2"/>
  <c r="AF98" i="2"/>
  <c r="AG98" i="2"/>
  <c r="AH98" i="2"/>
  <c r="AP98" i="2"/>
  <c r="AQ98" i="2"/>
  <c r="AK98" i="2"/>
  <c r="AL98" i="2"/>
  <c r="AJ98" i="2"/>
  <c r="AM98" i="2"/>
  <c r="AN98" i="2"/>
  <c r="AI98" i="2"/>
  <c r="H98" i="2"/>
  <c r="V95" i="6"/>
  <c r="T95" i="6"/>
  <c r="U95" i="6"/>
  <c r="I92" i="6"/>
  <c r="M95" i="6"/>
  <c r="BB95" i="6"/>
  <c r="L95" i="6"/>
  <c r="J93" i="6"/>
  <c r="M97" i="12"/>
  <c r="L97" i="12"/>
  <c r="K97" i="12"/>
  <c r="BB97" i="12"/>
  <c r="I94" i="12"/>
  <c r="N94" i="12"/>
  <c r="O94" i="12"/>
  <c r="J95" i="12"/>
  <c r="Y51" i="4"/>
  <c r="AB57" i="4"/>
  <c r="AB51" i="4"/>
  <c r="Y96" i="4"/>
  <c r="Z51" i="4"/>
  <c r="Z41" i="4"/>
  <c r="AB41" i="4"/>
  <c r="Y57" i="4"/>
  <c r="AA41" i="4"/>
  <c r="AA51" i="4"/>
  <c r="AA57" i="4"/>
  <c r="Y41" i="4"/>
  <c r="Z57" i="4"/>
  <c r="G92" i="16"/>
  <c r="E92" i="16"/>
  <c r="C92" i="16"/>
  <c r="H92" i="16"/>
  <c r="I92" i="16"/>
  <c r="F92" i="16"/>
  <c r="U95" i="3"/>
  <c r="T95" i="3"/>
  <c r="V95" i="3"/>
  <c r="F96" i="3"/>
  <c r="A97" i="3"/>
  <c r="B96" i="3"/>
  <c r="E96" i="3"/>
  <c r="W96" i="3"/>
  <c r="D96" i="3"/>
  <c r="AC96" i="3"/>
  <c r="C96" i="3"/>
  <c r="B96" i="6"/>
  <c r="A97" i="6"/>
  <c r="F96" i="6"/>
  <c r="D96" i="6"/>
  <c r="AC96" i="6"/>
  <c r="C96" i="6"/>
  <c r="E96" i="6"/>
  <c r="W96" i="6"/>
  <c r="F98" i="4"/>
  <c r="B98" i="4"/>
  <c r="K97" i="4"/>
  <c r="A99" i="4"/>
  <c r="E98" i="4"/>
  <c r="W98" i="4"/>
  <c r="C98" i="4"/>
  <c r="D98" i="4"/>
  <c r="AC98" i="4"/>
  <c r="N96" i="4"/>
  <c r="O96" i="4"/>
  <c r="A94" i="16"/>
  <c r="B93" i="16"/>
  <c r="M95" i="3"/>
  <c r="L95" i="3"/>
  <c r="BB95" i="3"/>
  <c r="K95" i="3"/>
  <c r="I92" i="3"/>
  <c r="J93" i="3"/>
  <c r="A93" i="21"/>
  <c r="B92" i="21"/>
  <c r="J96" i="2"/>
  <c r="K98" i="2"/>
  <c r="BB98" i="2"/>
  <c r="M98" i="2"/>
  <c r="L98" i="2"/>
  <c r="I95" i="2"/>
  <c r="N95" i="2"/>
  <c r="O95" i="2"/>
  <c r="V97" i="4"/>
  <c r="U97" i="4"/>
  <c r="AP97" i="4"/>
  <c r="AD97" i="4"/>
  <c r="AE97" i="4"/>
  <c r="AF97" i="4"/>
  <c r="AG97" i="4"/>
  <c r="AH97" i="4"/>
  <c r="AI97" i="4"/>
  <c r="AJ97" i="4"/>
  <c r="AK97" i="4"/>
  <c r="AL97" i="4"/>
  <c r="AM97" i="4"/>
  <c r="AN97" i="4"/>
  <c r="AQ97" i="4"/>
  <c r="H97" i="4"/>
  <c r="U97" i="7"/>
  <c r="V97" i="7"/>
  <c r="L97" i="7"/>
  <c r="M97" i="7"/>
  <c r="J95" i="7"/>
  <c r="BB97" i="7"/>
  <c r="I94" i="7"/>
  <c r="N94" i="7"/>
  <c r="O94" i="7"/>
  <c r="L98" i="8"/>
  <c r="I95" i="8"/>
  <c r="N95" i="8"/>
  <c r="O95" i="8"/>
  <c r="BB98" i="8"/>
  <c r="M98" i="8"/>
  <c r="J96" i="8"/>
  <c r="A94" i="15"/>
  <c r="B93" i="15"/>
  <c r="V96" i="5"/>
  <c r="AQ96" i="5"/>
  <c r="AE96" i="5"/>
  <c r="AP96" i="5"/>
  <c r="AG96" i="5"/>
  <c r="AJ96" i="5"/>
  <c r="AL96" i="5"/>
  <c r="AN96" i="5"/>
  <c r="AD96" i="5"/>
  <c r="AF96" i="5"/>
  <c r="AH96" i="5"/>
  <c r="AI96" i="5"/>
  <c r="AK96" i="5"/>
  <c r="AM96" i="5"/>
  <c r="H96" i="5"/>
  <c r="T97" i="12"/>
  <c r="AA16" i="6"/>
  <c r="Z86" i="6"/>
  <c r="Y16" i="6"/>
  <c r="AB37" i="6"/>
  <c r="Y37" i="6"/>
  <c r="AB95" i="6"/>
  <c r="AB16" i="6"/>
  <c r="AB86" i="6"/>
  <c r="Y95" i="6"/>
  <c r="Z37" i="6"/>
  <c r="Z16" i="6"/>
  <c r="Z95" i="6"/>
  <c r="AA37" i="6"/>
  <c r="AA86" i="6"/>
  <c r="AA95" i="6"/>
  <c r="Y86" i="6"/>
  <c r="Z59" i="8"/>
  <c r="Y97" i="8"/>
  <c r="Z97" i="8"/>
  <c r="AB48" i="8"/>
  <c r="AA48" i="8"/>
  <c r="AB59" i="8"/>
  <c r="Z48" i="8"/>
  <c r="Y48" i="8"/>
  <c r="AA59" i="8"/>
  <c r="AA97" i="8"/>
  <c r="AB97" i="8"/>
  <c r="Y59" i="8"/>
  <c r="U59" i="8"/>
  <c r="T59" i="8"/>
  <c r="A97" i="18"/>
  <c r="B96" i="18"/>
  <c r="O98" i="23"/>
  <c r="P98" i="23"/>
  <c r="N98" i="23"/>
  <c r="BB98" i="23"/>
  <c r="L98" i="23"/>
  <c r="K98" i="23"/>
  <c r="R98" i="23"/>
  <c r="S98" i="23"/>
  <c r="U98" i="23"/>
  <c r="M98" i="23"/>
  <c r="V98" i="23"/>
  <c r="I98" i="23"/>
  <c r="T98" i="23"/>
  <c r="Q98" i="23"/>
  <c r="X98" i="23"/>
  <c r="J98" i="23"/>
  <c r="W98" i="23"/>
  <c r="A100" i="23"/>
  <c r="C99" i="23"/>
  <c r="F99" i="23"/>
  <c r="D99" i="23"/>
  <c r="B99" i="23"/>
  <c r="E99" i="23"/>
  <c r="U58" i="7"/>
  <c r="T58" i="7"/>
  <c r="B98" i="7"/>
  <c r="K97" i="7"/>
  <c r="F98" i="7"/>
  <c r="D98" i="7"/>
  <c r="AC98" i="7"/>
  <c r="A99" i="7"/>
  <c r="E98" i="7"/>
  <c r="W98" i="7"/>
  <c r="C98" i="7"/>
  <c r="AJ97" i="7"/>
  <c r="AL97" i="7"/>
  <c r="AH97" i="7"/>
  <c r="T97" i="7"/>
  <c r="AG97" i="7"/>
  <c r="AP97" i="7"/>
  <c r="AE97" i="7"/>
  <c r="H97" i="7"/>
  <c r="AK97" i="7"/>
  <c r="AQ97" i="7"/>
  <c r="AI97" i="7"/>
  <c r="AF97" i="7"/>
  <c r="AM97" i="7"/>
  <c r="AD97" i="7"/>
  <c r="AN97" i="7"/>
  <c r="U67" i="8"/>
  <c r="T67" i="8"/>
  <c r="V98" i="8"/>
  <c r="B99" i="8"/>
  <c r="E99" i="8"/>
  <c r="W99" i="8"/>
  <c r="C99" i="8"/>
  <c r="A100" i="8"/>
  <c r="F99" i="8"/>
  <c r="D99" i="8"/>
  <c r="AC99" i="8"/>
  <c r="AI98" i="8"/>
  <c r="AP98" i="8"/>
  <c r="AL98" i="8"/>
  <c r="AE98" i="8"/>
  <c r="AM98" i="8"/>
  <c r="AG98" i="8"/>
  <c r="H98" i="8"/>
  <c r="AQ98" i="8"/>
  <c r="AJ98" i="8"/>
  <c r="AK98" i="8"/>
  <c r="AD98" i="8"/>
  <c r="AF98" i="8"/>
  <c r="AN98" i="8"/>
  <c r="AH98" i="8"/>
  <c r="A98" i="5"/>
  <c r="D97" i="5"/>
  <c r="AC97" i="5"/>
  <c r="E97" i="5"/>
  <c r="W97" i="5"/>
  <c r="B97" i="5"/>
  <c r="F97" i="5"/>
  <c r="C97" i="5"/>
  <c r="M96" i="5"/>
  <c r="N96" i="5"/>
  <c r="O96" i="5"/>
  <c r="BB96" i="5"/>
  <c r="J94" i="5"/>
  <c r="L96" i="5"/>
  <c r="I93" i="5"/>
  <c r="N93" i="5"/>
  <c r="O93" i="5"/>
  <c r="K95" i="5"/>
  <c r="B99" i="14"/>
  <c r="A100" i="14"/>
  <c r="A94" i="21"/>
  <c r="B93" i="21"/>
  <c r="U98" i="4"/>
  <c r="V98" i="4"/>
  <c r="T98" i="4"/>
  <c r="AQ98" i="4"/>
  <c r="AP98" i="4"/>
  <c r="AD98" i="4"/>
  <c r="AE98" i="4"/>
  <c r="AF98" i="4"/>
  <c r="AG98" i="4"/>
  <c r="AH98" i="4"/>
  <c r="AI98" i="4"/>
  <c r="AJ98" i="4"/>
  <c r="AK98" i="4"/>
  <c r="AL98" i="4"/>
  <c r="AM98" i="4"/>
  <c r="AN98" i="4"/>
  <c r="H98" i="4"/>
  <c r="V96" i="6"/>
  <c r="M96" i="6"/>
  <c r="BB96" i="6"/>
  <c r="L96" i="6"/>
  <c r="I93" i="6"/>
  <c r="N93" i="6"/>
  <c r="O93" i="6"/>
  <c r="J94" i="6"/>
  <c r="V96" i="3"/>
  <c r="B97" i="3"/>
  <c r="A98" i="3"/>
  <c r="F97" i="3"/>
  <c r="E97" i="3"/>
  <c r="W97" i="3"/>
  <c r="D97" i="3"/>
  <c r="AC97" i="3"/>
  <c r="C97" i="3"/>
  <c r="U57" i="4"/>
  <c r="T57" i="4"/>
  <c r="G131" i="10"/>
  <c r="A95" i="20"/>
  <c r="B94" i="20"/>
  <c r="L99" i="2"/>
  <c r="BB99" i="2"/>
  <c r="M99" i="2"/>
  <c r="I96" i="2"/>
  <c r="J97" i="2"/>
  <c r="I93" i="16"/>
  <c r="G93" i="16"/>
  <c r="F93" i="16"/>
  <c r="E93" i="16"/>
  <c r="H93" i="16"/>
  <c r="C93" i="16"/>
  <c r="AP96" i="3"/>
  <c r="AD96" i="3"/>
  <c r="AE96" i="3"/>
  <c r="AF96" i="3"/>
  <c r="AG96" i="3"/>
  <c r="AH96" i="3"/>
  <c r="AI96" i="3"/>
  <c r="AJ96" i="3"/>
  <c r="AK96" i="3"/>
  <c r="AL96" i="3"/>
  <c r="AM96" i="3"/>
  <c r="AN96" i="3"/>
  <c r="AQ96" i="3"/>
  <c r="H96" i="3"/>
  <c r="B99" i="12"/>
  <c r="A100" i="12"/>
  <c r="F99" i="12"/>
  <c r="D99" i="12"/>
  <c r="AC99" i="12"/>
  <c r="C99" i="12"/>
  <c r="E99" i="12"/>
  <c r="W99" i="12"/>
  <c r="A97" i="22"/>
  <c r="B96" i="22"/>
  <c r="T97" i="4"/>
  <c r="B94" i="16"/>
  <c r="A95" i="16"/>
  <c r="B99" i="4"/>
  <c r="K98" i="4"/>
  <c r="A100" i="4"/>
  <c r="F99" i="4"/>
  <c r="E99" i="4"/>
  <c r="W99" i="4"/>
  <c r="C99" i="4"/>
  <c r="D99" i="4"/>
  <c r="AC99" i="4"/>
  <c r="H96" i="6"/>
  <c r="AE96" i="6"/>
  <c r="AM96" i="6"/>
  <c r="AH96" i="6"/>
  <c r="AQ96" i="6"/>
  <c r="AG96" i="6"/>
  <c r="AJ96" i="6"/>
  <c r="AI96" i="6"/>
  <c r="AD96" i="6"/>
  <c r="AL96" i="6"/>
  <c r="AP96" i="6"/>
  <c r="AK96" i="6"/>
  <c r="AF96" i="6"/>
  <c r="AN96" i="6"/>
  <c r="K95" i="6"/>
  <c r="B96" i="19"/>
  <c r="A97" i="19"/>
  <c r="A95" i="17"/>
  <c r="B94" i="17"/>
  <c r="A101" i="2"/>
  <c r="F100" i="2"/>
  <c r="B100" i="2"/>
  <c r="K99" i="2"/>
  <c r="D100" i="2"/>
  <c r="AC100" i="2"/>
  <c r="C100" i="2"/>
  <c r="E100" i="2"/>
  <c r="W100" i="2"/>
  <c r="V98" i="12"/>
  <c r="L98" i="12"/>
  <c r="M98" i="12"/>
  <c r="K98" i="12"/>
  <c r="BB98" i="12"/>
  <c r="I95" i="12"/>
  <c r="N95" i="12"/>
  <c r="O95" i="12"/>
  <c r="J96" i="12"/>
  <c r="M98" i="4"/>
  <c r="L98" i="4"/>
  <c r="BB98" i="4"/>
  <c r="I95" i="4"/>
  <c r="N95" i="4"/>
  <c r="O95" i="4"/>
  <c r="J96" i="4"/>
  <c r="B97" i="6"/>
  <c r="K96" i="6"/>
  <c r="A98" i="6"/>
  <c r="F97" i="6"/>
  <c r="E97" i="6"/>
  <c r="W97" i="6"/>
  <c r="D97" i="6"/>
  <c r="AC97" i="6"/>
  <c r="C97" i="6"/>
  <c r="L96" i="3"/>
  <c r="K96" i="3"/>
  <c r="BB96" i="3"/>
  <c r="M96" i="3"/>
  <c r="N96" i="3"/>
  <c r="O96" i="3"/>
  <c r="I93" i="3"/>
  <c r="N93" i="3"/>
  <c r="O93" i="3"/>
  <c r="J94" i="3"/>
  <c r="D92" i="16"/>
  <c r="V99" i="2"/>
  <c r="U99" i="2"/>
  <c r="AQ99" i="2"/>
  <c r="T99" i="2"/>
  <c r="AD99" i="2"/>
  <c r="AE99" i="2"/>
  <c r="AF99" i="2"/>
  <c r="AP99" i="2"/>
  <c r="AG99" i="2"/>
  <c r="AI99" i="2"/>
  <c r="AH99" i="2"/>
  <c r="AK99" i="2"/>
  <c r="AL99" i="2"/>
  <c r="AJ99" i="2"/>
  <c r="AM99" i="2"/>
  <c r="AN99" i="2"/>
  <c r="H99" i="2"/>
  <c r="AP98" i="12"/>
  <c r="AF98" i="12"/>
  <c r="AN98" i="12"/>
  <c r="AD98" i="12"/>
  <c r="AG98" i="12"/>
  <c r="AI98" i="12"/>
  <c r="AK98" i="12"/>
  <c r="AM98" i="12"/>
  <c r="AE98" i="12"/>
  <c r="AL98" i="12"/>
  <c r="AH98" i="12"/>
  <c r="AJ98" i="12"/>
  <c r="H98" i="12"/>
  <c r="U98" i="12"/>
  <c r="T98" i="12"/>
  <c r="AQ98" i="12"/>
  <c r="V97" i="5"/>
  <c r="T97" i="5"/>
  <c r="U97" i="5"/>
  <c r="M97" i="5"/>
  <c r="BB97" i="5"/>
  <c r="J95" i="5"/>
  <c r="K96" i="5"/>
  <c r="L97" i="5"/>
  <c r="I94" i="5"/>
  <c r="N94" i="5"/>
  <c r="O94" i="5"/>
  <c r="A101" i="8"/>
  <c r="E100" i="8"/>
  <c r="W100" i="8"/>
  <c r="C100" i="8"/>
  <c r="B100" i="8"/>
  <c r="F100" i="8"/>
  <c r="D100" i="8"/>
  <c r="AC100" i="8"/>
  <c r="AB9" i="7"/>
  <c r="Y88" i="7"/>
  <c r="Z9" i="7"/>
  <c r="Z88" i="7"/>
  <c r="Y97" i="7"/>
  <c r="AA9" i="7"/>
  <c r="AA97" i="7"/>
  <c r="Y9" i="7"/>
  <c r="U9" i="7"/>
  <c r="T9" i="7"/>
  <c r="K35" i="10"/>
  <c r="AA88" i="7"/>
  <c r="AB57" i="7"/>
  <c r="AB88" i="7"/>
  <c r="Z57" i="7"/>
  <c r="AB97" i="7"/>
  <c r="AA57" i="7"/>
  <c r="Z97" i="7"/>
  <c r="Y57" i="7"/>
  <c r="U57" i="7"/>
  <c r="T57" i="7"/>
  <c r="V98" i="7"/>
  <c r="F99" i="7"/>
  <c r="E99" i="7"/>
  <c r="W99" i="7"/>
  <c r="C99" i="7"/>
  <c r="B99" i="7"/>
  <c r="A100" i="7"/>
  <c r="D99" i="7"/>
  <c r="AC99" i="7"/>
  <c r="AP98" i="7"/>
  <c r="AE98" i="7"/>
  <c r="AJ98" i="7"/>
  <c r="AL98" i="7"/>
  <c r="AH98" i="7"/>
  <c r="AF98" i="7"/>
  <c r="AM98" i="7"/>
  <c r="AD98" i="7"/>
  <c r="AN98" i="7"/>
  <c r="AK98" i="7"/>
  <c r="AQ98" i="7"/>
  <c r="AI98" i="7"/>
  <c r="AG98" i="7"/>
  <c r="H98" i="7"/>
  <c r="W99" i="23"/>
  <c r="O99" i="23"/>
  <c r="V99" i="23"/>
  <c r="M99" i="23"/>
  <c r="T99" i="23"/>
  <c r="S99" i="23"/>
  <c r="R99" i="23"/>
  <c r="U99" i="23"/>
  <c r="P99" i="23"/>
  <c r="Q99" i="23"/>
  <c r="K99" i="23"/>
  <c r="BB99" i="23"/>
  <c r="L99" i="23"/>
  <c r="X99" i="23"/>
  <c r="J99" i="23"/>
  <c r="N99" i="23"/>
  <c r="I99" i="23"/>
  <c r="A101" i="23"/>
  <c r="C100" i="23"/>
  <c r="E100" i="23"/>
  <c r="B100" i="23"/>
  <c r="F100" i="23"/>
  <c r="D100" i="23"/>
  <c r="A95" i="15"/>
  <c r="B94" i="15"/>
  <c r="AA49" i="12"/>
  <c r="AB98" i="12"/>
  <c r="Y49" i="12"/>
  <c r="Y98" i="12"/>
  <c r="AB49" i="12"/>
  <c r="Z98" i="12"/>
  <c r="Z49" i="12"/>
  <c r="AA98" i="12"/>
  <c r="Y96" i="6"/>
  <c r="Y51" i="6"/>
  <c r="AB59" i="6"/>
  <c r="Z59" i="6"/>
  <c r="AA51" i="6"/>
  <c r="AB96" i="6"/>
  <c r="Z51" i="6"/>
  <c r="Y59" i="6"/>
  <c r="AB51" i="6"/>
  <c r="Z96" i="6"/>
  <c r="AA59" i="6"/>
  <c r="AA96" i="6"/>
  <c r="Z48" i="3"/>
  <c r="AB48" i="3"/>
  <c r="Y96" i="3"/>
  <c r="Z19" i="3"/>
  <c r="AA19" i="3"/>
  <c r="AA96" i="3"/>
  <c r="Y48" i="3"/>
  <c r="AA48" i="3"/>
  <c r="Z96" i="3"/>
  <c r="AB19" i="3"/>
  <c r="Y19" i="3"/>
  <c r="U19" i="3"/>
  <c r="T19" i="3"/>
  <c r="F75" i="10"/>
  <c r="AB96" i="3"/>
  <c r="U96" i="3"/>
  <c r="T96" i="3"/>
  <c r="U96" i="6"/>
  <c r="T96" i="6"/>
  <c r="AD97" i="5"/>
  <c r="AF97" i="5"/>
  <c r="AH97" i="5"/>
  <c r="AI97" i="5"/>
  <c r="AK97" i="5"/>
  <c r="AM97" i="5"/>
  <c r="H97" i="5"/>
  <c r="AQ97" i="5"/>
  <c r="AE97" i="5"/>
  <c r="AP97" i="5"/>
  <c r="AG97" i="5"/>
  <c r="AJ97" i="5"/>
  <c r="AL97" i="5"/>
  <c r="AN97" i="5"/>
  <c r="B98" i="5"/>
  <c r="C98" i="5"/>
  <c r="V98" i="5"/>
  <c r="D98" i="5"/>
  <c r="AC98" i="5"/>
  <c r="F98" i="5"/>
  <c r="A99" i="5"/>
  <c r="E98" i="5"/>
  <c r="W98" i="5"/>
  <c r="AB19" i="8"/>
  <c r="Y98" i="8"/>
  <c r="Z98" i="8"/>
  <c r="Y19" i="8"/>
  <c r="AA98" i="8"/>
  <c r="Y51" i="8"/>
  <c r="Z51" i="8"/>
  <c r="AB51" i="8"/>
  <c r="AB98" i="8"/>
  <c r="Z19" i="8"/>
  <c r="AA19" i="8"/>
  <c r="AA51" i="8"/>
  <c r="AH99" i="8"/>
  <c r="AI99" i="8"/>
  <c r="AP99" i="8"/>
  <c r="AL99" i="8"/>
  <c r="AE99" i="8"/>
  <c r="AM99" i="8"/>
  <c r="H99" i="8"/>
  <c r="AG99" i="8"/>
  <c r="AQ99" i="8"/>
  <c r="AJ99" i="8"/>
  <c r="AK99" i="8"/>
  <c r="AD99" i="8"/>
  <c r="AF99" i="8"/>
  <c r="AN99" i="8"/>
  <c r="V99" i="8"/>
  <c r="T99" i="8"/>
  <c r="U99" i="8"/>
  <c r="L99" i="8"/>
  <c r="BB99" i="8"/>
  <c r="I96" i="8"/>
  <c r="K99" i="8"/>
  <c r="M99" i="8"/>
  <c r="J97" i="8"/>
  <c r="U98" i="8"/>
  <c r="T98" i="8"/>
  <c r="I95" i="7"/>
  <c r="N95" i="7"/>
  <c r="O95" i="7"/>
  <c r="K98" i="7"/>
  <c r="M98" i="7"/>
  <c r="L98" i="7"/>
  <c r="BB98" i="7"/>
  <c r="J96" i="7"/>
  <c r="A98" i="18"/>
  <c r="B97" i="18"/>
  <c r="U16" i="6"/>
  <c r="T16" i="6"/>
  <c r="J63" i="10"/>
  <c r="U96" i="5"/>
  <c r="T96" i="5"/>
  <c r="K98" i="8"/>
  <c r="B100" i="14"/>
  <c r="A101" i="14"/>
  <c r="AF97" i="6"/>
  <c r="AJ97" i="6"/>
  <c r="AN97" i="6"/>
  <c r="AP97" i="6"/>
  <c r="AE97" i="6"/>
  <c r="AI97" i="6"/>
  <c r="AM97" i="6"/>
  <c r="AD97" i="6"/>
  <c r="AH97" i="6"/>
  <c r="AL97" i="6"/>
  <c r="AG97" i="6"/>
  <c r="AK97" i="6"/>
  <c r="H97" i="6"/>
  <c r="AQ97" i="6"/>
  <c r="AP100" i="2"/>
  <c r="AQ100" i="2"/>
  <c r="AD100" i="2"/>
  <c r="AE100" i="2"/>
  <c r="AF100" i="2"/>
  <c r="AG100" i="2"/>
  <c r="AI100" i="2"/>
  <c r="AH100" i="2"/>
  <c r="AK100" i="2"/>
  <c r="AL100" i="2"/>
  <c r="AJ100" i="2"/>
  <c r="AM100" i="2"/>
  <c r="AN100" i="2"/>
  <c r="H100" i="2"/>
  <c r="A96" i="17"/>
  <c r="B95" i="17"/>
  <c r="A96" i="16"/>
  <c r="B95" i="16"/>
  <c r="F100" i="12"/>
  <c r="A101" i="12"/>
  <c r="B100" i="12"/>
  <c r="E100" i="12"/>
  <c r="W100" i="12"/>
  <c r="D100" i="12"/>
  <c r="AC100" i="12"/>
  <c r="C100" i="12"/>
  <c r="AP97" i="3"/>
  <c r="AD97" i="3"/>
  <c r="AE97" i="3"/>
  <c r="AF97" i="3"/>
  <c r="AG97" i="3"/>
  <c r="AH97" i="3"/>
  <c r="AI97" i="3"/>
  <c r="AJ97" i="3"/>
  <c r="AK97" i="3"/>
  <c r="AL97" i="3"/>
  <c r="AM97" i="3"/>
  <c r="AN97" i="3"/>
  <c r="AQ97" i="3"/>
  <c r="H97" i="3"/>
  <c r="N96" i="6"/>
  <c r="O96" i="6"/>
  <c r="U97" i="6"/>
  <c r="V97" i="6"/>
  <c r="B98" i="6"/>
  <c r="A99" i="6"/>
  <c r="F98" i="6"/>
  <c r="E98" i="6"/>
  <c r="W98" i="6"/>
  <c r="D98" i="6"/>
  <c r="AC98" i="6"/>
  <c r="C98" i="6"/>
  <c r="V100" i="2"/>
  <c r="U100" i="2"/>
  <c r="F101" i="2"/>
  <c r="A102" i="2"/>
  <c r="B101" i="2"/>
  <c r="E101" i="2"/>
  <c r="W101" i="2"/>
  <c r="D101" i="2"/>
  <c r="AC101" i="2"/>
  <c r="C101" i="2"/>
  <c r="A98" i="19"/>
  <c r="B97" i="19"/>
  <c r="AP99" i="4"/>
  <c r="AQ99" i="4"/>
  <c r="AD99" i="4"/>
  <c r="AE99" i="4"/>
  <c r="AF99" i="4"/>
  <c r="AG99" i="4"/>
  <c r="AH99" i="4"/>
  <c r="AI99" i="4"/>
  <c r="AJ99" i="4"/>
  <c r="AK99" i="4"/>
  <c r="AL99" i="4"/>
  <c r="AM99" i="4"/>
  <c r="AN99" i="4"/>
  <c r="H99" i="4"/>
  <c r="E94" i="16"/>
  <c r="H94" i="16"/>
  <c r="G94" i="16"/>
  <c r="I94" i="16"/>
  <c r="C94" i="16"/>
  <c r="F94" i="16"/>
  <c r="V99" i="12"/>
  <c r="I96" i="12"/>
  <c r="M99" i="12"/>
  <c r="K99" i="12"/>
  <c r="BB99" i="12"/>
  <c r="L99" i="12"/>
  <c r="J97" i="12"/>
  <c r="U97" i="3"/>
  <c r="T97" i="3"/>
  <c r="V97" i="3"/>
  <c r="F98" i="3"/>
  <c r="A99" i="3"/>
  <c r="B98" i="3"/>
  <c r="D98" i="3"/>
  <c r="AC98" i="3"/>
  <c r="C98" i="3"/>
  <c r="E98" i="3"/>
  <c r="W98" i="3"/>
  <c r="AA43" i="4"/>
  <c r="Y11" i="4"/>
  <c r="AB43" i="4"/>
  <c r="Z43" i="4"/>
  <c r="Y43" i="4"/>
  <c r="AB17" i="4"/>
  <c r="Y98" i="4"/>
  <c r="AB11" i="4"/>
  <c r="AA11" i="4"/>
  <c r="B94" i="21"/>
  <c r="A95" i="21"/>
  <c r="L97" i="6"/>
  <c r="K97" i="6"/>
  <c r="BB97" i="6"/>
  <c r="M97" i="6"/>
  <c r="I94" i="6"/>
  <c r="N94" i="6"/>
  <c r="O94" i="6"/>
  <c r="J95" i="6"/>
  <c r="F100" i="4"/>
  <c r="A101" i="4"/>
  <c r="B100" i="4"/>
  <c r="K99" i="4"/>
  <c r="E100" i="4"/>
  <c r="W100" i="4"/>
  <c r="C100" i="4"/>
  <c r="D100" i="4"/>
  <c r="AC100" i="4"/>
  <c r="D93" i="16"/>
  <c r="K97" i="3"/>
  <c r="M97" i="3"/>
  <c r="L97" i="3"/>
  <c r="BB97" i="3"/>
  <c r="I94" i="3"/>
  <c r="N94" i="3"/>
  <c r="O94" i="3"/>
  <c r="J95" i="3"/>
  <c r="L100" i="2"/>
  <c r="K100" i="2"/>
  <c r="BB100" i="2"/>
  <c r="M100" i="2"/>
  <c r="I97" i="2"/>
  <c r="N97" i="2"/>
  <c r="O97" i="2"/>
  <c r="J98" i="2"/>
  <c r="U99" i="4"/>
  <c r="V99" i="4"/>
  <c r="L99" i="4"/>
  <c r="BB99" i="4"/>
  <c r="M99" i="4"/>
  <c r="I96" i="4"/>
  <c r="J97" i="4"/>
  <c r="B97" i="22"/>
  <c r="A98" i="22"/>
  <c r="AQ99" i="12"/>
  <c r="AH99" i="12"/>
  <c r="AJ99" i="12"/>
  <c r="AF99" i="12"/>
  <c r="AN99" i="12"/>
  <c r="AD99" i="12"/>
  <c r="AG99" i="12"/>
  <c r="AI99" i="12"/>
  <c r="AK99" i="12"/>
  <c r="AM99" i="12"/>
  <c r="AE99" i="12"/>
  <c r="AL99" i="12"/>
  <c r="H99" i="12"/>
  <c r="AP99" i="12"/>
  <c r="B95" i="20"/>
  <c r="A96" i="20"/>
  <c r="Y11" i="12"/>
  <c r="Z11" i="12"/>
  <c r="Z99" i="12"/>
  <c r="AA48" i="12"/>
  <c r="AA11" i="12"/>
  <c r="AB99" i="12"/>
  <c r="AB11" i="12"/>
  <c r="Z48" i="12"/>
  <c r="Y99" i="12"/>
  <c r="Y48" i="12"/>
  <c r="AB48" i="12"/>
  <c r="AA99" i="12"/>
  <c r="T97" i="6"/>
  <c r="Y11" i="3"/>
  <c r="Z97" i="3"/>
  <c r="AA11" i="3"/>
  <c r="Z75" i="3"/>
  <c r="Z49" i="3"/>
  <c r="Y75" i="3"/>
  <c r="Z11" i="3"/>
  <c r="AB97" i="3"/>
  <c r="AB11" i="3"/>
  <c r="AA49" i="3"/>
  <c r="Y49" i="3"/>
  <c r="AA75" i="3"/>
  <c r="AB75" i="3"/>
  <c r="Y97" i="3"/>
  <c r="AB49" i="3"/>
  <c r="AA97" i="3"/>
  <c r="Y17" i="6"/>
  <c r="Z42" i="6"/>
  <c r="Y42" i="6"/>
  <c r="AB97" i="6"/>
  <c r="AA42" i="6"/>
  <c r="AB17" i="6"/>
  <c r="AA17" i="6"/>
  <c r="AA97" i="6"/>
  <c r="AB42" i="6"/>
  <c r="Z17" i="6"/>
  <c r="Y97" i="6"/>
  <c r="Z97" i="6"/>
  <c r="A100" i="5"/>
  <c r="E99" i="5"/>
  <c r="W99" i="5"/>
  <c r="C99" i="5"/>
  <c r="B99" i="5"/>
  <c r="F99" i="5"/>
  <c r="D99" i="5"/>
  <c r="AC99" i="5"/>
  <c r="K97" i="5"/>
  <c r="L98" i="5"/>
  <c r="BB98" i="5"/>
  <c r="J96" i="5"/>
  <c r="M98" i="5"/>
  <c r="K98" i="5"/>
  <c r="I95" i="5"/>
  <c r="N95" i="5"/>
  <c r="O95" i="5"/>
  <c r="B95" i="15"/>
  <c r="A96" i="15"/>
  <c r="A102" i="23"/>
  <c r="E101" i="23"/>
  <c r="D101" i="23"/>
  <c r="F101" i="23"/>
  <c r="B101" i="23"/>
  <c r="C101" i="23"/>
  <c r="K99" i="7"/>
  <c r="M99" i="7"/>
  <c r="J97" i="7"/>
  <c r="BB99" i="7"/>
  <c r="L99" i="7"/>
  <c r="I96" i="7"/>
  <c r="U98" i="7"/>
  <c r="T98" i="7"/>
  <c r="M100" i="8"/>
  <c r="BB100" i="8"/>
  <c r="L100" i="8"/>
  <c r="I97" i="8"/>
  <c r="N97" i="8"/>
  <c r="O97" i="8"/>
  <c r="J98" i="8"/>
  <c r="T99" i="4"/>
  <c r="N100" i="2"/>
  <c r="O100" i="2"/>
  <c r="U99" i="12"/>
  <c r="T99" i="12"/>
  <c r="B98" i="18"/>
  <c r="A99" i="18"/>
  <c r="U19" i="8"/>
  <c r="T19" i="8"/>
  <c r="L75" i="10"/>
  <c r="AD98" i="5"/>
  <c r="AK98" i="5"/>
  <c r="AM98" i="5"/>
  <c r="AE98" i="5"/>
  <c r="AG98" i="5"/>
  <c r="AJ98" i="5"/>
  <c r="AQ98" i="5"/>
  <c r="AP98" i="5"/>
  <c r="AF98" i="5"/>
  <c r="AL98" i="5"/>
  <c r="AN98" i="5"/>
  <c r="AH98" i="5"/>
  <c r="AI98" i="5"/>
  <c r="H98" i="5"/>
  <c r="U59" i="6"/>
  <c r="T59" i="6"/>
  <c r="S100" i="23"/>
  <c r="I100" i="23"/>
  <c r="T100" i="23"/>
  <c r="W100" i="23"/>
  <c r="K100" i="23"/>
  <c r="R100" i="23"/>
  <c r="M100" i="23"/>
  <c r="V100" i="23"/>
  <c r="U100" i="23"/>
  <c r="Q100" i="23"/>
  <c r="BB100" i="23"/>
  <c r="L100" i="23"/>
  <c r="O100" i="23"/>
  <c r="X100" i="23"/>
  <c r="J100" i="23"/>
  <c r="P100" i="23"/>
  <c r="N100" i="23"/>
  <c r="A101" i="7"/>
  <c r="D100" i="7"/>
  <c r="AC100" i="7"/>
  <c r="E100" i="7"/>
  <c r="W100" i="7"/>
  <c r="B100" i="7"/>
  <c r="F100" i="7"/>
  <c r="C100" i="7"/>
  <c r="U99" i="7"/>
  <c r="T99" i="7"/>
  <c r="V99" i="7"/>
  <c r="AM99" i="7"/>
  <c r="AN99" i="7"/>
  <c r="AK99" i="7"/>
  <c r="AH99" i="7"/>
  <c r="AP99" i="7"/>
  <c r="AE99" i="7"/>
  <c r="AG99" i="7"/>
  <c r="AF99" i="7"/>
  <c r="AD99" i="7"/>
  <c r="AJ99" i="7"/>
  <c r="AL99" i="7"/>
  <c r="H99" i="7"/>
  <c r="AQ99" i="7"/>
  <c r="AI99" i="7"/>
  <c r="AD100" i="8"/>
  <c r="AF100" i="8"/>
  <c r="AN100" i="8"/>
  <c r="AH100" i="8"/>
  <c r="AI100" i="8"/>
  <c r="AK100" i="8"/>
  <c r="H100" i="8"/>
  <c r="AP100" i="8"/>
  <c r="AE100" i="8"/>
  <c r="AM100" i="8"/>
  <c r="AG100" i="8"/>
  <c r="AQ100" i="8"/>
  <c r="AJ100" i="8"/>
  <c r="AL100" i="8"/>
  <c r="U100" i="8"/>
  <c r="V100" i="8"/>
  <c r="B101" i="8"/>
  <c r="F101" i="8"/>
  <c r="C101" i="8"/>
  <c r="A102" i="8"/>
  <c r="E101" i="8"/>
  <c r="W101" i="8"/>
  <c r="D101" i="8"/>
  <c r="AC101" i="8"/>
  <c r="B101" i="14"/>
  <c r="A102" i="14"/>
  <c r="AI101" i="2"/>
  <c r="AJ101" i="2"/>
  <c r="AQ101" i="2"/>
  <c r="AD101" i="2"/>
  <c r="AE101" i="2"/>
  <c r="AM101" i="2"/>
  <c r="AN101" i="2"/>
  <c r="AF101" i="2"/>
  <c r="AG101" i="2"/>
  <c r="AH101" i="2"/>
  <c r="AK101" i="2"/>
  <c r="AL101" i="2"/>
  <c r="H101" i="2"/>
  <c r="AP101" i="2"/>
  <c r="AL100" i="12"/>
  <c r="AH100" i="12"/>
  <c r="AJ100" i="12"/>
  <c r="AF100" i="12"/>
  <c r="AN100" i="12"/>
  <c r="AD100" i="12"/>
  <c r="AM100" i="12"/>
  <c r="H100" i="12"/>
  <c r="AI100" i="12"/>
  <c r="AP100" i="12"/>
  <c r="AK100" i="12"/>
  <c r="AE100" i="12"/>
  <c r="AQ100" i="12"/>
  <c r="AG100" i="12"/>
  <c r="A97" i="17"/>
  <c r="B96" i="17"/>
  <c r="B101" i="4"/>
  <c r="F101" i="4"/>
  <c r="A102" i="4"/>
  <c r="D101" i="4"/>
  <c r="AC101" i="4"/>
  <c r="E101" i="4"/>
  <c r="W101" i="4"/>
  <c r="C101" i="4"/>
  <c r="A96" i="21"/>
  <c r="B95" i="21"/>
  <c r="V98" i="3"/>
  <c r="U98" i="3"/>
  <c r="T98" i="3"/>
  <c r="AQ98" i="3"/>
  <c r="AP98" i="3"/>
  <c r="AD98" i="3"/>
  <c r="AF98" i="3"/>
  <c r="AH98" i="3"/>
  <c r="AJ98" i="3"/>
  <c r="AL98" i="3"/>
  <c r="AE98" i="3"/>
  <c r="AG98" i="3"/>
  <c r="AI98" i="3"/>
  <c r="AK98" i="3"/>
  <c r="AM98" i="3"/>
  <c r="AN98" i="3"/>
  <c r="H98" i="3"/>
  <c r="D94" i="16"/>
  <c r="I97" i="4"/>
  <c r="N97" i="4"/>
  <c r="O97" i="4"/>
  <c r="M100" i="4"/>
  <c r="K100" i="4"/>
  <c r="BB100" i="4"/>
  <c r="L100" i="4"/>
  <c r="J98" i="4"/>
  <c r="A100" i="3"/>
  <c r="B99" i="3"/>
  <c r="F99" i="3"/>
  <c r="E99" i="3"/>
  <c r="W99" i="3"/>
  <c r="D99" i="3"/>
  <c r="AC99" i="3"/>
  <c r="C99" i="3"/>
  <c r="M98" i="6"/>
  <c r="BB98" i="6"/>
  <c r="L98" i="6"/>
  <c r="I95" i="6"/>
  <c r="N95" i="6"/>
  <c r="O95" i="6"/>
  <c r="J96" i="6"/>
  <c r="V100" i="4"/>
  <c r="U100" i="4"/>
  <c r="AD100" i="4"/>
  <c r="AE100" i="4"/>
  <c r="AF100" i="4"/>
  <c r="AH100" i="4"/>
  <c r="AJ100" i="4"/>
  <c r="AL100" i="4"/>
  <c r="AP100" i="4"/>
  <c r="H100" i="4"/>
  <c r="AK100" i="4"/>
  <c r="AM100" i="4"/>
  <c r="AI100" i="4"/>
  <c r="AG100" i="4"/>
  <c r="AQ100" i="4"/>
  <c r="AN100" i="4"/>
  <c r="A99" i="19"/>
  <c r="B98" i="19"/>
  <c r="L101" i="2"/>
  <c r="M101" i="2"/>
  <c r="BB101" i="2"/>
  <c r="I98" i="2"/>
  <c r="N98" i="2"/>
  <c r="O98" i="2"/>
  <c r="J99" i="2"/>
  <c r="AG98" i="6"/>
  <c r="AK98" i="6"/>
  <c r="AQ98" i="6"/>
  <c r="AF98" i="6"/>
  <c r="AJ98" i="6"/>
  <c r="AN98" i="6"/>
  <c r="AP98" i="6"/>
  <c r="AE98" i="6"/>
  <c r="AI98" i="6"/>
  <c r="AM98" i="6"/>
  <c r="AD98" i="6"/>
  <c r="AH98" i="6"/>
  <c r="AL98" i="6"/>
  <c r="H98" i="6"/>
  <c r="U98" i="6"/>
  <c r="T98" i="6"/>
  <c r="M100" i="12"/>
  <c r="BB100" i="12"/>
  <c r="L100" i="12"/>
  <c r="I97" i="12"/>
  <c r="N97" i="12"/>
  <c r="O97" i="12"/>
  <c r="J98" i="12"/>
  <c r="I95" i="16"/>
  <c r="H95" i="16"/>
  <c r="G95" i="16"/>
  <c r="E95" i="16"/>
  <c r="F95" i="16"/>
  <c r="C95" i="16"/>
  <c r="A99" i="22"/>
  <c r="B98" i="22"/>
  <c r="A97" i="20"/>
  <c r="B96" i="20"/>
  <c r="L98" i="3"/>
  <c r="K98" i="3"/>
  <c r="BB98" i="3"/>
  <c r="M98" i="3"/>
  <c r="I95" i="3"/>
  <c r="N95" i="3"/>
  <c r="O95" i="3"/>
  <c r="J96" i="3"/>
  <c r="U101" i="2"/>
  <c r="V101" i="2"/>
  <c r="B102" i="2"/>
  <c r="A103" i="2"/>
  <c r="F102" i="2"/>
  <c r="D102" i="2"/>
  <c r="AC102" i="2"/>
  <c r="C102" i="2"/>
  <c r="E102" i="2"/>
  <c r="W102" i="2"/>
  <c r="V98" i="6"/>
  <c r="B99" i="6"/>
  <c r="A100" i="6"/>
  <c r="F99" i="6"/>
  <c r="D99" i="6"/>
  <c r="AC99" i="6"/>
  <c r="E99" i="6"/>
  <c r="W99" i="6"/>
  <c r="C99" i="6"/>
  <c r="U100" i="12"/>
  <c r="V100" i="12"/>
  <c r="F101" i="12"/>
  <c r="B101" i="12"/>
  <c r="A102" i="12"/>
  <c r="E101" i="12"/>
  <c r="W101" i="12"/>
  <c r="D101" i="12"/>
  <c r="AC101" i="12"/>
  <c r="C101" i="12"/>
  <c r="A97" i="16"/>
  <c r="B96" i="16"/>
  <c r="AA100" i="12"/>
  <c r="Z69" i="12"/>
  <c r="AB60" i="12"/>
  <c r="Y12" i="12"/>
  <c r="AA69" i="12"/>
  <c r="AB12" i="12"/>
  <c r="Z60" i="12"/>
  <c r="AB69" i="12"/>
  <c r="AB20" i="12"/>
  <c r="AB100" i="12"/>
  <c r="Z12" i="12"/>
  <c r="AA60" i="12"/>
  <c r="Z100" i="12"/>
  <c r="Z20" i="12"/>
  <c r="Y100" i="12"/>
  <c r="Y69" i="12"/>
  <c r="Y60" i="12"/>
  <c r="F102" i="8"/>
  <c r="A103" i="8"/>
  <c r="D102" i="8"/>
  <c r="AC102" i="8"/>
  <c r="B102" i="8"/>
  <c r="E102" i="8"/>
  <c r="W102" i="8"/>
  <c r="C102" i="8"/>
  <c r="N100" i="4"/>
  <c r="O100" i="4"/>
  <c r="U101" i="8"/>
  <c r="V101" i="8"/>
  <c r="BB101" i="8"/>
  <c r="I98" i="8"/>
  <c r="N98" i="8"/>
  <c r="O98" i="8"/>
  <c r="L101" i="8"/>
  <c r="M101" i="8"/>
  <c r="J99" i="8"/>
  <c r="Z12" i="8"/>
  <c r="AA100" i="8"/>
  <c r="Z100" i="8"/>
  <c r="AB52" i="8"/>
  <c r="AB12" i="8"/>
  <c r="Y52" i="8"/>
  <c r="AA12" i="8"/>
  <c r="Z52" i="8"/>
  <c r="AA52" i="8"/>
  <c r="Y12" i="8"/>
  <c r="Y100" i="8"/>
  <c r="AB100" i="8"/>
  <c r="Y90" i="7"/>
  <c r="AA11" i="7"/>
  <c r="Z42" i="7"/>
  <c r="AB49" i="7"/>
  <c r="AB99" i="7"/>
  <c r="Y49" i="7"/>
  <c r="Y42" i="7"/>
  <c r="Z99" i="7"/>
  <c r="Y99" i="7"/>
  <c r="AA42" i="7"/>
  <c r="AB90" i="7"/>
  <c r="AA99" i="7"/>
  <c r="Y11" i="7"/>
  <c r="AB42" i="7"/>
  <c r="AA90" i="7"/>
  <c r="Z90" i="7"/>
  <c r="AA49" i="7"/>
  <c r="Z49" i="7"/>
  <c r="U100" i="7"/>
  <c r="V100" i="7"/>
  <c r="M100" i="7"/>
  <c r="L100" i="7"/>
  <c r="J98" i="7"/>
  <c r="BB100" i="7"/>
  <c r="I97" i="7"/>
  <c r="N97" i="7"/>
  <c r="O97" i="7"/>
  <c r="U98" i="5"/>
  <c r="T98" i="5"/>
  <c r="AA98" i="5"/>
  <c r="Y50" i="5"/>
  <c r="AB50" i="5"/>
  <c r="AB98" i="5"/>
  <c r="AB59" i="5"/>
  <c r="Z59" i="5"/>
  <c r="Y98" i="5"/>
  <c r="AA59" i="5"/>
  <c r="Y59" i="5"/>
  <c r="U59" i="5"/>
  <c r="T59" i="5"/>
  <c r="AA50" i="5"/>
  <c r="Z98" i="5"/>
  <c r="Z50" i="5"/>
  <c r="K100" i="8"/>
  <c r="N100" i="8"/>
  <c r="O100" i="8"/>
  <c r="B96" i="15"/>
  <c r="A97" i="15"/>
  <c r="AG99" i="5"/>
  <c r="AQ99" i="5"/>
  <c r="AJ99" i="5"/>
  <c r="AF99" i="5"/>
  <c r="AL99" i="5"/>
  <c r="AN99" i="5"/>
  <c r="H99" i="5"/>
  <c r="AP99" i="5"/>
  <c r="AH99" i="5"/>
  <c r="AI99" i="5"/>
  <c r="AD99" i="5"/>
  <c r="AK99" i="5"/>
  <c r="AM99" i="5"/>
  <c r="AE99" i="5"/>
  <c r="V99" i="5"/>
  <c r="B100" i="5"/>
  <c r="F100" i="5"/>
  <c r="C100" i="5"/>
  <c r="A101" i="5"/>
  <c r="D100" i="5"/>
  <c r="AC100" i="5"/>
  <c r="E100" i="5"/>
  <c r="W100" i="5"/>
  <c r="U17" i="6"/>
  <c r="T17" i="6"/>
  <c r="J67" i="10"/>
  <c r="U11" i="3"/>
  <c r="T11" i="3"/>
  <c r="F43" i="10"/>
  <c r="AB11" i="6"/>
  <c r="Z98" i="6"/>
  <c r="AB98" i="6"/>
  <c r="AA49" i="6"/>
  <c r="AA11" i="6"/>
  <c r="Y98" i="6"/>
  <c r="Y11" i="6"/>
  <c r="U11" i="6"/>
  <c r="T11" i="6"/>
  <c r="J43" i="10"/>
  <c r="Z11" i="6"/>
  <c r="AB49" i="6"/>
  <c r="Y49" i="6"/>
  <c r="Z49" i="6"/>
  <c r="AA98" i="6"/>
  <c r="AL101" i="8"/>
  <c r="AE101" i="8"/>
  <c r="AM101" i="8"/>
  <c r="AG101" i="8"/>
  <c r="AP101" i="8"/>
  <c r="AI101" i="8"/>
  <c r="H101" i="8"/>
  <c r="AK101" i="8"/>
  <c r="AD101" i="8"/>
  <c r="AF101" i="8"/>
  <c r="AN101" i="8"/>
  <c r="AH101" i="8"/>
  <c r="AQ101" i="8"/>
  <c r="AJ101" i="8"/>
  <c r="AG100" i="7"/>
  <c r="AE100" i="7"/>
  <c r="AM100" i="7"/>
  <c r="AN100" i="7"/>
  <c r="AI100" i="7"/>
  <c r="AK100" i="7"/>
  <c r="H100" i="7"/>
  <c r="AP100" i="7"/>
  <c r="AH100" i="7"/>
  <c r="AF100" i="7"/>
  <c r="AD100" i="7"/>
  <c r="AQ100" i="7"/>
  <c r="AJ100" i="7"/>
  <c r="AL100" i="7"/>
  <c r="A102" i="7"/>
  <c r="E101" i="7"/>
  <c r="W101" i="7"/>
  <c r="C101" i="7"/>
  <c r="B101" i="7"/>
  <c r="F101" i="7"/>
  <c r="D101" i="7"/>
  <c r="AC101" i="7"/>
  <c r="B99" i="18"/>
  <c r="A100" i="18"/>
  <c r="W101" i="23"/>
  <c r="U101" i="23"/>
  <c r="R101" i="23"/>
  <c r="I101" i="23"/>
  <c r="O101" i="23"/>
  <c r="V101" i="23"/>
  <c r="S101" i="23"/>
  <c r="BB101" i="23"/>
  <c r="L101" i="23"/>
  <c r="Q101" i="23"/>
  <c r="X101" i="23"/>
  <c r="J101" i="23"/>
  <c r="P101" i="23"/>
  <c r="K101" i="23"/>
  <c r="N101" i="23"/>
  <c r="M101" i="23"/>
  <c r="T101" i="23"/>
  <c r="E102" i="23"/>
  <c r="C102" i="23"/>
  <c r="F102" i="23"/>
  <c r="A103" i="23"/>
  <c r="D102" i="23"/>
  <c r="B102" i="23"/>
  <c r="M99" i="5"/>
  <c r="L99" i="5"/>
  <c r="J97" i="5"/>
  <c r="BB99" i="5"/>
  <c r="I96" i="5"/>
  <c r="U11" i="12"/>
  <c r="T11" i="12"/>
  <c r="I43" i="10"/>
  <c r="B102" i="14"/>
  <c r="A103" i="14"/>
  <c r="U101" i="12"/>
  <c r="V101" i="12"/>
  <c r="L99" i="6"/>
  <c r="BB99" i="6"/>
  <c r="M99" i="6"/>
  <c r="I96" i="6"/>
  <c r="J97" i="6"/>
  <c r="V102" i="2"/>
  <c r="U102" i="2"/>
  <c r="M102" i="2"/>
  <c r="L102" i="2"/>
  <c r="B110" i="2"/>
  <c r="BB102" i="2"/>
  <c r="I99" i="2"/>
  <c r="N99" i="2"/>
  <c r="O99" i="2"/>
  <c r="J100" i="2"/>
  <c r="AB100" i="4"/>
  <c r="AB12" i="4"/>
  <c r="Y76" i="4"/>
  <c r="Z76" i="4"/>
  <c r="AB60" i="4"/>
  <c r="AA60" i="4"/>
  <c r="Y60" i="4"/>
  <c r="Y31" i="4"/>
  <c r="AA31" i="4"/>
  <c r="AA76" i="4"/>
  <c r="AA12" i="4"/>
  <c r="AB76" i="4"/>
  <c r="Z12" i="4"/>
  <c r="Z60" i="4"/>
  <c r="AB31" i="4"/>
  <c r="Y100" i="4"/>
  <c r="V99" i="3"/>
  <c r="L99" i="3"/>
  <c r="M99" i="3"/>
  <c r="BB99" i="3"/>
  <c r="I96" i="3"/>
  <c r="J97" i="3"/>
  <c r="L101" i="4"/>
  <c r="M101" i="4"/>
  <c r="BB101" i="4"/>
  <c r="I98" i="4"/>
  <c r="N98" i="4"/>
  <c r="O98" i="4"/>
  <c r="J99" i="4"/>
  <c r="L101" i="12"/>
  <c r="BB101" i="12"/>
  <c r="M101" i="12"/>
  <c r="I98" i="12"/>
  <c r="N98" i="12"/>
  <c r="O98" i="12"/>
  <c r="J99" i="12"/>
  <c r="A100" i="22"/>
  <c r="B99" i="22"/>
  <c r="K101" i="2"/>
  <c r="A100" i="19"/>
  <c r="B99" i="19"/>
  <c r="K98" i="6"/>
  <c r="B100" i="3"/>
  <c r="A101" i="3"/>
  <c r="F100" i="3"/>
  <c r="E100" i="3"/>
  <c r="W100" i="3"/>
  <c r="D100" i="3"/>
  <c r="AC100" i="3"/>
  <c r="C100" i="3"/>
  <c r="AD101" i="12"/>
  <c r="AE101" i="12"/>
  <c r="AM101" i="12"/>
  <c r="AQ101" i="12"/>
  <c r="AL101" i="12"/>
  <c r="AH101" i="12"/>
  <c r="AJ101" i="12"/>
  <c r="AF101" i="12"/>
  <c r="AG101" i="12"/>
  <c r="AI101" i="12"/>
  <c r="AK101" i="12"/>
  <c r="AN101" i="12"/>
  <c r="H101" i="12"/>
  <c r="AP101" i="12"/>
  <c r="H96" i="16"/>
  <c r="I96" i="16"/>
  <c r="G96" i="16"/>
  <c r="F96" i="16"/>
  <c r="C96" i="16"/>
  <c r="E96" i="16"/>
  <c r="AD99" i="6"/>
  <c r="AH99" i="6"/>
  <c r="AL99" i="6"/>
  <c r="AG99" i="6"/>
  <c r="AK99" i="6"/>
  <c r="AQ99" i="6"/>
  <c r="AF99" i="6"/>
  <c r="AJ99" i="6"/>
  <c r="AN99" i="6"/>
  <c r="AP99" i="6"/>
  <c r="AE99" i="6"/>
  <c r="AI99" i="6"/>
  <c r="AM99" i="6"/>
  <c r="H99" i="6"/>
  <c r="AD102" i="2"/>
  <c r="AE102" i="2"/>
  <c r="AP102" i="2"/>
  <c r="AF102" i="2"/>
  <c r="AG102" i="2"/>
  <c r="AH102" i="2"/>
  <c r="AQ102" i="2"/>
  <c r="AJ102" i="2"/>
  <c r="AK102" i="2"/>
  <c r="AL102" i="2"/>
  <c r="AM102" i="2"/>
  <c r="AN102" i="2"/>
  <c r="AI102" i="2"/>
  <c r="H102" i="2"/>
  <c r="D95" i="16"/>
  <c r="A97" i="21"/>
  <c r="B96" i="21"/>
  <c r="A103" i="4"/>
  <c r="F102" i="4"/>
  <c r="B102" i="4"/>
  <c r="K101" i="4"/>
  <c r="C102" i="4"/>
  <c r="D102" i="4"/>
  <c r="AC102" i="4"/>
  <c r="E102" i="4"/>
  <c r="W102" i="4"/>
  <c r="B97" i="17"/>
  <c r="A98" i="17"/>
  <c r="A98" i="16"/>
  <c r="B97" i="16"/>
  <c r="B102" i="12"/>
  <c r="F102" i="12"/>
  <c r="A103" i="12"/>
  <c r="E102" i="12"/>
  <c r="W102" i="12"/>
  <c r="D102" i="12"/>
  <c r="AC102" i="12"/>
  <c r="C102" i="12"/>
  <c r="V99" i="6"/>
  <c r="U99" i="6"/>
  <c r="T99" i="6"/>
  <c r="B100" i="6"/>
  <c r="A101" i="6"/>
  <c r="F100" i="6"/>
  <c r="D100" i="6"/>
  <c r="AC100" i="6"/>
  <c r="C100" i="6"/>
  <c r="E100" i="6"/>
  <c r="W100" i="6"/>
  <c r="B103" i="2"/>
  <c r="K102" i="2"/>
  <c r="A104" i="2"/>
  <c r="F103" i="2"/>
  <c r="D103" i="2"/>
  <c r="AC103" i="2"/>
  <c r="C103" i="2"/>
  <c r="E103" i="2"/>
  <c r="W103" i="2"/>
  <c r="A98" i="20"/>
  <c r="B97" i="20"/>
  <c r="K100" i="12"/>
  <c r="N100" i="12"/>
  <c r="O100" i="12"/>
  <c r="AP99" i="3"/>
  <c r="AD99" i="3"/>
  <c r="AE99" i="3"/>
  <c r="AF99" i="3"/>
  <c r="AG99" i="3"/>
  <c r="AH99" i="3"/>
  <c r="AI99" i="3"/>
  <c r="AJ99" i="3"/>
  <c r="AK99" i="3"/>
  <c r="AL99" i="3"/>
  <c r="AQ99" i="3"/>
  <c r="AM99" i="3"/>
  <c r="AN99" i="3"/>
  <c r="H99" i="3"/>
  <c r="V101" i="4"/>
  <c r="U101" i="4"/>
  <c r="AQ101" i="4"/>
  <c r="AG101" i="4"/>
  <c r="AI101" i="4"/>
  <c r="AK101" i="4"/>
  <c r="AM101" i="4"/>
  <c r="AD101" i="4"/>
  <c r="AE101" i="4"/>
  <c r="H101" i="4"/>
  <c r="AH101" i="4"/>
  <c r="AF101" i="4"/>
  <c r="AJ101" i="4"/>
  <c r="AP101" i="4"/>
  <c r="AN101" i="4"/>
  <c r="AL101" i="4"/>
  <c r="U102" i="23"/>
  <c r="M102" i="23"/>
  <c r="N102" i="23"/>
  <c r="T102" i="23"/>
  <c r="I102" i="23"/>
  <c r="R102" i="23"/>
  <c r="K102" i="23"/>
  <c r="P102" i="23"/>
  <c r="W102" i="23"/>
  <c r="O102" i="23"/>
  <c r="V102" i="23"/>
  <c r="Q102" i="23"/>
  <c r="L102" i="23"/>
  <c r="BB102" i="23"/>
  <c r="J102" i="23"/>
  <c r="X102" i="23"/>
  <c r="S102" i="23"/>
  <c r="B103" i="23"/>
  <c r="A104" i="23"/>
  <c r="F103" i="23"/>
  <c r="D103" i="23"/>
  <c r="C103" i="23"/>
  <c r="E103" i="23"/>
  <c r="AM101" i="7"/>
  <c r="AI101" i="7"/>
  <c r="AK101" i="7"/>
  <c r="AP101" i="7"/>
  <c r="AH101" i="7"/>
  <c r="AF101" i="7"/>
  <c r="AD101" i="7"/>
  <c r="H101" i="7"/>
  <c r="AQ101" i="7"/>
  <c r="AJ101" i="7"/>
  <c r="AL101" i="7"/>
  <c r="AG101" i="7"/>
  <c r="AE101" i="7"/>
  <c r="AN101" i="7"/>
  <c r="V101" i="7"/>
  <c r="U101" i="7"/>
  <c r="A103" i="7"/>
  <c r="B102" i="7"/>
  <c r="C102" i="7"/>
  <c r="F102" i="7"/>
  <c r="D102" i="7"/>
  <c r="AC102" i="7"/>
  <c r="E102" i="7"/>
  <c r="W102" i="7"/>
  <c r="Y68" i="7"/>
  <c r="AA21" i="7"/>
  <c r="AA68" i="7"/>
  <c r="AB12" i="7"/>
  <c r="Y100" i="7"/>
  <c r="AB68" i="7"/>
  <c r="AA100" i="7"/>
  <c r="Y21" i="7"/>
  <c r="Z100" i="7"/>
  <c r="Z68" i="7"/>
  <c r="AB100" i="7"/>
  <c r="AB21" i="7"/>
  <c r="Z21" i="7"/>
  <c r="AA12" i="7"/>
  <c r="Z12" i="7"/>
  <c r="AA34" i="8"/>
  <c r="AA53" i="8"/>
  <c r="Z83" i="8"/>
  <c r="AA13" i="8"/>
  <c r="Y34" i="8"/>
  <c r="Z101" i="8"/>
  <c r="AB101" i="8"/>
  <c r="Y101" i="8"/>
  <c r="AA101" i="8"/>
  <c r="Z53" i="8"/>
  <c r="AB13" i="8"/>
  <c r="AB83" i="8"/>
  <c r="AA83" i="8"/>
  <c r="Y83" i="8"/>
  <c r="Z13" i="8"/>
  <c r="Y53" i="8"/>
  <c r="V100" i="5"/>
  <c r="U100" i="5"/>
  <c r="K99" i="5"/>
  <c r="BB100" i="5"/>
  <c r="L100" i="5"/>
  <c r="I97" i="5"/>
  <c r="N97" i="5"/>
  <c r="O97" i="5"/>
  <c r="M100" i="5"/>
  <c r="N100" i="5"/>
  <c r="O100" i="5"/>
  <c r="J98" i="5"/>
  <c r="AA11" i="5"/>
  <c r="AA49" i="5"/>
  <c r="Y99" i="5"/>
  <c r="AB11" i="5"/>
  <c r="Z49" i="5"/>
  <c r="AB49" i="5"/>
  <c r="Z99" i="5"/>
  <c r="AB99" i="5"/>
  <c r="Y11" i="5"/>
  <c r="U11" i="5"/>
  <c r="T11" i="5"/>
  <c r="H43" i="10"/>
  <c r="Z11" i="5"/>
  <c r="Y49" i="5"/>
  <c r="AA99" i="5"/>
  <c r="U52" i="8"/>
  <c r="T52" i="8"/>
  <c r="AK102" i="8"/>
  <c r="AG102" i="8"/>
  <c r="AD102" i="8"/>
  <c r="AQ102" i="8"/>
  <c r="AJ102" i="8"/>
  <c r="AL102" i="8"/>
  <c r="AF102" i="8"/>
  <c r="AN102" i="8"/>
  <c r="AH102" i="8"/>
  <c r="AP102" i="8"/>
  <c r="AI102" i="8"/>
  <c r="AE102" i="8"/>
  <c r="AM102" i="8"/>
  <c r="H102" i="8"/>
  <c r="Z67" i="6"/>
  <c r="Y48" i="6"/>
  <c r="AA99" i="6"/>
  <c r="Z48" i="6"/>
  <c r="Y67" i="6"/>
  <c r="U67" i="6"/>
  <c r="T67" i="6"/>
  <c r="AB67" i="6"/>
  <c r="AA48" i="6"/>
  <c r="AA67" i="6"/>
  <c r="AB99" i="6"/>
  <c r="AB48" i="6"/>
  <c r="Y99" i="6"/>
  <c r="Z99" i="6"/>
  <c r="AB53" i="12"/>
  <c r="AA74" i="12"/>
  <c r="AA101" i="12"/>
  <c r="AB25" i="12"/>
  <c r="Z61" i="12"/>
  <c r="AB101" i="12"/>
  <c r="Z53" i="12"/>
  <c r="Y74" i="12"/>
  <c r="Y53" i="12"/>
  <c r="Z74" i="12"/>
  <c r="AB74" i="12"/>
  <c r="Z101" i="12"/>
  <c r="Y101" i="12"/>
  <c r="AA61" i="12"/>
  <c r="Y61" i="12"/>
  <c r="AA53" i="12"/>
  <c r="AB61" i="12"/>
  <c r="AA25" i="12"/>
  <c r="Y25" i="12"/>
  <c r="U99" i="3"/>
  <c r="T99" i="3"/>
  <c r="A101" i="18"/>
  <c r="B100" i="18"/>
  <c r="L101" i="7"/>
  <c r="I98" i="7"/>
  <c r="N98" i="7"/>
  <c r="O98" i="7"/>
  <c r="M101" i="7"/>
  <c r="BB101" i="7"/>
  <c r="J99" i="7"/>
  <c r="A102" i="5"/>
  <c r="F101" i="5"/>
  <c r="C101" i="5"/>
  <c r="B101" i="5"/>
  <c r="D101" i="5"/>
  <c r="AC101" i="5"/>
  <c r="E101" i="5"/>
  <c r="W101" i="5"/>
  <c r="AN100" i="5"/>
  <c r="AP100" i="5"/>
  <c r="AD100" i="5"/>
  <c r="AF100" i="5"/>
  <c r="AI100" i="5"/>
  <c r="AK100" i="5"/>
  <c r="AM100" i="5"/>
  <c r="AH100" i="5"/>
  <c r="AQ100" i="5"/>
  <c r="AE100" i="5"/>
  <c r="AG100" i="5"/>
  <c r="AJ100" i="5"/>
  <c r="AL100" i="5"/>
  <c r="H100" i="5"/>
  <c r="U99" i="5"/>
  <c r="T99" i="5"/>
  <c r="A98" i="15"/>
  <c r="B97" i="15"/>
  <c r="K100" i="7"/>
  <c r="N100" i="7"/>
  <c r="O100" i="7"/>
  <c r="U12" i="8"/>
  <c r="T12" i="8"/>
  <c r="L47" i="10"/>
  <c r="V102" i="8"/>
  <c r="U102" i="8"/>
  <c r="K101" i="8"/>
  <c r="L102" i="8"/>
  <c r="I99" i="8"/>
  <c r="N99" i="8"/>
  <c r="O99" i="8"/>
  <c r="M102" i="8"/>
  <c r="BB102" i="8"/>
  <c r="J100" i="8"/>
  <c r="A104" i="8"/>
  <c r="D103" i="8"/>
  <c r="AC103" i="8"/>
  <c r="E103" i="8"/>
  <c r="W103" i="8"/>
  <c r="B103" i="8"/>
  <c r="K102" i="8"/>
  <c r="F103" i="8"/>
  <c r="C103" i="8"/>
  <c r="U60" i="12"/>
  <c r="T60" i="12"/>
  <c r="A104" i="14"/>
  <c r="B103" i="14"/>
  <c r="A99" i="20"/>
  <c r="B98" i="20"/>
  <c r="B111" i="2"/>
  <c r="K110" i="2"/>
  <c r="L110" i="2"/>
  <c r="AA32" i="4"/>
  <c r="Z32" i="4"/>
  <c r="Y32" i="4"/>
  <c r="AB101" i="4"/>
  <c r="AB53" i="4"/>
  <c r="AA53" i="4"/>
  <c r="AB32" i="4"/>
  <c r="Z101" i="4"/>
  <c r="Z53" i="4"/>
  <c r="AA101" i="4"/>
  <c r="Y101" i="4"/>
  <c r="Y53" i="4"/>
  <c r="AP103" i="2"/>
  <c r="AD103" i="2"/>
  <c r="AE103" i="2"/>
  <c r="AF103" i="2"/>
  <c r="AH103" i="2"/>
  <c r="AJ103" i="2"/>
  <c r="AK103" i="2"/>
  <c r="AL103" i="2"/>
  <c r="AG103" i="2"/>
  <c r="AM103" i="2"/>
  <c r="AN103" i="2"/>
  <c r="AI103" i="2"/>
  <c r="H103" i="2"/>
  <c r="AQ103" i="2"/>
  <c r="V100" i="6"/>
  <c r="U100" i="6"/>
  <c r="M100" i="6"/>
  <c r="L100" i="6"/>
  <c r="BB100" i="6"/>
  <c r="I97" i="6"/>
  <c r="N97" i="6"/>
  <c r="O97" i="6"/>
  <c r="J98" i="6"/>
  <c r="M102" i="12"/>
  <c r="BB102" i="12"/>
  <c r="L102" i="12"/>
  <c r="I99" i="12"/>
  <c r="N99" i="12"/>
  <c r="O99" i="12"/>
  <c r="J100" i="12"/>
  <c r="A99" i="17"/>
  <c r="B98" i="17"/>
  <c r="U102" i="4"/>
  <c r="V102" i="4"/>
  <c r="B100" i="19"/>
  <c r="A101" i="19"/>
  <c r="A101" i="22"/>
  <c r="B100" i="22"/>
  <c r="K101" i="12"/>
  <c r="U60" i="4"/>
  <c r="T60" i="4"/>
  <c r="K99" i="6"/>
  <c r="B101" i="6"/>
  <c r="F101" i="6"/>
  <c r="A102" i="6"/>
  <c r="E101" i="6"/>
  <c r="W101" i="6"/>
  <c r="D101" i="6"/>
  <c r="AC101" i="6"/>
  <c r="C101" i="6"/>
  <c r="U102" i="12"/>
  <c r="V102" i="12"/>
  <c r="AF102" i="12"/>
  <c r="AG102" i="12"/>
  <c r="AI102" i="12"/>
  <c r="AK102" i="12"/>
  <c r="AN102" i="12"/>
  <c r="AP102" i="12"/>
  <c r="AD102" i="12"/>
  <c r="AE102" i="12"/>
  <c r="AM102" i="12"/>
  <c r="AQ102" i="12"/>
  <c r="AL102" i="12"/>
  <c r="AH102" i="12"/>
  <c r="AJ102" i="12"/>
  <c r="H102" i="12"/>
  <c r="F103" i="4"/>
  <c r="B103" i="4"/>
  <c r="A104" i="4"/>
  <c r="C103" i="4"/>
  <c r="D103" i="4"/>
  <c r="AC103" i="4"/>
  <c r="E103" i="4"/>
  <c r="W103" i="4"/>
  <c r="F104" i="2"/>
  <c r="A105" i="2"/>
  <c r="B104" i="2"/>
  <c r="D104" i="2"/>
  <c r="AC104" i="2"/>
  <c r="C104" i="2"/>
  <c r="E104" i="2"/>
  <c r="W104" i="2"/>
  <c r="L102" i="4"/>
  <c r="K102" i="4"/>
  <c r="BB102" i="4"/>
  <c r="M102" i="4"/>
  <c r="I99" i="4"/>
  <c r="N99" i="4"/>
  <c r="O99" i="4"/>
  <c r="J100" i="4"/>
  <c r="A98" i="21"/>
  <c r="B97" i="21"/>
  <c r="AD100" i="3"/>
  <c r="AE100" i="3"/>
  <c r="AF100" i="3"/>
  <c r="AG100" i="3"/>
  <c r="AH100" i="3"/>
  <c r="AI100" i="3"/>
  <c r="AJ100" i="3"/>
  <c r="AK100" i="3"/>
  <c r="AL100" i="3"/>
  <c r="AM100" i="3"/>
  <c r="AN100" i="3"/>
  <c r="AQ100" i="3"/>
  <c r="AP100" i="3"/>
  <c r="H100" i="3"/>
  <c r="D96" i="16"/>
  <c r="I97" i="3"/>
  <c r="N97" i="3"/>
  <c r="O97" i="3"/>
  <c r="M100" i="3"/>
  <c r="BB100" i="3"/>
  <c r="L100" i="3"/>
  <c r="J98" i="3"/>
  <c r="F97" i="16"/>
  <c r="H97" i="16"/>
  <c r="I97" i="16"/>
  <c r="G97" i="16"/>
  <c r="E97" i="16"/>
  <c r="C97" i="16"/>
  <c r="V103" i="2"/>
  <c r="U103" i="2"/>
  <c r="M103" i="2"/>
  <c r="L103" i="2"/>
  <c r="K103" i="2"/>
  <c r="BB103" i="2"/>
  <c r="I100" i="2"/>
  <c r="J101" i="2"/>
  <c r="AP100" i="6"/>
  <c r="AE100" i="6"/>
  <c r="AI100" i="6"/>
  <c r="AM100" i="6"/>
  <c r="AD100" i="6"/>
  <c r="AH100" i="6"/>
  <c r="AL100" i="6"/>
  <c r="AG100" i="6"/>
  <c r="AK100" i="6"/>
  <c r="AQ100" i="6"/>
  <c r="AF100" i="6"/>
  <c r="AJ100" i="6"/>
  <c r="AN100" i="6"/>
  <c r="H100" i="6"/>
  <c r="B103" i="12"/>
  <c r="A104" i="12"/>
  <c r="F103" i="12"/>
  <c r="D103" i="12"/>
  <c r="AC103" i="12"/>
  <c r="C103" i="12"/>
  <c r="E103" i="12"/>
  <c r="W103" i="12"/>
  <c r="B98" i="16"/>
  <c r="A99" i="16"/>
  <c r="AQ102" i="4"/>
  <c r="AF102" i="4"/>
  <c r="AH102" i="4"/>
  <c r="AJ102" i="4"/>
  <c r="AL102" i="4"/>
  <c r="AD102" i="4"/>
  <c r="AE102" i="4"/>
  <c r="AP102" i="4"/>
  <c r="H102" i="4"/>
  <c r="AM102" i="4"/>
  <c r="AI102" i="4"/>
  <c r="AK102" i="4"/>
  <c r="AG102" i="4"/>
  <c r="AN102" i="4"/>
  <c r="V100" i="3"/>
  <c r="U100" i="3"/>
  <c r="F101" i="3"/>
  <c r="B101" i="3"/>
  <c r="A102" i="3"/>
  <c r="D101" i="3"/>
  <c r="AC101" i="3"/>
  <c r="C101" i="3"/>
  <c r="E101" i="3"/>
  <c r="W101" i="3"/>
  <c r="K99" i="3"/>
  <c r="AB36" i="4"/>
  <c r="Z36" i="4"/>
  <c r="Z87" i="4"/>
  <c r="AB87" i="4"/>
  <c r="Y36" i="4"/>
  <c r="AA36" i="4"/>
  <c r="Y87" i="4"/>
  <c r="AA87" i="4"/>
  <c r="AA23" i="6"/>
  <c r="AA69" i="6"/>
  <c r="AB100" i="6"/>
  <c r="Y23" i="6"/>
  <c r="AA100" i="6"/>
  <c r="AA60" i="6"/>
  <c r="Z100" i="6"/>
  <c r="AB23" i="6"/>
  <c r="Z23" i="6"/>
  <c r="Z69" i="6"/>
  <c r="Y69" i="6"/>
  <c r="Y60" i="6"/>
  <c r="AB60" i="6"/>
  <c r="Z6" i="12"/>
  <c r="AB76" i="12"/>
  <c r="AB102" i="12"/>
  <c r="Z102" i="12"/>
  <c r="Y56" i="12"/>
  <c r="AB6" i="12"/>
  <c r="Z56" i="12"/>
  <c r="AA56" i="12"/>
  <c r="Z76" i="12"/>
  <c r="AB30" i="12"/>
  <c r="AA76" i="12"/>
  <c r="Y102" i="12"/>
  <c r="AA102" i="12"/>
  <c r="Y76" i="12"/>
  <c r="AB56" i="12"/>
  <c r="AG103" i="8"/>
  <c r="AI103" i="8"/>
  <c r="AD103" i="8"/>
  <c r="AL103" i="8"/>
  <c r="AF103" i="8"/>
  <c r="AN103" i="8"/>
  <c r="AP103" i="8"/>
  <c r="AQ103" i="8"/>
  <c r="AH103" i="8"/>
  <c r="AK103" i="8"/>
  <c r="AE103" i="8"/>
  <c r="H103" i="8"/>
  <c r="AJ103" i="8"/>
  <c r="AM103" i="8"/>
  <c r="B104" i="8"/>
  <c r="E104" i="8"/>
  <c r="W104" i="8"/>
  <c r="C104" i="8"/>
  <c r="A105" i="8"/>
  <c r="F104" i="8"/>
  <c r="D104" i="8"/>
  <c r="AC104" i="8"/>
  <c r="U101" i="5"/>
  <c r="V101" i="5"/>
  <c r="A103" i="5"/>
  <c r="F102" i="5"/>
  <c r="C102" i="5"/>
  <c r="B102" i="5"/>
  <c r="D102" i="5"/>
  <c r="AC102" i="5"/>
  <c r="E102" i="5"/>
  <c r="W102" i="5"/>
  <c r="V102" i="7"/>
  <c r="U102" i="7"/>
  <c r="B103" i="7"/>
  <c r="D103" i="7"/>
  <c r="AC103" i="7"/>
  <c r="E103" i="7"/>
  <c r="W103" i="7"/>
  <c r="F103" i="7"/>
  <c r="C103" i="7"/>
  <c r="A104" i="7"/>
  <c r="Q103" i="23"/>
  <c r="U103" i="23"/>
  <c r="T103" i="23"/>
  <c r="M103" i="23"/>
  <c r="R103" i="23"/>
  <c r="X103" i="23"/>
  <c r="O103" i="23"/>
  <c r="V103" i="23"/>
  <c r="S103" i="23"/>
  <c r="W103" i="23"/>
  <c r="K103" i="23"/>
  <c r="L103" i="23"/>
  <c r="BB103" i="23"/>
  <c r="J103" i="23"/>
  <c r="P103" i="23"/>
  <c r="I103" i="23"/>
  <c r="N103" i="23"/>
  <c r="AB20" i="3"/>
  <c r="Y20" i="3"/>
  <c r="AB12" i="3"/>
  <c r="Y12" i="3"/>
  <c r="Y100" i="3"/>
  <c r="AB70" i="3"/>
  <c r="AA100" i="3"/>
  <c r="Z70" i="3"/>
  <c r="Z20" i="3"/>
  <c r="AA70" i="3"/>
  <c r="AA12" i="3"/>
  <c r="Y70" i="3"/>
  <c r="AA20" i="3"/>
  <c r="Z100" i="3"/>
  <c r="Z12" i="3"/>
  <c r="AB100" i="3"/>
  <c r="V103" i="8"/>
  <c r="U103" i="8"/>
  <c r="L103" i="8"/>
  <c r="M103" i="8"/>
  <c r="I100" i="8"/>
  <c r="K103" i="8"/>
  <c r="BB103" i="8"/>
  <c r="J101" i="8"/>
  <c r="B98" i="15"/>
  <c r="A99" i="15"/>
  <c r="AA100" i="5"/>
  <c r="AB100" i="5"/>
  <c r="Z20" i="5"/>
  <c r="AB20" i="5"/>
  <c r="AA60" i="5"/>
  <c r="Y60" i="5"/>
  <c r="Z69" i="5"/>
  <c r="Y69" i="5"/>
  <c r="Y100" i="5"/>
  <c r="Z100" i="5"/>
  <c r="AA20" i="5"/>
  <c r="Y20" i="5"/>
  <c r="AB60" i="5"/>
  <c r="Z60" i="5"/>
  <c r="AB69" i="5"/>
  <c r="AA69" i="5"/>
  <c r="BB101" i="5"/>
  <c r="I98" i="5"/>
  <c r="N98" i="5"/>
  <c r="O98" i="5"/>
  <c r="K100" i="5"/>
  <c r="M101" i="5"/>
  <c r="L101" i="5"/>
  <c r="J99" i="5"/>
  <c r="AD101" i="5"/>
  <c r="AF101" i="5"/>
  <c r="AG101" i="5"/>
  <c r="AJ101" i="5"/>
  <c r="AL101" i="5"/>
  <c r="AN101" i="5"/>
  <c r="AP101" i="5"/>
  <c r="AM101" i="5"/>
  <c r="AQ101" i="5"/>
  <c r="AE101" i="5"/>
  <c r="AH101" i="5"/>
  <c r="AI101" i="5"/>
  <c r="AK101" i="5"/>
  <c r="H101" i="5"/>
  <c r="B101" i="18"/>
  <c r="A102" i="18"/>
  <c r="U61" i="12"/>
  <c r="T61" i="12"/>
  <c r="U53" i="12"/>
  <c r="T53" i="12"/>
  <c r="AA30" i="8"/>
  <c r="Y76" i="8"/>
  <c r="Y30" i="8"/>
  <c r="AA76" i="8"/>
  <c r="Y14" i="8"/>
  <c r="AB76" i="8"/>
  <c r="AA14" i="8"/>
  <c r="Z76" i="8"/>
  <c r="AB14" i="8"/>
  <c r="AA102" i="8"/>
  <c r="AB30" i="8"/>
  <c r="Y102" i="8"/>
  <c r="Z14" i="8"/>
  <c r="AB102" i="8"/>
  <c r="Z30" i="8"/>
  <c r="Z102" i="8"/>
  <c r="AF102" i="7"/>
  <c r="AI102" i="7"/>
  <c r="AP102" i="7"/>
  <c r="AQ102" i="7"/>
  <c r="AE102" i="7"/>
  <c r="AD102" i="7"/>
  <c r="AG102" i="7"/>
  <c r="H102" i="7"/>
  <c r="AN102" i="7"/>
  <c r="AH102" i="7"/>
  <c r="AK102" i="7"/>
  <c r="AJ102" i="7"/>
  <c r="AM102" i="7"/>
  <c r="AL102" i="7"/>
  <c r="M102" i="7"/>
  <c r="I99" i="7"/>
  <c r="N99" i="7"/>
  <c r="O99" i="7"/>
  <c r="K101" i="7"/>
  <c r="BB102" i="7"/>
  <c r="L102" i="7"/>
  <c r="J100" i="7"/>
  <c r="Z24" i="7"/>
  <c r="AA72" i="7"/>
  <c r="Y24" i="7"/>
  <c r="Y101" i="7"/>
  <c r="AB72" i="7"/>
  <c r="Y72" i="7"/>
  <c r="AB101" i="7"/>
  <c r="Z101" i="7"/>
  <c r="AA53" i="7"/>
  <c r="Z72" i="7"/>
  <c r="AA13" i="7"/>
  <c r="Y53" i="7"/>
  <c r="Z13" i="7"/>
  <c r="Z53" i="7"/>
  <c r="AA101" i="7"/>
  <c r="AB24" i="7"/>
  <c r="Y13" i="7"/>
  <c r="AB53" i="7"/>
  <c r="AA24" i="7"/>
  <c r="B104" i="23"/>
  <c r="C104" i="23"/>
  <c r="E104" i="23"/>
  <c r="A105" i="23"/>
  <c r="D104" i="23"/>
  <c r="F104" i="23"/>
  <c r="B104" i="14"/>
  <c r="A105" i="14"/>
  <c r="E98" i="16"/>
  <c r="G98" i="16"/>
  <c r="I98" i="16"/>
  <c r="H98" i="16"/>
  <c r="C98" i="16"/>
  <c r="F98" i="16"/>
  <c r="L101" i="3"/>
  <c r="M101" i="3"/>
  <c r="BB101" i="3"/>
  <c r="I98" i="3"/>
  <c r="N98" i="3"/>
  <c r="O98" i="3"/>
  <c r="J99" i="3"/>
  <c r="F104" i="12"/>
  <c r="A105" i="12"/>
  <c r="B104" i="12"/>
  <c r="K103" i="12"/>
  <c r="E104" i="12"/>
  <c r="W104" i="12"/>
  <c r="D104" i="12"/>
  <c r="AC104" i="12"/>
  <c r="C104" i="12"/>
  <c r="B98" i="21"/>
  <c r="A99" i="21"/>
  <c r="V104" i="2"/>
  <c r="U104" i="2"/>
  <c r="AQ104" i="2"/>
  <c r="AD104" i="2"/>
  <c r="AE104" i="2"/>
  <c r="AF104" i="2"/>
  <c r="AG104" i="2"/>
  <c r="AI104" i="2"/>
  <c r="AH104" i="2"/>
  <c r="AJ104" i="2"/>
  <c r="AK104" i="2"/>
  <c r="AL104" i="2"/>
  <c r="AM104" i="2"/>
  <c r="AN104" i="2"/>
  <c r="H104" i="2"/>
  <c r="AP104" i="2"/>
  <c r="A105" i="4"/>
  <c r="F104" i="4"/>
  <c r="B104" i="4"/>
  <c r="C104" i="4"/>
  <c r="D104" i="4"/>
  <c r="AC104" i="4"/>
  <c r="E104" i="4"/>
  <c r="W104" i="4"/>
  <c r="U101" i="6"/>
  <c r="V101" i="6"/>
  <c r="AQ101" i="6"/>
  <c r="AF101" i="6"/>
  <c r="AJ101" i="6"/>
  <c r="AN101" i="6"/>
  <c r="AP101" i="6"/>
  <c r="AE101" i="6"/>
  <c r="AI101" i="6"/>
  <c r="AM101" i="6"/>
  <c r="AD101" i="6"/>
  <c r="AH101" i="6"/>
  <c r="AL101" i="6"/>
  <c r="AG101" i="6"/>
  <c r="AK101" i="6"/>
  <c r="H101" i="6"/>
  <c r="B101" i="22"/>
  <c r="A102" i="22"/>
  <c r="A100" i="17"/>
  <c r="B99" i="17"/>
  <c r="N100" i="6"/>
  <c r="O100" i="6"/>
  <c r="B112" i="2"/>
  <c r="K111" i="2"/>
  <c r="L111" i="2"/>
  <c r="M111" i="2"/>
  <c r="BB111" i="2"/>
  <c r="B99" i="20"/>
  <c r="A100" i="20"/>
  <c r="V101" i="3"/>
  <c r="U101" i="3"/>
  <c r="AA79" i="4"/>
  <c r="Z102" i="4"/>
  <c r="Y6" i="4"/>
  <c r="Z6" i="4"/>
  <c r="AB14" i="4"/>
  <c r="AA30" i="4"/>
  <c r="Y14" i="4"/>
  <c r="Z79" i="4"/>
  <c r="AB6" i="4"/>
  <c r="AB30" i="4"/>
  <c r="Y102" i="4"/>
  <c r="AA6" i="4"/>
  <c r="Z30" i="4"/>
  <c r="AB79" i="4"/>
  <c r="Y30" i="4"/>
  <c r="Y79" i="4"/>
  <c r="Z14" i="4"/>
  <c r="AB102" i="4"/>
  <c r="AA14" i="4"/>
  <c r="V103" i="12"/>
  <c r="U103" i="12"/>
  <c r="L103" i="12"/>
  <c r="BB103" i="12"/>
  <c r="M103" i="12"/>
  <c r="I100" i="12"/>
  <c r="J101" i="12"/>
  <c r="M103" i="4"/>
  <c r="K103" i="4"/>
  <c r="L103" i="4"/>
  <c r="BB103" i="4"/>
  <c r="I100" i="4"/>
  <c r="J101" i="4"/>
  <c r="M101" i="6"/>
  <c r="L101" i="6"/>
  <c r="BB101" i="6"/>
  <c r="I98" i="6"/>
  <c r="N98" i="6"/>
  <c r="O98" i="6"/>
  <c r="J99" i="6"/>
  <c r="A102" i="19"/>
  <c r="B101" i="19"/>
  <c r="K102" i="12"/>
  <c r="K100" i="6"/>
  <c r="A100" i="16"/>
  <c r="B99" i="16"/>
  <c r="D97" i="16"/>
  <c r="N100" i="3"/>
  <c r="O100" i="3"/>
  <c r="I101" i="2"/>
  <c r="N101" i="2"/>
  <c r="O101" i="2"/>
  <c r="M104" i="2"/>
  <c r="L104" i="2"/>
  <c r="BB104" i="2"/>
  <c r="J102" i="2"/>
  <c r="AP103" i="4"/>
  <c r="AG103" i="4"/>
  <c r="AI103" i="4"/>
  <c r="AK103" i="4"/>
  <c r="AM103" i="4"/>
  <c r="AQ103" i="4"/>
  <c r="AD103" i="4"/>
  <c r="AE103" i="4"/>
  <c r="H103" i="4"/>
  <c r="AL103" i="4"/>
  <c r="AF103" i="4"/>
  <c r="AJ103" i="4"/>
  <c r="AN103" i="4"/>
  <c r="AH103" i="4"/>
  <c r="U53" i="4"/>
  <c r="T53" i="4"/>
  <c r="AD101" i="3"/>
  <c r="AE101" i="3"/>
  <c r="AF101" i="3"/>
  <c r="AG101" i="3"/>
  <c r="AH101" i="3"/>
  <c r="AI101" i="3"/>
  <c r="AJ101" i="3"/>
  <c r="AK101" i="3"/>
  <c r="AL101" i="3"/>
  <c r="AM101" i="3"/>
  <c r="AN101" i="3"/>
  <c r="AQ101" i="3"/>
  <c r="H101" i="3"/>
  <c r="AP101" i="3"/>
  <c r="B102" i="3"/>
  <c r="K101" i="3"/>
  <c r="A103" i="3"/>
  <c r="F102" i="3"/>
  <c r="E102" i="3"/>
  <c r="W102" i="3"/>
  <c r="D102" i="3"/>
  <c r="AC102" i="3"/>
  <c r="C102" i="3"/>
  <c r="AP103" i="12"/>
  <c r="AH103" i="12"/>
  <c r="AJ103" i="12"/>
  <c r="AF103" i="12"/>
  <c r="AG103" i="12"/>
  <c r="AI103" i="12"/>
  <c r="AK103" i="12"/>
  <c r="AN103" i="12"/>
  <c r="AD103" i="12"/>
  <c r="AE103" i="12"/>
  <c r="AM103" i="12"/>
  <c r="AQ103" i="12"/>
  <c r="AL103" i="12"/>
  <c r="H103" i="12"/>
  <c r="K100" i="3"/>
  <c r="F105" i="2"/>
  <c r="A106" i="2"/>
  <c r="B105" i="2"/>
  <c r="D105" i="2"/>
  <c r="AC105" i="2"/>
  <c r="C105" i="2"/>
  <c r="E105" i="2"/>
  <c r="W105" i="2"/>
  <c r="U103" i="4"/>
  <c r="V103" i="4"/>
  <c r="B102" i="6"/>
  <c r="A103" i="6"/>
  <c r="F102" i="6"/>
  <c r="E102" i="6"/>
  <c r="W102" i="6"/>
  <c r="D102" i="6"/>
  <c r="AC102" i="6"/>
  <c r="C102" i="6"/>
  <c r="AB53" i="3"/>
  <c r="AA101" i="3"/>
  <c r="Z24" i="3"/>
  <c r="Y53" i="3"/>
  <c r="AA24" i="3"/>
  <c r="AA74" i="3"/>
  <c r="Y24" i="3"/>
  <c r="Y74" i="3"/>
  <c r="AB101" i="3"/>
  <c r="AB74" i="3"/>
  <c r="Z101" i="3"/>
  <c r="Z74" i="3"/>
  <c r="AB24" i="3"/>
  <c r="Z53" i="3"/>
  <c r="AA53" i="3"/>
  <c r="Y101" i="3"/>
  <c r="AA6" i="7"/>
  <c r="Z76" i="7"/>
  <c r="AA76" i="7"/>
  <c r="Z31" i="7"/>
  <c r="Z102" i="7"/>
  <c r="Y6" i="7"/>
  <c r="Y76" i="7"/>
  <c r="Y31" i="7"/>
  <c r="Y102" i="7"/>
  <c r="AB102" i="7"/>
  <c r="AB6" i="7"/>
  <c r="Z6" i="7"/>
  <c r="AB76" i="7"/>
  <c r="AA102" i="7"/>
  <c r="AB31" i="7"/>
  <c r="AA31" i="7"/>
  <c r="A106" i="23"/>
  <c r="E105" i="23"/>
  <c r="B105" i="23"/>
  <c r="F105" i="23"/>
  <c r="D105" i="23"/>
  <c r="C105" i="23"/>
  <c r="U14" i="8"/>
  <c r="T14" i="8"/>
  <c r="L55" i="10"/>
  <c r="U12" i="3"/>
  <c r="T12" i="3"/>
  <c r="F47" i="10"/>
  <c r="U103" i="7"/>
  <c r="V103" i="7"/>
  <c r="L103" i="7"/>
  <c r="M103" i="7"/>
  <c r="J101" i="7"/>
  <c r="BB103" i="7"/>
  <c r="I100" i="7"/>
  <c r="K102" i="7"/>
  <c r="BB102" i="5"/>
  <c r="I99" i="5"/>
  <c r="N99" i="5"/>
  <c r="O99" i="5"/>
  <c r="K101" i="5"/>
  <c r="L102" i="5"/>
  <c r="M102" i="5"/>
  <c r="J100" i="5"/>
  <c r="AP102" i="5"/>
  <c r="AE102" i="5"/>
  <c r="AL102" i="5"/>
  <c r="AN102" i="5"/>
  <c r="AD102" i="5"/>
  <c r="AG102" i="5"/>
  <c r="AJ102" i="5"/>
  <c r="AQ102" i="5"/>
  <c r="AK102" i="5"/>
  <c r="AM102" i="5"/>
  <c r="AH102" i="5"/>
  <c r="AF102" i="5"/>
  <c r="AI102" i="5"/>
  <c r="H102" i="5"/>
  <c r="C105" i="8"/>
  <c r="A106" i="8"/>
  <c r="E105" i="8"/>
  <c r="W105" i="8"/>
  <c r="D105" i="8"/>
  <c r="AC105" i="8"/>
  <c r="F105" i="8"/>
  <c r="B105" i="8"/>
  <c r="Z63" i="8"/>
  <c r="AA81" i="8"/>
  <c r="AA15" i="8"/>
  <c r="Z15" i="8"/>
  <c r="AB103" i="8"/>
  <c r="AB35" i="8"/>
  <c r="Y103" i="8"/>
  <c r="Z35" i="8"/>
  <c r="Z103" i="8"/>
  <c r="AA35" i="8"/>
  <c r="AA63" i="8"/>
  <c r="Z81" i="8"/>
  <c r="Y81" i="8"/>
  <c r="AB15" i="8"/>
  <c r="AB81" i="8"/>
  <c r="AB63" i="8"/>
  <c r="AA103" i="8"/>
  <c r="Y63" i="8"/>
  <c r="U63" i="8"/>
  <c r="T63" i="8"/>
  <c r="Z74" i="6"/>
  <c r="AB26" i="6"/>
  <c r="AB74" i="6"/>
  <c r="Y74" i="6"/>
  <c r="Z101" i="6"/>
  <c r="AA74" i="6"/>
  <c r="Y101" i="6"/>
  <c r="AA101" i="6"/>
  <c r="AB101" i="6"/>
  <c r="Y26" i="6"/>
  <c r="AA13" i="6"/>
  <c r="Y13" i="6"/>
  <c r="AB13" i="6"/>
  <c r="AA26" i="6"/>
  <c r="Z26" i="6"/>
  <c r="Z13" i="6"/>
  <c r="O104" i="23"/>
  <c r="BB104" i="23"/>
  <c r="J104" i="23"/>
  <c r="K104" i="23"/>
  <c r="P104" i="23"/>
  <c r="Q104" i="23"/>
  <c r="V104" i="23"/>
  <c r="T104" i="23"/>
  <c r="S104" i="23"/>
  <c r="I104" i="23"/>
  <c r="R104" i="23"/>
  <c r="U104" i="23"/>
  <c r="X104" i="23"/>
  <c r="W104" i="23"/>
  <c r="M104" i="23"/>
  <c r="N104" i="23"/>
  <c r="L104" i="23"/>
  <c r="U53" i="7"/>
  <c r="T53" i="7"/>
  <c r="A103" i="18"/>
  <c r="B102" i="18"/>
  <c r="Y101" i="5"/>
  <c r="AA101" i="5"/>
  <c r="Y61" i="5"/>
  <c r="AB61" i="5"/>
  <c r="AB13" i="5"/>
  <c r="Z13" i="5"/>
  <c r="AB101" i="5"/>
  <c r="Z101" i="5"/>
  <c r="Z61" i="5"/>
  <c r="AA61" i="5"/>
  <c r="AA13" i="5"/>
  <c r="Y13" i="5"/>
  <c r="U60" i="5"/>
  <c r="T60" i="5"/>
  <c r="H143" i="10"/>
  <c r="B99" i="15"/>
  <c r="A100" i="15"/>
  <c r="F104" i="7"/>
  <c r="D104" i="7"/>
  <c r="AC104" i="7"/>
  <c r="E104" i="7"/>
  <c r="W104" i="7"/>
  <c r="B104" i="7"/>
  <c r="A105" i="7"/>
  <c r="C104" i="7"/>
  <c r="AP103" i="7"/>
  <c r="AN103" i="7"/>
  <c r="AJ103" i="7"/>
  <c r="AL103" i="7"/>
  <c r="AH103" i="7"/>
  <c r="AF103" i="7"/>
  <c r="H103" i="7"/>
  <c r="AQ103" i="7"/>
  <c r="AD103" i="7"/>
  <c r="AI103" i="7"/>
  <c r="AK103" i="7"/>
  <c r="AG103" i="7"/>
  <c r="AE103" i="7"/>
  <c r="AM103" i="7"/>
  <c r="U102" i="5"/>
  <c r="V102" i="5"/>
  <c r="A104" i="5"/>
  <c r="E103" i="5"/>
  <c r="W103" i="5"/>
  <c r="C103" i="5"/>
  <c r="B103" i="5"/>
  <c r="F103" i="5"/>
  <c r="D103" i="5"/>
  <c r="AC103" i="5"/>
  <c r="AP104" i="8"/>
  <c r="AF104" i="8"/>
  <c r="AN104" i="8"/>
  <c r="AG104" i="8"/>
  <c r="AI104" i="8"/>
  <c r="AD104" i="8"/>
  <c r="AL104" i="8"/>
  <c r="AE104" i="8"/>
  <c r="AM104" i="8"/>
  <c r="AQ104" i="8"/>
  <c r="AH104" i="8"/>
  <c r="AJ104" i="8"/>
  <c r="AK104" i="8"/>
  <c r="H104" i="8"/>
  <c r="U104" i="8"/>
  <c r="V104" i="8"/>
  <c r="I101" i="8"/>
  <c r="N101" i="8"/>
  <c r="O101" i="8"/>
  <c r="M104" i="8"/>
  <c r="L104" i="8"/>
  <c r="BB104" i="8"/>
  <c r="J102" i="8"/>
  <c r="B105" i="14"/>
  <c r="A106" i="14"/>
  <c r="F106" i="2"/>
  <c r="A107" i="2"/>
  <c r="B106" i="2"/>
  <c r="D106" i="2"/>
  <c r="AC106" i="2"/>
  <c r="C106" i="2"/>
  <c r="E106" i="2"/>
  <c r="W106" i="2"/>
  <c r="M102" i="6"/>
  <c r="L102" i="6"/>
  <c r="BB102" i="6"/>
  <c r="I99" i="6"/>
  <c r="N99" i="6"/>
  <c r="O99" i="6"/>
  <c r="J100" i="6"/>
  <c r="U105" i="2"/>
  <c r="V105" i="2"/>
  <c r="AP105" i="2"/>
  <c r="AI105" i="2"/>
  <c r="AJ105" i="2"/>
  <c r="AD105" i="2"/>
  <c r="AE105" i="2"/>
  <c r="AM105" i="2"/>
  <c r="AN105" i="2"/>
  <c r="AF105" i="2"/>
  <c r="AH105" i="2"/>
  <c r="AG105" i="2"/>
  <c r="AK105" i="2"/>
  <c r="AL105" i="2"/>
  <c r="H105" i="2"/>
  <c r="AQ105" i="2"/>
  <c r="AP102" i="3"/>
  <c r="AQ102" i="3"/>
  <c r="AE102" i="3"/>
  <c r="AG102" i="3"/>
  <c r="AI102" i="3"/>
  <c r="AK102" i="3"/>
  <c r="AM102" i="3"/>
  <c r="AN102" i="3"/>
  <c r="AD102" i="3"/>
  <c r="AF102" i="3"/>
  <c r="AH102" i="3"/>
  <c r="AJ102" i="3"/>
  <c r="AL102" i="3"/>
  <c r="H102" i="3"/>
  <c r="A101" i="16"/>
  <c r="B100" i="16"/>
  <c r="A101" i="20"/>
  <c r="B100" i="20"/>
  <c r="L112" i="2"/>
  <c r="B113" i="2"/>
  <c r="M112" i="2"/>
  <c r="J110" i="2"/>
  <c r="V104" i="4"/>
  <c r="U104" i="4"/>
  <c r="A100" i="21"/>
  <c r="B99" i="21"/>
  <c r="U104" i="12"/>
  <c r="V104" i="12"/>
  <c r="A106" i="12"/>
  <c r="F105" i="12"/>
  <c r="B105" i="12"/>
  <c r="E105" i="12"/>
  <c r="W105" i="12"/>
  <c r="D105" i="12"/>
  <c r="AC105" i="12"/>
  <c r="C105" i="12"/>
  <c r="V102" i="3"/>
  <c r="U102" i="3"/>
  <c r="B103" i="3"/>
  <c r="A104" i="3"/>
  <c r="F103" i="3"/>
  <c r="D103" i="3"/>
  <c r="AC103" i="3"/>
  <c r="C103" i="3"/>
  <c r="E103" i="3"/>
  <c r="W103" i="3"/>
  <c r="A101" i="17"/>
  <c r="B100" i="17"/>
  <c r="L104" i="4"/>
  <c r="M104" i="4"/>
  <c r="BB104" i="4"/>
  <c r="I101" i="4"/>
  <c r="N101" i="4"/>
  <c r="O101" i="4"/>
  <c r="J102" i="4"/>
  <c r="AL104" i="12"/>
  <c r="AH104" i="12"/>
  <c r="AJ104" i="12"/>
  <c r="AF104" i="12"/>
  <c r="AN104" i="12"/>
  <c r="AD104" i="12"/>
  <c r="AM104" i="12"/>
  <c r="H104" i="12"/>
  <c r="AE104" i="12"/>
  <c r="AQ104" i="12"/>
  <c r="AG104" i="12"/>
  <c r="AI104" i="12"/>
  <c r="AP104" i="12"/>
  <c r="AK104" i="12"/>
  <c r="D98" i="16"/>
  <c r="H102" i="6"/>
  <c r="AH102" i="6"/>
  <c r="AP102" i="6"/>
  <c r="AK102" i="6"/>
  <c r="AQ102" i="6"/>
  <c r="AJ102" i="6"/>
  <c r="AE102" i="6"/>
  <c r="AM102" i="6"/>
  <c r="AD102" i="6"/>
  <c r="AL102" i="6"/>
  <c r="AG102" i="6"/>
  <c r="AI102" i="6"/>
  <c r="AF102" i="6"/>
  <c r="AN102" i="6"/>
  <c r="L105" i="2"/>
  <c r="K105" i="2"/>
  <c r="M105" i="2"/>
  <c r="BB105" i="2"/>
  <c r="I102" i="2"/>
  <c r="N102" i="2"/>
  <c r="O102" i="2"/>
  <c r="J103" i="2"/>
  <c r="L102" i="3"/>
  <c r="M102" i="3"/>
  <c r="K102" i="3"/>
  <c r="BB102" i="3"/>
  <c r="I99" i="3"/>
  <c r="N99" i="3"/>
  <c r="O99" i="3"/>
  <c r="J100" i="3"/>
  <c r="Y15" i="4"/>
  <c r="Z7" i="4"/>
  <c r="AA83" i="4"/>
  <c r="AB42" i="4"/>
  <c r="AA15" i="4"/>
  <c r="AA34" i="4"/>
  <c r="AB7" i="4"/>
  <c r="Z34" i="4"/>
  <c r="AB83" i="4"/>
  <c r="Y42" i="4"/>
  <c r="AB15" i="4"/>
  <c r="AA42" i="4"/>
  <c r="Z83" i="4"/>
  <c r="Z42" i="4"/>
  <c r="Y34" i="4"/>
  <c r="AB34" i="4"/>
  <c r="Y103" i="4"/>
  <c r="A103" i="19"/>
  <c r="B102" i="19"/>
  <c r="K101" i="6"/>
  <c r="U14" i="4"/>
  <c r="T14" i="4"/>
  <c r="G55" i="10"/>
  <c r="U6" i="4"/>
  <c r="T6" i="4"/>
  <c r="G23" i="10"/>
  <c r="AQ104" i="4"/>
  <c r="AD104" i="4"/>
  <c r="AE104" i="4"/>
  <c r="AF104" i="4"/>
  <c r="AH104" i="4"/>
  <c r="AJ104" i="4"/>
  <c r="AL104" i="4"/>
  <c r="AP104" i="4"/>
  <c r="H104" i="4"/>
  <c r="AI104" i="4"/>
  <c r="AG104" i="4"/>
  <c r="AN104" i="4"/>
  <c r="AK104" i="4"/>
  <c r="AM104" i="4"/>
  <c r="V102" i="6"/>
  <c r="U102" i="6"/>
  <c r="B103" i="6"/>
  <c r="A104" i="6"/>
  <c r="F103" i="6"/>
  <c r="D103" i="6"/>
  <c r="AC103" i="6"/>
  <c r="E103" i="6"/>
  <c r="W103" i="6"/>
  <c r="C103" i="6"/>
  <c r="K104" i="2"/>
  <c r="C99" i="16"/>
  <c r="H99" i="16"/>
  <c r="G99" i="16"/>
  <c r="I99" i="16"/>
  <c r="E99" i="16"/>
  <c r="F99" i="16"/>
  <c r="A103" i="22"/>
  <c r="B102" i="22"/>
  <c r="F105" i="4"/>
  <c r="B105" i="4"/>
  <c r="A106" i="4"/>
  <c r="D105" i="4"/>
  <c r="AC105" i="4"/>
  <c r="C105" i="4"/>
  <c r="E105" i="4"/>
  <c r="W105" i="4"/>
  <c r="L104" i="12"/>
  <c r="M104" i="12"/>
  <c r="BB104" i="12"/>
  <c r="K104" i="12"/>
  <c r="I101" i="12"/>
  <c r="N101" i="12"/>
  <c r="O101" i="12"/>
  <c r="J102" i="12"/>
  <c r="AA56" i="4"/>
  <c r="Z39" i="4"/>
  <c r="AA86" i="4"/>
  <c r="Z86" i="4"/>
  <c r="Y86" i="4"/>
  <c r="AB56" i="4"/>
  <c r="AA39" i="4"/>
  <c r="Y56" i="4"/>
  <c r="Z56" i="4"/>
  <c r="AB86" i="4"/>
  <c r="AB39" i="4"/>
  <c r="Y39" i="4"/>
  <c r="AA28" i="6"/>
  <c r="Z28" i="6"/>
  <c r="AB79" i="6"/>
  <c r="Y79" i="6"/>
  <c r="Y6" i="6"/>
  <c r="Y28" i="6"/>
  <c r="AA79" i="6"/>
  <c r="Y102" i="6"/>
  <c r="Z79" i="6"/>
  <c r="AA6" i="6"/>
  <c r="Z6" i="6"/>
  <c r="AA102" i="6"/>
  <c r="AB6" i="6"/>
  <c r="AB28" i="6"/>
  <c r="Z102" i="6"/>
  <c r="AB102" i="6"/>
  <c r="AQ103" i="5"/>
  <c r="AK103" i="5"/>
  <c r="AD103" i="5"/>
  <c r="H103" i="5"/>
  <c r="AP103" i="5"/>
  <c r="AH103" i="5"/>
  <c r="AI103" i="5"/>
  <c r="AE103" i="5"/>
  <c r="AL103" i="5"/>
  <c r="AN103" i="5"/>
  <c r="AF103" i="5"/>
  <c r="AG103" i="5"/>
  <c r="AJ103" i="5"/>
  <c r="AM103" i="5"/>
  <c r="V103" i="5"/>
  <c r="U103" i="5"/>
  <c r="B104" i="5"/>
  <c r="E104" i="5"/>
  <c r="W104" i="5"/>
  <c r="C104" i="5"/>
  <c r="F104" i="5"/>
  <c r="A105" i="5"/>
  <c r="D104" i="5"/>
  <c r="AC104" i="5"/>
  <c r="AB103" i="7"/>
  <c r="AB96" i="7"/>
  <c r="AB48" i="7"/>
  <c r="AB41" i="7"/>
  <c r="AB67" i="7"/>
  <c r="Z96" i="7"/>
  <c r="AA41" i="7"/>
  <c r="Y67" i="7"/>
  <c r="Z67" i="7"/>
  <c r="Z103" i="7"/>
  <c r="Z48" i="7"/>
  <c r="AA48" i="7"/>
  <c r="AA96" i="7"/>
  <c r="AA103" i="7"/>
  <c r="Y41" i="7"/>
  <c r="Y48" i="7"/>
  <c r="Y96" i="7"/>
  <c r="AA67" i="7"/>
  <c r="Z41" i="7"/>
  <c r="F105" i="7"/>
  <c r="B105" i="7"/>
  <c r="D105" i="7"/>
  <c r="AC105" i="7"/>
  <c r="A106" i="7"/>
  <c r="E105" i="7"/>
  <c r="W105" i="7"/>
  <c r="C105" i="7"/>
  <c r="AP104" i="7"/>
  <c r="AF104" i="7"/>
  <c r="AQ104" i="7"/>
  <c r="AN104" i="7"/>
  <c r="AL104" i="7"/>
  <c r="AE104" i="7"/>
  <c r="AM104" i="7"/>
  <c r="AD104" i="7"/>
  <c r="AI104" i="7"/>
  <c r="AK104" i="7"/>
  <c r="AG104" i="7"/>
  <c r="H104" i="7"/>
  <c r="AJ104" i="7"/>
  <c r="AH104" i="7"/>
  <c r="U13" i="5"/>
  <c r="T13" i="5"/>
  <c r="H51" i="10"/>
  <c r="U13" i="6"/>
  <c r="T13" i="6"/>
  <c r="J51" i="10"/>
  <c r="AD105" i="8"/>
  <c r="AL105" i="8"/>
  <c r="AF105" i="8"/>
  <c r="AN105" i="8"/>
  <c r="AG105" i="8"/>
  <c r="AI105" i="8"/>
  <c r="H105" i="8"/>
  <c r="AP105" i="8"/>
  <c r="AK105" i="8"/>
  <c r="AM105" i="8"/>
  <c r="AQ105" i="8"/>
  <c r="AJ105" i="8"/>
  <c r="AE105" i="8"/>
  <c r="AH105" i="8"/>
  <c r="V105" i="8"/>
  <c r="U105" i="8"/>
  <c r="U6" i="7"/>
  <c r="T6" i="7"/>
  <c r="K23" i="10"/>
  <c r="U53" i="3"/>
  <c r="T53" i="3"/>
  <c r="Z30" i="3"/>
  <c r="AA79" i="3"/>
  <c r="Y86" i="3"/>
  <c r="AB30" i="3"/>
  <c r="Z86" i="3"/>
  <c r="Y102" i="3"/>
  <c r="Z102" i="3"/>
  <c r="AA6" i="3"/>
  <c r="AB46" i="3"/>
  <c r="Z6" i="3"/>
  <c r="Y79" i="3"/>
  <c r="Z79" i="3"/>
  <c r="Y46" i="3"/>
  <c r="Z46" i="3"/>
  <c r="AA86" i="3"/>
  <c r="Y30" i="3"/>
  <c r="AB86" i="3"/>
  <c r="AA102" i="3"/>
  <c r="AB102" i="3"/>
  <c r="Y6" i="3"/>
  <c r="AB79" i="3"/>
  <c r="AB6" i="3"/>
  <c r="AB36" i="8"/>
  <c r="Z16" i="8"/>
  <c r="AA16" i="8"/>
  <c r="AA104" i="8"/>
  <c r="Y16" i="8"/>
  <c r="Y104" i="8"/>
  <c r="Y36" i="8"/>
  <c r="AA87" i="8"/>
  <c r="Y87" i="8"/>
  <c r="Z36" i="8"/>
  <c r="AA36" i="8"/>
  <c r="AB16" i="8"/>
  <c r="Z104" i="8"/>
  <c r="AB104" i="8"/>
  <c r="AB87" i="8"/>
  <c r="Z87" i="8"/>
  <c r="M103" i="5"/>
  <c r="BB103" i="5"/>
  <c r="J101" i="5"/>
  <c r="L103" i="5"/>
  <c r="I100" i="5"/>
  <c r="K102" i="5"/>
  <c r="U104" i="7"/>
  <c r="V104" i="7"/>
  <c r="L104" i="7"/>
  <c r="I101" i="7"/>
  <c r="N101" i="7"/>
  <c r="O101" i="7"/>
  <c r="M104" i="7"/>
  <c r="BB104" i="7"/>
  <c r="J102" i="7"/>
  <c r="K103" i="7"/>
  <c r="A101" i="15"/>
  <c r="B100" i="15"/>
  <c r="U61" i="5"/>
  <c r="T61" i="5"/>
  <c r="A104" i="18"/>
  <c r="B103" i="18"/>
  <c r="K104" i="8"/>
  <c r="BB105" i="8"/>
  <c r="I102" i="8"/>
  <c r="N102" i="8"/>
  <c r="O102" i="8"/>
  <c r="L105" i="8"/>
  <c r="M105" i="8"/>
  <c r="J103" i="8"/>
  <c r="B106" i="8"/>
  <c r="K105" i="8"/>
  <c r="D106" i="8"/>
  <c r="AC106" i="8"/>
  <c r="E106" i="8"/>
  <c r="W106" i="8"/>
  <c r="F106" i="8"/>
  <c r="A107" i="8"/>
  <c r="C106" i="8"/>
  <c r="S105" i="23"/>
  <c r="I105" i="23"/>
  <c r="T105" i="23"/>
  <c r="R105" i="23"/>
  <c r="W105" i="23"/>
  <c r="Q105" i="23"/>
  <c r="X105" i="23"/>
  <c r="O105" i="23"/>
  <c r="V105" i="23"/>
  <c r="K105" i="23"/>
  <c r="L105" i="23"/>
  <c r="BB105" i="23"/>
  <c r="J105" i="23"/>
  <c r="U105" i="23"/>
  <c r="P105" i="23"/>
  <c r="N105" i="23"/>
  <c r="M105" i="23"/>
  <c r="E106" i="23"/>
  <c r="B106" i="23"/>
  <c r="D106" i="23"/>
  <c r="F106" i="23"/>
  <c r="A107" i="23"/>
  <c r="C106" i="23"/>
  <c r="B106" i="14"/>
  <c r="A107" i="14"/>
  <c r="A107" i="4"/>
  <c r="B106" i="4"/>
  <c r="F106" i="4"/>
  <c r="C106" i="4"/>
  <c r="D106" i="4"/>
  <c r="AC106" i="4"/>
  <c r="E106" i="4"/>
  <c r="W106" i="4"/>
  <c r="A104" i="22"/>
  <c r="B103" i="22"/>
  <c r="M105" i="4"/>
  <c r="L105" i="4"/>
  <c r="BB105" i="4"/>
  <c r="K105" i="4"/>
  <c r="I102" i="4"/>
  <c r="N102" i="4"/>
  <c r="O102" i="4"/>
  <c r="J103" i="4"/>
  <c r="V105" i="4"/>
  <c r="U105" i="4"/>
  <c r="AP105" i="4"/>
  <c r="AD105" i="4"/>
  <c r="AE105" i="4"/>
  <c r="AG105" i="4"/>
  <c r="AI105" i="4"/>
  <c r="AK105" i="4"/>
  <c r="AM105" i="4"/>
  <c r="AQ105" i="4"/>
  <c r="H105" i="4"/>
  <c r="AN105" i="4"/>
  <c r="AL105" i="4"/>
  <c r="AH105" i="4"/>
  <c r="AF105" i="4"/>
  <c r="AJ105" i="4"/>
  <c r="L103" i="6"/>
  <c r="BB103" i="6"/>
  <c r="M103" i="6"/>
  <c r="I100" i="6"/>
  <c r="J101" i="6"/>
  <c r="K104" i="4"/>
  <c r="B101" i="17"/>
  <c r="A102" i="17"/>
  <c r="A105" i="3"/>
  <c r="B104" i="3"/>
  <c r="F104" i="3"/>
  <c r="D104" i="3"/>
  <c r="AC104" i="3"/>
  <c r="C104" i="3"/>
  <c r="E104" i="3"/>
  <c r="W104" i="3"/>
  <c r="A107" i="12"/>
  <c r="F106" i="12"/>
  <c r="B106" i="12"/>
  <c r="E106" i="12"/>
  <c r="W106" i="12"/>
  <c r="D106" i="12"/>
  <c r="AC106" i="12"/>
  <c r="C106" i="12"/>
  <c r="A102" i="16"/>
  <c r="B101" i="16"/>
  <c r="F107" i="2"/>
  <c r="A108" i="2"/>
  <c r="B107" i="2"/>
  <c r="E107" i="2"/>
  <c r="W107" i="2"/>
  <c r="D107" i="2"/>
  <c r="AC107" i="2"/>
  <c r="C107" i="2"/>
  <c r="U103" i="3"/>
  <c r="V103" i="3"/>
  <c r="K103" i="3"/>
  <c r="M103" i="3"/>
  <c r="L103" i="3"/>
  <c r="BB103" i="3"/>
  <c r="I100" i="3"/>
  <c r="J101" i="3"/>
  <c r="A101" i="21"/>
  <c r="B100" i="21"/>
  <c r="V106" i="2"/>
  <c r="U106" i="2"/>
  <c r="AP106" i="2"/>
  <c r="AQ106" i="2"/>
  <c r="AD106" i="2"/>
  <c r="AE106" i="2"/>
  <c r="AF106" i="2"/>
  <c r="AG106" i="2"/>
  <c r="AH106" i="2"/>
  <c r="AK106" i="2"/>
  <c r="AL106" i="2"/>
  <c r="AI106" i="2"/>
  <c r="AM106" i="2"/>
  <c r="AN106" i="2"/>
  <c r="AJ106" i="2"/>
  <c r="H106" i="2"/>
  <c r="AQ103" i="6"/>
  <c r="AP103" i="6"/>
  <c r="AG103" i="6"/>
  <c r="AK103" i="6"/>
  <c r="AF103" i="6"/>
  <c r="AJ103" i="6"/>
  <c r="AN103" i="6"/>
  <c r="AE103" i="6"/>
  <c r="AI103" i="6"/>
  <c r="AM103" i="6"/>
  <c r="AD103" i="6"/>
  <c r="AH103" i="6"/>
  <c r="AL103" i="6"/>
  <c r="H103" i="6"/>
  <c r="Z47" i="4"/>
  <c r="AA104" i="4"/>
  <c r="AB16" i="4"/>
  <c r="AB93" i="4"/>
  <c r="Y93" i="4"/>
  <c r="Z16" i="4"/>
  <c r="Y104" i="4"/>
  <c r="AB104" i="4"/>
  <c r="AB47" i="4"/>
  <c r="AA16" i="4"/>
  <c r="Z93" i="4"/>
  <c r="Y47" i="4"/>
  <c r="Y16" i="4"/>
  <c r="K105" i="12"/>
  <c r="BB105" i="12"/>
  <c r="M105" i="12"/>
  <c r="L105" i="12"/>
  <c r="I102" i="12"/>
  <c r="N102" i="12"/>
  <c r="O102" i="12"/>
  <c r="J103" i="12"/>
  <c r="B114" i="2"/>
  <c r="K113" i="2"/>
  <c r="M113" i="2"/>
  <c r="L113" i="2"/>
  <c r="I110" i="2"/>
  <c r="J111" i="2"/>
  <c r="A102" i="20"/>
  <c r="B101" i="20"/>
  <c r="D99" i="16"/>
  <c r="V103" i="6"/>
  <c r="U103" i="6"/>
  <c r="F104" i="6"/>
  <c r="B104" i="6"/>
  <c r="K103" i="6"/>
  <c r="A105" i="6"/>
  <c r="D104" i="6"/>
  <c r="AC104" i="6"/>
  <c r="C104" i="6"/>
  <c r="E104" i="6"/>
  <c r="W104" i="6"/>
  <c r="A104" i="19"/>
  <c r="B103" i="19"/>
  <c r="AP103" i="3"/>
  <c r="AD103" i="3"/>
  <c r="AE103" i="3"/>
  <c r="AF103" i="3"/>
  <c r="AG103" i="3"/>
  <c r="AH103" i="3"/>
  <c r="AI103" i="3"/>
  <c r="AJ103" i="3"/>
  <c r="AK103" i="3"/>
  <c r="AL103" i="3"/>
  <c r="AQ103" i="3"/>
  <c r="AM103" i="3"/>
  <c r="AN103" i="3"/>
  <c r="H103" i="3"/>
  <c r="U105" i="12"/>
  <c r="V105" i="12"/>
  <c r="AQ105" i="12"/>
  <c r="H105" i="12"/>
  <c r="AG105" i="12"/>
  <c r="AD105" i="12"/>
  <c r="AL105" i="12"/>
  <c r="AI105" i="12"/>
  <c r="AF105" i="12"/>
  <c r="AN105" i="12"/>
  <c r="AP105" i="12"/>
  <c r="AK105" i="12"/>
  <c r="AH105" i="12"/>
  <c r="AE105" i="12"/>
  <c r="AM105" i="12"/>
  <c r="AJ105" i="12"/>
  <c r="K112" i="2"/>
  <c r="H100" i="16"/>
  <c r="I100" i="16"/>
  <c r="G100" i="16"/>
  <c r="F100" i="16"/>
  <c r="C100" i="16"/>
  <c r="E100" i="16"/>
  <c r="K102" i="6"/>
  <c r="I103" i="2"/>
  <c r="N103" i="2"/>
  <c r="O103" i="2"/>
  <c r="BB106" i="2"/>
  <c r="K106" i="2"/>
  <c r="L106" i="2"/>
  <c r="M106" i="2"/>
  <c r="J104" i="2"/>
  <c r="Z33" i="3"/>
  <c r="AB103" i="3"/>
  <c r="AA33" i="3"/>
  <c r="Z103" i="3"/>
  <c r="Y33" i="3"/>
  <c r="Y55" i="3"/>
  <c r="AB33" i="3"/>
  <c r="AA55" i="3"/>
  <c r="AB55" i="3"/>
  <c r="Y83" i="3"/>
  <c r="Z55" i="3"/>
  <c r="AA83" i="3"/>
  <c r="AB83" i="3"/>
  <c r="Y103" i="3"/>
  <c r="Z83" i="3"/>
  <c r="AA103" i="3"/>
  <c r="Y34" i="6"/>
  <c r="AB83" i="6"/>
  <c r="AA83" i="6"/>
  <c r="AB63" i="6"/>
  <c r="Y103" i="6"/>
  <c r="Z103" i="6"/>
  <c r="AA63" i="6"/>
  <c r="Y15" i="6"/>
  <c r="Y83" i="6"/>
  <c r="AB34" i="6"/>
  <c r="AB15" i="6"/>
  <c r="AB103" i="6"/>
  <c r="Y63" i="6"/>
  <c r="Z34" i="6"/>
  <c r="Z63" i="6"/>
  <c r="AA15" i="6"/>
  <c r="B107" i="23"/>
  <c r="A108" i="23"/>
  <c r="E107" i="23"/>
  <c r="D107" i="23"/>
  <c r="C107" i="23"/>
  <c r="F107" i="23"/>
  <c r="V106" i="8"/>
  <c r="U106" i="8"/>
  <c r="AP106" i="8"/>
  <c r="AJ106" i="8"/>
  <c r="AK106" i="8"/>
  <c r="AE106" i="8"/>
  <c r="AM106" i="8"/>
  <c r="AQ106" i="8"/>
  <c r="AH106" i="8"/>
  <c r="AI106" i="8"/>
  <c r="AD106" i="8"/>
  <c r="AL106" i="8"/>
  <c r="AF106" i="8"/>
  <c r="AN106" i="8"/>
  <c r="AG106" i="8"/>
  <c r="H106" i="8"/>
  <c r="A102" i="15"/>
  <c r="B101" i="15"/>
  <c r="U16" i="8"/>
  <c r="T16" i="8"/>
  <c r="L63" i="10"/>
  <c r="Y88" i="8"/>
  <c r="Z41" i="8"/>
  <c r="Z105" i="8"/>
  <c r="AA9" i="8"/>
  <c r="AB41" i="8"/>
  <c r="Y105" i="8"/>
  <c r="AB105" i="8"/>
  <c r="Y9" i="8"/>
  <c r="AA105" i="8"/>
  <c r="Z88" i="8"/>
  <c r="Y41" i="8"/>
  <c r="Z9" i="8"/>
  <c r="AA88" i="8"/>
  <c r="AB88" i="8"/>
  <c r="AA41" i="8"/>
  <c r="AB9" i="8"/>
  <c r="AG105" i="7"/>
  <c r="AE105" i="7"/>
  <c r="AM105" i="7"/>
  <c r="AD105" i="7"/>
  <c r="AI105" i="7"/>
  <c r="AK105" i="7"/>
  <c r="H105" i="7"/>
  <c r="AP105" i="7"/>
  <c r="AH105" i="7"/>
  <c r="AF105" i="7"/>
  <c r="AQ105" i="7"/>
  <c r="AN105" i="7"/>
  <c r="AJ105" i="7"/>
  <c r="AL105" i="7"/>
  <c r="AD104" i="5"/>
  <c r="AF104" i="5"/>
  <c r="AI104" i="5"/>
  <c r="AH104" i="5"/>
  <c r="AL104" i="5"/>
  <c r="AN104" i="5"/>
  <c r="H104" i="5"/>
  <c r="AQ104" i="5"/>
  <c r="AE104" i="5"/>
  <c r="AP104" i="5"/>
  <c r="AJ104" i="5"/>
  <c r="AK104" i="5"/>
  <c r="AM104" i="5"/>
  <c r="AG104" i="5"/>
  <c r="Y91" i="5"/>
  <c r="AB43" i="5"/>
  <c r="AA7" i="5"/>
  <c r="Y7" i="5"/>
  <c r="AA35" i="5"/>
  <c r="AA83" i="5"/>
  <c r="Y43" i="5"/>
  <c r="AA91" i="5"/>
  <c r="Z91" i="5"/>
  <c r="Z43" i="5"/>
  <c r="Z83" i="5"/>
  <c r="AB35" i="5"/>
  <c r="AB7" i="5"/>
  <c r="Y83" i="5"/>
  <c r="AB83" i="5"/>
  <c r="AB91" i="5"/>
  <c r="Y35" i="5"/>
  <c r="AA43" i="5"/>
  <c r="Z35" i="5"/>
  <c r="Z7" i="5"/>
  <c r="U56" i="4"/>
  <c r="T56" i="4"/>
  <c r="U106" i="23"/>
  <c r="M106" i="23"/>
  <c r="N106" i="23"/>
  <c r="L106" i="23"/>
  <c r="BB106" i="23"/>
  <c r="J106" i="23"/>
  <c r="K106" i="23"/>
  <c r="P106" i="23"/>
  <c r="W106" i="23"/>
  <c r="O106" i="23"/>
  <c r="V106" i="23"/>
  <c r="T106" i="23"/>
  <c r="I106" i="23"/>
  <c r="R106" i="23"/>
  <c r="Q106" i="23"/>
  <c r="X106" i="23"/>
  <c r="S106" i="23"/>
  <c r="B107" i="8"/>
  <c r="D107" i="8"/>
  <c r="AC107" i="8"/>
  <c r="E107" i="8"/>
  <c r="W107" i="8"/>
  <c r="A108" i="8"/>
  <c r="F107" i="8"/>
  <c r="C107" i="8"/>
  <c r="K106" i="8"/>
  <c r="L106" i="8"/>
  <c r="M106" i="8"/>
  <c r="BB106" i="8"/>
  <c r="I103" i="8"/>
  <c r="N103" i="8"/>
  <c r="O103" i="8"/>
  <c r="J104" i="8"/>
  <c r="B104" i="18"/>
  <c r="A105" i="18"/>
  <c r="U6" i="3"/>
  <c r="T6" i="3"/>
  <c r="F23" i="10"/>
  <c r="Z8" i="7"/>
  <c r="AB84" i="7"/>
  <c r="Y104" i="7"/>
  <c r="Z37" i="7"/>
  <c r="AB8" i="7"/>
  <c r="Z84" i="7"/>
  <c r="AA84" i="7"/>
  <c r="AB37" i="7"/>
  <c r="AB104" i="7"/>
  <c r="Y8" i="7"/>
  <c r="Y84" i="7"/>
  <c r="Y37" i="7"/>
  <c r="Z104" i="7"/>
  <c r="AA104" i="7"/>
  <c r="AA8" i="7"/>
  <c r="AA37" i="7"/>
  <c r="V105" i="7"/>
  <c r="U105" i="7"/>
  <c r="B106" i="7"/>
  <c r="F106" i="7"/>
  <c r="E106" i="7"/>
  <c r="W106" i="7"/>
  <c r="A107" i="7"/>
  <c r="C106" i="7"/>
  <c r="D106" i="7"/>
  <c r="AC106" i="7"/>
  <c r="M105" i="7"/>
  <c r="BB105" i="7"/>
  <c r="J103" i="7"/>
  <c r="L105" i="7"/>
  <c r="I102" i="7"/>
  <c r="N102" i="7"/>
  <c r="O102" i="7"/>
  <c r="K104" i="7"/>
  <c r="F105" i="5"/>
  <c r="B105" i="5"/>
  <c r="C105" i="5"/>
  <c r="A106" i="5"/>
  <c r="D105" i="5"/>
  <c r="AC105" i="5"/>
  <c r="E105" i="5"/>
  <c r="W105" i="5"/>
  <c r="U104" i="5"/>
  <c r="V104" i="5"/>
  <c r="M104" i="5"/>
  <c r="BB104" i="5"/>
  <c r="J102" i="5"/>
  <c r="L104" i="5"/>
  <c r="I101" i="5"/>
  <c r="N101" i="5"/>
  <c r="O101" i="5"/>
  <c r="K103" i="5"/>
  <c r="U6" i="6"/>
  <c r="T6" i="6"/>
  <c r="J23" i="10"/>
  <c r="B107" i="14"/>
  <c r="A108" i="14"/>
  <c r="V104" i="6"/>
  <c r="U104" i="6"/>
  <c r="AP104" i="6"/>
  <c r="AD104" i="6"/>
  <c r="AH104" i="6"/>
  <c r="AL104" i="6"/>
  <c r="AQ104" i="6"/>
  <c r="AG104" i="6"/>
  <c r="AK104" i="6"/>
  <c r="AF104" i="6"/>
  <c r="AJ104" i="6"/>
  <c r="AN104" i="6"/>
  <c r="AE104" i="6"/>
  <c r="AI104" i="6"/>
  <c r="AM104" i="6"/>
  <c r="H104" i="6"/>
  <c r="M107" i="2"/>
  <c r="BB107" i="2"/>
  <c r="L107" i="2"/>
  <c r="I107" i="2"/>
  <c r="I104" i="2"/>
  <c r="N104" i="2"/>
  <c r="O104" i="2"/>
  <c r="J105" i="2"/>
  <c r="BB106" i="12"/>
  <c r="M106" i="12"/>
  <c r="L106" i="12"/>
  <c r="I103" i="12"/>
  <c r="N103" i="12"/>
  <c r="O103" i="12"/>
  <c r="J104" i="12"/>
  <c r="V104" i="3"/>
  <c r="U104" i="3"/>
  <c r="A106" i="3"/>
  <c r="F105" i="3"/>
  <c r="B105" i="3"/>
  <c r="D105" i="3"/>
  <c r="AC105" i="3"/>
  <c r="C105" i="3"/>
  <c r="E105" i="3"/>
  <c r="W105" i="3"/>
  <c r="F107" i="4"/>
  <c r="B107" i="4"/>
  <c r="A108" i="4"/>
  <c r="C107" i="4"/>
  <c r="D107" i="4"/>
  <c r="AC107" i="4"/>
  <c r="E107" i="4"/>
  <c r="W107" i="4"/>
  <c r="B104" i="19"/>
  <c r="A105" i="19"/>
  <c r="A103" i="20"/>
  <c r="B102" i="20"/>
  <c r="J112" i="2"/>
  <c r="B115" i="2"/>
  <c r="L114" i="2"/>
  <c r="I114" i="2"/>
  <c r="M114" i="2"/>
  <c r="K114" i="2"/>
  <c r="I111" i="2"/>
  <c r="N111" i="2"/>
  <c r="O111" i="2"/>
  <c r="U16" i="4"/>
  <c r="T16" i="4"/>
  <c r="G63" i="10"/>
  <c r="V107" i="2"/>
  <c r="U107" i="2"/>
  <c r="F108" i="2"/>
  <c r="A109" i="2"/>
  <c r="B108" i="2"/>
  <c r="E108" i="2"/>
  <c r="W108" i="2"/>
  <c r="D108" i="2"/>
  <c r="AC108" i="2"/>
  <c r="C108" i="2"/>
  <c r="U106" i="12"/>
  <c r="V106" i="12"/>
  <c r="AM106" i="12"/>
  <c r="AL106" i="12"/>
  <c r="AG106" i="12"/>
  <c r="AI106" i="12"/>
  <c r="AK106" i="12"/>
  <c r="AE106" i="12"/>
  <c r="AN106" i="12"/>
  <c r="H106" i="12"/>
  <c r="AF106" i="12"/>
  <c r="AH106" i="12"/>
  <c r="AP106" i="12"/>
  <c r="AJ106" i="12"/>
  <c r="AD106" i="12"/>
  <c r="AQ106" i="12"/>
  <c r="U106" i="4"/>
  <c r="V106" i="4"/>
  <c r="D100" i="16"/>
  <c r="F105" i="6"/>
  <c r="A106" i="6"/>
  <c r="B105" i="6"/>
  <c r="E105" i="6"/>
  <c r="W105" i="6"/>
  <c r="D105" i="6"/>
  <c r="AC105" i="6"/>
  <c r="C105" i="6"/>
  <c r="A102" i="21"/>
  <c r="B101" i="21"/>
  <c r="AQ107" i="2"/>
  <c r="AD107" i="2"/>
  <c r="AE107" i="2"/>
  <c r="AP107" i="2"/>
  <c r="AF107" i="2"/>
  <c r="AG107" i="2"/>
  <c r="AJ107" i="2"/>
  <c r="AK107" i="2"/>
  <c r="AL107" i="2"/>
  <c r="AI107" i="2"/>
  <c r="AM107" i="2"/>
  <c r="AN107" i="2"/>
  <c r="AH107" i="2"/>
  <c r="H107" i="2"/>
  <c r="F101" i="16"/>
  <c r="I101" i="16"/>
  <c r="H101" i="16"/>
  <c r="G101" i="16"/>
  <c r="E101" i="16"/>
  <c r="C101" i="16"/>
  <c r="F107" i="12"/>
  <c r="B107" i="12"/>
  <c r="A108" i="12"/>
  <c r="D107" i="12"/>
  <c r="AC107" i="12"/>
  <c r="C107" i="12"/>
  <c r="E107" i="12"/>
  <c r="W107" i="12"/>
  <c r="AP104" i="3"/>
  <c r="AD104" i="3"/>
  <c r="AE104" i="3"/>
  <c r="AF104" i="3"/>
  <c r="AG104" i="3"/>
  <c r="AH104" i="3"/>
  <c r="AI104" i="3"/>
  <c r="AJ104" i="3"/>
  <c r="AK104" i="3"/>
  <c r="AL104" i="3"/>
  <c r="AM104" i="3"/>
  <c r="AN104" i="3"/>
  <c r="AQ104" i="3"/>
  <c r="H104" i="3"/>
  <c r="A103" i="17"/>
  <c r="B102" i="17"/>
  <c r="A105" i="22"/>
  <c r="B104" i="22"/>
  <c r="AQ106" i="4"/>
  <c r="AD106" i="4"/>
  <c r="AE106" i="4"/>
  <c r="AF106" i="4"/>
  <c r="AH106" i="4"/>
  <c r="AJ106" i="4"/>
  <c r="AL106" i="4"/>
  <c r="H106" i="4"/>
  <c r="AG106" i="4"/>
  <c r="AN106" i="4"/>
  <c r="AP106" i="4"/>
  <c r="AM106" i="4"/>
  <c r="AI106" i="4"/>
  <c r="AK106" i="4"/>
  <c r="I101" i="6"/>
  <c r="N101" i="6"/>
  <c r="O101" i="6"/>
  <c r="K104" i="6"/>
  <c r="L104" i="6"/>
  <c r="BB104" i="6"/>
  <c r="M104" i="6"/>
  <c r="J102" i="6"/>
  <c r="L95" i="10"/>
  <c r="L87" i="10"/>
  <c r="L91" i="10"/>
  <c r="L111" i="10"/>
  <c r="L99" i="10"/>
  <c r="L103" i="10"/>
  <c r="L107" i="10"/>
  <c r="L123" i="10"/>
  <c r="L119" i="10"/>
  <c r="L131" i="10"/>
  <c r="L127" i="10"/>
  <c r="L135" i="10"/>
  <c r="L139" i="10"/>
  <c r="L143" i="10"/>
  <c r="L151" i="10"/>
  <c r="L155" i="10"/>
  <c r="L147" i="10"/>
  <c r="L159" i="10"/>
  <c r="L163" i="10"/>
  <c r="L171" i="10"/>
  <c r="L167" i="10"/>
  <c r="L175" i="10"/>
  <c r="L199" i="10"/>
  <c r="L179" i="10"/>
  <c r="L191" i="10"/>
  <c r="L195" i="10"/>
  <c r="L183" i="10"/>
  <c r="L203" i="10"/>
  <c r="L187" i="10"/>
  <c r="B102" i="16"/>
  <c r="A103" i="16"/>
  <c r="M104" i="3"/>
  <c r="K104" i="3"/>
  <c r="L104" i="3"/>
  <c r="BB104" i="3"/>
  <c r="I101" i="3"/>
  <c r="N101" i="3"/>
  <c r="O101" i="3"/>
  <c r="J102" i="3"/>
  <c r="I103" i="4"/>
  <c r="N103" i="4"/>
  <c r="O103" i="4"/>
  <c r="M106" i="4"/>
  <c r="BB106" i="4"/>
  <c r="L106" i="4"/>
  <c r="K106" i="4"/>
  <c r="J104" i="4"/>
  <c r="AB58" i="12"/>
  <c r="AB92" i="12"/>
  <c r="Y106" i="12"/>
  <c r="AA92" i="12"/>
  <c r="Z106" i="12"/>
  <c r="AB44" i="12"/>
  <c r="AA106" i="12"/>
  <c r="Y58" i="12"/>
  <c r="AB66" i="12"/>
  <c r="Z58" i="12"/>
  <c r="AA58" i="12"/>
  <c r="Y92" i="12"/>
  <c r="Z92" i="12"/>
  <c r="Y66" i="12"/>
  <c r="AB106" i="12"/>
  <c r="Z66" i="12"/>
  <c r="Y44" i="12"/>
  <c r="AA66" i="12"/>
  <c r="Z44" i="12"/>
  <c r="Y39" i="6"/>
  <c r="AA104" i="6"/>
  <c r="AB64" i="6"/>
  <c r="AA85" i="6"/>
  <c r="AA39" i="6"/>
  <c r="AB104" i="6"/>
  <c r="Z39" i="6"/>
  <c r="Y85" i="6"/>
  <c r="Y64" i="6"/>
  <c r="AA64" i="6"/>
  <c r="Y104" i="6"/>
  <c r="Z85" i="6"/>
  <c r="AB85" i="6"/>
  <c r="AB39" i="6"/>
  <c r="U105" i="5"/>
  <c r="V105" i="5"/>
  <c r="AQ105" i="5"/>
  <c r="AD105" i="5"/>
  <c r="AF105" i="5"/>
  <c r="AI105" i="5"/>
  <c r="AH105" i="5"/>
  <c r="AL105" i="5"/>
  <c r="AN105" i="5"/>
  <c r="AP105" i="5"/>
  <c r="AE105" i="5"/>
  <c r="AG105" i="5"/>
  <c r="AJ105" i="5"/>
  <c r="AK105" i="5"/>
  <c r="AM105" i="5"/>
  <c r="H105" i="5"/>
  <c r="U106" i="7"/>
  <c r="V106" i="7"/>
  <c r="M106" i="7"/>
  <c r="L106" i="7"/>
  <c r="I103" i="7"/>
  <c r="N103" i="7"/>
  <c r="O103" i="7"/>
  <c r="K105" i="7"/>
  <c r="BB106" i="7"/>
  <c r="J104" i="7"/>
  <c r="A106" i="18"/>
  <c r="B105" i="18"/>
  <c r="AP107" i="8"/>
  <c r="AH107" i="8"/>
  <c r="AJ107" i="8"/>
  <c r="AK107" i="8"/>
  <c r="AE107" i="8"/>
  <c r="AM107" i="8"/>
  <c r="H107" i="8"/>
  <c r="AG107" i="8"/>
  <c r="AI107" i="8"/>
  <c r="AD107" i="8"/>
  <c r="AL107" i="8"/>
  <c r="AF107" i="8"/>
  <c r="AN107" i="8"/>
  <c r="AQ107" i="8"/>
  <c r="BB107" i="8"/>
  <c r="M107" i="8"/>
  <c r="I107" i="8"/>
  <c r="I104" i="8"/>
  <c r="N104" i="8"/>
  <c r="O104" i="8"/>
  <c r="L107" i="8"/>
  <c r="J105" i="8"/>
  <c r="AA104" i="5"/>
  <c r="Y104" i="5"/>
  <c r="AA6" i="5"/>
  <c r="Z30" i="5"/>
  <c r="AA30" i="5"/>
  <c r="Z79" i="5"/>
  <c r="AB6" i="5"/>
  <c r="Y79" i="5"/>
  <c r="AB104" i="5"/>
  <c r="Z104" i="5"/>
  <c r="AA79" i="5"/>
  <c r="AB30" i="5"/>
  <c r="Y6" i="5"/>
  <c r="Z6" i="5"/>
  <c r="Y30" i="5"/>
  <c r="AB79" i="5"/>
  <c r="Z45" i="8"/>
  <c r="AB106" i="8"/>
  <c r="AB45" i="8"/>
  <c r="AB94" i="8"/>
  <c r="Y45" i="8"/>
  <c r="Z106" i="8"/>
  <c r="AA45" i="8"/>
  <c r="Z94" i="8"/>
  <c r="AB10" i="8"/>
  <c r="Y94" i="8"/>
  <c r="Z10" i="8"/>
  <c r="AA94" i="8"/>
  <c r="AA10" i="8"/>
  <c r="Y106" i="8"/>
  <c r="Y10" i="8"/>
  <c r="U10" i="8"/>
  <c r="T10" i="8"/>
  <c r="L39" i="10"/>
  <c r="AA106" i="8"/>
  <c r="B108" i="23"/>
  <c r="F108" i="23"/>
  <c r="D108" i="23"/>
  <c r="A109" i="23"/>
  <c r="C108" i="23"/>
  <c r="E108" i="23"/>
  <c r="U55" i="3"/>
  <c r="T55" i="3"/>
  <c r="A107" i="5"/>
  <c r="E106" i="5"/>
  <c r="W106" i="5"/>
  <c r="C106" i="5"/>
  <c r="F106" i="5"/>
  <c r="B106" i="5"/>
  <c r="D106" i="5"/>
  <c r="AC106" i="5"/>
  <c r="BB105" i="5"/>
  <c r="I102" i="5"/>
  <c r="N102" i="5"/>
  <c r="O102" i="5"/>
  <c r="K104" i="5"/>
  <c r="L105" i="5"/>
  <c r="M105" i="5"/>
  <c r="J103" i="5"/>
  <c r="A108" i="7"/>
  <c r="B107" i="7"/>
  <c r="D107" i="7"/>
  <c r="AC107" i="7"/>
  <c r="F107" i="7"/>
  <c r="E107" i="7"/>
  <c r="W107" i="7"/>
  <c r="C107" i="7"/>
  <c r="AI106" i="7"/>
  <c r="AK106" i="7"/>
  <c r="AG106" i="7"/>
  <c r="AE106" i="7"/>
  <c r="AM106" i="7"/>
  <c r="AD106" i="7"/>
  <c r="H106" i="7"/>
  <c r="AP106" i="7"/>
  <c r="AJ106" i="7"/>
  <c r="AL106" i="7"/>
  <c r="AH106" i="7"/>
  <c r="AF106" i="7"/>
  <c r="AQ106" i="7"/>
  <c r="AN106" i="7"/>
  <c r="U8" i="7"/>
  <c r="T8" i="7"/>
  <c r="K31" i="10"/>
  <c r="U107" i="8"/>
  <c r="V107" i="8"/>
  <c r="A109" i="8"/>
  <c r="B108" i="8"/>
  <c r="K107" i="8"/>
  <c r="D108" i="8"/>
  <c r="AC108" i="8"/>
  <c r="F108" i="8"/>
  <c r="E108" i="8"/>
  <c r="W108" i="8"/>
  <c r="C108" i="8"/>
  <c r="U7" i="5"/>
  <c r="T7" i="5"/>
  <c r="H27" i="10"/>
  <c r="U9" i="8"/>
  <c r="T9" i="8"/>
  <c r="L35" i="10"/>
  <c r="B102" i="15"/>
  <c r="A103" i="15"/>
  <c r="W107" i="23"/>
  <c r="K107" i="23"/>
  <c r="L107" i="23"/>
  <c r="BB107" i="23"/>
  <c r="J107" i="23"/>
  <c r="O107" i="23"/>
  <c r="P107" i="23"/>
  <c r="V107" i="23"/>
  <c r="S107" i="23"/>
  <c r="Q107" i="23"/>
  <c r="T107" i="23"/>
  <c r="M107" i="23"/>
  <c r="R107" i="23"/>
  <c r="U107" i="23"/>
  <c r="X107" i="23"/>
  <c r="I107" i="23"/>
  <c r="N107" i="23"/>
  <c r="U63" i="6"/>
  <c r="T63" i="6"/>
  <c r="B108" i="14"/>
  <c r="A109" i="14"/>
  <c r="I102" i="16"/>
  <c r="G102" i="16"/>
  <c r="C102" i="16"/>
  <c r="H102" i="16"/>
  <c r="F102" i="16"/>
  <c r="E102" i="16"/>
  <c r="A104" i="16"/>
  <c r="B103" i="16"/>
  <c r="V107" i="12"/>
  <c r="U107" i="12"/>
  <c r="H107" i="12"/>
  <c r="AF107" i="12"/>
  <c r="AN107" i="12"/>
  <c r="AK107" i="12"/>
  <c r="AP107" i="12"/>
  <c r="AH107" i="12"/>
  <c r="AE107" i="12"/>
  <c r="AM107" i="12"/>
  <c r="AQ107" i="12"/>
  <c r="AJ107" i="12"/>
  <c r="AG107" i="12"/>
  <c r="AD107" i="12"/>
  <c r="AL107" i="12"/>
  <c r="AI107" i="12"/>
  <c r="AQ108" i="2"/>
  <c r="AD108" i="2"/>
  <c r="AE108" i="2"/>
  <c r="AF108" i="2"/>
  <c r="AH108" i="2"/>
  <c r="AG108" i="2"/>
  <c r="AJ108" i="2"/>
  <c r="AK108" i="2"/>
  <c r="AL108" i="2"/>
  <c r="AI108" i="2"/>
  <c r="AM108" i="2"/>
  <c r="AN108" i="2"/>
  <c r="H108" i="2"/>
  <c r="AP108" i="2"/>
  <c r="T108" i="2"/>
  <c r="M115" i="2"/>
  <c r="J115" i="2"/>
  <c r="B116" i="2"/>
  <c r="L115" i="2"/>
  <c r="I115" i="2"/>
  <c r="I112" i="2"/>
  <c r="N112" i="2"/>
  <c r="O112" i="2"/>
  <c r="J113" i="2"/>
  <c r="A106" i="19"/>
  <c r="B105" i="19"/>
  <c r="U107" i="4"/>
  <c r="V107" i="4"/>
  <c r="AP105" i="3"/>
  <c r="AD105" i="3"/>
  <c r="AE105" i="3"/>
  <c r="AF105" i="3"/>
  <c r="AG105" i="3"/>
  <c r="AH105" i="3"/>
  <c r="AI105" i="3"/>
  <c r="AJ105" i="3"/>
  <c r="AK105" i="3"/>
  <c r="AL105" i="3"/>
  <c r="AM105" i="3"/>
  <c r="AN105" i="3"/>
  <c r="AQ105" i="3"/>
  <c r="H105" i="3"/>
  <c r="Y10" i="4"/>
  <c r="AB44" i="4"/>
  <c r="Y95" i="4"/>
  <c r="Y18" i="4"/>
  <c r="Z106" i="4"/>
  <c r="Z18" i="4"/>
  <c r="AA95" i="4"/>
  <c r="AB10" i="4"/>
  <c r="AA18" i="4"/>
  <c r="AA44" i="4"/>
  <c r="AB95" i="4"/>
  <c r="Y44" i="4"/>
  <c r="AB18" i="4"/>
  <c r="Z10" i="4"/>
  <c r="Z95" i="4"/>
  <c r="Z44" i="4"/>
  <c r="D101" i="16"/>
  <c r="L105" i="6"/>
  <c r="M105" i="6"/>
  <c r="BB105" i="6"/>
  <c r="I102" i="6"/>
  <c r="N102" i="6"/>
  <c r="O102" i="6"/>
  <c r="J103" i="6"/>
  <c r="A109" i="4"/>
  <c r="F108" i="4"/>
  <c r="B108" i="4"/>
  <c r="D108" i="4"/>
  <c r="AC108" i="4"/>
  <c r="C108" i="4"/>
  <c r="E108" i="4"/>
  <c r="W108" i="4"/>
  <c r="V105" i="3"/>
  <c r="U105" i="3"/>
  <c r="F106" i="3"/>
  <c r="B106" i="3"/>
  <c r="A107" i="3"/>
  <c r="E106" i="3"/>
  <c r="W106" i="3"/>
  <c r="D106" i="3"/>
  <c r="AC106" i="3"/>
  <c r="C106" i="3"/>
  <c r="B105" i="22"/>
  <c r="A106" i="22"/>
  <c r="F108" i="12"/>
  <c r="B108" i="12"/>
  <c r="A109" i="12"/>
  <c r="E108" i="12"/>
  <c r="W108" i="12"/>
  <c r="D108" i="12"/>
  <c r="AC108" i="12"/>
  <c r="C108" i="12"/>
  <c r="U105" i="6"/>
  <c r="V105" i="6"/>
  <c r="A107" i="6"/>
  <c r="B106" i="6"/>
  <c r="F106" i="6"/>
  <c r="E106" i="6"/>
  <c r="W106" i="6"/>
  <c r="D106" i="6"/>
  <c r="AC106" i="6"/>
  <c r="C106" i="6"/>
  <c r="J108" i="2"/>
  <c r="L108" i="2"/>
  <c r="BB108" i="2"/>
  <c r="I108" i="2"/>
  <c r="I105" i="2"/>
  <c r="N105" i="2"/>
  <c r="O105" i="2"/>
  <c r="J106" i="2"/>
  <c r="I104" i="4"/>
  <c r="N104" i="4"/>
  <c r="O104" i="4"/>
  <c r="L107" i="4"/>
  <c r="BB107" i="4"/>
  <c r="K107" i="4"/>
  <c r="M107" i="4"/>
  <c r="I107" i="4"/>
  <c r="J105" i="4"/>
  <c r="A104" i="17"/>
  <c r="B103" i="17"/>
  <c r="I104" i="12"/>
  <c r="N104" i="12"/>
  <c r="O104" i="12"/>
  <c r="I107" i="12"/>
  <c r="K107" i="12"/>
  <c r="M107" i="12"/>
  <c r="BB107" i="12"/>
  <c r="L107" i="12"/>
  <c r="J105" i="12"/>
  <c r="B102" i="21"/>
  <c r="A103" i="21"/>
  <c r="AP105" i="6"/>
  <c r="AE105" i="6"/>
  <c r="AI105" i="6"/>
  <c r="AM105" i="6"/>
  <c r="AD105" i="6"/>
  <c r="AH105" i="6"/>
  <c r="AL105" i="6"/>
  <c r="AQ105" i="6"/>
  <c r="AG105" i="6"/>
  <c r="AK105" i="6"/>
  <c r="AF105" i="6"/>
  <c r="AJ105" i="6"/>
  <c r="AN105" i="6"/>
  <c r="H105" i="6"/>
  <c r="V108" i="2"/>
  <c r="U108" i="2"/>
  <c r="F109" i="2"/>
  <c r="B109" i="2"/>
  <c r="E109" i="2"/>
  <c r="W109" i="2"/>
  <c r="D109" i="2"/>
  <c r="AC109" i="2"/>
  <c r="C109" i="2"/>
  <c r="B103" i="20"/>
  <c r="A104" i="20"/>
  <c r="AP107" i="4"/>
  <c r="AQ107" i="4"/>
  <c r="AD107" i="4"/>
  <c r="AE107" i="4"/>
  <c r="AG107" i="4"/>
  <c r="AI107" i="4"/>
  <c r="AK107" i="4"/>
  <c r="AM107" i="4"/>
  <c r="H107" i="4"/>
  <c r="AJ107" i="4"/>
  <c r="AN107" i="4"/>
  <c r="AH107" i="4"/>
  <c r="AL107" i="4"/>
  <c r="AF107" i="4"/>
  <c r="L105" i="3"/>
  <c r="M105" i="3"/>
  <c r="BB105" i="3"/>
  <c r="K105" i="3"/>
  <c r="I102" i="3"/>
  <c r="N102" i="3"/>
  <c r="O102" i="3"/>
  <c r="J103" i="3"/>
  <c r="K106" i="12"/>
  <c r="K107" i="2"/>
  <c r="M108" i="2"/>
  <c r="N108" i="2"/>
  <c r="O108" i="2"/>
  <c r="Z50" i="12"/>
  <c r="AB107" i="12"/>
  <c r="Z67" i="12"/>
  <c r="AA96" i="12"/>
  <c r="AA67" i="12"/>
  <c r="AA19" i="12"/>
  <c r="AB96" i="12"/>
  <c r="Y107" i="12"/>
  <c r="AB67" i="12"/>
  <c r="AA50" i="12"/>
  <c r="Y19" i="12"/>
  <c r="Y50" i="12"/>
  <c r="Z96" i="12"/>
  <c r="AA107" i="12"/>
  <c r="Z107" i="12"/>
  <c r="AB50" i="12"/>
  <c r="Y96" i="12"/>
  <c r="Y67" i="12"/>
  <c r="U67" i="12"/>
  <c r="T67" i="12"/>
  <c r="B109" i="8"/>
  <c r="D109" i="8"/>
  <c r="AC109" i="8"/>
  <c r="C109" i="8"/>
  <c r="F109" i="8"/>
  <c r="E109" i="8"/>
  <c r="W109" i="8"/>
  <c r="V107" i="7"/>
  <c r="U107" i="7"/>
  <c r="AP107" i="7"/>
  <c r="AN107" i="7"/>
  <c r="AJ107" i="7"/>
  <c r="AL107" i="7"/>
  <c r="AH107" i="7"/>
  <c r="AF107" i="7"/>
  <c r="H107" i="7"/>
  <c r="AD107" i="7"/>
  <c r="AI107" i="7"/>
  <c r="AK107" i="7"/>
  <c r="AG107" i="7"/>
  <c r="AE107" i="7"/>
  <c r="AM107" i="7"/>
  <c r="AQ107" i="7"/>
  <c r="M107" i="7"/>
  <c r="I107" i="7"/>
  <c r="I104" i="7"/>
  <c r="N104" i="7"/>
  <c r="O104" i="7"/>
  <c r="L107" i="7"/>
  <c r="BB107" i="7"/>
  <c r="J105" i="7"/>
  <c r="AP106" i="5"/>
  <c r="AF106" i="5"/>
  <c r="AK106" i="5"/>
  <c r="AM106" i="5"/>
  <c r="AG106" i="5"/>
  <c r="AI106" i="5"/>
  <c r="H106" i="5"/>
  <c r="AQ106" i="5"/>
  <c r="AD106" i="5"/>
  <c r="AH106" i="5"/>
  <c r="AL106" i="5"/>
  <c r="AN106" i="5"/>
  <c r="AE106" i="5"/>
  <c r="AJ106" i="5"/>
  <c r="B109" i="23"/>
  <c r="E109" i="23"/>
  <c r="C109" i="23"/>
  <c r="F109" i="23"/>
  <c r="D109" i="23"/>
  <c r="K106" i="7"/>
  <c r="U66" i="12"/>
  <c r="T66" i="12"/>
  <c r="U58" i="12"/>
  <c r="T58" i="12"/>
  <c r="AA65" i="6"/>
  <c r="AA43" i="6"/>
  <c r="AB43" i="6"/>
  <c r="Y43" i="6"/>
  <c r="Y105" i="6"/>
  <c r="AB89" i="6"/>
  <c r="AA105" i="6"/>
  <c r="Z89" i="6"/>
  <c r="Y89" i="6"/>
  <c r="Z65" i="6"/>
  <c r="Y65" i="6"/>
  <c r="Z43" i="6"/>
  <c r="Z105" i="6"/>
  <c r="AA89" i="6"/>
  <c r="A104" i="15"/>
  <c r="B103" i="15"/>
  <c r="V108" i="8"/>
  <c r="U108" i="8"/>
  <c r="AQ108" i="8"/>
  <c r="AF108" i="8"/>
  <c r="AN108" i="8"/>
  <c r="AH108" i="8"/>
  <c r="AI108" i="8"/>
  <c r="AD108" i="8"/>
  <c r="AL108" i="8"/>
  <c r="AP108" i="8"/>
  <c r="AE108" i="8"/>
  <c r="AM108" i="8"/>
  <c r="AG108" i="8"/>
  <c r="T108" i="8"/>
  <c r="AJ108" i="8"/>
  <c r="AK108" i="8"/>
  <c r="H108" i="8"/>
  <c r="L108" i="8"/>
  <c r="M108" i="8"/>
  <c r="N108" i="8"/>
  <c r="O108" i="8"/>
  <c r="J108" i="8"/>
  <c r="I108" i="8"/>
  <c r="BB108" i="8"/>
  <c r="I105" i="8"/>
  <c r="N105" i="8"/>
  <c r="O105" i="8"/>
  <c r="K108" i="8"/>
  <c r="J106" i="8"/>
  <c r="AB92" i="7"/>
  <c r="Y66" i="7"/>
  <c r="AA92" i="7"/>
  <c r="AA66" i="7"/>
  <c r="Z106" i="7"/>
  <c r="Y46" i="7"/>
  <c r="Y106" i="7"/>
  <c r="AA46" i="7"/>
  <c r="Z92" i="7"/>
  <c r="AB46" i="7"/>
  <c r="Y92" i="7"/>
  <c r="AB66" i="7"/>
  <c r="AB106" i="7"/>
  <c r="Z46" i="7"/>
  <c r="AA106" i="7"/>
  <c r="Z66" i="7"/>
  <c r="F108" i="7"/>
  <c r="A109" i="7"/>
  <c r="D108" i="7"/>
  <c r="AC108" i="7"/>
  <c r="B108" i="7"/>
  <c r="E108" i="7"/>
  <c r="W108" i="7"/>
  <c r="C108" i="7"/>
  <c r="BB106" i="5"/>
  <c r="M106" i="5"/>
  <c r="I103" i="5"/>
  <c r="N103" i="5"/>
  <c r="O103" i="5"/>
  <c r="L106" i="5"/>
  <c r="J104" i="5"/>
  <c r="K105" i="5"/>
  <c r="V106" i="5"/>
  <c r="U106" i="5"/>
  <c r="F107" i="5"/>
  <c r="B107" i="5"/>
  <c r="D107" i="5"/>
  <c r="AC107" i="5"/>
  <c r="A108" i="5"/>
  <c r="E107" i="5"/>
  <c r="W107" i="5"/>
  <c r="C107" i="5"/>
  <c r="U108" i="23"/>
  <c r="Q108" i="23"/>
  <c r="BB108" i="23"/>
  <c r="J108" i="23"/>
  <c r="X108" i="23"/>
  <c r="M108" i="23"/>
  <c r="N108" i="23"/>
  <c r="O108" i="23"/>
  <c r="L108" i="23"/>
  <c r="S108" i="23"/>
  <c r="I108" i="23"/>
  <c r="R108" i="23"/>
  <c r="K108" i="23"/>
  <c r="P108" i="23"/>
  <c r="V108" i="23"/>
  <c r="W108" i="23"/>
  <c r="T108" i="23"/>
  <c r="U6" i="5"/>
  <c r="T6" i="5"/>
  <c r="H23" i="10"/>
  <c r="Y107" i="8"/>
  <c r="AA49" i="8"/>
  <c r="AA107" i="8"/>
  <c r="Y49" i="8"/>
  <c r="Y99" i="8"/>
  <c r="Z107" i="8"/>
  <c r="AA99" i="8"/>
  <c r="AB107" i="8"/>
  <c r="AB11" i="8"/>
  <c r="Z99" i="8"/>
  <c r="AB49" i="8"/>
  <c r="AB99" i="8"/>
  <c r="Y11" i="8"/>
  <c r="Z49" i="8"/>
  <c r="AA11" i="8"/>
  <c r="Z11" i="8"/>
  <c r="A107" i="18"/>
  <c r="B106" i="18"/>
  <c r="AB9" i="5"/>
  <c r="AB51" i="5"/>
  <c r="Z9" i="5"/>
  <c r="AB40" i="5"/>
  <c r="AA90" i="5"/>
  <c r="Z97" i="5"/>
  <c r="Y57" i="5"/>
  <c r="AB97" i="5"/>
  <c r="AA97" i="5"/>
  <c r="Z57" i="5"/>
  <c r="AA57" i="5"/>
  <c r="Y97" i="5"/>
  <c r="Y9" i="5"/>
  <c r="Z51" i="5"/>
  <c r="Y90" i="5"/>
  <c r="AA40" i="5"/>
  <c r="Z40" i="5"/>
  <c r="Z90" i="5"/>
  <c r="Y40" i="5"/>
  <c r="AA9" i="5"/>
  <c r="A110" i="14"/>
  <c r="B109" i="14"/>
  <c r="AP106" i="6"/>
  <c r="AF106" i="6"/>
  <c r="AJ106" i="6"/>
  <c r="AN106" i="6"/>
  <c r="AE106" i="6"/>
  <c r="AI106" i="6"/>
  <c r="AM106" i="6"/>
  <c r="AD106" i="6"/>
  <c r="AH106" i="6"/>
  <c r="AL106" i="6"/>
  <c r="AQ106" i="6"/>
  <c r="AG106" i="6"/>
  <c r="AK106" i="6"/>
  <c r="H106" i="6"/>
  <c r="U108" i="12"/>
  <c r="V108" i="12"/>
  <c r="J108" i="12"/>
  <c r="M108" i="12"/>
  <c r="L108" i="12"/>
  <c r="I108" i="12"/>
  <c r="BB108" i="12"/>
  <c r="I105" i="12"/>
  <c r="N105" i="12"/>
  <c r="O105" i="12"/>
  <c r="J106" i="12"/>
  <c r="AQ106" i="3"/>
  <c r="AE106" i="3"/>
  <c r="AG106" i="3"/>
  <c r="AI106" i="3"/>
  <c r="AK106" i="3"/>
  <c r="AD106" i="3"/>
  <c r="AF106" i="3"/>
  <c r="AH106" i="3"/>
  <c r="AJ106" i="3"/>
  <c r="AL106" i="3"/>
  <c r="AM106" i="3"/>
  <c r="AN106" i="3"/>
  <c r="H106" i="3"/>
  <c r="AP106" i="3"/>
  <c r="V108" i="4"/>
  <c r="U108" i="4"/>
  <c r="F109" i="4"/>
  <c r="B109" i="4"/>
  <c r="E109" i="4"/>
  <c r="W109" i="4"/>
  <c r="D109" i="4"/>
  <c r="AC109" i="4"/>
  <c r="C109" i="4"/>
  <c r="Y107" i="4"/>
  <c r="AA67" i="4"/>
  <c r="Z59" i="4"/>
  <c r="Y59" i="4"/>
  <c r="Z99" i="4"/>
  <c r="AB67" i="4"/>
  <c r="AB50" i="4"/>
  <c r="Y50" i="4"/>
  <c r="Y67" i="4"/>
  <c r="AA59" i="4"/>
  <c r="AB59" i="4"/>
  <c r="AA50" i="4"/>
  <c r="Z50" i="4"/>
  <c r="Z67" i="4"/>
  <c r="U67" i="4"/>
  <c r="T67" i="4"/>
  <c r="G171" i="10"/>
  <c r="K108" i="2"/>
  <c r="M109" i="2"/>
  <c r="J109" i="2"/>
  <c r="BB109" i="2"/>
  <c r="I109" i="2"/>
  <c r="K109" i="2"/>
  <c r="L109" i="2"/>
  <c r="BB110" i="2"/>
  <c r="M110" i="2"/>
  <c r="N110" i="2"/>
  <c r="O110" i="2"/>
  <c r="I106" i="2"/>
  <c r="N106" i="2"/>
  <c r="O106" i="2"/>
  <c r="J107" i="2"/>
  <c r="N107" i="2"/>
  <c r="O107" i="2"/>
  <c r="V106" i="6"/>
  <c r="U106" i="6"/>
  <c r="L106" i="6"/>
  <c r="M106" i="6"/>
  <c r="BB106" i="6"/>
  <c r="I103" i="6"/>
  <c r="N103" i="6"/>
  <c r="O103" i="6"/>
  <c r="J104" i="6"/>
  <c r="AD108" i="12"/>
  <c r="AN108" i="12"/>
  <c r="T108" i="12"/>
  <c r="AM108" i="12"/>
  <c r="AH108" i="12"/>
  <c r="AJ108" i="12"/>
  <c r="AL108" i="12"/>
  <c r="AF108" i="12"/>
  <c r="H108" i="12"/>
  <c r="AI108" i="12"/>
  <c r="AP108" i="12"/>
  <c r="AK108" i="12"/>
  <c r="AE108" i="12"/>
  <c r="AQ108" i="12"/>
  <c r="AG108" i="12"/>
  <c r="A107" i="22"/>
  <c r="B106" i="22"/>
  <c r="K105" i="6"/>
  <c r="U18" i="4"/>
  <c r="T18" i="4"/>
  <c r="G71" i="10"/>
  <c r="A107" i="19"/>
  <c r="B106" i="19"/>
  <c r="C103" i="16"/>
  <c r="H103" i="16"/>
  <c r="G103" i="16"/>
  <c r="I103" i="16"/>
  <c r="F103" i="16"/>
  <c r="E103" i="16"/>
  <c r="D102" i="16"/>
  <c r="A105" i="20"/>
  <c r="B104" i="20"/>
  <c r="U109" i="2"/>
  <c r="V109" i="2"/>
  <c r="AP109" i="2"/>
  <c r="AP112" i="2"/>
  <c r="AP113" i="2"/>
  <c r="AI109" i="2"/>
  <c r="AI112" i="2"/>
  <c r="AI113" i="2"/>
  <c r="AJ109" i="2"/>
  <c r="AJ112" i="2"/>
  <c r="AJ113" i="2"/>
  <c r="AD109" i="2"/>
  <c r="AD112" i="2"/>
  <c r="AD113" i="2"/>
  <c r="AE109" i="2"/>
  <c r="AE112" i="2"/>
  <c r="AE113" i="2"/>
  <c r="AM109" i="2"/>
  <c r="AM112" i="2"/>
  <c r="AM113" i="2"/>
  <c r="AN109" i="2"/>
  <c r="AN112" i="2"/>
  <c r="AN113" i="2"/>
  <c r="AH109" i="2"/>
  <c r="AH112" i="2"/>
  <c r="AH113" i="2"/>
  <c r="AG109" i="2"/>
  <c r="AG112" i="2"/>
  <c r="AG113" i="2"/>
  <c r="AF109" i="2"/>
  <c r="AF112" i="2"/>
  <c r="AF113" i="2"/>
  <c r="AK109" i="2"/>
  <c r="AK112" i="2"/>
  <c r="AK113" i="2"/>
  <c r="AL109" i="2"/>
  <c r="AL112" i="2"/>
  <c r="AL113" i="2"/>
  <c r="H109" i="2"/>
  <c r="AQ109" i="2"/>
  <c r="AQ112" i="2"/>
  <c r="AQ113" i="2"/>
  <c r="T109" i="2"/>
  <c r="A105" i="17"/>
  <c r="B104" i="17"/>
  <c r="A108" i="6"/>
  <c r="F107" i="6"/>
  <c r="B107" i="6"/>
  <c r="K106" i="6"/>
  <c r="D107" i="6"/>
  <c r="AC107" i="6"/>
  <c r="E107" i="6"/>
  <c r="W107" i="6"/>
  <c r="C107" i="6"/>
  <c r="F107" i="3"/>
  <c r="A108" i="3"/>
  <c r="B107" i="3"/>
  <c r="C107" i="3"/>
  <c r="E107" i="3"/>
  <c r="W107" i="3"/>
  <c r="D107" i="3"/>
  <c r="AC107" i="3"/>
  <c r="M108" i="4"/>
  <c r="L108" i="4"/>
  <c r="I108" i="4"/>
  <c r="J108" i="4"/>
  <c r="BB108" i="4"/>
  <c r="K108" i="4"/>
  <c r="I105" i="4"/>
  <c r="N105" i="4"/>
  <c r="O105" i="4"/>
  <c r="J106" i="4"/>
  <c r="K115" i="2"/>
  <c r="N115" i="2"/>
  <c r="O115" i="2"/>
  <c r="J116" i="2"/>
  <c r="I116" i="2"/>
  <c r="M116" i="2"/>
  <c r="K116" i="2"/>
  <c r="L116" i="2"/>
  <c r="I113" i="2"/>
  <c r="N113" i="2"/>
  <c r="O113" i="2"/>
  <c r="J114" i="2"/>
  <c r="N114" i="2"/>
  <c r="O114" i="2"/>
  <c r="A105" i="16"/>
  <c r="B104" i="16"/>
  <c r="A104" i="21"/>
  <c r="B103" i="21"/>
  <c r="B109" i="12"/>
  <c r="F109" i="12"/>
  <c r="E109" i="12"/>
  <c r="W109" i="12"/>
  <c r="D109" i="12"/>
  <c r="AC109" i="12"/>
  <c r="C109" i="12"/>
  <c r="V106" i="3"/>
  <c r="U106" i="3"/>
  <c r="J104" i="3"/>
  <c r="M106" i="3"/>
  <c r="K106" i="3"/>
  <c r="L106" i="3"/>
  <c r="BB106" i="3"/>
  <c r="I103" i="3"/>
  <c r="N103" i="3"/>
  <c r="O103" i="3"/>
  <c r="AP108" i="4"/>
  <c r="AD108" i="4"/>
  <c r="AE108" i="4"/>
  <c r="AF108" i="4"/>
  <c r="AG108" i="4"/>
  <c r="AH108" i="4"/>
  <c r="AI108" i="4"/>
  <c r="AJ108" i="4"/>
  <c r="AK108" i="4"/>
  <c r="AL108" i="4"/>
  <c r="AM108" i="4"/>
  <c r="AN108" i="4"/>
  <c r="T108" i="4"/>
  <c r="H108" i="4"/>
  <c r="AQ108" i="4"/>
  <c r="N108" i="4"/>
  <c r="O108" i="4"/>
  <c r="Z106" i="6"/>
  <c r="Y58" i="6"/>
  <c r="AB106" i="6"/>
  <c r="AA58" i="6"/>
  <c r="Z44" i="6"/>
  <c r="AA106" i="6"/>
  <c r="AB44" i="6"/>
  <c r="Y18" i="6"/>
  <c r="AB18" i="6"/>
  <c r="AB58" i="6"/>
  <c r="AA18" i="6"/>
  <c r="Y106" i="6"/>
  <c r="Y44" i="6"/>
  <c r="Z18" i="6"/>
  <c r="AA44" i="6"/>
  <c r="Z58" i="6"/>
  <c r="U11" i="8"/>
  <c r="T11" i="8"/>
  <c r="L43" i="10"/>
  <c r="U107" i="5"/>
  <c r="V107" i="5"/>
  <c r="F108" i="5"/>
  <c r="B108" i="5"/>
  <c r="D108" i="5"/>
  <c r="AC108" i="5"/>
  <c r="A109" i="5"/>
  <c r="C108" i="5"/>
  <c r="E108" i="5"/>
  <c r="W108" i="5"/>
  <c r="L107" i="5"/>
  <c r="M107" i="5"/>
  <c r="J105" i="5"/>
  <c r="I104" i="5"/>
  <c r="N104" i="5"/>
  <c r="O104" i="5"/>
  <c r="BB107" i="5"/>
  <c r="I107" i="5"/>
  <c r="K106" i="5"/>
  <c r="V108" i="7"/>
  <c r="U108" i="7"/>
  <c r="I108" i="7"/>
  <c r="BB108" i="7"/>
  <c r="I105" i="7"/>
  <c r="N105" i="7"/>
  <c r="O105" i="7"/>
  <c r="M108" i="7"/>
  <c r="N108" i="7"/>
  <c r="O108" i="7"/>
  <c r="L108" i="7"/>
  <c r="J108" i="7"/>
  <c r="J106" i="7"/>
  <c r="B109" i="7"/>
  <c r="D109" i="7"/>
  <c r="AC109" i="7"/>
  <c r="F109" i="7"/>
  <c r="E109" i="7"/>
  <c r="W109" i="7"/>
  <c r="C109" i="7"/>
  <c r="U66" i="7"/>
  <c r="T66" i="7"/>
  <c r="B104" i="15"/>
  <c r="A105" i="15"/>
  <c r="AB19" i="7"/>
  <c r="Z51" i="7"/>
  <c r="AB51" i="7"/>
  <c r="Y98" i="7"/>
  <c r="AB107" i="7"/>
  <c r="Y107" i="7"/>
  <c r="Y59" i="7"/>
  <c r="Y51" i="7"/>
  <c r="AA19" i="7"/>
  <c r="Y19" i="7"/>
  <c r="AB98" i="7"/>
  <c r="Z98" i="7"/>
  <c r="AA59" i="7"/>
  <c r="Z59" i="7"/>
  <c r="AB59" i="7"/>
  <c r="Z107" i="7"/>
  <c r="AA98" i="7"/>
  <c r="AA51" i="7"/>
  <c r="AD109" i="8"/>
  <c r="AD112" i="8"/>
  <c r="AD113" i="8"/>
  <c r="AL109" i="8"/>
  <c r="AL112" i="8"/>
  <c r="AL113" i="8"/>
  <c r="AE109" i="8"/>
  <c r="AE112" i="8"/>
  <c r="AE113" i="8"/>
  <c r="AM109" i="8"/>
  <c r="AM112" i="8"/>
  <c r="AM113" i="8"/>
  <c r="T109" i="8"/>
  <c r="AH109" i="8"/>
  <c r="AH112" i="8"/>
  <c r="AH113" i="8"/>
  <c r="AJ109" i="8"/>
  <c r="AJ112" i="8"/>
  <c r="AJ113" i="8"/>
  <c r="AP109" i="8"/>
  <c r="AP112" i="8"/>
  <c r="AP113" i="8"/>
  <c r="AK109" i="8"/>
  <c r="AK112" i="8"/>
  <c r="AK113" i="8"/>
  <c r="AQ109" i="8"/>
  <c r="AQ112" i="8"/>
  <c r="AQ113" i="8"/>
  <c r="AF109" i="8"/>
  <c r="AF112" i="8"/>
  <c r="AF113" i="8"/>
  <c r="AN109" i="8"/>
  <c r="AN112" i="8"/>
  <c r="AN113" i="8"/>
  <c r="AG109" i="8"/>
  <c r="AG112" i="8"/>
  <c r="AG113" i="8"/>
  <c r="AI109" i="8"/>
  <c r="AI112" i="8"/>
  <c r="AI113" i="8"/>
  <c r="H109" i="8"/>
  <c r="AB10" i="3"/>
  <c r="Z10" i="3"/>
  <c r="Y47" i="3"/>
  <c r="Z58" i="3"/>
  <c r="AA47" i="3"/>
  <c r="Y58" i="3"/>
  <c r="AB58" i="3"/>
  <c r="Y95" i="3"/>
  <c r="AA58" i="3"/>
  <c r="AB95" i="3"/>
  <c r="Z106" i="3"/>
  <c r="AA95" i="3"/>
  <c r="Y106" i="3"/>
  <c r="Z95" i="3"/>
  <c r="AB106" i="3"/>
  <c r="AA10" i="3"/>
  <c r="AA106" i="3"/>
  <c r="AB47" i="3"/>
  <c r="U9" i="5"/>
  <c r="T9" i="5"/>
  <c r="H35" i="10"/>
  <c r="A108" i="18"/>
  <c r="B107" i="18"/>
  <c r="AQ107" i="5"/>
  <c r="AH107" i="5"/>
  <c r="AI107" i="5"/>
  <c r="AD107" i="5"/>
  <c r="AK107" i="5"/>
  <c r="AM107" i="5"/>
  <c r="AE107" i="5"/>
  <c r="AG107" i="5"/>
  <c r="AP107" i="5"/>
  <c r="AJ107" i="5"/>
  <c r="AF107" i="5"/>
  <c r="AL107" i="5"/>
  <c r="AN107" i="5"/>
  <c r="H107" i="5"/>
  <c r="AP108" i="7"/>
  <c r="AE108" i="7"/>
  <c r="AM108" i="7"/>
  <c r="AN108" i="7"/>
  <c r="AJ108" i="7"/>
  <c r="AL108" i="7"/>
  <c r="AH108" i="7"/>
  <c r="H108" i="7"/>
  <c r="AQ108" i="7"/>
  <c r="AD108" i="7"/>
  <c r="AI108" i="7"/>
  <c r="AG108" i="7"/>
  <c r="AF108" i="7"/>
  <c r="AK108" i="7"/>
  <c r="T108" i="7"/>
  <c r="W109" i="23"/>
  <c r="O109" i="23"/>
  <c r="P109" i="23"/>
  <c r="I109" i="23"/>
  <c r="N109" i="23"/>
  <c r="T109" i="23"/>
  <c r="U109" i="23"/>
  <c r="BB109" i="23"/>
  <c r="J109" i="23"/>
  <c r="Q109" i="23"/>
  <c r="X109" i="23"/>
  <c r="S109" i="23"/>
  <c r="V109" i="23"/>
  <c r="K109" i="23"/>
  <c r="L109" i="23"/>
  <c r="M109" i="23"/>
  <c r="R109" i="23"/>
  <c r="AA106" i="5"/>
  <c r="Y106" i="5"/>
  <c r="Z95" i="5"/>
  <c r="Y66" i="5"/>
  <c r="AB66" i="5"/>
  <c r="AB95" i="5"/>
  <c r="AA44" i="5"/>
  <c r="Z44" i="5"/>
  <c r="Y44" i="5"/>
  <c r="AB44" i="5"/>
  <c r="AB106" i="5"/>
  <c r="Z106" i="5"/>
  <c r="Y18" i="5"/>
  <c r="AA18" i="5"/>
  <c r="AB18" i="5"/>
  <c r="Z18" i="5"/>
  <c r="AA95" i="5"/>
  <c r="AA66" i="5"/>
  <c r="Y95" i="5"/>
  <c r="Z66" i="5"/>
  <c r="K107" i="7"/>
  <c r="V109" i="8"/>
  <c r="U109" i="8"/>
  <c r="L109" i="8"/>
  <c r="M110" i="8"/>
  <c r="N110" i="8"/>
  <c r="O110" i="8"/>
  <c r="K109" i="8"/>
  <c r="M109" i="8"/>
  <c r="J109" i="8"/>
  <c r="BB109" i="8"/>
  <c r="I109" i="8"/>
  <c r="I106" i="8"/>
  <c r="N106" i="8"/>
  <c r="O106" i="8"/>
  <c r="L211" i="10"/>
  <c r="J107" i="8"/>
  <c r="N107" i="8"/>
  <c r="O107" i="8"/>
  <c r="A111" i="14"/>
  <c r="B110" i="14"/>
  <c r="A105" i="21"/>
  <c r="B104" i="21"/>
  <c r="A106" i="16"/>
  <c r="B105" i="16"/>
  <c r="A109" i="3"/>
  <c r="B108" i="3"/>
  <c r="F108" i="3"/>
  <c r="E108" i="3"/>
  <c r="W108" i="3"/>
  <c r="D108" i="3"/>
  <c r="AC108" i="3"/>
  <c r="C108" i="3"/>
  <c r="F108" i="6"/>
  <c r="B108" i="6"/>
  <c r="A109" i="6"/>
  <c r="D108" i="6"/>
  <c r="AC108" i="6"/>
  <c r="C108" i="6"/>
  <c r="E108" i="6"/>
  <c r="W108" i="6"/>
  <c r="BA113" i="2"/>
  <c r="D103" i="16"/>
  <c r="A108" i="19"/>
  <c r="B107" i="19"/>
  <c r="A108" i="22"/>
  <c r="B107" i="22"/>
  <c r="N109" i="2"/>
  <c r="O109" i="2"/>
  <c r="U59" i="4"/>
  <c r="T59" i="4"/>
  <c r="G139" i="10"/>
  <c r="AQ109" i="12"/>
  <c r="AQ112" i="12"/>
  <c r="AQ113" i="12"/>
  <c r="T109" i="12"/>
  <c r="H109" i="12"/>
  <c r="AG109" i="12"/>
  <c r="AG112" i="12"/>
  <c r="AG113" i="12"/>
  <c r="AD109" i="12"/>
  <c r="AD112" i="12"/>
  <c r="AD113" i="12"/>
  <c r="AL109" i="12"/>
  <c r="AL112" i="12"/>
  <c r="AL113" i="12"/>
  <c r="AI109" i="12"/>
  <c r="AI112" i="12"/>
  <c r="AI113" i="12"/>
  <c r="AF109" i="12"/>
  <c r="AF112" i="12"/>
  <c r="AF113" i="12"/>
  <c r="AN109" i="12"/>
  <c r="AN112" i="12"/>
  <c r="AN113" i="12"/>
  <c r="AP109" i="12"/>
  <c r="AP112" i="12"/>
  <c r="AP113" i="12"/>
  <c r="AK109" i="12"/>
  <c r="AK112" i="12"/>
  <c r="AK113" i="12"/>
  <c r="AH109" i="12"/>
  <c r="AH112" i="12"/>
  <c r="AH113" i="12"/>
  <c r="AJ109" i="12"/>
  <c r="AJ112" i="12"/>
  <c r="AJ113" i="12"/>
  <c r="AE109" i="12"/>
  <c r="AE112" i="12"/>
  <c r="AE113" i="12"/>
  <c r="AM109" i="12"/>
  <c r="AM112" i="12"/>
  <c r="AM113" i="12"/>
  <c r="N116" i="2"/>
  <c r="O116" i="2"/>
  <c r="AP107" i="3"/>
  <c r="AD107" i="3"/>
  <c r="AE107" i="3"/>
  <c r="AF107" i="3"/>
  <c r="AG107" i="3"/>
  <c r="AH107" i="3"/>
  <c r="AI107" i="3"/>
  <c r="AJ107" i="3"/>
  <c r="AK107" i="3"/>
  <c r="AL107" i="3"/>
  <c r="AM107" i="3"/>
  <c r="AN107" i="3"/>
  <c r="H107" i="3"/>
  <c r="AQ107" i="3"/>
  <c r="B105" i="17"/>
  <c r="A106" i="17"/>
  <c r="AO113" i="2"/>
  <c r="U109" i="12"/>
  <c r="V109" i="12"/>
  <c r="L109" i="12"/>
  <c r="K109" i="12"/>
  <c r="M109" i="12"/>
  <c r="N109" i="12"/>
  <c r="O109" i="12"/>
  <c r="I109" i="12"/>
  <c r="J109" i="12"/>
  <c r="BB109" i="12"/>
  <c r="M110" i="12"/>
  <c r="N110" i="12"/>
  <c r="O110" i="12"/>
  <c r="I106" i="12"/>
  <c r="N106" i="12"/>
  <c r="O106" i="12"/>
  <c r="J107" i="12"/>
  <c r="N107" i="12"/>
  <c r="O107" i="12"/>
  <c r="U107" i="3"/>
  <c r="V107" i="3"/>
  <c r="I104" i="6"/>
  <c r="N104" i="6"/>
  <c r="O104" i="6"/>
  <c r="M107" i="6"/>
  <c r="L107" i="6"/>
  <c r="BB107" i="6"/>
  <c r="I107" i="6"/>
  <c r="K107" i="6"/>
  <c r="J105" i="6"/>
  <c r="E215" i="10"/>
  <c r="E95" i="10"/>
  <c r="E91" i="10"/>
  <c r="E87" i="10"/>
  <c r="E111" i="10"/>
  <c r="E107" i="10"/>
  <c r="E123" i="10"/>
  <c r="E99" i="10"/>
  <c r="E103" i="10"/>
  <c r="E115" i="10"/>
  <c r="E119" i="10"/>
  <c r="E109" i="11"/>
  <c r="E101" i="11"/>
  <c r="E105" i="11"/>
  <c r="E113" i="11"/>
  <c r="E127" i="10"/>
  <c r="E117" i="11"/>
  <c r="E121" i="11"/>
  <c r="E135" i="10"/>
  <c r="E131" i="10"/>
  <c r="E143" i="10"/>
  <c r="E129" i="11"/>
  <c r="E139" i="10"/>
  <c r="E125" i="11"/>
  <c r="E137" i="11"/>
  <c r="E147" i="10"/>
  <c r="E151" i="10"/>
  <c r="E133" i="11"/>
  <c r="E145" i="11"/>
  <c r="E159" i="10"/>
  <c r="E161" i="11"/>
  <c r="E141" i="11"/>
  <c r="E155" i="10"/>
  <c r="E163" i="10"/>
  <c r="E157" i="11"/>
  <c r="E167" i="10"/>
  <c r="E153" i="11"/>
  <c r="E171" i="10"/>
  <c r="E149" i="11"/>
  <c r="E175" i="10"/>
  <c r="E195" i="10"/>
  <c r="E187" i="10"/>
  <c r="E183" i="10"/>
  <c r="E179" i="10"/>
  <c r="E191" i="10"/>
  <c r="E203" i="10"/>
  <c r="E205" i="11"/>
  <c r="E201" i="11"/>
  <c r="E211" i="10"/>
  <c r="K79" i="10"/>
  <c r="K95" i="10"/>
  <c r="K87" i="10"/>
  <c r="K91" i="10"/>
  <c r="K111" i="10"/>
  <c r="K107" i="10"/>
  <c r="Z101" i="11"/>
  <c r="K99" i="10"/>
  <c r="K103" i="10"/>
  <c r="K123" i="10"/>
  <c r="W101" i="11"/>
  <c r="K115" i="10"/>
  <c r="W109" i="11"/>
  <c r="Z105" i="11"/>
  <c r="Z109" i="11"/>
  <c r="K127" i="10"/>
  <c r="K119" i="10"/>
  <c r="W105" i="11"/>
  <c r="W113" i="11"/>
  <c r="W117" i="11"/>
  <c r="K135" i="10"/>
  <c r="K131" i="10"/>
  <c r="Z113" i="11"/>
  <c r="W121" i="11"/>
  <c r="Z125" i="11"/>
  <c r="K155" i="10"/>
  <c r="Z121" i="11"/>
  <c r="W125" i="11"/>
  <c r="Z117" i="11"/>
  <c r="Z129" i="11"/>
  <c r="K147" i="10"/>
  <c r="W129" i="11"/>
  <c r="K143" i="10"/>
  <c r="K151" i="10"/>
  <c r="Z145" i="11"/>
  <c r="W133" i="11"/>
  <c r="W141" i="11"/>
  <c r="W145" i="11"/>
  <c r="W149" i="11"/>
  <c r="Z133" i="11"/>
  <c r="W137" i="11"/>
  <c r="Z141" i="11"/>
  <c r="Z137" i="11"/>
  <c r="Z161" i="11"/>
  <c r="K159" i="10"/>
  <c r="Z149" i="11"/>
  <c r="Z157" i="11"/>
  <c r="W157" i="11"/>
  <c r="K187" i="10"/>
  <c r="K171" i="10"/>
  <c r="K175" i="10"/>
  <c r="Z153" i="11"/>
  <c r="K167" i="10"/>
  <c r="W153" i="11"/>
  <c r="K179" i="10"/>
  <c r="W161" i="11"/>
  <c r="K183" i="10"/>
  <c r="K191" i="10"/>
  <c r="K195" i="10"/>
  <c r="K203" i="10"/>
  <c r="K199" i="10"/>
  <c r="I109" i="4"/>
  <c r="J109" i="4"/>
  <c r="L109" i="4"/>
  <c r="M110" i="4"/>
  <c r="N110" i="4"/>
  <c r="O110" i="4"/>
  <c r="BB109" i="4"/>
  <c r="M109" i="4"/>
  <c r="K109" i="4"/>
  <c r="I106" i="4"/>
  <c r="N106" i="4"/>
  <c r="O106" i="4"/>
  <c r="J107" i="4"/>
  <c r="N107" i="4"/>
  <c r="O107" i="4"/>
  <c r="K108" i="12"/>
  <c r="G104" i="16"/>
  <c r="E104" i="16"/>
  <c r="F104" i="16"/>
  <c r="I104" i="16"/>
  <c r="H104" i="16"/>
  <c r="C104" i="16"/>
  <c r="M107" i="3"/>
  <c r="L107" i="3"/>
  <c r="K107" i="3"/>
  <c r="I107" i="3"/>
  <c r="BB107" i="3"/>
  <c r="I104" i="3"/>
  <c r="N104" i="3"/>
  <c r="O104" i="3"/>
  <c r="J105" i="3"/>
  <c r="V107" i="6"/>
  <c r="U107" i="6"/>
  <c r="AP107" i="6"/>
  <c r="AG107" i="6"/>
  <c r="AK107" i="6"/>
  <c r="AF107" i="6"/>
  <c r="AJ107" i="6"/>
  <c r="AN107" i="6"/>
  <c r="AE107" i="6"/>
  <c r="AI107" i="6"/>
  <c r="AM107" i="6"/>
  <c r="AD107" i="6"/>
  <c r="AH107" i="6"/>
  <c r="AL107" i="6"/>
  <c r="H107" i="6"/>
  <c r="AQ107" i="6"/>
  <c r="A106" i="20"/>
  <c r="B105" i="20"/>
  <c r="V109" i="4"/>
  <c r="U109" i="4"/>
  <c r="AP109" i="4"/>
  <c r="AP112" i="4"/>
  <c r="AP113" i="4"/>
  <c r="AQ109" i="4"/>
  <c r="AQ112" i="4"/>
  <c r="AQ113" i="4"/>
  <c r="AD109" i="4"/>
  <c r="AD112" i="4"/>
  <c r="AD113" i="4"/>
  <c r="AE109" i="4"/>
  <c r="AE112" i="4"/>
  <c r="AE113" i="4"/>
  <c r="AF109" i="4"/>
  <c r="AF112" i="4"/>
  <c r="AF113" i="4"/>
  <c r="AG109" i="4"/>
  <c r="AG112" i="4"/>
  <c r="AG113" i="4"/>
  <c r="AH109" i="4"/>
  <c r="AH112" i="4"/>
  <c r="AH113" i="4"/>
  <c r="AI109" i="4"/>
  <c r="AI112" i="4"/>
  <c r="AI113" i="4"/>
  <c r="AJ109" i="4"/>
  <c r="AJ112" i="4"/>
  <c r="AJ113" i="4"/>
  <c r="AK109" i="4"/>
  <c r="AK112" i="4"/>
  <c r="AK113" i="4"/>
  <c r="AL109" i="4"/>
  <c r="AL112" i="4"/>
  <c r="AL113" i="4"/>
  <c r="AM109" i="4"/>
  <c r="AM112" i="4"/>
  <c r="AM113" i="4"/>
  <c r="AN109" i="4"/>
  <c r="AN112" i="4"/>
  <c r="AN113" i="4"/>
  <c r="T109" i="4"/>
  <c r="H109" i="4"/>
  <c r="N108" i="12"/>
  <c r="O108" i="12"/>
  <c r="Y15" i="12"/>
  <c r="AA18" i="12"/>
  <c r="Y8" i="12"/>
  <c r="Z41" i="12"/>
  <c r="AB15" i="12"/>
  <c r="AA9" i="12"/>
  <c r="Z15" i="12"/>
  <c r="Z34" i="12"/>
  <c r="AB34" i="12"/>
  <c r="Z30" i="12"/>
  <c r="Y6" i="12"/>
  <c r="AA14" i="12"/>
  <c r="Y34" i="12"/>
  <c r="Z103" i="12"/>
  <c r="Y41" i="12"/>
  <c r="Y57" i="12"/>
  <c r="Y80" i="12"/>
  <c r="Z57" i="12"/>
  <c r="Y88" i="12"/>
  <c r="AA103" i="12"/>
  <c r="AA80" i="12"/>
  <c r="Y63" i="12"/>
  <c r="Z88" i="12"/>
  <c r="AB80" i="12"/>
  <c r="AA57" i="12"/>
  <c r="Z63" i="12"/>
  <c r="Z9" i="12"/>
  <c r="AB57" i="12"/>
  <c r="Z80" i="12"/>
  <c r="AB9" i="12"/>
  <c r="AA88" i="12"/>
  <c r="Y9" i="12"/>
  <c r="AB103" i="12"/>
  <c r="AA63" i="12"/>
  <c r="AB41" i="12"/>
  <c r="AA34" i="12"/>
  <c r="Y103" i="12"/>
  <c r="AB63" i="12"/>
  <c r="AA15" i="12"/>
  <c r="AB88" i="12"/>
  <c r="AA41" i="12"/>
  <c r="Z17" i="12"/>
  <c r="Y40" i="12"/>
  <c r="Y20" i="12"/>
  <c r="AB18" i="12"/>
  <c r="Z37" i="12"/>
  <c r="AA8" i="12"/>
  <c r="Y18" i="12"/>
  <c r="Z18" i="12"/>
  <c r="AA40" i="12"/>
  <c r="AA59" i="12"/>
  <c r="Y65" i="12"/>
  <c r="Z65" i="12"/>
  <c r="AB65" i="12"/>
  <c r="Z97" i="12"/>
  <c r="AB97" i="12"/>
  <c r="Z105" i="12"/>
  <c r="AB105" i="12"/>
  <c r="Z90" i="12"/>
  <c r="Z40" i="12"/>
  <c r="Y51" i="12"/>
  <c r="AB90" i="12"/>
  <c r="Y59" i="12"/>
  <c r="AA51" i="12"/>
  <c r="AB40" i="12"/>
  <c r="AA17" i="12"/>
  <c r="AA65" i="12"/>
  <c r="Y97" i="12"/>
  <c r="AA97" i="12"/>
  <c r="Y105" i="12"/>
  <c r="AA105" i="12"/>
  <c r="AA90" i="12"/>
  <c r="Y17" i="12"/>
  <c r="AB17" i="12"/>
  <c r="Y90" i="12"/>
  <c r="AB51" i="12"/>
  <c r="Z51" i="12"/>
  <c r="AB59" i="12"/>
  <c r="Z59" i="12"/>
  <c r="Z19" i="12"/>
  <c r="AA12" i="12"/>
  <c r="U12" i="12"/>
  <c r="T12" i="12"/>
  <c r="I47" i="10"/>
  <c r="AA20" i="12"/>
  <c r="Z25" i="12"/>
  <c r="Y30" i="12"/>
  <c r="Y14" i="12"/>
  <c r="AA6" i="12"/>
  <c r="AA30" i="12"/>
  <c r="Z14" i="12"/>
  <c r="AB14" i="12"/>
  <c r="AB104" i="12"/>
  <c r="AA37" i="12"/>
  <c r="Y37" i="12"/>
  <c r="AB37" i="12"/>
  <c r="AA64" i="12"/>
  <c r="AB84" i="12"/>
  <c r="AB64" i="12"/>
  <c r="AB8" i="12"/>
  <c r="Z104" i="12"/>
  <c r="Z84" i="12"/>
  <c r="Y64" i="12"/>
  <c r="Z8" i="12"/>
  <c r="Y104" i="12"/>
  <c r="Y84" i="12"/>
  <c r="Z64" i="12"/>
  <c r="AA104" i="12"/>
  <c r="AA84" i="12"/>
  <c r="AA44" i="12"/>
  <c r="AB19" i="12"/>
  <c r="U66" i="5"/>
  <c r="T66" i="5"/>
  <c r="H167" i="10"/>
  <c r="AB107" i="5"/>
  <c r="Z107" i="5"/>
  <c r="AA96" i="5"/>
  <c r="AA19" i="5"/>
  <c r="AB96" i="5"/>
  <c r="AA48" i="5"/>
  <c r="Z67" i="5"/>
  <c r="AB67" i="5"/>
  <c r="Z19" i="5"/>
  <c r="Y19" i="5"/>
  <c r="Y107" i="5"/>
  <c r="AA107" i="5"/>
  <c r="AB48" i="5"/>
  <c r="Z96" i="5"/>
  <c r="Y67" i="5"/>
  <c r="AA67" i="5"/>
  <c r="AB19" i="5"/>
  <c r="Y48" i="5"/>
  <c r="Y96" i="5"/>
  <c r="Z48" i="5"/>
  <c r="BA113" i="8"/>
  <c r="A106" i="15"/>
  <c r="B105" i="15"/>
  <c r="V108" i="5"/>
  <c r="U108" i="5"/>
  <c r="AD108" i="5"/>
  <c r="AF108" i="5"/>
  <c r="T108" i="5"/>
  <c r="AI108" i="5"/>
  <c r="AG108" i="5"/>
  <c r="AL108" i="5"/>
  <c r="AN108" i="5"/>
  <c r="AQ108" i="5"/>
  <c r="AE108" i="5"/>
  <c r="AP108" i="5"/>
  <c r="AH108" i="5"/>
  <c r="AJ108" i="5"/>
  <c r="AK108" i="5"/>
  <c r="AM108" i="5"/>
  <c r="H108" i="5"/>
  <c r="U18" i="6"/>
  <c r="T18" i="6"/>
  <c r="J71" i="10"/>
  <c r="U58" i="6"/>
  <c r="T58" i="6"/>
  <c r="AA107" i="6"/>
  <c r="Y107" i="6"/>
  <c r="AA19" i="6"/>
  <c r="AB19" i="6"/>
  <c r="AA91" i="6"/>
  <c r="Y40" i="6"/>
  <c r="Y91" i="6"/>
  <c r="AB40" i="6"/>
  <c r="AB107" i="6"/>
  <c r="Z19" i="6"/>
  <c r="AB91" i="6"/>
  <c r="Z40" i="6"/>
  <c r="Y19" i="6"/>
  <c r="Z107" i="6"/>
  <c r="AA40" i="6"/>
  <c r="N109" i="8"/>
  <c r="O109" i="8"/>
  <c r="L215" i="10"/>
  <c r="U18" i="5"/>
  <c r="T18" i="5"/>
  <c r="H71" i="10"/>
  <c r="B108" i="18"/>
  <c r="A109" i="18"/>
  <c r="U58" i="3"/>
  <c r="T58" i="3"/>
  <c r="Y35" i="8"/>
  <c r="Y15" i="8"/>
  <c r="U15" i="8"/>
  <c r="T15" i="8"/>
  <c r="L59" i="10"/>
  <c r="AB53" i="8"/>
  <c r="U53" i="8"/>
  <c r="T53" i="8"/>
  <c r="L115" i="10"/>
  <c r="AB34" i="8"/>
  <c r="Y13" i="8"/>
  <c r="U13" i="8"/>
  <c r="T13" i="8"/>
  <c r="L51" i="10"/>
  <c r="Z34" i="8"/>
  <c r="AO113" i="8"/>
  <c r="U59" i="7"/>
  <c r="T59" i="7"/>
  <c r="K139" i="10"/>
  <c r="U109" i="7"/>
  <c r="V109" i="7"/>
  <c r="AG109" i="7"/>
  <c r="AG112" i="7"/>
  <c r="AG113" i="7"/>
  <c r="T109" i="7"/>
  <c r="AE109" i="7"/>
  <c r="AE112" i="7"/>
  <c r="AE113" i="7"/>
  <c r="AM109" i="7"/>
  <c r="AM112" i="7"/>
  <c r="AM113" i="7"/>
  <c r="AN109" i="7"/>
  <c r="AN112" i="7"/>
  <c r="AN113" i="7"/>
  <c r="AJ109" i="7"/>
  <c r="AJ112" i="7"/>
  <c r="AJ113" i="7"/>
  <c r="AL109" i="7"/>
  <c r="AL112" i="7"/>
  <c r="AL113" i="7"/>
  <c r="AP109" i="7"/>
  <c r="AP112" i="7"/>
  <c r="AP113" i="7"/>
  <c r="AH109" i="7"/>
  <c r="AH112" i="7"/>
  <c r="AH113" i="7"/>
  <c r="AQ109" i="7"/>
  <c r="AQ112" i="7"/>
  <c r="AQ113" i="7"/>
  <c r="AF109" i="7"/>
  <c r="AF112" i="7"/>
  <c r="AF113" i="7"/>
  <c r="AD109" i="7"/>
  <c r="AD112" i="7"/>
  <c r="AD113" i="7"/>
  <c r="AI109" i="7"/>
  <c r="AI112" i="7"/>
  <c r="AI113" i="7"/>
  <c r="AK109" i="7"/>
  <c r="AK112" i="7"/>
  <c r="AK113" i="7"/>
  <c r="H109" i="7"/>
  <c r="K109" i="7"/>
  <c r="I109" i="7"/>
  <c r="BB109" i="7"/>
  <c r="I106" i="7"/>
  <c r="N106" i="7"/>
  <c r="O106" i="7"/>
  <c r="M109" i="7"/>
  <c r="N109" i="7"/>
  <c r="O109" i="7"/>
  <c r="L109" i="7"/>
  <c r="J109" i="7"/>
  <c r="M110" i="7"/>
  <c r="N110" i="7"/>
  <c r="O110" i="7"/>
  <c r="J107" i="7"/>
  <c r="N107" i="7"/>
  <c r="O107" i="7"/>
  <c r="K108" i="7"/>
  <c r="B109" i="5"/>
  <c r="C109" i="5"/>
  <c r="F109" i="5"/>
  <c r="D109" i="5"/>
  <c r="AC109" i="5"/>
  <c r="E109" i="5"/>
  <c r="W109" i="5"/>
  <c r="I108" i="5"/>
  <c r="L108" i="5"/>
  <c r="I105" i="5"/>
  <c r="N105" i="5"/>
  <c r="O105" i="5"/>
  <c r="K107" i="5"/>
  <c r="M108" i="5"/>
  <c r="J108" i="5"/>
  <c r="BB108" i="5"/>
  <c r="J106" i="5"/>
  <c r="B111" i="14"/>
  <c r="A112" i="14"/>
  <c r="AO113" i="4"/>
  <c r="BA113" i="4"/>
  <c r="A107" i="20"/>
  <c r="B106" i="20"/>
  <c r="D104" i="16"/>
  <c r="BA113" i="12"/>
  <c r="I79" i="10"/>
  <c r="I95" i="10"/>
  <c r="I87" i="10"/>
  <c r="I83" i="10"/>
  <c r="I91" i="10"/>
  <c r="I99" i="10"/>
  <c r="I111" i="10"/>
  <c r="I103" i="10"/>
  <c r="Q101" i="11"/>
  <c r="I107" i="10"/>
  <c r="Q105" i="11"/>
  <c r="I115" i="10"/>
  <c r="I119" i="10"/>
  <c r="I127" i="10"/>
  <c r="Q113" i="11"/>
  <c r="Q109" i="11"/>
  <c r="I123" i="10"/>
  <c r="I131" i="10"/>
  <c r="I135" i="10"/>
  <c r="Q117" i="11"/>
  <c r="Q121" i="11"/>
  <c r="Q137" i="11"/>
  <c r="I143" i="10"/>
  <c r="Q129" i="11"/>
  <c r="I139" i="10"/>
  <c r="Q125" i="11"/>
  <c r="Q133" i="11"/>
  <c r="I147" i="10"/>
  <c r="I151" i="10"/>
  <c r="Q141" i="11"/>
  <c r="Q145" i="11"/>
  <c r="Q149" i="11"/>
  <c r="Q157" i="11"/>
  <c r="Q153" i="11"/>
  <c r="I167" i="10"/>
  <c r="Q161" i="11"/>
  <c r="I175" i="10"/>
  <c r="I171" i="10"/>
  <c r="I179" i="10"/>
  <c r="I183" i="10"/>
  <c r="I195" i="10"/>
  <c r="I187" i="10"/>
  <c r="I191" i="10"/>
  <c r="I215" i="10"/>
  <c r="I199" i="10"/>
  <c r="Q205" i="11"/>
  <c r="I203" i="10"/>
  <c r="Q201" i="11"/>
  <c r="I211" i="10"/>
  <c r="A109" i="22"/>
  <c r="B108" i="22"/>
  <c r="B108" i="19"/>
  <c r="A109" i="19"/>
  <c r="F109" i="6"/>
  <c r="B109" i="6"/>
  <c r="E109" i="6"/>
  <c r="W109" i="6"/>
  <c r="D109" i="6"/>
  <c r="AC109" i="6"/>
  <c r="C109" i="6"/>
  <c r="E105" i="16"/>
  <c r="I105" i="16"/>
  <c r="G105" i="16"/>
  <c r="H105" i="16"/>
  <c r="F105" i="16"/>
  <c r="C105" i="16"/>
  <c r="G51" i="10"/>
  <c r="G79" i="10"/>
  <c r="G91" i="10"/>
  <c r="G87" i="10"/>
  <c r="G99" i="10"/>
  <c r="G107" i="10"/>
  <c r="G111" i="10"/>
  <c r="K101" i="11"/>
  <c r="K105" i="11"/>
  <c r="G115" i="10"/>
  <c r="G127" i="10"/>
  <c r="K109" i="11"/>
  <c r="K113" i="11"/>
  <c r="G135" i="10"/>
  <c r="K121" i="11"/>
  <c r="G119" i="10"/>
  <c r="K117" i="11"/>
  <c r="K129" i="11"/>
  <c r="G143" i="10"/>
  <c r="K125" i="11"/>
  <c r="G159" i="10"/>
  <c r="K133" i="11"/>
  <c r="K145" i="11"/>
  <c r="K137" i="11"/>
  <c r="K141" i="11"/>
  <c r="K149" i="11"/>
  <c r="K161" i="11"/>
  <c r="G175" i="10"/>
  <c r="K157" i="11"/>
  <c r="G167" i="10"/>
  <c r="K153" i="11"/>
  <c r="G187" i="10"/>
  <c r="G179" i="10"/>
  <c r="G191" i="10"/>
  <c r="G211" i="10"/>
  <c r="K201" i="11"/>
  <c r="G203" i="10"/>
  <c r="G183" i="10"/>
  <c r="G195" i="10"/>
  <c r="G199" i="10"/>
  <c r="AA103" i="4"/>
  <c r="AB90" i="4"/>
  <c r="AA106" i="4"/>
  <c r="AB49" i="4"/>
  <c r="AB91" i="4"/>
  <c r="AA100" i="4"/>
  <c r="AA77" i="4"/>
  <c r="Z48" i="4"/>
  <c r="Y80" i="4"/>
  <c r="AA9" i="4"/>
  <c r="Z9" i="4"/>
  <c r="AA33" i="4"/>
  <c r="AB33" i="4"/>
  <c r="AB80" i="4"/>
  <c r="Z80" i="4"/>
  <c r="AB48" i="4"/>
  <c r="Y33" i="4"/>
  <c r="Z19" i="4"/>
  <c r="AB40" i="4"/>
  <c r="AA107" i="4"/>
  <c r="Z31" i="4"/>
  <c r="Z100" i="4"/>
  <c r="Y12" i="4"/>
  <c r="U12" i="4"/>
  <c r="T12" i="4"/>
  <c r="G47" i="10"/>
  <c r="AA102" i="4"/>
  <c r="AA55" i="4"/>
  <c r="AB55" i="4"/>
  <c r="Z89" i="4"/>
  <c r="Y89" i="4"/>
  <c r="Y55" i="4"/>
  <c r="AA48" i="4"/>
  <c r="Y63" i="4"/>
  <c r="Z33" i="4"/>
  <c r="AA80" i="4"/>
  <c r="Y48" i="4"/>
  <c r="AB9" i="4"/>
  <c r="AA63" i="4"/>
  <c r="AA89" i="4"/>
  <c r="Y9" i="4"/>
  <c r="Z63" i="4"/>
  <c r="Z55" i="4"/>
  <c r="AB63" i="4"/>
  <c r="AB89" i="4"/>
  <c r="Y7" i="4"/>
  <c r="Z15" i="4"/>
  <c r="U15" i="4"/>
  <c r="T15" i="4"/>
  <c r="G59" i="10"/>
  <c r="Y83" i="4"/>
  <c r="AA7" i="4"/>
  <c r="Z103" i="4"/>
  <c r="AB103" i="4"/>
  <c r="Y88" i="4"/>
  <c r="AA65" i="4"/>
  <c r="AA105" i="4"/>
  <c r="Y105" i="4"/>
  <c r="AA49" i="4"/>
  <c r="Y97" i="4"/>
  <c r="AB19" i="4"/>
  <c r="Y40" i="4"/>
  <c r="Z65" i="4"/>
  <c r="AB65" i="4"/>
  <c r="Z88" i="4"/>
  <c r="AB105" i="4"/>
  <c r="Y19" i="4"/>
  <c r="Z40" i="4"/>
  <c r="AA40" i="4"/>
  <c r="Z105" i="4"/>
  <c r="AA88" i="4"/>
  <c r="Z97" i="4"/>
  <c r="Y49" i="4"/>
  <c r="AA19" i="4"/>
  <c r="AB88" i="4"/>
  <c r="Y65" i="4"/>
  <c r="Z49" i="4"/>
  <c r="AB97" i="4"/>
  <c r="AA97" i="4"/>
  <c r="Y17" i="4"/>
  <c r="Z98" i="4"/>
  <c r="Z90" i="4"/>
  <c r="AA17" i="4"/>
  <c r="AB98" i="4"/>
  <c r="Z17" i="4"/>
  <c r="Z11" i="4"/>
  <c r="AA90" i="4"/>
  <c r="AA98" i="4"/>
  <c r="Y90" i="4"/>
  <c r="Y91" i="4"/>
  <c r="AB96" i="4"/>
  <c r="AA96" i="4"/>
  <c r="Z91" i="4"/>
  <c r="Z96" i="4"/>
  <c r="AA91" i="4"/>
  <c r="Z104" i="4"/>
  <c r="AA47" i="4"/>
  <c r="AA93" i="4"/>
  <c r="AA10" i="4"/>
  <c r="U10" i="4"/>
  <c r="T10" i="4"/>
  <c r="G39" i="10"/>
  <c r="Y106" i="4"/>
  <c r="AB106" i="4"/>
  <c r="AB99" i="4"/>
  <c r="AB107" i="4"/>
  <c r="AA99" i="4"/>
  <c r="Y99" i="4"/>
  <c r="Z107" i="4"/>
  <c r="Y14" i="5"/>
  <c r="Z29" i="5"/>
  <c r="AA29" i="5"/>
  <c r="Z76" i="5"/>
  <c r="AA76" i="5"/>
  <c r="Y76" i="5"/>
  <c r="Z37" i="5"/>
  <c r="AB57" i="5"/>
  <c r="U57" i="5"/>
  <c r="T57" i="5"/>
  <c r="Y34" i="5"/>
  <c r="Y63" i="5"/>
  <c r="Y65" i="5"/>
  <c r="U65" i="5"/>
  <c r="T65" i="5"/>
  <c r="H163" i="10"/>
  <c r="Y87" i="5"/>
  <c r="Y29" i="5"/>
  <c r="AA14" i="5"/>
  <c r="Z14" i="5"/>
  <c r="AB54" i="5"/>
  <c r="Y38" i="5"/>
  <c r="Y54" i="5"/>
  <c r="Z87" i="5"/>
  <c r="AA38" i="5"/>
  <c r="AB76" i="5"/>
  <c r="AA87" i="5"/>
  <c r="AB87" i="5"/>
  <c r="Z38" i="5"/>
  <c r="AA54" i="5"/>
  <c r="AB38" i="5"/>
  <c r="Z54" i="5"/>
  <c r="AB14" i="5"/>
  <c r="AB29" i="5"/>
  <c r="Y80" i="5"/>
  <c r="AB42" i="5"/>
  <c r="Y42" i="5"/>
  <c r="AA63" i="5"/>
  <c r="Y15" i="5"/>
  <c r="AB80" i="5"/>
  <c r="Z15" i="5"/>
  <c r="AA80" i="5"/>
  <c r="AB63" i="5"/>
  <c r="Z80" i="5"/>
  <c r="AB15" i="5"/>
  <c r="AA42" i="5"/>
  <c r="AA34" i="5"/>
  <c r="Z88" i="5"/>
  <c r="Z34" i="5"/>
  <c r="AA88" i="5"/>
  <c r="AB88" i="5"/>
  <c r="Y88" i="5"/>
  <c r="AA15" i="5"/>
  <c r="Z63" i="5"/>
  <c r="Z42" i="5"/>
  <c r="AB34" i="5"/>
  <c r="AA51" i="5"/>
  <c r="Y51" i="5"/>
  <c r="AB90" i="5"/>
  <c r="AO113" i="12"/>
  <c r="BB108" i="6"/>
  <c r="M108" i="6"/>
  <c r="K108" i="6"/>
  <c r="J108" i="6"/>
  <c r="I108" i="6"/>
  <c r="L108" i="6"/>
  <c r="I105" i="6"/>
  <c r="N105" i="6"/>
  <c r="O105" i="6"/>
  <c r="J106" i="6"/>
  <c r="AP108" i="3"/>
  <c r="AQ108" i="3"/>
  <c r="AD108" i="3"/>
  <c r="AE108" i="3"/>
  <c r="AF108" i="3"/>
  <c r="AG108" i="3"/>
  <c r="AH108" i="3"/>
  <c r="AI108" i="3"/>
  <c r="AJ108" i="3"/>
  <c r="AK108" i="3"/>
  <c r="AL108" i="3"/>
  <c r="AM108" i="3"/>
  <c r="AN108" i="3"/>
  <c r="T108" i="3"/>
  <c r="H108" i="3"/>
  <c r="B106" i="16"/>
  <c r="A107" i="16"/>
  <c r="A106" i="21"/>
  <c r="B105" i="21"/>
  <c r="H79" i="10"/>
  <c r="H83" i="10"/>
  <c r="H95" i="10"/>
  <c r="H87" i="10"/>
  <c r="H91" i="10"/>
  <c r="H111" i="10"/>
  <c r="H99" i="10"/>
  <c r="N105" i="11"/>
  <c r="H115" i="10"/>
  <c r="N101" i="11"/>
  <c r="H123" i="10"/>
  <c r="N109" i="11"/>
  <c r="N113" i="11"/>
  <c r="H131" i="10"/>
  <c r="N117" i="11"/>
  <c r="N129" i="11"/>
  <c r="N145" i="11"/>
  <c r="N125" i="11"/>
  <c r="N121" i="11"/>
  <c r="H139" i="10"/>
  <c r="N133" i="11"/>
  <c r="N137" i="11"/>
  <c r="H147" i="10"/>
  <c r="N149" i="11"/>
  <c r="N141" i="11"/>
  <c r="N153" i="11"/>
  <c r="N161" i="11"/>
  <c r="N157" i="11"/>
  <c r="H179" i="10"/>
  <c r="H183" i="10"/>
  <c r="H199" i="10"/>
  <c r="H191" i="10"/>
  <c r="H187" i="10"/>
  <c r="H195" i="10"/>
  <c r="H175" i="10"/>
  <c r="H203" i="10"/>
  <c r="T100" i="2"/>
  <c r="E207" i="10"/>
  <c r="T101" i="2"/>
  <c r="T102" i="2"/>
  <c r="T103" i="2"/>
  <c r="T104" i="2"/>
  <c r="T105" i="2"/>
  <c r="T106" i="2"/>
  <c r="T107" i="2"/>
  <c r="V108" i="6"/>
  <c r="U108" i="6"/>
  <c r="AP108" i="6"/>
  <c r="AQ108" i="6"/>
  <c r="AD108" i="6"/>
  <c r="AH108" i="6"/>
  <c r="AL108" i="6"/>
  <c r="AG108" i="6"/>
  <c r="AK108" i="6"/>
  <c r="AF108" i="6"/>
  <c r="AJ108" i="6"/>
  <c r="AN108" i="6"/>
  <c r="AE108" i="6"/>
  <c r="AI108" i="6"/>
  <c r="AM108" i="6"/>
  <c r="T108" i="6"/>
  <c r="H108" i="6"/>
  <c r="V108" i="3"/>
  <c r="U108" i="3"/>
  <c r="L108" i="3"/>
  <c r="I108" i="3"/>
  <c r="M108" i="3"/>
  <c r="BB108" i="3"/>
  <c r="J108" i="3"/>
  <c r="I105" i="3"/>
  <c r="N105" i="3"/>
  <c r="O105" i="3"/>
  <c r="J106" i="3"/>
  <c r="N109" i="4"/>
  <c r="O109" i="4"/>
  <c r="G215" i="10"/>
  <c r="A107" i="17"/>
  <c r="B106" i="17"/>
  <c r="F109" i="3"/>
  <c r="B109" i="3"/>
  <c r="K108" i="3"/>
  <c r="E109" i="3"/>
  <c r="W109" i="3"/>
  <c r="D109" i="3"/>
  <c r="AC109" i="3"/>
  <c r="C109" i="3"/>
  <c r="N108" i="5"/>
  <c r="O108" i="5"/>
  <c r="V109" i="5"/>
  <c r="U109" i="5"/>
  <c r="K211" i="10"/>
  <c r="W205" i="11"/>
  <c r="W201" i="11"/>
  <c r="Z205" i="11"/>
  <c r="Z201" i="11"/>
  <c r="K215" i="10"/>
  <c r="AB17" i="7"/>
  <c r="Y12" i="7"/>
  <c r="U12" i="7"/>
  <c r="T12" i="7"/>
  <c r="K47" i="10"/>
  <c r="AB13" i="7"/>
  <c r="U13" i="7"/>
  <c r="T13" i="7"/>
  <c r="K51" i="10"/>
  <c r="Y105" i="7"/>
  <c r="Z65" i="7"/>
  <c r="AA65" i="7"/>
  <c r="AA89" i="7"/>
  <c r="AA50" i="7"/>
  <c r="Z17" i="7"/>
  <c r="Y65" i="7"/>
  <c r="Y89" i="7"/>
  <c r="AB65" i="7"/>
  <c r="Y50" i="7"/>
  <c r="Z40" i="7"/>
  <c r="AA40" i="7"/>
  <c r="AB50" i="7"/>
  <c r="Z105" i="7"/>
  <c r="AB105" i="7"/>
  <c r="Y17" i="7"/>
  <c r="AB89" i="7"/>
  <c r="AA105" i="7"/>
  <c r="Y40" i="7"/>
  <c r="AB40" i="7"/>
  <c r="Z50" i="7"/>
  <c r="Z89" i="7"/>
  <c r="AA17" i="7"/>
  <c r="AB11" i="7"/>
  <c r="Z11" i="7"/>
  <c r="Y103" i="7"/>
  <c r="AA107" i="7"/>
  <c r="Z19" i="7"/>
  <c r="U19" i="7"/>
  <c r="T19" i="7"/>
  <c r="K75" i="10"/>
  <c r="T101" i="8"/>
  <c r="T103" i="8"/>
  <c r="T105" i="8"/>
  <c r="T107" i="8"/>
  <c r="T100" i="8"/>
  <c r="L207" i="10"/>
  <c r="T102" i="8"/>
  <c r="T104" i="8"/>
  <c r="T106" i="8"/>
  <c r="B109" i="18"/>
  <c r="A110" i="18"/>
  <c r="U67" i="5"/>
  <c r="T67" i="5"/>
  <c r="H171" i="10"/>
  <c r="U64" i="12"/>
  <c r="T64" i="12"/>
  <c r="I159" i="10"/>
  <c r="U19" i="12"/>
  <c r="T19" i="12"/>
  <c r="I75" i="10"/>
  <c r="U65" i="12"/>
  <c r="T65" i="12"/>
  <c r="I163" i="10"/>
  <c r="U63" i="12"/>
  <c r="T63" i="12"/>
  <c r="I155" i="10"/>
  <c r="AP109" i="5"/>
  <c r="AP112" i="5"/>
  <c r="AP113" i="5"/>
  <c r="AD109" i="5"/>
  <c r="AD112" i="5"/>
  <c r="AD113" i="5"/>
  <c r="AF109" i="5"/>
  <c r="AF112" i="5"/>
  <c r="AF113" i="5"/>
  <c r="AH109" i="5"/>
  <c r="AH112" i="5"/>
  <c r="AH113" i="5"/>
  <c r="AJ109" i="5"/>
  <c r="AJ112" i="5"/>
  <c r="AJ113" i="5"/>
  <c r="AK109" i="5"/>
  <c r="AK112" i="5"/>
  <c r="AK113" i="5"/>
  <c r="AM109" i="5"/>
  <c r="AM112" i="5"/>
  <c r="AM113" i="5"/>
  <c r="H109" i="5"/>
  <c r="AQ109" i="5"/>
  <c r="AQ112" i="5"/>
  <c r="AQ113" i="5"/>
  <c r="AE109" i="5"/>
  <c r="AE112" i="5"/>
  <c r="AE113" i="5"/>
  <c r="T109" i="5"/>
  <c r="AI109" i="5"/>
  <c r="AI112" i="5"/>
  <c r="AI113" i="5"/>
  <c r="AG109" i="5"/>
  <c r="AG112" i="5"/>
  <c r="AG113" i="5"/>
  <c r="AL109" i="5"/>
  <c r="AL112" i="5"/>
  <c r="AL113" i="5"/>
  <c r="AN109" i="5"/>
  <c r="AN112" i="5"/>
  <c r="AN113" i="5"/>
  <c r="K108" i="5"/>
  <c r="J109" i="5"/>
  <c r="BB109" i="5"/>
  <c r="K109" i="5"/>
  <c r="I106" i="5"/>
  <c r="N106" i="5"/>
  <c r="O106" i="5"/>
  <c r="L109" i="5"/>
  <c r="M110" i="5"/>
  <c r="N110" i="5"/>
  <c r="O110" i="5"/>
  <c r="I109" i="5"/>
  <c r="M109" i="5"/>
  <c r="N109" i="5"/>
  <c r="O109" i="5"/>
  <c r="J107" i="5"/>
  <c r="N107" i="5"/>
  <c r="O107" i="5"/>
  <c r="AO113" i="7"/>
  <c r="BA113" i="7"/>
  <c r="A107" i="15"/>
  <c r="B106" i="15"/>
  <c r="U19" i="5"/>
  <c r="T19" i="5"/>
  <c r="H75" i="10"/>
  <c r="U14" i="12"/>
  <c r="T14" i="12"/>
  <c r="I55" i="10"/>
  <c r="U17" i="12"/>
  <c r="T17" i="12"/>
  <c r="I67" i="10"/>
  <c r="U6" i="12"/>
  <c r="T6" i="12"/>
  <c r="I23" i="10"/>
  <c r="U8" i="12"/>
  <c r="T8" i="12"/>
  <c r="I31" i="10"/>
  <c r="U15" i="12"/>
  <c r="T15" i="12"/>
  <c r="I59" i="10"/>
  <c r="A113" i="14"/>
  <c r="B112" i="14"/>
  <c r="U7" i="4"/>
  <c r="T7" i="4"/>
  <c r="G27" i="10"/>
  <c r="F106" i="16"/>
  <c r="G106" i="16"/>
  <c r="I106" i="16"/>
  <c r="E106" i="16"/>
  <c r="H106" i="16"/>
  <c r="C106" i="16"/>
  <c r="N108" i="6"/>
  <c r="O108" i="6"/>
  <c r="B109" i="22"/>
  <c r="A110" i="22"/>
  <c r="B107" i="20"/>
  <c r="A108" i="20"/>
  <c r="U63" i="4"/>
  <c r="T63" i="4"/>
  <c r="G155" i="10"/>
  <c r="K205" i="11"/>
  <c r="I109" i="6"/>
  <c r="L109" i="6"/>
  <c r="J109" i="6"/>
  <c r="K109" i="6"/>
  <c r="M110" i="6"/>
  <c r="N110" i="6"/>
  <c r="O110" i="6"/>
  <c r="BB109" i="6"/>
  <c r="M109" i="6"/>
  <c r="N109" i="6"/>
  <c r="O109" i="6"/>
  <c r="I106" i="6"/>
  <c r="N106" i="6"/>
  <c r="O106" i="6"/>
  <c r="J107" i="6"/>
  <c r="N107" i="6"/>
  <c r="O107" i="6"/>
  <c r="A110" i="19"/>
  <c r="B109" i="19"/>
  <c r="M109" i="3"/>
  <c r="K109" i="3"/>
  <c r="L109" i="3"/>
  <c r="I109" i="3"/>
  <c r="J109" i="3"/>
  <c r="M110" i="3"/>
  <c r="N110" i="3"/>
  <c r="O110" i="3"/>
  <c r="BB109" i="3"/>
  <c r="I106" i="3"/>
  <c r="N106" i="3"/>
  <c r="O106" i="3"/>
  <c r="J107" i="3"/>
  <c r="N107" i="3"/>
  <c r="O107" i="3"/>
  <c r="V109" i="3"/>
  <c r="U109" i="3"/>
  <c r="AP109" i="3"/>
  <c r="AP112" i="3"/>
  <c r="AP113" i="3"/>
  <c r="AQ109" i="3"/>
  <c r="AQ112" i="3"/>
  <c r="AQ113" i="3"/>
  <c r="T109" i="3"/>
  <c r="AD109" i="3"/>
  <c r="AD112" i="3"/>
  <c r="AD113" i="3"/>
  <c r="AE109" i="3"/>
  <c r="AE112" i="3"/>
  <c r="AE113" i="3"/>
  <c r="AF109" i="3"/>
  <c r="AF112" i="3"/>
  <c r="AF113" i="3"/>
  <c r="AG109" i="3"/>
  <c r="AG112" i="3"/>
  <c r="AG113" i="3"/>
  <c r="AH109" i="3"/>
  <c r="AH112" i="3"/>
  <c r="AH113" i="3"/>
  <c r="AI109" i="3"/>
  <c r="AI112" i="3"/>
  <c r="AI113" i="3"/>
  <c r="AJ109" i="3"/>
  <c r="AJ112" i="3"/>
  <c r="AJ113" i="3"/>
  <c r="AK109" i="3"/>
  <c r="AK112" i="3"/>
  <c r="AK113" i="3"/>
  <c r="AL109" i="3"/>
  <c r="AL112" i="3"/>
  <c r="AL113" i="3"/>
  <c r="AM109" i="3"/>
  <c r="AM112" i="3"/>
  <c r="AM113" i="3"/>
  <c r="AN109" i="3"/>
  <c r="AN112" i="3"/>
  <c r="AN113" i="3"/>
  <c r="H109" i="3"/>
  <c r="N108" i="3"/>
  <c r="O108" i="3"/>
  <c r="B106" i="21"/>
  <c r="A107" i="21"/>
  <c r="U15" i="5"/>
  <c r="T15" i="5"/>
  <c r="H59" i="10"/>
  <c r="U54" i="5"/>
  <c r="T54" i="5"/>
  <c r="H119" i="10"/>
  <c r="U63" i="5"/>
  <c r="T63" i="5"/>
  <c r="H155" i="10"/>
  <c r="U17" i="4"/>
  <c r="T17" i="4"/>
  <c r="G67" i="10"/>
  <c r="D105" i="16"/>
  <c r="U109" i="6"/>
  <c r="V109" i="6"/>
  <c r="AP109" i="6"/>
  <c r="AP112" i="6"/>
  <c r="AP113" i="6"/>
  <c r="AE109" i="6"/>
  <c r="AE112" i="6"/>
  <c r="AE113" i="6"/>
  <c r="AI109" i="6"/>
  <c r="AI112" i="6"/>
  <c r="AI113" i="6"/>
  <c r="AM109" i="6"/>
  <c r="AM112" i="6"/>
  <c r="AM113" i="6"/>
  <c r="AQ109" i="6"/>
  <c r="AQ112" i="6"/>
  <c r="AQ113" i="6"/>
  <c r="AD109" i="6"/>
  <c r="AD112" i="6"/>
  <c r="AD113" i="6"/>
  <c r="AH109" i="6"/>
  <c r="AH112" i="6"/>
  <c r="AH113" i="6"/>
  <c r="AL109" i="6"/>
  <c r="AL112" i="6"/>
  <c r="AL113" i="6"/>
  <c r="T109" i="6"/>
  <c r="AG109" i="6"/>
  <c r="AG112" i="6"/>
  <c r="AG113" i="6"/>
  <c r="AK109" i="6"/>
  <c r="AK112" i="6"/>
  <c r="AK113" i="6"/>
  <c r="AF109" i="6"/>
  <c r="AF112" i="6"/>
  <c r="AF113" i="6"/>
  <c r="AJ109" i="6"/>
  <c r="AJ112" i="6"/>
  <c r="AJ113" i="6"/>
  <c r="AN109" i="6"/>
  <c r="AN112" i="6"/>
  <c r="AN113" i="6"/>
  <c r="H109" i="6"/>
  <c r="T100" i="4"/>
  <c r="G207" i="10"/>
  <c r="T101" i="4"/>
  <c r="T102" i="4"/>
  <c r="T103" i="4"/>
  <c r="T104" i="4"/>
  <c r="T105" i="4"/>
  <c r="T106" i="4"/>
  <c r="T107" i="4"/>
  <c r="A108" i="17"/>
  <c r="B107" i="17"/>
  <c r="A108" i="16"/>
  <c r="B107" i="16"/>
  <c r="T100" i="12"/>
  <c r="I207" i="10"/>
  <c r="T101" i="12"/>
  <c r="T102" i="12"/>
  <c r="T103" i="12"/>
  <c r="T104" i="12"/>
  <c r="T105" i="12"/>
  <c r="T106" i="12"/>
  <c r="T107" i="12"/>
  <c r="U14" i="5"/>
  <c r="T14" i="5"/>
  <c r="H55" i="10"/>
  <c r="U65" i="4"/>
  <c r="T65" i="4"/>
  <c r="G163" i="10"/>
  <c r="U55" i="4"/>
  <c r="T55" i="4"/>
  <c r="G123" i="10"/>
  <c r="Y92" i="6"/>
  <c r="Z56" i="6"/>
  <c r="U56" i="6"/>
  <c r="T56" i="6"/>
  <c r="Z83" i="6"/>
  <c r="Y100" i="6"/>
  <c r="Z60" i="6"/>
  <c r="U60" i="6"/>
  <c r="T60" i="6"/>
  <c r="AB69" i="6"/>
  <c r="Z15" i="6"/>
  <c r="U15" i="6"/>
  <c r="T15" i="6"/>
  <c r="J59" i="10"/>
  <c r="AA34" i="6"/>
  <c r="AA103" i="6"/>
  <c r="Z104" i="6"/>
  <c r="Z64" i="6"/>
  <c r="U64" i="6"/>
  <c r="T64" i="6"/>
  <c r="Z87" i="6"/>
  <c r="AB65" i="6"/>
  <c r="U65" i="6"/>
  <c r="T65" i="6"/>
  <c r="AB105" i="6"/>
  <c r="Z91" i="6"/>
  <c r="N109" i="3"/>
  <c r="O109" i="3"/>
  <c r="BA113" i="5"/>
  <c r="B110" i="18"/>
  <c r="A111" i="18"/>
  <c r="U17" i="7"/>
  <c r="T17" i="7"/>
  <c r="K67" i="10"/>
  <c r="AB45" i="3"/>
  <c r="Y45" i="3"/>
  <c r="Y8" i="3"/>
  <c r="AA8" i="3"/>
  <c r="Z39" i="3"/>
  <c r="Z45" i="3"/>
  <c r="AB25" i="3"/>
  <c r="AA27" i="3"/>
  <c r="Y27" i="3"/>
  <c r="AB27" i="3"/>
  <c r="AA50" i="3"/>
  <c r="AA31" i="3"/>
  <c r="Z31" i="3"/>
  <c r="AB37" i="3"/>
  <c r="Z40" i="3"/>
  <c r="AB40" i="3"/>
  <c r="AB26" i="3"/>
  <c r="Y26" i="3"/>
  <c r="Y38" i="3"/>
  <c r="AB29" i="3"/>
  <c r="AA38" i="3"/>
  <c r="Z28" i="3"/>
  <c r="Y23" i="3"/>
  <c r="Y14" i="3"/>
  <c r="U14" i="3"/>
  <c r="T14" i="3"/>
  <c r="F55" i="10"/>
  <c r="AB23" i="3"/>
  <c r="AA23" i="3"/>
  <c r="AA46" i="3"/>
  <c r="AA30" i="3"/>
  <c r="AA16" i="3"/>
  <c r="Z51" i="3"/>
  <c r="AA42" i="3"/>
  <c r="AB64" i="3"/>
  <c r="AA36" i="3"/>
  <c r="Y16" i="3"/>
  <c r="Z94" i="3"/>
  <c r="AB104" i="3"/>
  <c r="AA64" i="3"/>
  <c r="Z64" i="3"/>
  <c r="Y36" i="3"/>
  <c r="Y94" i="3"/>
  <c r="AB94" i="3"/>
  <c r="Z16" i="3"/>
  <c r="AB36" i="3"/>
  <c r="Y64" i="3"/>
  <c r="U64" i="3"/>
  <c r="T64" i="3"/>
  <c r="Y87" i="3"/>
  <c r="AB16" i="3"/>
  <c r="AA94" i="3"/>
  <c r="Y104" i="3"/>
  <c r="Z36" i="3"/>
  <c r="Z87" i="3"/>
  <c r="AA87" i="3"/>
  <c r="AB87" i="3"/>
  <c r="AA104" i="3"/>
  <c r="Z104" i="3"/>
  <c r="Y10" i="3"/>
  <c r="U10" i="3"/>
  <c r="T10" i="3"/>
  <c r="F39" i="10"/>
  <c r="Z47" i="3"/>
  <c r="AB42" i="3"/>
  <c r="AB105" i="3"/>
  <c r="AB89" i="3"/>
  <c r="AB98" i="3"/>
  <c r="Z65" i="3"/>
  <c r="AA98" i="3"/>
  <c r="Y42" i="3"/>
  <c r="Z105" i="3"/>
  <c r="AA65" i="3"/>
  <c r="Z98" i="3"/>
  <c r="Z42" i="3"/>
  <c r="AA105" i="3"/>
  <c r="AA89" i="3"/>
  <c r="Z89" i="3"/>
  <c r="Y51" i="3"/>
  <c r="AA51" i="3"/>
  <c r="Y98" i="3"/>
  <c r="Y89" i="3"/>
  <c r="Y65" i="3"/>
  <c r="AB65" i="3"/>
  <c r="AB51" i="3"/>
  <c r="Y105" i="3"/>
  <c r="Y67" i="3"/>
  <c r="Y50" i="3"/>
  <c r="AB67" i="3"/>
  <c r="Y107" i="3"/>
  <c r="Y99" i="3"/>
  <c r="Z67" i="3"/>
  <c r="Z59" i="3"/>
  <c r="AA59" i="3"/>
  <c r="AB59" i="3"/>
  <c r="Z99" i="3"/>
  <c r="AB99" i="3"/>
  <c r="Y59" i="3"/>
  <c r="U59" i="3"/>
  <c r="T59" i="3"/>
  <c r="F139" i="10"/>
  <c r="AB50" i="3"/>
  <c r="Z50" i="3"/>
  <c r="AB107" i="3"/>
  <c r="AA67" i="3"/>
  <c r="Z27" i="3"/>
  <c r="Z107" i="3"/>
  <c r="AA107" i="3"/>
  <c r="AA99" i="3"/>
  <c r="B107" i="15"/>
  <c r="A108" i="15"/>
  <c r="T101" i="7"/>
  <c r="T103" i="7"/>
  <c r="T105" i="7"/>
  <c r="T107" i="7"/>
  <c r="T100" i="7"/>
  <c r="K207" i="10"/>
  <c r="T102" i="7"/>
  <c r="T104" i="7"/>
  <c r="T106" i="7"/>
  <c r="H215" i="10"/>
  <c r="N201" i="11"/>
  <c r="N205" i="11"/>
  <c r="H211" i="10"/>
  <c r="Z102" i="5"/>
  <c r="Y102" i="5"/>
  <c r="AB102" i="5"/>
  <c r="AA102" i="5"/>
  <c r="AA105" i="5"/>
  <c r="Z105" i="5"/>
  <c r="Y105" i="5"/>
  <c r="AB105" i="5"/>
  <c r="AA103" i="5"/>
  <c r="Z103" i="5"/>
  <c r="Y103" i="5"/>
  <c r="AB103" i="5"/>
  <c r="AO113" i="5"/>
  <c r="U65" i="7"/>
  <c r="T65" i="7"/>
  <c r="K163" i="10"/>
  <c r="B113" i="14"/>
  <c r="A114" i="14"/>
  <c r="C107" i="16"/>
  <c r="I107" i="16"/>
  <c r="H107" i="16"/>
  <c r="G107" i="16"/>
  <c r="F107" i="16"/>
  <c r="E107" i="16"/>
  <c r="F79" i="10"/>
  <c r="F83" i="10"/>
  <c r="F87" i="10"/>
  <c r="F91" i="10"/>
  <c r="H105" i="11"/>
  <c r="F111" i="10"/>
  <c r="F103" i="10"/>
  <c r="F95" i="10"/>
  <c r="F99" i="10"/>
  <c r="F107" i="10"/>
  <c r="F119" i="10"/>
  <c r="H109" i="11"/>
  <c r="H113" i="11"/>
  <c r="F115" i="10"/>
  <c r="H101" i="11"/>
  <c r="F135" i="10"/>
  <c r="F127" i="10"/>
  <c r="F123" i="10"/>
  <c r="F151" i="10"/>
  <c r="H121" i="11"/>
  <c r="H117" i="11"/>
  <c r="F131" i="10"/>
  <c r="H125" i="11"/>
  <c r="F143" i="10"/>
  <c r="H137" i="11"/>
  <c r="H133" i="11"/>
  <c r="F147" i="10"/>
  <c r="H129" i="11"/>
  <c r="F159" i="10"/>
  <c r="F155" i="10"/>
  <c r="H141" i="11"/>
  <c r="H145" i="11"/>
  <c r="H149" i="11"/>
  <c r="F183" i="10"/>
  <c r="H153" i="11"/>
  <c r="H161" i="11"/>
  <c r="F175" i="10"/>
  <c r="H157" i="11"/>
  <c r="F167" i="10"/>
  <c r="F179" i="10"/>
  <c r="F195" i="10"/>
  <c r="F199" i="10"/>
  <c r="F191" i="10"/>
  <c r="F187" i="10"/>
  <c r="F215" i="10"/>
  <c r="H201" i="11"/>
  <c r="H205" i="11"/>
  <c r="F203" i="10"/>
  <c r="F211" i="10"/>
  <c r="A111" i="22"/>
  <c r="B110" i="22"/>
  <c r="A109" i="16"/>
  <c r="B108" i="16"/>
  <c r="A108" i="21"/>
  <c r="B107" i="21"/>
  <c r="AO113" i="6"/>
  <c r="BA113" i="3"/>
  <c r="A111" i="19"/>
  <c r="B110" i="19"/>
  <c r="A109" i="20"/>
  <c r="B108" i="20"/>
  <c r="A109" i="17"/>
  <c r="B108" i="17"/>
  <c r="J75" i="10"/>
  <c r="J79" i="10"/>
  <c r="J83" i="10"/>
  <c r="J87" i="10"/>
  <c r="J99" i="10"/>
  <c r="J111" i="10"/>
  <c r="J103" i="10"/>
  <c r="J95" i="10"/>
  <c r="J91" i="10"/>
  <c r="J107" i="10"/>
  <c r="J115" i="10"/>
  <c r="J119" i="10"/>
  <c r="T101" i="11"/>
  <c r="J127" i="10"/>
  <c r="T105" i="11"/>
  <c r="J135" i="10"/>
  <c r="J123" i="10"/>
  <c r="T109" i="11"/>
  <c r="T117" i="11"/>
  <c r="J131" i="10"/>
  <c r="T113" i="11"/>
  <c r="J143" i="10"/>
  <c r="T121" i="11"/>
  <c r="T125" i="11"/>
  <c r="J139" i="10"/>
  <c r="T129" i="11"/>
  <c r="T133" i="11"/>
  <c r="J147" i="10"/>
  <c r="T137" i="11"/>
  <c r="J151" i="10"/>
  <c r="J155" i="10"/>
  <c r="T141" i="11"/>
  <c r="T145" i="11"/>
  <c r="T157" i="11"/>
  <c r="J159" i="10"/>
  <c r="J167" i="10"/>
  <c r="J163" i="10"/>
  <c r="T149" i="11"/>
  <c r="J171" i="10"/>
  <c r="T161" i="11"/>
  <c r="T153" i="11"/>
  <c r="J175" i="10"/>
  <c r="J183" i="10"/>
  <c r="J179" i="10"/>
  <c r="J187" i="10"/>
  <c r="J191" i="10"/>
  <c r="J195" i="10"/>
  <c r="J199" i="10"/>
  <c r="J215" i="10"/>
  <c r="J203" i="10"/>
  <c r="J211" i="10"/>
  <c r="T205" i="11"/>
  <c r="T201" i="11"/>
  <c r="BA113" i="6"/>
  <c r="AO113" i="3"/>
  <c r="D106" i="16"/>
  <c r="U16" i="3"/>
  <c r="T16" i="3"/>
  <c r="F63" i="10"/>
  <c r="A109" i="15"/>
  <c r="B108" i="15"/>
  <c r="T100" i="5"/>
  <c r="H207" i="10"/>
  <c r="T102" i="5"/>
  <c r="T104" i="5"/>
  <c r="T106" i="5"/>
  <c r="T101" i="5"/>
  <c r="T103" i="5"/>
  <c r="T105" i="5"/>
  <c r="T107" i="5"/>
  <c r="U67" i="3"/>
  <c r="T67" i="3"/>
  <c r="F171" i="10"/>
  <c r="U65" i="3"/>
  <c r="T65" i="3"/>
  <c r="F163" i="10"/>
  <c r="U8" i="3"/>
  <c r="T8" i="3"/>
  <c r="F31" i="10"/>
  <c r="A112" i="18"/>
  <c r="B111" i="18"/>
  <c r="B114" i="14"/>
  <c r="A115" i="14"/>
  <c r="B109" i="17"/>
  <c r="A110" i="17"/>
  <c r="A109" i="21"/>
  <c r="B108" i="21"/>
  <c r="A110" i="16"/>
  <c r="B109" i="16"/>
  <c r="A110" i="20"/>
  <c r="B109" i="20"/>
  <c r="T100" i="3"/>
  <c r="F207" i="10"/>
  <c r="T101" i="3"/>
  <c r="T102" i="3"/>
  <c r="T103" i="3"/>
  <c r="T104" i="3"/>
  <c r="T105" i="3"/>
  <c r="T106" i="3"/>
  <c r="T107" i="3"/>
  <c r="D107" i="16"/>
  <c r="A112" i="19"/>
  <c r="B111" i="19"/>
  <c r="T102" i="6"/>
  <c r="T100" i="6"/>
  <c r="J207" i="10"/>
  <c r="T101" i="6"/>
  <c r="T103" i="6"/>
  <c r="T104" i="6"/>
  <c r="T105" i="6"/>
  <c r="T106" i="6"/>
  <c r="T107" i="6"/>
  <c r="G108" i="16"/>
  <c r="E108" i="16"/>
  <c r="F108" i="16"/>
  <c r="I108" i="16"/>
  <c r="H108" i="16"/>
  <c r="C108" i="16"/>
  <c r="A112" i="22"/>
  <c r="B111" i="22"/>
  <c r="A110" i="15"/>
  <c r="B109" i="15"/>
  <c r="A113" i="18"/>
  <c r="B112" i="18"/>
  <c r="B115" i="14"/>
  <c r="A116" i="14"/>
  <c r="A110" i="21"/>
  <c r="B109" i="21"/>
  <c r="B112" i="19"/>
  <c r="A113" i="19"/>
  <c r="A111" i="20"/>
  <c r="B110" i="20"/>
  <c r="E109" i="16"/>
  <c r="I109" i="16"/>
  <c r="G109" i="16"/>
  <c r="F109" i="16"/>
  <c r="H109" i="16"/>
  <c r="C109" i="16"/>
  <c r="A111" i="17"/>
  <c r="B110" i="17"/>
  <c r="B110" i="16"/>
  <c r="A111" i="16"/>
  <c r="A113" i="22"/>
  <c r="B112" i="22"/>
  <c r="D108" i="16"/>
  <c r="A114" i="18"/>
  <c r="B113" i="18"/>
  <c r="A111" i="15"/>
  <c r="B110" i="15"/>
  <c r="B116" i="14"/>
  <c r="A117" i="14"/>
  <c r="B111" i="20"/>
  <c r="A112" i="20"/>
  <c r="B113" i="22"/>
  <c r="A114" i="22"/>
  <c r="D109" i="16"/>
  <c r="A112" i="17"/>
  <c r="B111" i="17"/>
  <c r="A112" i="16"/>
  <c r="B111" i="16"/>
  <c r="A114" i="19"/>
  <c r="B113" i="19"/>
  <c r="B110" i="21"/>
  <c r="A111" i="21"/>
  <c r="A112" i="15"/>
  <c r="B111" i="15"/>
  <c r="A115" i="18"/>
  <c r="B114" i="18"/>
  <c r="B117" i="14"/>
  <c r="A118" i="14"/>
  <c r="A112" i="21"/>
  <c r="B111" i="21"/>
  <c r="A115" i="22"/>
  <c r="B114" i="22"/>
  <c r="A115" i="19"/>
  <c r="B114" i="19"/>
  <c r="A113" i="16"/>
  <c r="B112" i="16"/>
  <c r="A113" i="20"/>
  <c r="B112" i="20"/>
  <c r="A113" i="17"/>
  <c r="B112" i="17"/>
  <c r="A116" i="18"/>
  <c r="B115" i="18"/>
  <c r="A113" i="15"/>
  <c r="B112" i="15"/>
  <c r="A119" i="14"/>
  <c r="B118" i="14"/>
  <c r="B113" i="17"/>
  <c r="A114" i="17"/>
  <c r="A114" i="20"/>
  <c r="B113" i="20"/>
  <c r="A116" i="19"/>
  <c r="B115" i="19"/>
  <c r="A116" i="22"/>
  <c r="B115" i="22"/>
  <c r="A114" i="16"/>
  <c r="B113" i="16"/>
  <c r="A113" i="21"/>
  <c r="B112" i="21"/>
  <c r="A114" i="15"/>
  <c r="B113" i="15"/>
  <c r="A117" i="18"/>
  <c r="B116" i="18"/>
  <c r="B119" i="14"/>
  <c r="A120" i="14"/>
  <c r="B116" i="19"/>
  <c r="A117" i="19"/>
  <c r="A114" i="21"/>
  <c r="B113" i="21"/>
  <c r="A115" i="20"/>
  <c r="B114" i="20"/>
  <c r="B114" i="16"/>
  <c r="A115" i="16"/>
  <c r="A117" i="22"/>
  <c r="B116" i="22"/>
  <c r="A115" i="17"/>
  <c r="B114" i="17"/>
  <c r="B117" i="18"/>
  <c r="A118" i="18"/>
  <c r="A115" i="15"/>
  <c r="B114" i="15"/>
  <c r="B120" i="14"/>
  <c r="A121" i="14"/>
  <c r="A116" i="16"/>
  <c r="B115" i="16"/>
  <c r="A116" i="17"/>
  <c r="B115" i="17"/>
  <c r="B117" i="22"/>
  <c r="A118" i="22"/>
  <c r="B115" i="20"/>
  <c r="A116" i="20"/>
  <c r="B114" i="21"/>
  <c r="A115" i="21"/>
  <c r="A118" i="19"/>
  <c r="B117" i="19"/>
  <c r="A119" i="18"/>
  <c r="B118" i="18"/>
  <c r="A116" i="15"/>
  <c r="B115" i="15"/>
  <c r="B121" i="14"/>
  <c r="A122" i="14"/>
  <c r="A116" i="21"/>
  <c r="B115" i="21"/>
  <c r="A117" i="20"/>
  <c r="B116" i="20"/>
  <c r="A117" i="17"/>
  <c r="B116" i="17"/>
  <c r="A119" i="22"/>
  <c r="B118" i="22"/>
  <c r="A119" i="19"/>
  <c r="B118" i="19"/>
  <c r="A117" i="16"/>
  <c r="B116" i="16"/>
  <c r="A117" i="15"/>
  <c r="B116" i="15"/>
  <c r="A120" i="18"/>
  <c r="B119" i="18"/>
  <c r="B122" i="14"/>
  <c r="A123" i="14"/>
  <c r="A120" i="19"/>
  <c r="B119" i="19"/>
  <c r="A120" i="22"/>
  <c r="B119" i="22"/>
  <c r="A118" i="20"/>
  <c r="B117" i="20"/>
  <c r="A118" i="16"/>
  <c r="B117" i="16"/>
  <c r="B117" i="17"/>
  <c r="A118" i="17"/>
  <c r="A117" i="21"/>
  <c r="B116" i="21"/>
  <c r="A121" i="18"/>
  <c r="B120" i="18"/>
  <c r="A118" i="15"/>
  <c r="B117" i="15"/>
  <c r="B123" i="14"/>
  <c r="A124" i="14"/>
  <c r="A119" i="17"/>
  <c r="B118" i="17"/>
  <c r="A121" i="22"/>
  <c r="B120" i="22"/>
  <c r="B118" i="16"/>
  <c r="A119" i="16"/>
  <c r="B120" i="19"/>
  <c r="A121" i="19"/>
  <c r="A118" i="21"/>
  <c r="B117" i="21"/>
  <c r="A119" i="20"/>
  <c r="B118" i="20"/>
  <c r="A119" i="15"/>
  <c r="B118" i="15"/>
  <c r="A122" i="18"/>
  <c r="B121" i="18"/>
  <c r="B124" i="14"/>
  <c r="A125" i="14"/>
  <c r="A122" i="19"/>
  <c r="B121" i="19"/>
  <c r="B119" i="20"/>
  <c r="A120" i="20"/>
  <c r="B118" i="21"/>
  <c r="A119" i="21"/>
  <c r="A120" i="16"/>
  <c r="B119" i="16"/>
  <c r="B121" i="22"/>
  <c r="A122" i="22"/>
  <c r="A120" i="17"/>
  <c r="B119" i="17"/>
  <c r="A123" i="18"/>
  <c r="B122" i="18"/>
  <c r="A120" i="15"/>
  <c r="B119" i="15"/>
  <c r="B125" i="14"/>
  <c r="A126" i="14"/>
  <c r="A121" i="17"/>
  <c r="B120" i="17"/>
  <c r="A121" i="16"/>
  <c r="B120" i="16"/>
  <c r="A123" i="22"/>
  <c r="B122" i="22"/>
  <c r="A120" i="21"/>
  <c r="B119" i="21"/>
  <c r="A121" i="20"/>
  <c r="B120" i="20"/>
  <c r="A123" i="19"/>
  <c r="B122" i="19"/>
  <c r="A121" i="15"/>
  <c r="B120" i="15"/>
  <c r="A124" i="18"/>
  <c r="B123" i="18"/>
  <c r="B126" i="14"/>
  <c r="A127" i="14"/>
  <c r="A122" i="20"/>
  <c r="B121" i="20"/>
  <c r="A121" i="21"/>
  <c r="B120" i="21"/>
  <c r="B121" i="17"/>
  <c r="A122" i="17"/>
  <c r="A124" i="22"/>
  <c r="B123" i="22"/>
  <c r="A124" i="19"/>
  <c r="B123" i="19"/>
  <c r="A122" i="16"/>
  <c r="B121" i="16"/>
  <c r="A125" i="18"/>
  <c r="B124" i="18"/>
  <c r="A122" i="15"/>
  <c r="B121" i="15"/>
  <c r="B127" i="14"/>
  <c r="A128" i="14"/>
  <c r="A125" i="22"/>
  <c r="B124" i="22"/>
  <c r="A123" i="17"/>
  <c r="B122" i="17"/>
  <c r="B122" i="16"/>
  <c r="A123" i="16"/>
  <c r="B124" i="19"/>
  <c r="A125" i="19"/>
  <c r="A122" i="21"/>
  <c r="B121" i="21"/>
  <c r="A123" i="20"/>
  <c r="B122" i="20"/>
  <c r="A123" i="15"/>
  <c r="B122" i="15"/>
  <c r="B125" i="18"/>
  <c r="A126" i="18"/>
  <c r="A129" i="14"/>
  <c r="B128" i="14"/>
  <c r="B122" i="21"/>
  <c r="A123" i="21"/>
  <c r="A126" i="19"/>
  <c r="B125" i="19"/>
  <c r="B125" i="22"/>
  <c r="A126" i="22"/>
  <c r="B123" i="20"/>
  <c r="A124" i="20"/>
  <c r="A124" i="16"/>
  <c r="B123" i="16"/>
  <c r="A124" i="17"/>
  <c r="B123" i="17"/>
  <c r="A127" i="18"/>
  <c r="B126" i="18"/>
  <c r="A124" i="15"/>
  <c r="B123" i="15"/>
  <c r="B129" i="14"/>
  <c r="A130" i="14"/>
  <c r="A125" i="17"/>
  <c r="B124" i="17"/>
  <c r="A127" i="22"/>
  <c r="B126" i="22"/>
  <c r="A127" i="19"/>
  <c r="B126" i="19"/>
  <c r="A125" i="16"/>
  <c r="B124" i="16"/>
  <c r="A124" i="21"/>
  <c r="B123" i="21"/>
  <c r="A125" i="20"/>
  <c r="B124" i="20"/>
  <c r="A125" i="15"/>
  <c r="B124" i="15"/>
  <c r="A128" i="18"/>
  <c r="B127" i="18"/>
  <c r="B130" i="14"/>
  <c r="A131" i="14"/>
  <c r="A126" i="20"/>
  <c r="B125" i="20"/>
  <c r="B125" i="17"/>
  <c r="A126" i="17"/>
  <c r="A128" i="19"/>
  <c r="B127" i="19"/>
  <c r="A125" i="21"/>
  <c r="B124" i="21"/>
  <c r="A126" i="16"/>
  <c r="B125" i="16"/>
  <c r="A128" i="22"/>
  <c r="B127" i="22"/>
  <c r="A129" i="18"/>
  <c r="B128" i="18"/>
  <c r="A126" i="15"/>
  <c r="B125" i="15"/>
  <c r="A132" i="14"/>
  <c r="B131" i="14"/>
  <c r="A129" i="22"/>
  <c r="B128" i="22"/>
  <c r="B126" i="16"/>
  <c r="A127" i="16"/>
  <c r="A126" i="21"/>
  <c r="B125" i="21"/>
  <c r="B128" i="19"/>
  <c r="A129" i="19"/>
  <c r="A127" i="17"/>
  <c r="B126" i="17"/>
  <c r="A127" i="20"/>
  <c r="B126" i="20"/>
  <c r="A127" i="15"/>
  <c r="B126" i="15"/>
  <c r="A130" i="18"/>
  <c r="B129" i="18"/>
  <c r="B132" i="14"/>
  <c r="A133" i="14"/>
  <c r="B129" i="22"/>
  <c r="A130" i="22"/>
  <c r="B127" i="20"/>
  <c r="A128" i="20"/>
  <c r="A128" i="17"/>
  <c r="B127" i="17"/>
  <c r="A130" i="19"/>
  <c r="B129" i="19"/>
  <c r="B126" i="21"/>
  <c r="A127" i="21"/>
  <c r="A128" i="16"/>
  <c r="B127" i="16"/>
  <c r="A131" i="18"/>
  <c r="B130" i="18"/>
  <c r="A128" i="15"/>
  <c r="B127" i="15"/>
  <c r="B133" i="14"/>
  <c r="A134" i="14"/>
  <c r="A129" i="16"/>
  <c r="B128" i="16"/>
  <c r="A131" i="19"/>
  <c r="B130" i="19"/>
  <c r="A129" i="17"/>
  <c r="B128" i="17"/>
  <c r="A129" i="20"/>
  <c r="B128" i="20"/>
  <c r="A131" i="22"/>
  <c r="B130" i="22"/>
  <c r="A128" i="21"/>
  <c r="B127" i="21"/>
  <c r="A129" i="15"/>
  <c r="B128" i="15"/>
  <c r="A132" i="18"/>
  <c r="B131" i="18"/>
  <c r="B134" i="14"/>
  <c r="A135" i="14"/>
  <c r="A132" i="22"/>
  <c r="B131" i="22"/>
  <c r="A130" i="20"/>
  <c r="B129" i="20"/>
  <c r="A129" i="21"/>
  <c r="B128" i="21"/>
  <c r="A132" i="19"/>
  <c r="B131" i="19"/>
  <c r="A130" i="16"/>
  <c r="B129" i="16"/>
  <c r="B129" i="17"/>
  <c r="A130" i="17"/>
  <c r="B132" i="18"/>
  <c r="A133" i="18"/>
  <c r="B129" i="15"/>
  <c r="A130" i="15"/>
  <c r="B135" i="14"/>
  <c r="A136" i="14"/>
  <c r="A133" i="22"/>
  <c r="B132" i="22"/>
  <c r="B130" i="16"/>
  <c r="A131" i="16"/>
  <c r="A131" i="20"/>
  <c r="B130" i="20"/>
  <c r="A131" i="17"/>
  <c r="B130" i="17"/>
  <c r="B132" i="19"/>
  <c r="A133" i="19"/>
  <c r="A130" i="21"/>
  <c r="B129" i="21"/>
  <c r="A131" i="15"/>
  <c r="B130" i="15"/>
  <c r="B133" i="18"/>
  <c r="A134" i="18"/>
  <c r="B136" i="14"/>
  <c r="A137" i="14"/>
  <c r="B130" i="21"/>
  <c r="A131" i="21"/>
  <c r="B131" i="20"/>
  <c r="A132" i="20"/>
  <c r="A132" i="16"/>
  <c r="B131" i="16"/>
  <c r="B133" i="22"/>
  <c r="A134" i="22"/>
  <c r="A134" i="19"/>
  <c r="B133" i="19"/>
  <c r="A132" i="17"/>
  <c r="B131" i="17"/>
  <c r="B134" i="18"/>
  <c r="A135" i="18"/>
  <c r="B131" i="15"/>
  <c r="A132" i="15"/>
  <c r="B137" i="14"/>
  <c r="A138" i="14"/>
  <c r="A133" i="16"/>
  <c r="B132" i="16"/>
  <c r="A133" i="20"/>
  <c r="B132" i="20"/>
  <c r="A135" i="22"/>
  <c r="B134" i="22"/>
  <c r="A132" i="21"/>
  <c r="B131" i="21"/>
  <c r="A133" i="17"/>
  <c r="B132" i="17"/>
  <c r="A135" i="19"/>
  <c r="B134" i="19"/>
  <c r="A133" i="15"/>
  <c r="B132" i="15"/>
  <c r="A136" i="18"/>
  <c r="B135" i="18"/>
  <c r="B138" i="14"/>
  <c r="A139" i="14"/>
  <c r="B133" i="17"/>
  <c r="A134" i="17"/>
  <c r="A134" i="20"/>
  <c r="B133" i="20"/>
  <c r="A136" i="19"/>
  <c r="B135" i="19"/>
  <c r="A133" i="21"/>
  <c r="B132" i="21"/>
  <c r="A136" i="22"/>
  <c r="B135" i="22"/>
  <c r="A134" i="16"/>
  <c r="B133" i="16"/>
  <c r="A137" i="18"/>
  <c r="B136" i="18"/>
  <c r="A134" i="15"/>
  <c r="B133" i="15"/>
  <c r="B139" i="14"/>
  <c r="A140" i="14"/>
  <c r="B134" i="16"/>
  <c r="A135" i="16"/>
  <c r="B136" i="19"/>
  <c r="A137" i="19"/>
  <c r="A135" i="17"/>
  <c r="B134" i="17"/>
  <c r="A137" i="22"/>
  <c r="B136" i="22"/>
  <c r="A134" i="21"/>
  <c r="B133" i="21"/>
  <c r="A135" i="20"/>
  <c r="B134" i="20"/>
  <c r="A135" i="15"/>
  <c r="B134" i="15"/>
  <c r="A138" i="18"/>
  <c r="B137" i="18"/>
  <c r="B140" i="14"/>
  <c r="A141" i="14"/>
  <c r="B135" i="20"/>
  <c r="A136" i="20"/>
  <c r="B134" i="21"/>
  <c r="A135" i="21"/>
  <c r="A136" i="17"/>
  <c r="B135" i="17"/>
  <c r="A136" i="16"/>
  <c r="B135" i="16"/>
  <c r="A138" i="19"/>
  <c r="B137" i="19"/>
  <c r="B137" i="22"/>
  <c r="A138" i="22"/>
  <c r="A139" i="18"/>
  <c r="B138" i="18"/>
  <c r="A136" i="15"/>
  <c r="B135" i="15"/>
  <c r="B141" i="14"/>
  <c r="A142" i="14"/>
  <c r="A139" i="19"/>
  <c r="B138" i="19"/>
  <c r="A137" i="16"/>
  <c r="B136" i="16"/>
  <c r="A139" i="22"/>
  <c r="B138" i="22"/>
  <c r="A137" i="17"/>
  <c r="B136" i="17"/>
  <c r="A136" i="21"/>
  <c r="B135" i="21"/>
  <c r="A137" i="20"/>
  <c r="B136" i="20"/>
  <c r="A137" i="15"/>
  <c r="B136" i="15"/>
  <c r="A140" i="18"/>
  <c r="B139" i="18"/>
  <c r="B142" i="14"/>
  <c r="A143" i="14"/>
  <c r="A138" i="20"/>
  <c r="B137" i="20"/>
  <c r="A140" i="22"/>
  <c r="B139" i="22"/>
  <c r="A137" i="21"/>
  <c r="B136" i="21"/>
  <c r="A140" i="19"/>
  <c r="B139" i="19"/>
  <c r="B137" i="17"/>
  <c r="A138" i="17"/>
  <c r="A138" i="16"/>
  <c r="B137" i="16"/>
  <c r="A141" i="18"/>
  <c r="B140" i="18"/>
  <c r="A138" i="15"/>
  <c r="B137" i="15"/>
  <c r="A144" i="14"/>
  <c r="B143" i="14"/>
  <c r="B138" i="16"/>
  <c r="A139" i="16"/>
  <c r="A141" i="22"/>
  <c r="B140" i="22"/>
  <c r="A139" i="20"/>
  <c r="B138" i="20"/>
  <c r="B140" i="19"/>
  <c r="A141" i="19"/>
  <c r="A138" i="21"/>
  <c r="B137" i="21"/>
  <c r="A139" i="17"/>
  <c r="B138" i="17"/>
  <c r="A139" i="15"/>
  <c r="B138" i="15"/>
  <c r="B141" i="18"/>
  <c r="A142" i="18"/>
  <c r="B144" i="14"/>
  <c r="A145" i="14"/>
  <c r="A140" i="17"/>
  <c r="B139" i="17"/>
  <c r="B138" i="21"/>
  <c r="A139" i="21"/>
  <c r="B139" i="20"/>
  <c r="A140" i="20"/>
  <c r="B141" i="22"/>
  <c r="A142" i="22"/>
  <c r="A142" i="19"/>
  <c r="B141" i="19"/>
  <c r="A140" i="16"/>
  <c r="B139" i="16"/>
  <c r="A143" i="18"/>
  <c r="B142" i="18"/>
  <c r="A140" i="15"/>
  <c r="B139" i="15"/>
  <c r="B145" i="14"/>
  <c r="A146" i="14"/>
  <c r="A143" i="19"/>
  <c r="B142" i="19"/>
  <c r="A141" i="20"/>
  <c r="B140" i="20"/>
  <c r="A141" i="17"/>
  <c r="B140" i="17"/>
  <c r="A141" i="16"/>
  <c r="B140" i="16"/>
  <c r="A143" i="22"/>
  <c r="B142" i="22"/>
  <c r="A140" i="21"/>
  <c r="B139" i="21"/>
  <c r="B140" i="15"/>
  <c r="A141" i="15"/>
  <c r="A144" i="18"/>
  <c r="B143" i="18"/>
  <c r="B146" i="14"/>
  <c r="A147" i="14"/>
  <c r="A141" i="21"/>
  <c r="B140" i="21"/>
  <c r="A144" i="22"/>
  <c r="B143" i="22"/>
  <c r="A142" i="16"/>
  <c r="B141" i="16"/>
  <c r="A144" i="19"/>
  <c r="B143" i="19"/>
  <c r="A142" i="20"/>
  <c r="B141" i="20"/>
  <c r="B141" i="17"/>
  <c r="A142" i="17"/>
  <c r="A142" i="15"/>
  <c r="B141" i="15"/>
  <c r="A145" i="18"/>
  <c r="B144" i="18"/>
  <c r="A148" i="14"/>
  <c r="B147" i="14"/>
  <c r="B144" i="19"/>
  <c r="A145" i="19"/>
  <c r="A142" i="21"/>
  <c r="B141" i="21"/>
  <c r="A143" i="17"/>
  <c r="B142" i="17"/>
  <c r="A143" i="20"/>
  <c r="B142" i="20"/>
  <c r="B142" i="16"/>
  <c r="A143" i="16"/>
  <c r="A145" i="22"/>
  <c r="B144" i="22"/>
  <c r="A146" i="18"/>
  <c r="B145" i="18"/>
  <c r="A143" i="15"/>
  <c r="B142" i="15"/>
  <c r="B148" i="14"/>
  <c r="A149" i="14"/>
  <c r="A144" i="17"/>
  <c r="B143" i="17"/>
  <c r="B145" i="22"/>
  <c r="A146" i="22"/>
  <c r="B142" i="21"/>
  <c r="A143" i="21"/>
  <c r="A144" i="16"/>
  <c r="B143" i="16"/>
  <c r="B143" i="20"/>
  <c r="A144" i="20"/>
  <c r="A146" i="19"/>
  <c r="B145" i="19"/>
  <c r="A144" i="15"/>
  <c r="B143" i="15"/>
  <c r="A147" i="18"/>
  <c r="B146" i="18"/>
  <c r="B149" i="14"/>
  <c r="A150" i="14"/>
  <c r="A145" i="20"/>
  <c r="B144" i="20"/>
  <c r="A145" i="16"/>
  <c r="B144" i="16"/>
  <c r="A144" i="21"/>
  <c r="B143" i="21"/>
  <c r="A147" i="19"/>
  <c r="B146" i="19"/>
  <c r="A147" i="22"/>
  <c r="B146" i="22"/>
  <c r="A145" i="17"/>
  <c r="B144" i="17"/>
  <c r="A148" i="18"/>
  <c r="B147" i="18"/>
  <c r="A145" i="15"/>
  <c r="B144" i="15"/>
  <c r="B150" i="14"/>
  <c r="A151" i="14"/>
  <c r="A146" i="16"/>
  <c r="B145" i="16"/>
  <c r="A148" i="19"/>
  <c r="B147" i="19"/>
  <c r="B145" i="17"/>
  <c r="A146" i="17"/>
  <c r="A148" i="22"/>
  <c r="B147" i="22"/>
  <c r="A145" i="21"/>
  <c r="B144" i="21"/>
  <c r="A146" i="20"/>
  <c r="B145" i="20"/>
  <c r="A146" i="15"/>
  <c r="B145" i="15"/>
  <c r="A149" i="18"/>
  <c r="B148" i="18"/>
  <c r="B151" i="14"/>
  <c r="A152" i="14"/>
  <c r="A146" i="21"/>
  <c r="B145" i="21"/>
  <c r="B146" i="16"/>
  <c r="A147" i="16"/>
  <c r="B148" i="19"/>
  <c r="A149" i="19"/>
  <c r="A147" i="20"/>
  <c r="B146" i="20"/>
  <c r="A147" i="17"/>
  <c r="B146" i="17"/>
  <c r="A149" i="22"/>
  <c r="B148" i="22"/>
  <c r="B149" i="18"/>
  <c r="A150" i="18"/>
  <c r="A147" i="15"/>
  <c r="B146" i="15"/>
  <c r="A153" i="14"/>
  <c r="B152" i="14"/>
  <c r="B147" i="20"/>
  <c r="A148" i="20"/>
  <c r="A150" i="19"/>
  <c r="B149" i="19"/>
  <c r="B146" i="21"/>
  <c r="A147" i="21"/>
  <c r="A148" i="17"/>
  <c r="B147" i="17"/>
  <c r="A148" i="16"/>
  <c r="B147" i="16"/>
  <c r="B149" i="22"/>
  <c r="A150" i="22"/>
  <c r="B150" i="18"/>
  <c r="A151" i="18"/>
  <c r="B147" i="15"/>
  <c r="A148" i="15"/>
  <c r="B153" i="14"/>
  <c r="A154" i="14"/>
  <c r="A151" i="22"/>
  <c r="B150" i="22"/>
  <c r="A149" i="16"/>
  <c r="B148" i="16"/>
  <c r="A149" i="17"/>
  <c r="B148" i="17"/>
  <c r="A148" i="21"/>
  <c r="B147" i="21"/>
  <c r="A151" i="19"/>
  <c r="B150" i="19"/>
  <c r="A149" i="20"/>
  <c r="B148" i="20"/>
  <c r="A149" i="15"/>
  <c r="B148" i="15"/>
  <c r="A152" i="18"/>
  <c r="B151" i="18"/>
  <c r="B154" i="14"/>
  <c r="A155" i="14"/>
  <c r="A149" i="21"/>
  <c r="B148" i="21"/>
  <c r="A152" i="19"/>
  <c r="B151" i="19"/>
  <c r="A152" i="22"/>
  <c r="B151" i="22"/>
  <c r="A150" i="20"/>
  <c r="B149" i="20"/>
  <c r="B149" i="17"/>
  <c r="A150" i="17"/>
  <c r="A150" i="16"/>
  <c r="B149" i="16"/>
  <c r="A153" i="18"/>
  <c r="B152" i="18"/>
  <c r="A150" i="15"/>
  <c r="B149" i="15"/>
  <c r="B155" i="14"/>
  <c r="A156" i="14"/>
  <c r="B150" i="16"/>
  <c r="A151" i="16"/>
  <c r="A153" i="22"/>
  <c r="B152" i="22"/>
  <c r="A151" i="17"/>
  <c r="B150" i="17"/>
  <c r="B152" i="19"/>
  <c r="A153" i="19"/>
  <c r="A151" i="20"/>
  <c r="B150" i="20"/>
  <c r="A150" i="21"/>
  <c r="B149" i="21"/>
  <c r="A151" i="15"/>
  <c r="B150" i="15"/>
  <c r="A154" i="18"/>
  <c r="B153" i="18"/>
  <c r="B156" i="14"/>
  <c r="A157" i="14"/>
  <c r="B150" i="21"/>
  <c r="A151" i="21"/>
  <c r="B153" i="22"/>
  <c r="A154" i="22"/>
  <c r="A152" i="16"/>
  <c r="B151" i="16"/>
  <c r="B151" i="20"/>
  <c r="A152" i="20"/>
  <c r="A154" i="19"/>
  <c r="B153" i="19"/>
  <c r="A152" i="17"/>
  <c r="B151" i="17"/>
  <c r="A155" i="18"/>
  <c r="B154" i="18"/>
  <c r="A152" i="15"/>
  <c r="B151" i="15"/>
  <c r="B157" i="14"/>
  <c r="A158" i="14"/>
  <c r="A155" i="19"/>
  <c r="B154" i="19"/>
  <c r="A153" i="16"/>
  <c r="B152" i="16"/>
  <c r="A155" i="22"/>
  <c r="B154" i="22"/>
  <c r="A153" i="17"/>
  <c r="B152" i="17"/>
  <c r="A153" i="20"/>
  <c r="B152" i="20"/>
  <c r="A152" i="21"/>
  <c r="B151" i="21"/>
  <c r="A153" i="15"/>
  <c r="B152" i="15"/>
  <c r="A156" i="18"/>
  <c r="B155" i="18"/>
  <c r="B158" i="14"/>
  <c r="A159" i="14"/>
  <c r="A156" i="22"/>
  <c r="B155" i="22"/>
  <c r="A153" i="21"/>
  <c r="B152" i="21"/>
  <c r="B153" i="17"/>
  <c r="A154" i="17"/>
  <c r="A156" i="19"/>
  <c r="B155" i="19"/>
  <c r="A154" i="20"/>
  <c r="B153" i="20"/>
  <c r="A154" i="16"/>
  <c r="B153" i="16"/>
  <c r="A157" i="18"/>
  <c r="B156" i="18"/>
  <c r="A154" i="15"/>
  <c r="B153" i="15"/>
  <c r="B159" i="14"/>
  <c r="A160" i="14"/>
  <c r="B156" i="19"/>
  <c r="A157" i="19"/>
  <c r="A154" i="21"/>
  <c r="B153" i="21"/>
  <c r="A157" i="22"/>
  <c r="B156" i="22"/>
  <c r="A155" i="17"/>
  <c r="B154" i="17"/>
  <c r="A155" i="20"/>
  <c r="B154" i="20"/>
  <c r="B154" i="16"/>
  <c r="A155" i="16"/>
  <c r="A155" i="15"/>
  <c r="B154" i="15"/>
  <c r="B157" i="18"/>
  <c r="A158" i="18"/>
  <c r="A161" i="14"/>
  <c r="B160" i="14"/>
  <c r="A156" i="16"/>
  <c r="B155" i="16"/>
  <c r="B157" i="22"/>
  <c r="A158" i="22"/>
  <c r="A158" i="19"/>
  <c r="B157" i="19"/>
  <c r="B154" i="21"/>
  <c r="A155" i="21"/>
  <c r="B155" i="20"/>
  <c r="A156" i="20"/>
  <c r="A156" i="17"/>
  <c r="B155" i="17"/>
  <c r="A159" i="18"/>
  <c r="B158" i="18"/>
  <c r="A156" i="15"/>
  <c r="B155" i="15"/>
  <c r="A162" i="14"/>
  <c r="B161" i="14"/>
  <c r="A157" i="20"/>
  <c r="B156" i="20"/>
  <c r="A156" i="21"/>
  <c r="B155" i="21"/>
  <c r="A157" i="17"/>
  <c r="B156" i="17"/>
  <c r="A159" i="19"/>
  <c r="B158" i="19"/>
  <c r="A159" i="22"/>
  <c r="B158" i="22"/>
  <c r="A157" i="16"/>
  <c r="B156" i="16"/>
  <c r="A157" i="15"/>
  <c r="B156" i="15"/>
  <c r="A160" i="18"/>
  <c r="B159" i="18"/>
  <c r="A163" i="14"/>
  <c r="B162" i="14"/>
  <c r="A158" i="16"/>
  <c r="B157" i="16"/>
  <c r="A160" i="19"/>
  <c r="B159" i="19"/>
  <c r="A158" i="20"/>
  <c r="B157" i="20"/>
  <c r="A160" i="22"/>
  <c r="B159" i="22"/>
  <c r="B157" i="17"/>
  <c r="A158" i="17"/>
  <c r="A157" i="21"/>
  <c r="B156" i="21"/>
  <c r="A161" i="18"/>
  <c r="B160" i="18"/>
  <c r="A158" i="15"/>
  <c r="B157" i="15"/>
  <c r="A164" i="14"/>
  <c r="B163" i="14"/>
  <c r="A158" i="21"/>
  <c r="B157" i="21"/>
  <c r="A159" i="17"/>
  <c r="B158" i="17"/>
  <c r="A159" i="20"/>
  <c r="B158" i="20"/>
  <c r="B158" i="16"/>
  <c r="A159" i="16"/>
  <c r="B160" i="19"/>
  <c r="A161" i="19"/>
  <c r="A161" i="22"/>
  <c r="B160" i="22"/>
  <c r="A159" i="15"/>
  <c r="B158" i="15"/>
  <c r="A162" i="18"/>
  <c r="B161" i="18"/>
  <c r="B164" i="14"/>
  <c r="A165" i="14"/>
  <c r="B158" i="21"/>
  <c r="A159" i="21"/>
  <c r="A162" i="19"/>
  <c r="B161" i="19"/>
  <c r="A160" i="16"/>
  <c r="B159" i="16"/>
  <c r="B159" i="20"/>
  <c r="A160" i="20"/>
  <c r="A160" i="17"/>
  <c r="B159" i="17"/>
  <c r="B161" i="22"/>
  <c r="A162" i="22"/>
  <c r="A163" i="18"/>
  <c r="B162" i="18"/>
  <c r="A160" i="15"/>
  <c r="B159" i="15"/>
  <c r="B165" i="14"/>
  <c r="A166" i="14"/>
  <c r="A163" i="22"/>
  <c r="B162" i="22"/>
  <c r="A160" i="21"/>
  <c r="B159" i="21"/>
  <c r="A163" i="19"/>
  <c r="B162" i="19"/>
  <c r="A161" i="17"/>
  <c r="B160" i="17"/>
  <c r="A161" i="20"/>
  <c r="B160" i="20"/>
  <c r="A161" i="16"/>
  <c r="B160" i="16"/>
  <c r="A161" i="15"/>
  <c r="B160" i="15"/>
  <c r="A164" i="18"/>
  <c r="B163" i="18"/>
  <c r="B166" i="14"/>
  <c r="A167" i="14"/>
  <c r="A162" i="20"/>
  <c r="B161" i="20"/>
  <c r="A164" i="19"/>
  <c r="B163" i="19"/>
  <c r="A164" i="22"/>
  <c r="B163" i="22"/>
  <c r="A162" i="16"/>
  <c r="B161" i="16"/>
  <c r="B161" i="17"/>
  <c r="A162" i="17"/>
  <c r="A161" i="21"/>
  <c r="B160" i="21"/>
  <c r="A165" i="18"/>
  <c r="B164" i="18"/>
  <c r="A162" i="15"/>
  <c r="B161" i="15"/>
  <c r="B167" i="14"/>
  <c r="A168" i="14"/>
  <c r="B162" i="16"/>
  <c r="A163" i="16"/>
  <c r="B164" i="19"/>
  <c r="A165" i="19"/>
  <c r="A163" i="20"/>
  <c r="B162" i="20"/>
  <c r="A162" i="21"/>
  <c r="B161" i="21"/>
  <c r="A163" i="17"/>
  <c r="B162" i="17"/>
  <c r="A165" i="22"/>
  <c r="B164" i="22"/>
  <c r="A163" i="15"/>
  <c r="B162" i="15"/>
  <c r="B165" i="18"/>
  <c r="A166" i="18"/>
  <c r="B168" i="14"/>
  <c r="A169" i="14"/>
  <c r="A164" i="17"/>
  <c r="B163" i="17"/>
  <c r="B162" i="21"/>
  <c r="A163" i="21"/>
  <c r="B165" i="22"/>
  <c r="A166" i="22"/>
  <c r="A166" i="19"/>
  <c r="B165" i="19"/>
  <c r="A164" i="16"/>
  <c r="B163" i="16"/>
  <c r="B163" i="20"/>
  <c r="A164" i="20"/>
  <c r="A167" i="18"/>
  <c r="B166" i="18"/>
  <c r="A164" i="15"/>
  <c r="B163" i="15"/>
  <c r="B169" i="14"/>
  <c r="A170" i="14"/>
  <c r="A167" i="19"/>
  <c r="B166" i="19"/>
  <c r="A165" i="20"/>
  <c r="B164" i="20"/>
  <c r="A165" i="16"/>
  <c r="B164" i="16"/>
  <c r="A167" i="22"/>
  <c r="B166" i="22"/>
  <c r="A164" i="21"/>
  <c r="B163" i="21"/>
  <c r="A165" i="17"/>
  <c r="B164" i="17"/>
  <c r="A165" i="15"/>
  <c r="B164" i="15"/>
  <c r="A168" i="18"/>
  <c r="B167" i="18"/>
  <c r="B170" i="14"/>
  <c r="A171" i="14"/>
  <c r="A165" i="21"/>
  <c r="B164" i="21"/>
  <c r="A168" i="19"/>
  <c r="B167" i="19"/>
  <c r="A166" i="16"/>
  <c r="B165" i="16"/>
  <c r="B165" i="17"/>
  <c r="A166" i="17"/>
  <c r="A168" i="22"/>
  <c r="B167" i="22"/>
  <c r="A166" i="20"/>
  <c r="B165" i="20"/>
  <c r="A169" i="18"/>
  <c r="B168" i="18"/>
  <c r="A166" i="15"/>
  <c r="B165" i="15"/>
  <c r="B171" i="14"/>
  <c r="A172" i="14"/>
  <c r="A167" i="17"/>
  <c r="B166" i="17"/>
  <c r="A167" i="20"/>
  <c r="B166" i="20"/>
  <c r="B166" i="16"/>
  <c r="A167" i="16"/>
  <c r="A166" i="21"/>
  <c r="B165" i="21"/>
  <c r="A169" i="22"/>
  <c r="B168" i="22"/>
  <c r="B168" i="19"/>
  <c r="A169" i="19"/>
  <c r="A167" i="15"/>
  <c r="B166" i="15"/>
  <c r="A170" i="18"/>
  <c r="B169" i="18"/>
  <c r="B172" i="14"/>
  <c r="A173" i="14"/>
  <c r="A168" i="17"/>
  <c r="B167" i="17"/>
  <c r="A170" i="19"/>
  <c r="B169" i="19"/>
  <c r="B166" i="21"/>
  <c r="A167" i="21"/>
  <c r="A168" i="16"/>
  <c r="B167" i="16"/>
  <c r="B169" i="22"/>
  <c r="A170" i="22"/>
  <c r="B167" i="20"/>
  <c r="A168" i="20"/>
  <c r="A171" i="18"/>
  <c r="B170" i="18"/>
  <c r="A168" i="15"/>
  <c r="B167" i="15"/>
  <c r="B173" i="14"/>
  <c r="A174" i="14"/>
  <c r="A169" i="20"/>
  <c r="B168" i="20"/>
  <c r="A171" i="22"/>
  <c r="B170" i="22"/>
  <c r="A168" i="21"/>
  <c r="B167" i="21"/>
  <c r="A171" i="19"/>
  <c r="B170" i="19"/>
  <c r="A169" i="17"/>
  <c r="B168" i="17"/>
  <c r="A169" i="16"/>
  <c r="B168" i="16"/>
  <c r="A169" i="15"/>
  <c r="B168" i="15"/>
  <c r="A172" i="18"/>
  <c r="B171" i="18"/>
  <c r="B174" i="14"/>
  <c r="A175" i="14"/>
  <c r="A170" i="16"/>
  <c r="B169" i="16"/>
  <c r="A172" i="22"/>
  <c r="B171" i="22"/>
  <c r="B169" i="17"/>
  <c r="A170" i="17"/>
  <c r="A170" i="20"/>
  <c r="B169" i="20"/>
  <c r="A172" i="19"/>
  <c r="B171" i="19"/>
  <c r="A169" i="21"/>
  <c r="B168" i="21"/>
  <c r="A173" i="18"/>
  <c r="B172" i="18"/>
  <c r="A170" i="15"/>
  <c r="B169" i="15"/>
  <c r="B175" i="14"/>
  <c r="A176" i="14"/>
  <c r="B172" i="19"/>
  <c r="A173" i="19"/>
  <c r="A171" i="17"/>
  <c r="B170" i="17"/>
  <c r="A173" i="22"/>
  <c r="B172" i="22"/>
  <c r="B170" i="16"/>
  <c r="A171" i="16"/>
  <c r="A170" i="21"/>
  <c r="B169" i="21"/>
  <c r="A171" i="20"/>
  <c r="B170" i="20"/>
  <c r="A171" i="15"/>
  <c r="B170" i="15"/>
  <c r="B173" i="18"/>
  <c r="A174" i="18"/>
  <c r="B176" i="14"/>
  <c r="A177" i="14"/>
  <c r="B170" i="21"/>
  <c r="A171" i="21"/>
  <c r="A172" i="16"/>
  <c r="B171" i="16"/>
  <c r="B171" i="20"/>
  <c r="A172" i="20"/>
  <c r="A174" i="19"/>
  <c r="B173" i="19"/>
  <c r="B173" i="22"/>
  <c r="A174" i="22"/>
  <c r="A172" i="17"/>
  <c r="B171" i="17"/>
  <c r="A175" i="18"/>
  <c r="B174" i="18"/>
  <c r="A172" i="15"/>
  <c r="B171" i="15"/>
  <c r="A178" i="14"/>
  <c r="B177" i="14"/>
  <c r="A173" i="20"/>
  <c r="B172" i="20"/>
  <c r="A173" i="16"/>
  <c r="B172" i="16"/>
  <c r="A175" i="22"/>
  <c r="B174" i="22"/>
  <c r="A172" i="21"/>
  <c r="B171" i="21"/>
  <c r="A173" i="17"/>
  <c r="B172" i="17"/>
  <c r="A175" i="19"/>
  <c r="B174" i="19"/>
  <c r="A173" i="15"/>
  <c r="B172" i="15"/>
  <c r="A176" i="18"/>
  <c r="B175" i="18"/>
  <c r="A179" i="14"/>
  <c r="B178" i="14"/>
  <c r="B173" i="17"/>
  <c r="A174" i="17"/>
  <c r="A176" i="19"/>
  <c r="B175" i="19"/>
  <c r="A173" i="21"/>
  <c r="B172" i="21"/>
  <c r="A176" i="22"/>
  <c r="B175" i="22"/>
  <c r="A174" i="16"/>
  <c r="B173" i="16"/>
  <c r="A174" i="20"/>
  <c r="B173" i="20"/>
  <c r="A177" i="18"/>
  <c r="B176" i="18"/>
  <c r="A174" i="15"/>
  <c r="B173" i="15"/>
  <c r="B179" i="14"/>
  <c r="A180" i="14"/>
  <c r="B174" i="16"/>
  <c r="A175" i="16"/>
  <c r="A175" i="20"/>
  <c r="B174" i="20"/>
  <c r="A177" i="22"/>
  <c r="B176" i="22"/>
  <c r="A174" i="21"/>
  <c r="B173" i="21"/>
  <c r="B176" i="19"/>
  <c r="A177" i="19"/>
  <c r="A175" i="17"/>
  <c r="B174" i="17"/>
  <c r="A175" i="15"/>
  <c r="B174" i="15"/>
  <c r="A178" i="18"/>
  <c r="B177" i="18"/>
  <c r="B180" i="14"/>
  <c r="A181" i="14"/>
  <c r="A178" i="19"/>
  <c r="B177" i="19"/>
  <c r="B175" i="20"/>
  <c r="A176" i="20"/>
  <c r="B174" i="21"/>
  <c r="A175" i="21"/>
  <c r="A176" i="17"/>
  <c r="B175" i="17"/>
  <c r="B177" i="22"/>
  <c r="A178" i="22"/>
  <c r="A176" i="16"/>
  <c r="B175" i="16"/>
  <c r="A179" i="18"/>
  <c r="B178" i="18"/>
  <c r="A176" i="15"/>
  <c r="B175" i="15"/>
  <c r="B181" i="14"/>
  <c r="A182" i="14"/>
  <c r="A177" i="20"/>
  <c r="B176" i="20"/>
  <c r="A177" i="17"/>
  <c r="B176" i="17"/>
  <c r="A179" i="22"/>
  <c r="B178" i="22"/>
  <c r="A176" i="21"/>
  <c r="B175" i="21"/>
  <c r="A177" i="16"/>
  <c r="B176" i="16"/>
  <c r="A179" i="19"/>
  <c r="B178" i="19"/>
  <c r="A177" i="15"/>
  <c r="B176" i="15"/>
  <c r="A180" i="18"/>
  <c r="B179" i="18"/>
  <c r="A183" i="14"/>
  <c r="B182" i="14"/>
  <c r="A180" i="19"/>
  <c r="B179" i="19"/>
  <c r="A178" i="20"/>
  <c r="B177" i="20"/>
  <c r="A177" i="21"/>
  <c r="B176" i="21"/>
  <c r="A180" i="22"/>
  <c r="B179" i="22"/>
  <c r="B177" i="17"/>
  <c r="A178" i="17"/>
  <c r="A178" i="16"/>
  <c r="B177" i="16"/>
  <c r="A181" i="18"/>
  <c r="B180" i="18"/>
  <c r="A178" i="15"/>
  <c r="B177" i="15"/>
  <c r="B183" i="14"/>
  <c r="A184" i="14"/>
  <c r="A181" i="22"/>
  <c r="B180" i="22"/>
  <c r="B180" i="19"/>
  <c r="A181" i="19"/>
  <c r="A179" i="17"/>
  <c r="B178" i="17"/>
  <c r="A179" i="20"/>
  <c r="B178" i="20"/>
  <c r="B178" i="16"/>
  <c r="A179" i="16"/>
  <c r="A178" i="21"/>
  <c r="B177" i="21"/>
  <c r="A179" i="15"/>
  <c r="B178" i="15"/>
  <c r="B181" i="18"/>
  <c r="A182" i="18"/>
  <c r="A185" i="14"/>
  <c r="B184" i="14"/>
  <c r="B181" i="22"/>
  <c r="A182" i="22"/>
  <c r="A180" i="16"/>
  <c r="B179" i="16"/>
  <c r="A182" i="19"/>
  <c r="B181" i="19"/>
  <c r="B178" i="21"/>
  <c r="A179" i="21"/>
  <c r="B179" i="20"/>
  <c r="A180" i="20"/>
  <c r="A180" i="17"/>
  <c r="B179" i="17"/>
  <c r="A183" i="18"/>
  <c r="B182" i="18"/>
  <c r="A180" i="15"/>
  <c r="B179" i="15"/>
  <c r="A186" i="14"/>
  <c r="B185" i="14"/>
  <c r="A181" i="16"/>
  <c r="B180" i="16"/>
  <c r="A183" i="22"/>
  <c r="B182" i="22"/>
  <c r="A181" i="20"/>
  <c r="B180" i="20"/>
  <c r="A180" i="21"/>
  <c r="B179" i="21"/>
  <c r="A181" i="17"/>
  <c r="B180" i="17"/>
  <c r="A183" i="19"/>
  <c r="B182" i="19"/>
  <c r="A181" i="15"/>
  <c r="B180" i="15"/>
  <c r="A184" i="18"/>
  <c r="B183" i="18"/>
  <c r="B186" i="14"/>
  <c r="A187" i="14"/>
  <c r="A184" i="19"/>
  <c r="B183" i="19"/>
  <c r="B181" i="17"/>
  <c r="A182" i="17"/>
  <c r="A184" i="22"/>
  <c r="B183" i="22"/>
  <c r="A182" i="20"/>
  <c r="B181" i="20"/>
  <c r="A182" i="16"/>
  <c r="B181" i="16"/>
  <c r="A181" i="21"/>
  <c r="B180" i="21"/>
  <c r="A185" i="18"/>
  <c r="B184" i="18"/>
  <c r="A182" i="15"/>
  <c r="B181" i="15"/>
  <c r="B187" i="14"/>
  <c r="A188" i="14"/>
  <c r="A182" i="21"/>
  <c r="B181" i="21"/>
  <c r="A185" i="22"/>
  <c r="B184" i="22"/>
  <c r="A183" i="20"/>
  <c r="B182" i="20"/>
  <c r="B182" i="16"/>
  <c r="A183" i="16"/>
  <c r="B184" i="19"/>
  <c r="A185" i="19"/>
  <c r="A183" i="17"/>
  <c r="B182" i="17"/>
  <c r="A183" i="15"/>
  <c r="B182" i="15"/>
  <c r="A186" i="18"/>
  <c r="B185" i="18"/>
  <c r="B188" i="14"/>
  <c r="A189" i="14"/>
  <c r="A184" i="17"/>
  <c r="B183" i="17"/>
  <c r="A184" i="16"/>
  <c r="B183" i="16"/>
  <c r="A186" i="19"/>
  <c r="B185" i="19"/>
  <c r="B183" i="20"/>
  <c r="A184" i="20"/>
  <c r="B185" i="22"/>
  <c r="A186" i="22"/>
  <c r="B182" i="21"/>
  <c r="A183" i="21"/>
  <c r="A187" i="18"/>
  <c r="B186" i="18"/>
  <c r="A184" i="15"/>
  <c r="B183" i="15"/>
  <c r="B189" i="14"/>
  <c r="A190" i="14"/>
  <c r="A187" i="22"/>
  <c r="B186" i="22"/>
  <c r="A184" i="21"/>
  <c r="B183" i="21"/>
  <c r="A187" i="19"/>
  <c r="B186" i="19"/>
  <c r="A185" i="17"/>
  <c r="B184" i="17"/>
  <c r="A185" i="20"/>
  <c r="B184" i="20"/>
  <c r="A185" i="16"/>
  <c r="B184" i="16"/>
  <c r="A185" i="15"/>
  <c r="B184" i="15"/>
  <c r="A188" i="18"/>
  <c r="B187" i="18"/>
  <c r="B190" i="14"/>
  <c r="A191" i="14"/>
  <c r="A186" i="20"/>
  <c r="B185" i="20"/>
  <c r="B185" i="17"/>
  <c r="A186" i="17"/>
  <c r="A186" i="16"/>
  <c r="B185" i="16"/>
  <c r="A188" i="19"/>
  <c r="B187" i="19"/>
  <c r="A185" i="21"/>
  <c r="B184" i="21"/>
  <c r="A188" i="22"/>
  <c r="B187" i="22"/>
  <c r="A189" i="18"/>
  <c r="B188" i="18"/>
  <c r="A186" i="15"/>
  <c r="B185" i="15"/>
  <c r="B191" i="14"/>
  <c r="A192" i="14"/>
  <c r="B188" i="19"/>
  <c r="A189" i="19"/>
  <c r="B186" i="16"/>
  <c r="A187" i="16"/>
  <c r="A187" i="20"/>
  <c r="B186" i="20"/>
  <c r="A189" i="22"/>
  <c r="B188" i="22"/>
  <c r="A187" i="17"/>
  <c r="B186" i="17"/>
  <c r="A186" i="21"/>
  <c r="B185" i="21"/>
  <c r="A187" i="15"/>
  <c r="B186" i="15"/>
  <c r="B189" i="18"/>
  <c r="A190" i="18"/>
  <c r="A193" i="14"/>
  <c r="B192" i="14"/>
  <c r="B187" i="20"/>
  <c r="A188" i="20"/>
  <c r="A188" i="16"/>
  <c r="B187" i="16"/>
  <c r="A188" i="17"/>
  <c r="B187" i="17"/>
  <c r="B189" i="22"/>
  <c r="A190" i="22"/>
  <c r="A190" i="19"/>
  <c r="B189" i="19"/>
  <c r="B186" i="21"/>
  <c r="A187" i="21"/>
  <c r="A191" i="18"/>
  <c r="B190" i="18"/>
  <c r="A188" i="15"/>
  <c r="B187" i="15"/>
  <c r="B193" i="14"/>
  <c r="A194" i="14"/>
  <c r="A189" i="17"/>
  <c r="B188" i="17"/>
  <c r="A189" i="16"/>
  <c r="B188" i="16"/>
  <c r="A189" i="20"/>
  <c r="B188" i="20"/>
  <c r="A191" i="19"/>
  <c r="B190" i="19"/>
  <c r="A191" i="22"/>
  <c r="B190" i="22"/>
  <c r="A188" i="21"/>
  <c r="B187" i="21"/>
  <c r="A189" i="15"/>
  <c r="B188" i="15"/>
  <c r="A192" i="18"/>
  <c r="B191" i="18"/>
  <c r="B194" i="14"/>
  <c r="A195" i="14"/>
  <c r="A190" i="16"/>
  <c r="B189" i="16"/>
  <c r="A192" i="19"/>
  <c r="B191" i="19"/>
  <c r="A190" i="20"/>
  <c r="B189" i="20"/>
  <c r="B189" i="17"/>
  <c r="A190" i="17"/>
  <c r="A192" i="22"/>
  <c r="B191" i="22"/>
  <c r="A189" i="21"/>
  <c r="B188" i="21"/>
  <c r="A193" i="18"/>
  <c r="B192" i="18"/>
  <c r="A190" i="15"/>
  <c r="B189" i="15"/>
  <c r="B195" i="14"/>
  <c r="A196" i="14"/>
  <c r="A190" i="21"/>
  <c r="B189" i="21"/>
  <c r="B192" i="19"/>
  <c r="A193" i="19"/>
  <c r="B190" i="16"/>
  <c r="A191" i="16"/>
  <c r="A193" i="22"/>
  <c r="B192" i="22"/>
  <c r="A191" i="20"/>
  <c r="B190" i="20"/>
  <c r="A191" i="17"/>
  <c r="B190" i="17"/>
  <c r="A191" i="15"/>
  <c r="B190" i="15"/>
  <c r="A194" i="18"/>
  <c r="B193" i="18"/>
  <c r="B196" i="14"/>
  <c r="A197" i="14"/>
  <c r="B191" i="20"/>
  <c r="A192" i="20"/>
  <c r="B193" i="22"/>
  <c r="A194" i="22"/>
  <c r="A192" i="17"/>
  <c r="B191" i="17"/>
  <c r="A192" i="16"/>
  <c r="B191" i="16"/>
  <c r="A194" i="19"/>
  <c r="B193" i="19"/>
  <c r="B190" i="21"/>
  <c r="A191" i="21"/>
  <c r="A195" i="18"/>
  <c r="B194" i="18"/>
  <c r="A192" i="15"/>
  <c r="B191" i="15"/>
  <c r="B197" i="14"/>
  <c r="A198" i="14"/>
  <c r="A193" i="16"/>
  <c r="B192" i="16"/>
  <c r="A193" i="17"/>
  <c r="B192" i="17"/>
  <c r="A195" i="22"/>
  <c r="B194" i="22"/>
  <c r="A195" i="19"/>
  <c r="B194" i="19"/>
  <c r="A193" i="20"/>
  <c r="B192" i="20"/>
  <c r="A192" i="21"/>
  <c r="B191" i="21"/>
  <c r="A193" i="15"/>
  <c r="B192" i="15"/>
  <c r="A196" i="18"/>
  <c r="B195" i="18"/>
  <c r="B198" i="14"/>
  <c r="A199" i="14"/>
  <c r="A196" i="19"/>
  <c r="B195" i="19"/>
  <c r="A196" i="22"/>
  <c r="B195" i="22"/>
  <c r="A194" i="20"/>
  <c r="B193" i="20"/>
  <c r="A194" i="16"/>
  <c r="B193" i="16"/>
  <c r="A193" i="21"/>
  <c r="B192" i="21"/>
  <c r="B193" i="17"/>
  <c r="A194" i="17"/>
  <c r="A197" i="18"/>
  <c r="B196" i="18"/>
  <c r="A194" i="15"/>
  <c r="B193" i="15"/>
  <c r="A200" i="14"/>
  <c r="B199" i="14"/>
  <c r="A194" i="21"/>
  <c r="B193" i="21"/>
  <c r="B196" i="19"/>
  <c r="A197" i="19"/>
  <c r="A195" i="20"/>
  <c r="B194" i="20"/>
  <c r="A197" i="22"/>
  <c r="B196" i="22"/>
  <c r="A195" i="17"/>
  <c r="B194" i="17"/>
  <c r="B194" i="16"/>
  <c r="A195" i="16"/>
  <c r="A195" i="15"/>
  <c r="B194" i="15"/>
  <c r="B197" i="18"/>
  <c r="A198" i="18"/>
  <c r="B200" i="14"/>
  <c r="A201" i="14"/>
  <c r="A196" i="16"/>
  <c r="B195" i="16"/>
  <c r="B197" i="22"/>
  <c r="A198" i="22"/>
  <c r="B194" i="21"/>
  <c r="A195" i="21"/>
  <c r="A196" i="17"/>
  <c r="B195" i="17"/>
  <c r="A198" i="19"/>
  <c r="B197" i="19"/>
  <c r="B195" i="20"/>
  <c r="A196" i="20"/>
  <c r="A199" i="18"/>
  <c r="B198" i="18"/>
  <c r="A196" i="15"/>
  <c r="B195" i="15"/>
  <c r="B201" i="14"/>
  <c r="A202" i="14"/>
  <c r="A196" i="21"/>
  <c r="B195" i="21"/>
  <c r="A199" i="19"/>
  <c r="B198" i="19"/>
  <c r="A197" i="17"/>
  <c r="B196" i="17"/>
  <c r="A199" i="22"/>
  <c r="B198" i="22"/>
  <c r="A197" i="20"/>
  <c r="B196" i="20"/>
  <c r="A197" i="16"/>
  <c r="B196" i="16"/>
  <c r="A197" i="15"/>
  <c r="B196" i="15"/>
  <c r="A200" i="18"/>
  <c r="B199" i="18"/>
  <c r="A203" i="14"/>
  <c r="B202" i="14"/>
  <c r="A198" i="20"/>
  <c r="B197" i="20"/>
  <c r="A200" i="22"/>
  <c r="B199" i="22"/>
  <c r="A198" i="16"/>
  <c r="B197" i="16"/>
  <c r="B197" i="17"/>
  <c r="A198" i="17"/>
  <c r="A197" i="21"/>
  <c r="B196" i="21"/>
  <c r="A200" i="19"/>
  <c r="B199" i="19"/>
  <c r="A201" i="18"/>
  <c r="B200" i="18"/>
  <c r="A198" i="15"/>
  <c r="B197" i="15"/>
  <c r="A204" i="14"/>
  <c r="B203" i="14"/>
  <c r="B200" i="19"/>
  <c r="A201" i="19"/>
  <c r="A198" i="21"/>
  <c r="B197" i="21"/>
  <c r="A199" i="20"/>
  <c r="B198" i="20"/>
  <c r="A199" i="17"/>
  <c r="B198" i="17"/>
  <c r="B198" i="16"/>
  <c r="A199" i="16"/>
  <c r="A201" i="22"/>
  <c r="B200" i="22"/>
  <c r="A199" i="15"/>
  <c r="B198" i="15"/>
  <c r="A202" i="18"/>
  <c r="B201" i="18"/>
  <c r="A205" i="14"/>
  <c r="B204" i="14"/>
  <c r="B199" i="20"/>
  <c r="A200" i="20"/>
  <c r="B198" i="21"/>
  <c r="A199" i="21"/>
  <c r="B201" i="22"/>
  <c r="A202" i="22"/>
  <c r="A202" i="19"/>
  <c r="B201" i="19"/>
  <c r="A200" i="16"/>
  <c r="B199" i="16"/>
  <c r="A200" i="17"/>
  <c r="B199" i="17"/>
  <c r="A203" i="18"/>
  <c r="B202" i="18"/>
  <c r="A200" i="15"/>
  <c r="B199" i="15"/>
  <c r="B205" i="14"/>
  <c r="A206" i="14"/>
  <c r="A201" i="16"/>
  <c r="B200" i="16"/>
  <c r="A203" i="19"/>
  <c r="B202" i="19"/>
  <c r="A200" i="21"/>
  <c r="B199" i="21"/>
  <c r="A201" i="20"/>
  <c r="B200" i="20"/>
  <c r="A201" i="17"/>
  <c r="B200" i="17"/>
  <c r="A203" i="22"/>
  <c r="B202" i="22"/>
  <c r="A201" i="15"/>
  <c r="B200" i="15"/>
  <c r="A204" i="18"/>
  <c r="B203" i="18"/>
  <c r="B206" i="14"/>
  <c r="A207" i="14"/>
  <c r="B201" i="17"/>
  <c r="A202" i="17"/>
  <c r="A204" i="22"/>
  <c r="B203" i="22"/>
  <c r="A202" i="20"/>
  <c r="B201" i="20"/>
  <c r="A202" i="16"/>
  <c r="B201" i="16"/>
  <c r="A201" i="21"/>
  <c r="B200" i="21"/>
  <c r="A204" i="19"/>
  <c r="B203" i="19"/>
  <c r="A205" i="18"/>
  <c r="B204" i="18"/>
  <c r="A202" i="15"/>
  <c r="B201" i="15"/>
  <c r="B207" i="14"/>
  <c r="A208" i="14"/>
  <c r="B202" i="16"/>
  <c r="A203" i="16"/>
  <c r="B204" i="19"/>
  <c r="A205" i="19"/>
  <c r="A203" i="20"/>
  <c r="B202" i="20"/>
  <c r="A203" i="17"/>
  <c r="B202" i="17"/>
  <c r="A205" i="22"/>
  <c r="B204" i="22"/>
  <c r="A202" i="21"/>
  <c r="B201" i="21"/>
  <c r="A203" i="15"/>
  <c r="B202" i="15"/>
  <c r="B205" i="18"/>
  <c r="A206" i="18"/>
  <c r="B208" i="14"/>
  <c r="A209" i="14"/>
  <c r="A204" i="17"/>
  <c r="B203" i="17"/>
  <c r="A206" i="19"/>
  <c r="B205" i="19"/>
  <c r="B205" i="22"/>
  <c r="A206" i="22"/>
  <c r="B203" i="20"/>
  <c r="A204" i="20"/>
  <c r="A204" i="16"/>
  <c r="B203" i="16"/>
  <c r="B202" i="21"/>
  <c r="A203" i="21"/>
  <c r="A207" i="18"/>
  <c r="B206" i="18"/>
  <c r="A204" i="15"/>
  <c r="B203" i="15"/>
  <c r="A210" i="14"/>
  <c r="B209" i="14"/>
  <c r="A205" i="16"/>
  <c r="B204" i="16"/>
  <c r="A205" i="20"/>
  <c r="B204" i="20"/>
  <c r="A205" i="17"/>
  <c r="B204" i="17"/>
  <c r="A204" i="21"/>
  <c r="B203" i="21"/>
  <c r="A207" i="19"/>
  <c r="B206" i="19"/>
  <c r="A207" i="22"/>
  <c r="B206" i="22"/>
  <c r="B204" i="15"/>
  <c r="A205" i="15"/>
  <c r="A208" i="18"/>
  <c r="B207" i="18"/>
  <c r="A211" i="14"/>
  <c r="B210" i="14"/>
  <c r="B205" i="17"/>
  <c r="A206" i="17"/>
  <c r="A206" i="16"/>
  <c r="B205" i="16"/>
  <c r="A208" i="22"/>
  <c r="B207" i="22"/>
  <c r="A208" i="19"/>
  <c r="B207" i="19"/>
  <c r="A206" i="20"/>
  <c r="B205" i="20"/>
  <c r="A205" i="21"/>
  <c r="B204" i="21"/>
  <c r="A206" i="15"/>
  <c r="B205" i="15"/>
  <c r="A209" i="18"/>
  <c r="B208" i="18"/>
  <c r="B211" i="14"/>
  <c r="A212" i="14"/>
  <c r="A206" i="21"/>
  <c r="B205" i="21"/>
  <c r="B208" i="19"/>
  <c r="A209" i="19"/>
  <c r="A207" i="20"/>
  <c r="B206" i="20"/>
  <c r="A209" i="22"/>
  <c r="B208" i="22"/>
  <c r="B206" i="16"/>
  <c r="A207" i="16"/>
  <c r="A207" i="17"/>
  <c r="B206" i="17"/>
  <c r="A210" i="18"/>
  <c r="B209" i="18"/>
  <c r="A207" i="15"/>
  <c r="B206" i="15"/>
  <c r="B212" i="14"/>
  <c r="A213" i="14"/>
  <c r="B206" i="21"/>
  <c r="A207" i="21"/>
  <c r="A208" i="17"/>
  <c r="B207" i="17"/>
  <c r="B209" i="22"/>
  <c r="A210" i="22"/>
  <c r="B207" i="20"/>
  <c r="A208" i="20"/>
  <c r="A208" i="16"/>
  <c r="B207" i="16"/>
  <c r="A210" i="19"/>
  <c r="B209" i="19"/>
  <c r="A208" i="15"/>
  <c r="B207" i="15"/>
  <c r="A211" i="18"/>
  <c r="B210" i="18"/>
  <c r="A214" i="14"/>
  <c r="B213" i="14"/>
  <c r="A211" i="22"/>
  <c r="B210" i="22"/>
  <c r="A208" i="21"/>
  <c r="B207" i="21"/>
  <c r="A209" i="16"/>
  <c r="B208" i="16"/>
  <c r="A209" i="20"/>
  <c r="B208" i="20"/>
  <c r="A211" i="19"/>
  <c r="B210" i="19"/>
  <c r="A209" i="17"/>
  <c r="B208" i="17"/>
  <c r="A212" i="18"/>
  <c r="B211" i="18"/>
  <c r="A209" i="15"/>
  <c r="B208" i="15"/>
  <c r="A215" i="14"/>
  <c r="B214" i="14"/>
  <c r="A209" i="21"/>
  <c r="B208" i="21"/>
  <c r="A210" i="20"/>
  <c r="B209" i="20"/>
  <c r="B209" i="17"/>
  <c r="A210" i="17"/>
  <c r="A212" i="19"/>
  <c r="B211" i="19"/>
  <c r="A212" i="22"/>
  <c r="B211" i="22"/>
  <c r="A210" i="16"/>
  <c r="B209" i="16"/>
  <c r="A210" i="15"/>
  <c r="B209" i="15"/>
  <c r="A213" i="18"/>
  <c r="B212" i="18"/>
  <c r="B215" i="14"/>
  <c r="A216" i="14"/>
  <c r="A213" i="22"/>
  <c r="B212" i="22"/>
  <c r="B212" i="19"/>
  <c r="A213" i="19"/>
  <c r="A211" i="17"/>
  <c r="B210" i="17"/>
  <c r="A211" i="20"/>
  <c r="B210" i="20"/>
  <c r="A210" i="21"/>
  <c r="B209" i="21"/>
  <c r="B210" i="16"/>
  <c r="A211" i="16"/>
  <c r="B213" i="18"/>
  <c r="A214" i="18"/>
  <c r="A211" i="15"/>
  <c r="B210" i="15"/>
  <c r="A217" i="14"/>
  <c r="B216" i="14"/>
  <c r="A212" i="16"/>
  <c r="B211" i="16"/>
  <c r="B210" i="21"/>
  <c r="A211" i="21"/>
  <c r="B213" i="22"/>
  <c r="A214" i="22"/>
  <c r="A214" i="19"/>
  <c r="B213" i="19"/>
  <c r="B211" i="20"/>
  <c r="A212" i="20"/>
  <c r="A212" i="17"/>
  <c r="B211" i="17"/>
  <c r="A215" i="18"/>
  <c r="B214" i="18"/>
  <c r="A212" i="15"/>
  <c r="B211" i="15"/>
  <c r="A218" i="14"/>
  <c r="B217" i="14"/>
  <c r="A213" i="20"/>
  <c r="B212" i="20"/>
  <c r="A215" i="22"/>
  <c r="B214" i="22"/>
  <c r="A212" i="21"/>
  <c r="B211" i="21"/>
  <c r="A213" i="16"/>
  <c r="B212" i="16"/>
  <c r="A213" i="17"/>
  <c r="B212" i="17"/>
  <c r="A215" i="19"/>
  <c r="B214" i="19"/>
  <c r="A213" i="15"/>
  <c r="B212" i="15"/>
  <c r="A216" i="18"/>
  <c r="B215" i="18"/>
  <c r="A219" i="14"/>
  <c r="B218" i="14"/>
  <c r="A216" i="19"/>
  <c r="B215" i="19"/>
  <c r="A216" i="22"/>
  <c r="B215" i="22"/>
  <c r="A214" i="16"/>
  <c r="B213" i="16"/>
  <c r="B213" i="17"/>
  <c r="A214" i="17"/>
  <c r="A214" i="20"/>
  <c r="B213" i="20"/>
  <c r="A213" i="21"/>
  <c r="B212" i="21"/>
  <c r="A217" i="18"/>
  <c r="B216" i="18"/>
  <c r="A214" i="15"/>
  <c r="B213" i="15"/>
  <c r="B219" i="14"/>
  <c r="A220" i="14"/>
  <c r="B214" i="16"/>
  <c r="A215" i="16"/>
  <c r="A214" i="21"/>
  <c r="B213" i="21"/>
  <c r="A215" i="20"/>
  <c r="B214" i="20"/>
  <c r="A217" i="22"/>
  <c r="B216" i="22"/>
  <c r="A215" i="17"/>
  <c r="B214" i="17"/>
  <c r="B216" i="19"/>
  <c r="A217" i="19"/>
  <c r="A215" i="15"/>
  <c r="B214" i="15"/>
  <c r="A218" i="18"/>
  <c r="B217" i="18"/>
  <c r="B220" i="14"/>
  <c r="A221" i="14"/>
  <c r="B217" i="22"/>
  <c r="A218" i="22"/>
  <c r="B214" i="21"/>
  <c r="A215" i="21"/>
  <c r="A216" i="17"/>
  <c r="B215" i="17"/>
  <c r="B215" i="20"/>
  <c r="A216" i="20"/>
  <c r="A216" i="16"/>
  <c r="B215" i="16"/>
  <c r="A218" i="19"/>
  <c r="B217" i="19"/>
  <c r="A219" i="18"/>
  <c r="B218" i="18"/>
  <c r="A216" i="15"/>
  <c r="B215" i="15"/>
  <c r="B221" i="14"/>
  <c r="A222" i="14"/>
  <c r="A219" i="19"/>
  <c r="B218" i="19"/>
  <c r="A217" i="16"/>
  <c r="B216" i="16"/>
  <c r="A216" i="21"/>
  <c r="B215" i="21"/>
  <c r="A219" i="22"/>
  <c r="B218" i="22"/>
  <c r="A217" i="17"/>
  <c r="B216" i="17"/>
  <c r="A217" i="20"/>
  <c r="B216" i="20"/>
  <c r="A217" i="15"/>
  <c r="B216" i="15"/>
  <c r="A220" i="18"/>
  <c r="B219" i="18"/>
  <c r="A223" i="14"/>
  <c r="B222" i="14"/>
  <c r="A218" i="16"/>
  <c r="B217" i="16"/>
  <c r="A220" i="19"/>
  <c r="B219" i="19"/>
  <c r="A218" i="20"/>
  <c r="B217" i="20"/>
  <c r="B217" i="17"/>
  <c r="A218" i="17"/>
  <c r="A217" i="21"/>
  <c r="B216" i="21"/>
  <c r="A220" i="22"/>
  <c r="B219" i="22"/>
  <c r="A221" i="18"/>
  <c r="B220" i="18"/>
  <c r="A218" i="15"/>
  <c r="B217" i="15"/>
  <c r="B223" i="14"/>
  <c r="A224" i="14"/>
  <c r="A219" i="20"/>
  <c r="B218" i="20"/>
  <c r="B220" i="19"/>
  <c r="A221" i="19"/>
  <c r="A218" i="21"/>
  <c r="B217" i="21"/>
  <c r="A221" i="22"/>
  <c r="B220" i="22"/>
  <c r="A219" i="17"/>
  <c r="B218" i="17"/>
  <c r="B218" i="16"/>
  <c r="A219" i="16"/>
  <c r="A219" i="15"/>
  <c r="B218" i="15"/>
  <c r="B221" i="18"/>
  <c r="A222" i="18"/>
  <c r="A225" i="14"/>
  <c r="B224" i="14"/>
  <c r="B218" i="21"/>
  <c r="A219" i="21"/>
  <c r="B219" i="20"/>
  <c r="A220" i="20"/>
  <c r="B221" i="22"/>
  <c r="A222" i="22"/>
  <c r="A220" i="16"/>
  <c r="B219" i="16"/>
  <c r="A220" i="17"/>
  <c r="B219" i="17"/>
  <c r="A222" i="19"/>
  <c r="B221" i="19"/>
  <c r="A223" i="18"/>
  <c r="B222" i="18"/>
  <c r="A220" i="15"/>
  <c r="B219" i="15"/>
  <c r="B225" i="14"/>
  <c r="A226" i="14"/>
  <c r="A220" i="21"/>
  <c r="B219" i="21"/>
  <c r="A223" i="19"/>
  <c r="B222" i="19"/>
  <c r="A221" i="16"/>
  <c r="B220" i="16"/>
  <c r="A221" i="17"/>
  <c r="B220" i="17"/>
  <c r="A223" i="22"/>
  <c r="B222" i="22"/>
  <c r="A221" i="20"/>
  <c r="B220" i="20"/>
  <c r="A221" i="15"/>
  <c r="B220" i="15"/>
  <c r="A224" i="18"/>
  <c r="B223" i="18"/>
  <c r="B226" i="14"/>
  <c r="A227" i="14"/>
  <c r="A222" i="16"/>
  <c r="B221" i="16"/>
  <c r="A224" i="19"/>
  <c r="B223" i="19"/>
  <c r="A222" i="20"/>
  <c r="B221" i="20"/>
  <c r="B221" i="17"/>
  <c r="A222" i="17"/>
  <c r="A221" i="21"/>
  <c r="B220" i="21"/>
  <c r="A224" i="22"/>
  <c r="B223" i="22"/>
  <c r="A225" i="18"/>
  <c r="B224" i="18"/>
  <c r="A222" i="15"/>
  <c r="B221" i="15"/>
  <c r="B227" i="14"/>
  <c r="A228" i="14"/>
  <c r="A223" i="20"/>
  <c r="B222" i="20"/>
  <c r="B222" i="16"/>
  <c r="A223" i="16"/>
  <c r="A223" i="17"/>
  <c r="B222" i="17"/>
  <c r="B224" i="19"/>
  <c r="A225" i="19"/>
  <c r="A225" i="22"/>
  <c r="B224" i="22"/>
  <c r="A222" i="21"/>
  <c r="B221" i="21"/>
  <c r="A223" i="15"/>
  <c r="B222" i="15"/>
  <c r="A226" i="18"/>
  <c r="B225" i="18"/>
  <c r="B228" i="14"/>
  <c r="A229" i="14"/>
  <c r="B225" i="22"/>
  <c r="A226" i="22"/>
  <c r="A226" i="19"/>
  <c r="B225" i="19"/>
  <c r="A224" i="17"/>
  <c r="B223" i="17"/>
  <c r="A224" i="16"/>
  <c r="B223" i="16"/>
  <c r="B222" i="21"/>
  <c r="A223" i="21"/>
  <c r="B223" i="20"/>
  <c r="A224" i="20"/>
  <c r="A227" i="18"/>
  <c r="B226" i="18"/>
  <c r="A224" i="15"/>
  <c r="B223" i="15"/>
  <c r="A230" i="14"/>
  <c r="B229" i="14"/>
  <c r="A225" i="20"/>
  <c r="B224" i="20"/>
  <c r="A227" i="22"/>
  <c r="B226" i="22"/>
  <c r="A224" i="21"/>
  <c r="B223" i="21"/>
  <c r="A225" i="16"/>
  <c r="B224" i="16"/>
  <c r="A227" i="19"/>
  <c r="B226" i="19"/>
  <c r="A225" i="17"/>
  <c r="B224" i="17"/>
  <c r="A225" i="15"/>
  <c r="B224" i="15"/>
  <c r="A228" i="18"/>
  <c r="B227" i="18"/>
  <c r="A231" i="14"/>
  <c r="B230" i="14"/>
  <c r="A225" i="21"/>
  <c r="B224" i="21"/>
  <c r="A226" i="16"/>
  <c r="B225" i="16"/>
  <c r="A228" i="22"/>
  <c r="B227" i="22"/>
  <c r="B225" i="17"/>
  <c r="A226" i="17"/>
  <c r="A228" i="19"/>
  <c r="B227" i="19"/>
  <c r="A226" i="20"/>
  <c r="B225" i="20"/>
  <c r="A229" i="18"/>
  <c r="B228" i="18"/>
  <c r="A226" i="15"/>
  <c r="B225" i="15"/>
  <c r="B231" i="14"/>
  <c r="A232" i="14"/>
  <c r="B228" i="19"/>
  <c r="A229" i="19"/>
  <c r="A227" i="20"/>
  <c r="B226" i="20"/>
  <c r="A229" i="22"/>
  <c r="B228" i="22"/>
  <c r="A227" i="17"/>
  <c r="B226" i="17"/>
  <c r="B226" i="16"/>
  <c r="A227" i="16"/>
  <c r="A226" i="21"/>
  <c r="B225" i="21"/>
  <c r="A227" i="15"/>
  <c r="B226" i="15"/>
  <c r="B229" i="18"/>
  <c r="A230" i="18"/>
  <c r="B232" i="14"/>
  <c r="A233" i="14"/>
  <c r="A228" i="17"/>
  <c r="B227" i="17"/>
  <c r="B226" i="21"/>
  <c r="A227" i="21"/>
  <c r="A228" i="16"/>
  <c r="B227" i="16"/>
  <c r="B227" i="20"/>
  <c r="A228" i="20"/>
  <c r="B229" i="22"/>
  <c r="A230" i="22"/>
  <c r="A230" i="19"/>
  <c r="B229" i="19"/>
  <c r="A231" i="18"/>
  <c r="B230" i="18"/>
  <c r="A228" i="15"/>
  <c r="B227" i="15"/>
  <c r="B233" i="14"/>
  <c r="A234" i="14"/>
  <c r="A229" i="20"/>
  <c r="B228" i="20"/>
  <c r="A229" i="17"/>
  <c r="B228" i="17"/>
  <c r="A231" i="19"/>
  <c r="B230" i="19"/>
  <c r="A231" i="22"/>
  <c r="B230" i="22"/>
  <c r="A229" i="16"/>
  <c r="B228" i="16"/>
  <c r="A228" i="21"/>
  <c r="B227" i="21"/>
  <c r="A229" i="15"/>
  <c r="B228" i="15"/>
  <c r="A232" i="18"/>
  <c r="B231" i="18"/>
  <c r="A235" i="14"/>
  <c r="B234" i="14"/>
  <c r="A229" i="21"/>
  <c r="B228" i="21"/>
  <c r="A232" i="19"/>
  <c r="B231" i="19"/>
  <c r="B229" i="17"/>
  <c r="A230" i="17"/>
  <c r="A230" i="20"/>
  <c r="B229" i="20"/>
  <c r="A230" i="16"/>
  <c r="B229" i="16"/>
  <c r="A232" i="22"/>
  <c r="B231" i="22"/>
  <c r="A233" i="18"/>
  <c r="B232" i="18"/>
  <c r="A230" i="15"/>
  <c r="B229" i="15"/>
  <c r="B235" i="14"/>
  <c r="A236" i="14"/>
  <c r="B232" i="19"/>
  <c r="A233" i="19"/>
  <c r="B230" i="16"/>
  <c r="A231" i="16"/>
  <c r="A233" i="22"/>
  <c r="B232" i="22"/>
  <c r="A231" i="20"/>
  <c r="B230" i="20"/>
  <c r="A231" i="17"/>
  <c r="B230" i="17"/>
  <c r="A230" i="21"/>
  <c r="B229" i="21"/>
  <c r="A231" i="15"/>
  <c r="B230" i="15"/>
  <c r="A234" i="18"/>
  <c r="B233" i="18"/>
  <c r="B236" i="14"/>
  <c r="A237" i="14"/>
  <c r="A232" i="17"/>
  <c r="B231" i="17"/>
  <c r="B231" i="20"/>
  <c r="A232" i="20"/>
  <c r="B230" i="21"/>
  <c r="A231" i="21"/>
  <c r="B233" i="22"/>
  <c r="A234" i="22"/>
  <c r="A232" i="16"/>
  <c r="B231" i="16"/>
  <c r="A234" i="19"/>
  <c r="B233" i="19"/>
  <c r="A235" i="18"/>
  <c r="B234" i="18"/>
  <c r="A232" i="15"/>
  <c r="B231" i="15"/>
  <c r="B237" i="14"/>
  <c r="A238" i="14"/>
  <c r="A233" i="16"/>
  <c r="B232" i="16"/>
  <c r="A233" i="17"/>
  <c r="B232" i="17"/>
  <c r="A235" i="19"/>
  <c r="B234" i="19"/>
  <c r="A232" i="21"/>
  <c r="B231" i="21"/>
  <c r="A235" i="22"/>
  <c r="B234" i="22"/>
  <c r="A233" i="20"/>
  <c r="B232" i="20"/>
  <c r="A233" i="15"/>
  <c r="B232" i="15"/>
  <c r="A236" i="18"/>
  <c r="B235" i="18"/>
  <c r="A239" i="14"/>
  <c r="B238" i="14"/>
  <c r="A234" i="20"/>
  <c r="B233" i="20"/>
  <c r="B233" i="17"/>
  <c r="A234" i="17"/>
  <c r="A234" i="16"/>
  <c r="B233" i="16"/>
  <c r="A233" i="21"/>
  <c r="B232" i="21"/>
  <c r="A236" i="22"/>
  <c r="B235" i="22"/>
  <c r="A236" i="19"/>
  <c r="B235" i="19"/>
  <c r="A237" i="18"/>
  <c r="B236" i="18"/>
  <c r="A234" i="15"/>
  <c r="B233" i="15"/>
  <c r="B239" i="14"/>
  <c r="A240" i="14"/>
  <c r="A234" i="21"/>
  <c r="B233" i="21"/>
  <c r="A235" i="17"/>
  <c r="B234" i="17"/>
  <c r="A237" i="22"/>
  <c r="B236" i="22"/>
  <c r="A235" i="20"/>
  <c r="B234" i="20"/>
  <c r="B236" i="19"/>
  <c r="A237" i="19"/>
  <c r="B234" i="16"/>
  <c r="A235" i="16"/>
  <c r="A235" i="15"/>
  <c r="B234" i="15"/>
  <c r="B237" i="18"/>
  <c r="A238" i="18"/>
  <c r="B240" i="14"/>
  <c r="A241" i="14"/>
  <c r="A238" i="19"/>
  <c r="B237" i="19"/>
  <c r="B235" i="20"/>
  <c r="A236" i="20"/>
  <c r="A236" i="17"/>
  <c r="B235" i="17"/>
  <c r="A236" i="16"/>
  <c r="B235" i="16"/>
  <c r="B237" i="22"/>
  <c r="A238" i="22"/>
  <c r="B234" i="21"/>
  <c r="A235" i="21"/>
  <c r="A239" i="18"/>
  <c r="B238" i="18"/>
  <c r="A236" i="15"/>
  <c r="B235" i="15"/>
  <c r="B241" i="14"/>
  <c r="A242" i="14"/>
  <c r="A239" i="22"/>
  <c r="B238" i="22"/>
  <c r="A237" i="20"/>
  <c r="B236" i="20"/>
  <c r="A237" i="17"/>
  <c r="B236" i="17"/>
  <c r="A237" i="16"/>
  <c r="B236" i="16"/>
  <c r="A239" i="19"/>
  <c r="B238" i="19"/>
  <c r="A236" i="21"/>
  <c r="B235" i="21"/>
  <c r="A237" i="15"/>
  <c r="B236" i="15"/>
  <c r="A240" i="18"/>
  <c r="B239" i="18"/>
  <c r="B242" i="14"/>
  <c r="A243" i="14"/>
  <c r="A238" i="20"/>
  <c r="B237" i="20"/>
  <c r="A237" i="21"/>
  <c r="B236" i="21"/>
  <c r="A240" i="19"/>
  <c r="B239" i="19"/>
  <c r="A238" i="16"/>
  <c r="B237" i="16"/>
  <c r="B237" i="17"/>
  <c r="A238" i="17"/>
  <c r="A240" i="22"/>
  <c r="B239" i="22"/>
  <c r="A241" i="18"/>
  <c r="B240" i="18"/>
  <c r="A238" i="15"/>
  <c r="B237" i="15"/>
  <c r="B243" i="14"/>
  <c r="A244" i="14"/>
  <c r="B238" i="16"/>
  <c r="A239" i="16"/>
  <c r="B240" i="19"/>
  <c r="A241" i="19"/>
  <c r="A238" i="21"/>
  <c r="B237" i="21"/>
  <c r="A241" i="22"/>
  <c r="B240" i="22"/>
  <c r="A239" i="17"/>
  <c r="B238" i="17"/>
  <c r="A239" i="20"/>
  <c r="B238" i="20"/>
  <c r="A239" i="15"/>
  <c r="B238" i="15"/>
  <c r="A242" i="18"/>
  <c r="B241" i="18"/>
  <c r="B244" i="14"/>
  <c r="A245" i="14"/>
  <c r="A240" i="17"/>
  <c r="B239" i="17"/>
  <c r="B239" i="20"/>
  <c r="A240" i="20"/>
  <c r="B238" i="21"/>
  <c r="A239" i="21"/>
  <c r="A242" i="19"/>
  <c r="B241" i="19"/>
  <c r="B241" i="22"/>
  <c r="A242" i="22"/>
  <c r="A240" i="16"/>
  <c r="B239" i="16"/>
  <c r="A243" i="18"/>
  <c r="B242" i="18"/>
  <c r="A240" i="15"/>
  <c r="B239" i="15"/>
  <c r="B245" i="14"/>
  <c r="A246" i="14"/>
  <c r="A241" i="16"/>
  <c r="B240" i="16"/>
  <c r="A243" i="22"/>
  <c r="B242" i="22"/>
  <c r="A243" i="19"/>
  <c r="B242" i="19"/>
  <c r="A241" i="20"/>
  <c r="B240" i="20"/>
  <c r="A241" i="17"/>
  <c r="B240" i="17"/>
  <c r="A240" i="21"/>
  <c r="B239" i="21"/>
  <c r="A241" i="15"/>
  <c r="B240" i="15"/>
  <c r="A244" i="18"/>
  <c r="B243" i="18"/>
  <c r="B246" i="14"/>
  <c r="A247" i="14"/>
  <c r="B241" i="17"/>
  <c r="A242" i="17"/>
  <c r="A244" i="19"/>
  <c r="B243" i="19"/>
  <c r="A242" i="16"/>
  <c r="B241" i="16"/>
  <c r="A241" i="21"/>
  <c r="B240" i="21"/>
  <c r="A242" i="20"/>
  <c r="B241" i="20"/>
  <c r="A244" i="22"/>
  <c r="B243" i="22"/>
  <c r="A245" i="18"/>
  <c r="B244" i="18"/>
  <c r="A242" i="15"/>
  <c r="B241" i="15"/>
  <c r="B247" i="14"/>
  <c r="A248" i="14"/>
  <c r="A245" i="22"/>
  <c r="B244" i="22"/>
  <c r="A243" i="20"/>
  <c r="B242" i="20"/>
  <c r="A242" i="21"/>
  <c r="B241" i="21"/>
  <c r="B244" i="19"/>
  <c r="A245" i="19"/>
  <c r="B242" i="16"/>
  <c r="A243" i="16"/>
  <c r="A243" i="17"/>
  <c r="B242" i="17"/>
  <c r="A243" i="15"/>
  <c r="B242" i="15"/>
  <c r="B245" i="18"/>
  <c r="A246" i="18"/>
  <c r="B248" i="14"/>
  <c r="A249" i="14"/>
  <c r="B243" i="20"/>
  <c r="A244" i="20"/>
  <c r="A246" i="19"/>
  <c r="B245" i="19"/>
  <c r="B242" i="21"/>
  <c r="A243" i="21"/>
  <c r="B245" i="22"/>
  <c r="A246" i="22"/>
  <c r="A244" i="17"/>
  <c r="B243" i="17"/>
  <c r="A244" i="16"/>
  <c r="B243" i="16"/>
  <c r="A247" i="18"/>
  <c r="B246" i="18"/>
  <c r="A244" i="15"/>
  <c r="B243" i="15"/>
  <c r="B249" i="14"/>
  <c r="A250" i="14"/>
  <c r="A247" i="22"/>
  <c r="B246" i="22"/>
  <c r="A245" i="20"/>
  <c r="B244" i="20"/>
  <c r="A245" i="16"/>
  <c r="B244" i="16"/>
  <c r="A244" i="21"/>
  <c r="B243" i="21"/>
  <c r="A245" i="17"/>
  <c r="B244" i="17"/>
  <c r="A247" i="19"/>
  <c r="B246" i="19"/>
  <c r="B244" i="15"/>
  <c r="A245" i="15"/>
  <c r="B247" i="18"/>
  <c r="A248" i="18"/>
  <c r="A251" i="14"/>
  <c r="B250" i="14"/>
  <c r="A248" i="19"/>
  <c r="B247" i="19"/>
  <c r="A246" i="20"/>
  <c r="B245" i="20"/>
  <c r="A248" i="22"/>
  <c r="B247" i="22"/>
  <c r="B245" i="17"/>
  <c r="A246" i="17"/>
  <c r="A245" i="21"/>
  <c r="B244" i="21"/>
  <c r="A246" i="16"/>
  <c r="B245" i="16"/>
  <c r="A249" i="18"/>
  <c r="B248" i="18"/>
  <c r="A246" i="15"/>
  <c r="B245" i="15"/>
  <c r="B251" i="14"/>
  <c r="A252" i="14"/>
  <c r="B246" i="16"/>
  <c r="A247" i="16"/>
  <c r="A246" i="21"/>
  <c r="B245" i="21"/>
  <c r="A247" i="17"/>
  <c r="B246" i="17"/>
  <c r="A247" i="20"/>
  <c r="B246" i="20"/>
  <c r="B248" i="19"/>
  <c r="A249" i="19"/>
  <c r="A249" i="22"/>
  <c r="B248" i="22"/>
  <c r="A247" i="15"/>
  <c r="B246" i="15"/>
  <c r="A250" i="18"/>
  <c r="B249" i="18"/>
  <c r="B252" i="14"/>
  <c r="A253" i="14"/>
  <c r="B249" i="22"/>
  <c r="A250" i="22"/>
  <c r="B247" i="20"/>
  <c r="A248" i="20"/>
  <c r="A248" i="17"/>
  <c r="B247" i="17"/>
  <c r="A250" i="19"/>
  <c r="B249" i="19"/>
  <c r="B246" i="21"/>
  <c r="A247" i="21"/>
  <c r="A248" i="16"/>
  <c r="B247" i="16"/>
  <c r="A251" i="18"/>
  <c r="B250" i="18"/>
  <c r="A248" i="15"/>
  <c r="B247" i="15"/>
  <c r="B253" i="14"/>
  <c r="A254" i="14"/>
  <c r="A249" i="16"/>
  <c r="B248" i="16"/>
  <c r="A248" i="21"/>
  <c r="B247" i="21"/>
  <c r="A249" i="17"/>
  <c r="B248" i="17"/>
  <c r="A249" i="20"/>
  <c r="B248" i="20"/>
  <c r="A251" i="22"/>
  <c r="B250" i="22"/>
  <c r="A251" i="19"/>
  <c r="B250" i="19"/>
  <c r="A249" i="15"/>
  <c r="B248" i="15"/>
  <c r="A252" i="18"/>
  <c r="B251" i="18"/>
  <c r="B254" i="14"/>
  <c r="A255" i="14"/>
  <c r="B249" i="17"/>
  <c r="A250" i="17"/>
  <c r="A250" i="16"/>
  <c r="B249" i="16"/>
  <c r="A252" i="22"/>
  <c r="B251" i="22"/>
  <c r="A252" i="19"/>
  <c r="B251" i="19"/>
  <c r="A250" i="20"/>
  <c r="B249" i="20"/>
  <c r="A249" i="21"/>
  <c r="B248" i="21"/>
  <c r="A253" i="18"/>
  <c r="B252" i="18"/>
  <c r="A250" i="15"/>
  <c r="B249" i="15"/>
  <c r="B255" i="14"/>
  <c r="A256" i="14"/>
  <c r="B252" i="19"/>
  <c r="A253" i="19"/>
  <c r="A253" i="22"/>
  <c r="B252" i="22"/>
  <c r="B250" i="16"/>
  <c r="A251" i="16"/>
  <c r="A250" i="21"/>
  <c r="B249" i="21"/>
  <c r="A251" i="20"/>
  <c r="B250" i="20"/>
  <c r="A251" i="17"/>
  <c r="B250" i="17"/>
  <c r="A251" i="15"/>
  <c r="B250" i="15"/>
  <c r="B253" i="18"/>
  <c r="A254" i="18"/>
  <c r="B256" i="14"/>
  <c r="A257" i="14"/>
  <c r="B250" i="21"/>
  <c r="A251" i="21"/>
  <c r="A254" i="19"/>
  <c r="B253" i="19"/>
  <c r="A252" i="17"/>
  <c r="B251" i="17"/>
  <c r="A252" i="16"/>
  <c r="B251" i="16"/>
  <c r="B253" i="22"/>
  <c r="A254" i="22"/>
  <c r="B251" i="20"/>
  <c r="A252" i="20"/>
  <c r="A255" i="18"/>
  <c r="B254" i="18"/>
  <c r="A252" i="15"/>
  <c r="B251" i="15"/>
  <c r="B257" i="14"/>
  <c r="A258" i="14"/>
  <c r="A253" i="16"/>
  <c r="B252" i="16"/>
  <c r="A253" i="17"/>
  <c r="B252" i="17"/>
  <c r="A252" i="21"/>
  <c r="B251" i="21"/>
  <c r="A253" i="20"/>
  <c r="B252" i="20"/>
  <c r="A255" i="22"/>
  <c r="B254" i="22"/>
  <c r="A255" i="19"/>
  <c r="B254" i="19"/>
  <c r="B252" i="15"/>
  <c r="A253" i="15"/>
  <c r="A256" i="18"/>
  <c r="B255" i="18"/>
  <c r="A259" i="14"/>
  <c r="B258" i="14"/>
  <c r="A256" i="19"/>
  <c r="B255" i="19"/>
  <c r="A254" i="20"/>
  <c r="B253" i="20"/>
  <c r="B253" i="17"/>
  <c r="A254" i="17"/>
  <c r="A256" i="22"/>
  <c r="B255" i="22"/>
  <c r="A253" i="21"/>
  <c r="B252" i="21"/>
  <c r="A254" i="16"/>
  <c r="B253" i="16"/>
  <c r="A254" i="15"/>
  <c r="B253" i="15"/>
  <c r="A257" i="18"/>
  <c r="B256" i="18"/>
  <c r="B259" i="14"/>
  <c r="A260" i="14"/>
  <c r="A255" i="17"/>
  <c r="B254" i="17"/>
  <c r="A255" i="20"/>
  <c r="B254" i="20"/>
  <c r="B254" i="16"/>
  <c r="A255" i="16"/>
  <c r="A254" i="21"/>
  <c r="B253" i="21"/>
  <c r="A257" i="22"/>
  <c r="B256" i="22"/>
  <c r="B256" i="19"/>
  <c r="A257" i="19"/>
  <c r="A258" i="18"/>
  <c r="B257" i="18"/>
  <c r="A255" i="15"/>
  <c r="B254" i="15"/>
  <c r="B260" i="14"/>
  <c r="A261" i="14"/>
  <c r="B254" i="21"/>
  <c r="A255" i="21"/>
  <c r="A258" i="19"/>
  <c r="B257" i="19"/>
  <c r="B255" i="20"/>
  <c r="A256" i="20"/>
  <c r="A256" i="17"/>
  <c r="B255" i="17"/>
  <c r="B257" i="22"/>
  <c r="A258" i="22"/>
  <c r="A256" i="16"/>
  <c r="B255" i="16"/>
  <c r="A256" i="15"/>
  <c r="B255" i="15"/>
  <c r="A259" i="18"/>
  <c r="B258" i="18"/>
  <c r="B261" i="14"/>
  <c r="A262" i="14"/>
  <c r="A257" i="16"/>
  <c r="B256" i="16"/>
  <c r="A257" i="17"/>
  <c r="B256" i="17"/>
  <c r="A259" i="22"/>
  <c r="B258" i="22"/>
  <c r="A259" i="19"/>
  <c r="B258" i="19"/>
  <c r="A257" i="20"/>
  <c r="B256" i="20"/>
  <c r="A256" i="21"/>
  <c r="B255" i="21"/>
  <c r="A260" i="18"/>
  <c r="B259" i="18"/>
  <c r="A257" i="15"/>
  <c r="B256" i="15"/>
  <c r="B262" i="14"/>
  <c r="A263" i="14"/>
  <c r="A257" i="21"/>
  <c r="B256" i="21"/>
  <c r="A260" i="22"/>
  <c r="B259" i="22"/>
  <c r="B257" i="17"/>
  <c r="A258" i="17"/>
  <c r="A258" i="20"/>
  <c r="B257" i="20"/>
  <c r="A258" i="16"/>
  <c r="B257" i="16"/>
  <c r="A260" i="19"/>
  <c r="B259" i="19"/>
  <c r="A258" i="15"/>
  <c r="B257" i="15"/>
  <c r="A261" i="18"/>
  <c r="B260" i="18"/>
  <c r="B263" i="14"/>
  <c r="A264" i="14"/>
  <c r="A258" i="21"/>
  <c r="B257" i="21"/>
  <c r="A259" i="17"/>
  <c r="B258" i="17"/>
  <c r="B260" i="19"/>
  <c r="A261" i="19"/>
  <c r="B258" i="16"/>
  <c r="A259" i="16"/>
  <c r="A259" i="20"/>
  <c r="B258" i="20"/>
  <c r="A261" i="22"/>
  <c r="B260" i="22"/>
  <c r="B261" i="18"/>
  <c r="A262" i="18"/>
  <c r="A259" i="15"/>
  <c r="B258" i="15"/>
  <c r="B264" i="14"/>
  <c r="A265" i="14"/>
  <c r="A260" i="16"/>
  <c r="B259" i="16"/>
  <c r="A260" i="17"/>
  <c r="B259" i="17"/>
  <c r="B261" i="22"/>
  <c r="A262" i="22"/>
  <c r="A262" i="19"/>
  <c r="B261" i="19"/>
  <c r="B259" i="20"/>
  <c r="A260" i="20"/>
  <c r="B258" i="21"/>
  <c r="A259" i="21"/>
  <c r="A263" i="18"/>
  <c r="B262" i="18"/>
  <c r="A260" i="15"/>
  <c r="B259" i="15"/>
  <c r="A266" i="14"/>
  <c r="B265" i="14"/>
  <c r="A260" i="21"/>
  <c r="B259" i="21"/>
  <c r="A263" i="19"/>
  <c r="B262" i="19"/>
  <c r="A263" i="22"/>
  <c r="B262" i="22"/>
  <c r="A261" i="16"/>
  <c r="B260" i="16"/>
  <c r="A261" i="20"/>
  <c r="B260" i="20"/>
  <c r="A261" i="17"/>
  <c r="B260" i="17"/>
  <c r="A261" i="15"/>
  <c r="B260" i="15"/>
  <c r="A264" i="18"/>
  <c r="B263" i="18"/>
  <c r="B266" i="14"/>
  <c r="A267" i="14"/>
  <c r="A262" i="20"/>
  <c r="B261" i="20"/>
  <c r="A264" i="19"/>
  <c r="B263" i="19"/>
  <c r="B261" i="17"/>
  <c r="A262" i="17"/>
  <c r="A262" i="16"/>
  <c r="B261" i="16"/>
  <c r="A264" i="22"/>
  <c r="B263" i="22"/>
  <c r="A261" i="21"/>
  <c r="B260" i="21"/>
  <c r="A265" i="18"/>
  <c r="B264" i="18"/>
  <c r="A262" i="15"/>
  <c r="B261" i="15"/>
  <c r="B267" i="14"/>
  <c r="A268" i="14"/>
  <c r="B262" i="16"/>
  <c r="A263" i="16"/>
  <c r="A263" i="17"/>
  <c r="B262" i="17"/>
  <c r="A263" i="20"/>
  <c r="B262" i="20"/>
  <c r="A265" i="22"/>
  <c r="B264" i="22"/>
  <c r="A262" i="21"/>
  <c r="B261" i="21"/>
  <c r="B264" i="19"/>
  <c r="A265" i="19"/>
  <c r="A263" i="15"/>
  <c r="B262" i="15"/>
  <c r="A266" i="18"/>
  <c r="B265" i="18"/>
  <c r="B268" i="14"/>
  <c r="A269" i="14"/>
  <c r="B262" i="21"/>
  <c r="A263" i="21"/>
  <c r="B265" i="22"/>
  <c r="A266" i="22"/>
  <c r="B263" i="20"/>
  <c r="A264" i="20"/>
  <c r="A264" i="17"/>
  <c r="B263" i="17"/>
  <c r="A264" i="16"/>
  <c r="B263" i="16"/>
  <c r="A266" i="19"/>
  <c r="B265" i="19"/>
  <c r="A267" i="18"/>
  <c r="B266" i="18"/>
  <c r="A264" i="15"/>
  <c r="B263" i="15"/>
  <c r="B269" i="14"/>
  <c r="A270" i="14"/>
  <c r="A267" i="19"/>
  <c r="B266" i="19"/>
  <c r="A265" i="20"/>
  <c r="B264" i="20"/>
  <c r="A264" i="21"/>
  <c r="B263" i="21"/>
  <c r="A265" i="16"/>
  <c r="B264" i="16"/>
  <c r="A267" i="22"/>
  <c r="B266" i="22"/>
  <c r="A265" i="17"/>
  <c r="B264" i="17"/>
  <c r="A265" i="15"/>
  <c r="B264" i="15"/>
  <c r="A268" i="18"/>
  <c r="B267" i="18"/>
  <c r="B270" i="14"/>
  <c r="A271" i="14"/>
  <c r="A266" i="20"/>
  <c r="B265" i="20"/>
  <c r="A268" i="19"/>
  <c r="B267" i="19"/>
  <c r="A266" i="16"/>
  <c r="B265" i="16"/>
  <c r="A265" i="21"/>
  <c r="B264" i="21"/>
  <c r="B265" i="17"/>
  <c r="A266" i="17"/>
  <c r="A268" i="22"/>
  <c r="B267" i="22"/>
  <c r="A269" i="18"/>
  <c r="B268" i="18"/>
  <c r="A266" i="15"/>
  <c r="B265" i="15"/>
  <c r="B271" i="14"/>
  <c r="A272" i="14"/>
  <c r="B268" i="19"/>
  <c r="A269" i="19"/>
  <c r="A267" i="20"/>
  <c r="B266" i="20"/>
  <c r="B266" i="16"/>
  <c r="A267" i="16"/>
  <c r="A269" i="22"/>
  <c r="B268" i="22"/>
  <c r="A266" i="21"/>
  <c r="B265" i="21"/>
  <c r="A267" i="17"/>
  <c r="B266" i="17"/>
  <c r="A267" i="15"/>
  <c r="B266" i="15"/>
  <c r="B269" i="18"/>
  <c r="A270" i="18"/>
  <c r="B272" i="14"/>
  <c r="A273" i="14"/>
  <c r="B266" i="21"/>
  <c r="A267" i="21"/>
  <c r="B267" i="20"/>
  <c r="A268" i="20"/>
  <c r="A270" i="19"/>
  <c r="B269" i="19"/>
  <c r="B269" i="22"/>
  <c r="A270" i="22"/>
  <c r="A268" i="16"/>
  <c r="B267" i="16"/>
  <c r="A268" i="17"/>
  <c r="B267" i="17"/>
  <c r="A271" i="18"/>
  <c r="B270" i="18"/>
  <c r="A268" i="15"/>
  <c r="B267" i="15"/>
  <c r="B273" i="14"/>
  <c r="A274" i="14"/>
  <c r="A268" i="21"/>
  <c r="B267" i="21"/>
  <c r="A269" i="17"/>
  <c r="B268" i="17"/>
  <c r="B270" i="19"/>
  <c r="A271" i="19"/>
  <c r="A269" i="20"/>
  <c r="B268" i="20"/>
  <c r="A269" i="16"/>
  <c r="B268" i="16"/>
  <c r="A271" i="22"/>
  <c r="B270" i="22"/>
  <c r="B268" i="15"/>
  <c r="A269" i="15"/>
  <c r="A272" i="18"/>
  <c r="B271" i="18"/>
  <c r="B274" i="14"/>
  <c r="A275" i="14"/>
  <c r="A272" i="19"/>
  <c r="B271" i="19"/>
  <c r="A272" i="22"/>
  <c r="B271" i="22"/>
  <c r="B269" i="17"/>
  <c r="A270" i="17"/>
  <c r="A270" i="16"/>
  <c r="B269" i="16"/>
  <c r="A270" i="20"/>
  <c r="B269" i="20"/>
  <c r="A269" i="21"/>
  <c r="B268" i="21"/>
  <c r="A270" i="15"/>
  <c r="B269" i="15"/>
  <c r="A273" i="18"/>
  <c r="B272" i="18"/>
  <c r="B275" i="14"/>
  <c r="A276" i="14"/>
  <c r="B270" i="16"/>
  <c r="A271" i="16"/>
  <c r="A271" i="17"/>
  <c r="B270" i="17"/>
  <c r="A270" i="21"/>
  <c r="B269" i="21"/>
  <c r="A271" i="20"/>
  <c r="B270" i="20"/>
  <c r="A273" i="22"/>
  <c r="B272" i="22"/>
  <c r="B272" i="19"/>
  <c r="A273" i="19"/>
  <c r="A274" i="18"/>
  <c r="B273" i="18"/>
  <c r="A271" i="15"/>
  <c r="B270" i="15"/>
  <c r="B276" i="14"/>
  <c r="A277" i="14"/>
  <c r="A274" i="19"/>
  <c r="B273" i="19"/>
  <c r="B273" i="22"/>
  <c r="A274" i="22"/>
  <c r="B270" i="21"/>
  <c r="A271" i="21"/>
  <c r="A272" i="17"/>
  <c r="B271" i="17"/>
  <c r="B271" i="20"/>
  <c r="A272" i="20"/>
  <c r="A272" i="16"/>
  <c r="B271" i="16"/>
  <c r="A272" i="15"/>
  <c r="B271" i="15"/>
  <c r="A275" i="18"/>
  <c r="B274" i="18"/>
  <c r="B277" i="14"/>
  <c r="A278" i="14"/>
  <c r="A273" i="16"/>
  <c r="B272" i="16"/>
  <c r="A273" i="17"/>
  <c r="B272" i="17"/>
  <c r="B274" i="19"/>
  <c r="A275" i="19"/>
  <c r="A273" i="20"/>
  <c r="B272" i="20"/>
  <c r="A272" i="21"/>
  <c r="B271" i="21"/>
  <c r="A275" i="22"/>
  <c r="B274" i="22"/>
  <c r="A276" i="18"/>
  <c r="B275" i="18"/>
  <c r="A273" i="15"/>
  <c r="B272" i="15"/>
  <c r="B278" i="14"/>
  <c r="A279" i="14"/>
  <c r="A274" i="16"/>
  <c r="B273" i="16"/>
  <c r="A276" i="22"/>
  <c r="B275" i="22"/>
  <c r="B273" i="17"/>
  <c r="A274" i="17"/>
  <c r="A273" i="21"/>
  <c r="B272" i="21"/>
  <c r="A274" i="20"/>
  <c r="B273" i="20"/>
  <c r="A276" i="19"/>
  <c r="B275" i="19"/>
  <c r="A274" i="15"/>
  <c r="B273" i="15"/>
  <c r="A277" i="18"/>
  <c r="B276" i="18"/>
  <c r="B279" i="14"/>
  <c r="A280" i="14"/>
  <c r="A277" i="22"/>
  <c r="B276" i="22"/>
  <c r="B276" i="19"/>
  <c r="A277" i="19"/>
  <c r="A274" i="21"/>
  <c r="B273" i="21"/>
  <c r="B274" i="16"/>
  <c r="A275" i="16"/>
  <c r="A275" i="20"/>
  <c r="B274" i="20"/>
  <c r="A275" i="17"/>
  <c r="B274" i="17"/>
  <c r="B277" i="18"/>
  <c r="A278" i="18"/>
  <c r="A275" i="15"/>
  <c r="B274" i="15"/>
  <c r="A281" i="14"/>
  <c r="B280" i="14"/>
  <c r="A276" i="17"/>
  <c r="B275" i="17"/>
  <c r="B275" i="20"/>
  <c r="A276" i="20"/>
  <c r="A276" i="16"/>
  <c r="B275" i="16"/>
  <c r="B274" i="21"/>
  <c r="A275" i="21"/>
  <c r="A278" i="19"/>
  <c r="B277" i="19"/>
  <c r="B277" i="22"/>
  <c r="A278" i="22"/>
  <c r="A279" i="18"/>
  <c r="B278" i="18"/>
  <c r="A276" i="15"/>
  <c r="B275" i="15"/>
  <c r="B281" i="14"/>
  <c r="A282" i="14"/>
  <c r="A276" i="21"/>
  <c r="B275" i="21"/>
  <c r="A277" i="16"/>
  <c r="B276" i="16"/>
  <c r="A277" i="17"/>
  <c r="B276" i="17"/>
  <c r="B278" i="19"/>
  <c r="A279" i="19"/>
  <c r="A279" i="22"/>
  <c r="B278" i="22"/>
  <c r="A277" i="20"/>
  <c r="B276" i="20"/>
  <c r="A277" i="15"/>
  <c r="B276" i="15"/>
  <c r="A280" i="18"/>
  <c r="B279" i="18"/>
  <c r="B282" i="14"/>
  <c r="A283" i="14"/>
  <c r="A280" i="19"/>
  <c r="B279" i="19"/>
  <c r="A277" i="21"/>
  <c r="B276" i="21"/>
  <c r="A278" i="20"/>
  <c r="B277" i="20"/>
  <c r="A280" i="22"/>
  <c r="B279" i="22"/>
  <c r="B277" i="17"/>
  <c r="A278" i="17"/>
  <c r="A278" i="16"/>
  <c r="B277" i="16"/>
  <c r="A281" i="18"/>
  <c r="B280" i="18"/>
  <c r="A278" i="15"/>
  <c r="B277" i="15"/>
  <c r="B283" i="14"/>
  <c r="A284" i="14"/>
  <c r="B280" i="19"/>
  <c r="A281" i="19"/>
  <c r="B278" i="16"/>
  <c r="A279" i="16"/>
  <c r="A281" i="22"/>
  <c r="B280" i="22"/>
  <c r="A279" i="17"/>
  <c r="B278" i="17"/>
  <c r="A279" i="20"/>
  <c r="B278" i="20"/>
  <c r="A278" i="21"/>
  <c r="B277" i="21"/>
  <c r="A279" i="15"/>
  <c r="B278" i="15"/>
  <c r="A282" i="18"/>
  <c r="B281" i="18"/>
  <c r="B284" i="14"/>
  <c r="A285" i="14"/>
  <c r="A280" i="16"/>
  <c r="B279" i="16"/>
  <c r="B278" i="21"/>
  <c r="A279" i="21"/>
  <c r="A280" i="17"/>
  <c r="B279" i="17"/>
  <c r="A282" i="19"/>
  <c r="B281" i="19"/>
  <c r="B279" i="20"/>
  <c r="A280" i="20"/>
  <c r="B281" i="22"/>
  <c r="A282" i="22"/>
  <c r="A283" i="18"/>
  <c r="B282" i="18"/>
  <c r="A280" i="15"/>
  <c r="B279" i="15"/>
  <c r="A286" i="14"/>
  <c r="B285" i="14"/>
  <c r="A281" i="20"/>
  <c r="B280" i="20"/>
  <c r="A283" i="22"/>
  <c r="B282" i="22"/>
  <c r="A280" i="21"/>
  <c r="B279" i="21"/>
  <c r="B282" i="19"/>
  <c r="A283" i="19"/>
  <c r="A281" i="17"/>
  <c r="B280" i="17"/>
  <c r="A281" i="16"/>
  <c r="B280" i="16"/>
  <c r="A281" i="15"/>
  <c r="B280" i="15"/>
  <c r="A284" i="18"/>
  <c r="B283" i="18"/>
  <c r="B286" i="14"/>
  <c r="A287" i="14"/>
  <c r="B281" i="17"/>
  <c r="A282" i="17"/>
  <c r="A284" i="22"/>
  <c r="B283" i="22"/>
  <c r="A282" i="20"/>
  <c r="B281" i="20"/>
  <c r="A284" i="19"/>
  <c r="B283" i="19"/>
  <c r="A281" i="21"/>
  <c r="B280" i="21"/>
  <c r="A282" i="16"/>
  <c r="B281" i="16"/>
  <c r="A285" i="18"/>
  <c r="B284" i="18"/>
  <c r="A282" i="15"/>
  <c r="B281" i="15"/>
  <c r="B287" i="14"/>
  <c r="A288" i="14"/>
  <c r="A282" i="21"/>
  <c r="B281" i="21"/>
  <c r="A283" i="20"/>
  <c r="B282" i="20"/>
  <c r="A285" i="22"/>
  <c r="B284" i="22"/>
  <c r="B282" i="16"/>
  <c r="A283" i="16"/>
  <c r="B284" i="19"/>
  <c r="A285" i="19"/>
  <c r="A283" i="17"/>
  <c r="B282" i="17"/>
  <c r="A283" i="15"/>
  <c r="B282" i="15"/>
  <c r="B285" i="18"/>
  <c r="A286" i="18"/>
  <c r="B288" i="14"/>
  <c r="A289" i="14"/>
  <c r="A284" i="16"/>
  <c r="B283" i="16"/>
  <c r="B283" i="20"/>
  <c r="A284" i="20"/>
  <c r="A286" i="19"/>
  <c r="B285" i="19"/>
  <c r="B285" i="22"/>
  <c r="A286" i="22"/>
  <c r="A284" i="17"/>
  <c r="B283" i="17"/>
  <c r="B282" i="21"/>
  <c r="A283" i="21"/>
  <c r="A287" i="18"/>
  <c r="B286" i="18"/>
  <c r="A284" i="15"/>
  <c r="B283" i="15"/>
  <c r="A290" i="14"/>
  <c r="B289" i="14"/>
  <c r="A287" i="22"/>
  <c r="B286" i="22"/>
  <c r="B286" i="19"/>
  <c r="A287" i="19"/>
  <c r="A285" i="20"/>
  <c r="B284" i="20"/>
  <c r="A285" i="16"/>
  <c r="B284" i="16"/>
  <c r="A285" i="17"/>
  <c r="B284" i="17"/>
  <c r="A284" i="21"/>
  <c r="B283" i="21"/>
  <c r="A285" i="15"/>
  <c r="B284" i="15"/>
  <c r="A288" i="18"/>
  <c r="B287" i="18"/>
  <c r="B290" i="14"/>
  <c r="A291" i="14"/>
  <c r="B285" i="17"/>
  <c r="A286" i="17"/>
  <c r="A286" i="20"/>
  <c r="B285" i="20"/>
  <c r="A288" i="22"/>
  <c r="B287" i="22"/>
  <c r="A288" i="19"/>
  <c r="B287" i="19"/>
  <c r="A285" i="21"/>
  <c r="B284" i="21"/>
  <c r="A286" i="16"/>
  <c r="B285" i="16"/>
  <c r="A289" i="18"/>
  <c r="B288" i="18"/>
  <c r="A286" i="15"/>
  <c r="B285" i="15"/>
  <c r="B291" i="14"/>
  <c r="A292" i="14"/>
  <c r="B286" i="16"/>
  <c r="A287" i="16"/>
  <c r="B288" i="19"/>
  <c r="A289" i="19"/>
  <c r="A289" i="22"/>
  <c r="B288" i="22"/>
  <c r="A287" i="20"/>
  <c r="B286" i="20"/>
  <c r="A286" i="21"/>
  <c r="B285" i="21"/>
  <c r="A287" i="17"/>
  <c r="B286" i="17"/>
  <c r="A287" i="15"/>
  <c r="B286" i="15"/>
  <c r="A290" i="18"/>
  <c r="B289" i="18"/>
  <c r="B292" i="14"/>
  <c r="A293" i="14"/>
  <c r="B287" i="20"/>
  <c r="A288" i="20"/>
  <c r="A290" i="19"/>
  <c r="B289" i="19"/>
  <c r="A288" i="16"/>
  <c r="B287" i="16"/>
  <c r="B286" i="21"/>
  <c r="A287" i="21"/>
  <c r="A288" i="17"/>
  <c r="B287" i="17"/>
  <c r="B289" i="22"/>
  <c r="A290" i="22"/>
  <c r="A291" i="18"/>
  <c r="B290" i="18"/>
  <c r="A288" i="15"/>
  <c r="B287" i="15"/>
  <c r="B293" i="14"/>
  <c r="A294" i="14"/>
  <c r="A291" i="22"/>
  <c r="B290" i="22"/>
  <c r="B290" i="19"/>
  <c r="A291" i="19"/>
  <c r="A289" i="17"/>
  <c r="B288" i="17"/>
  <c r="A289" i="20"/>
  <c r="B288" i="20"/>
  <c r="A288" i="21"/>
  <c r="B287" i="21"/>
  <c r="A289" i="16"/>
  <c r="B288" i="16"/>
  <c r="A289" i="15"/>
  <c r="B288" i="15"/>
  <c r="A292" i="18"/>
  <c r="B291" i="18"/>
  <c r="A295" i="14"/>
  <c r="B294" i="14"/>
  <c r="A289" i="21"/>
  <c r="B288" i="21"/>
  <c r="A290" i="20"/>
  <c r="B289" i="20"/>
  <c r="B289" i="17"/>
  <c r="A290" i="17"/>
  <c r="A292" i="19"/>
  <c r="B291" i="19"/>
  <c r="A290" i="16"/>
  <c r="B289" i="16"/>
  <c r="A292" i="22"/>
  <c r="B291" i="22"/>
  <c r="B292" i="18"/>
  <c r="A293" i="18"/>
  <c r="A290" i="15"/>
  <c r="B289" i="15"/>
  <c r="A296" i="14"/>
  <c r="B295" i="14"/>
  <c r="A290" i="21"/>
  <c r="B289" i="21"/>
  <c r="B290" i="16"/>
  <c r="A291" i="16"/>
  <c r="A291" i="20"/>
  <c r="B290" i="20"/>
  <c r="A293" i="22"/>
  <c r="B292" i="22"/>
  <c r="B292" i="19"/>
  <c r="A293" i="19"/>
  <c r="A291" i="17"/>
  <c r="B290" i="17"/>
  <c r="A294" i="18"/>
  <c r="B293" i="18"/>
  <c r="A291" i="15"/>
  <c r="B290" i="15"/>
  <c r="B296" i="14"/>
  <c r="A297" i="14"/>
  <c r="A294" i="19"/>
  <c r="B293" i="19"/>
  <c r="B290" i="21"/>
  <c r="A291" i="21"/>
  <c r="A292" i="17"/>
  <c r="B291" i="17"/>
  <c r="A292" i="16"/>
  <c r="B291" i="16"/>
  <c r="B293" i="22"/>
  <c r="A294" i="22"/>
  <c r="B291" i="20"/>
  <c r="A292" i="20"/>
  <c r="A292" i="15"/>
  <c r="B291" i="15"/>
  <c r="A295" i="18"/>
  <c r="B294" i="18"/>
  <c r="A298" i="14"/>
  <c r="B297" i="14"/>
  <c r="A295" i="22"/>
  <c r="B294" i="22"/>
  <c r="B294" i="19"/>
  <c r="A295" i="19"/>
  <c r="A292" i="21"/>
  <c r="B291" i="21"/>
  <c r="A293" i="17"/>
  <c r="B292" i="17"/>
  <c r="A293" i="20"/>
  <c r="B292" i="20"/>
  <c r="A293" i="16"/>
  <c r="B292" i="16"/>
  <c r="A296" i="18"/>
  <c r="B295" i="18"/>
  <c r="A293" i="15"/>
  <c r="B292" i="15"/>
  <c r="B298" i="14"/>
  <c r="A299" i="14"/>
  <c r="B293" i="17"/>
  <c r="A294" i="17"/>
  <c r="A293" i="21"/>
  <c r="B292" i="21"/>
  <c r="A296" i="22"/>
  <c r="B295" i="22"/>
  <c r="A294" i="20"/>
  <c r="B293" i="20"/>
  <c r="A296" i="19"/>
  <c r="B295" i="19"/>
  <c r="A294" i="16"/>
  <c r="B293" i="16"/>
  <c r="A294" i="15"/>
  <c r="B293" i="15"/>
  <c r="B296" i="18"/>
  <c r="A297" i="18"/>
  <c r="B299" i="14"/>
  <c r="A300" i="14"/>
  <c r="B296" i="19"/>
  <c r="A297" i="19"/>
  <c r="A295" i="20"/>
  <c r="B294" i="20"/>
  <c r="B294" i="16"/>
  <c r="A295" i="16"/>
  <c r="A294" i="21"/>
  <c r="B293" i="21"/>
  <c r="A297" i="22"/>
  <c r="B296" i="22"/>
  <c r="A295" i="17"/>
  <c r="B294" i="17"/>
  <c r="A298" i="18"/>
  <c r="B297" i="18"/>
  <c r="A295" i="15"/>
  <c r="B294" i="15"/>
  <c r="B300" i="14"/>
  <c r="A301" i="14"/>
  <c r="B297" i="22"/>
  <c r="A298" i="22"/>
  <c r="B294" i="21"/>
  <c r="A295" i="21"/>
  <c r="A296" i="16"/>
  <c r="B295" i="16"/>
  <c r="B295" i="20"/>
  <c r="A296" i="20"/>
  <c r="A296" i="17"/>
  <c r="B295" i="17"/>
  <c r="A298" i="19"/>
  <c r="B297" i="19"/>
  <c r="A296" i="15"/>
  <c r="B295" i="15"/>
  <c r="A299" i="18"/>
  <c r="B298" i="18"/>
  <c r="B301" i="14"/>
  <c r="A302" i="14"/>
  <c r="B298" i="19"/>
  <c r="A299" i="19"/>
  <c r="A297" i="17"/>
  <c r="B296" i="17"/>
  <c r="A297" i="20"/>
  <c r="B296" i="20"/>
  <c r="A297" i="16"/>
  <c r="B296" i="16"/>
  <c r="A296" i="21"/>
  <c r="B295" i="21"/>
  <c r="A299" i="22"/>
  <c r="B298" i="22"/>
  <c r="A300" i="18"/>
  <c r="B299" i="18"/>
  <c r="A297" i="15"/>
  <c r="B296" i="15"/>
  <c r="B302" i="14"/>
  <c r="A303" i="14"/>
  <c r="A298" i="20"/>
  <c r="B297" i="20"/>
  <c r="A297" i="21"/>
  <c r="B296" i="21"/>
  <c r="A298" i="16"/>
  <c r="B297" i="16"/>
  <c r="A300" i="19"/>
  <c r="B299" i="19"/>
  <c r="B297" i="17"/>
  <c r="A298" i="17"/>
  <c r="A300" i="22"/>
  <c r="B299" i="22"/>
  <c r="A298" i="15"/>
  <c r="B297" i="15"/>
  <c r="B300" i="18"/>
  <c r="A301" i="18"/>
  <c r="B303" i="14"/>
  <c r="A304" i="14"/>
  <c r="A301" i="22"/>
  <c r="B300" i="22"/>
  <c r="B300" i="19"/>
  <c r="A301" i="19"/>
  <c r="B298" i="16"/>
  <c r="A299" i="16"/>
  <c r="A298" i="21"/>
  <c r="B297" i="21"/>
  <c r="A299" i="17"/>
  <c r="B298" i="17"/>
  <c r="A299" i="20"/>
  <c r="B298" i="20"/>
  <c r="A302" i="18"/>
  <c r="B301" i="18"/>
  <c r="A299" i="15"/>
  <c r="B298" i="15"/>
  <c r="B304" i="14"/>
  <c r="A305" i="14"/>
  <c r="B299" i="20"/>
  <c r="A300" i="20"/>
  <c r="B298" i="21"/>
  <c r="A299" i="21"/>
  <c r="A300" i="17"/>
  <c r="B299" i="17"/>
  <c r="A300" i="16"/>
  <c r="B299" i="16"/>
  <c r="A302" i="19"/>
  <c r="B301" i="19"/>
  <c r="B301" i="22"/>
  <c r="A302" i="22"/>
  <c r="A300" i="15"/>
  <c r="B299" i="15"/>
  <c r="B302" i="18"/>
  <c r="A303" i="18"/>
  <c r="B305" i="14"/>
  <c r="A306" i="14"/>
  <c r="A303" i="19"/>
  <c r="B302" i="19"/>
  <c r="A301" i="20"/>
  <c r="B300" i="20"/>
  <c r="B302" i="22"/>
  <c r="A303" i="22"/>
  <c r="A301" i="16"/>
  <c r="B300" i="16"/>
  <c r="A301" i="17"/>
  <c r="B300" i="17"/>
  <c r="A300" i="21"/>
  <c r="B299" i="21"/>
  <c r="A304" i="18"/>
  <c r="B303" i="18"/>
  <c r="A301" i="15"/>
  <c r="B300" i="15"/>
  <c r="A307" i="14"/>
  <c r="B306" i="14"/>
  <c r="B301" i="17"/>
  <c r="A302" i="17"/>
  <c r="A301" i="21"/>
  <c r="B300" i="21"/>
  <c r="A302" i="16"/>
  <c r="B301" i="16"/>
  <c r="B303" i="22"/>
  <c r="A304" i="22"/>
  <c r="A302" i="20"/>
  <c r="B301" i="20"/>
  <c r="A304" i="19"/>
  <c r="B303" i="19"/>
  <c r="A302" i="15"/>
  <c r="B301" i="15"/>
  <c r="B304" i="18"/>
  <c r="A305" i="18"/>
  <c r="A308" i="14"/>
  <c r="B307" i="14"/>
  <c r="B302" i="20"/>
  <c r="A303" i="20"/>
  <c r="A305" i="19"/>
  <c r="B304" i="19"/>
  <c r="A303" i="16"/>
  <c r="B302" i="16"/>
  <c r="B302" i="17"/>
  <c r="A303" i="17"/>
  <c r="B304" i="22"/>
  <c r="A305" i="22"/>
  <c r="A302" i="21"/>
  <c r="B301" i="21"/>
  <c r="A306" i="18"/>
  <c r="B305" i="18"/>
  <c r="B302" i="15"/>
  <c r="A303" i="15"/>
  <c r="B308" i="14"/>
  <c r="A309" i="14"/>
  <c r="B303" i="17"/>
  <c r="A304" i="17"/>
  <c r="B303" i="16"/>
  <c r="A304" i="16"/>
  <c r="B305" i="22"/>
  <c r="A306" i="22"/>
  <c r="B303" i="20"/>
  <c r="A304" i="20"/>
  <c r="A306" i="19"/>
  <c r="B305" i="19"/>
  <c r="A303" i="21"/>
  <c r="B302" i="21"/>
  <c r="B303" i="15"/>
  <c r="A304" i="15"/>
  <c r="B306" i="18"/>
  <c r="A307" i="18"/>
  <c r="B309" i="14"/>
  <c r="A310" i="14"/>
  <c r="A307" i="19"/>
  <c r="B306" i="19"/>
  <c r="B304" i="20"/>
  <c r="A305" i="20"/>
  <c r="A305" i="16"/>
  <c r="B304" i="16"/>
  <c r="B304" i="17"/>
  <c r="A305" i="17"/>
  <c r="B306" i="22"/>
  <c r="A307" i="22"/>
  <c r="B303" i="21"/>
  <c r="A304" i="21"/>
  <c r="A308" i="18"/>
  <c r="B307" i="18"/>
  <c r="B304" i="15"/>
  <c r="A305" i="15"/>
  <c r="A311" i="14"/>
  <c r="B310" i="14"/>
  <c r="B307" i="22"/>
  <c r="A308" i="22"/>
  <c r="A308" i="19"/>
  <c r="B307" i="19"/>
  <c r="A305" i="21"/>
  <c r="B304" i="21"/>
  <c r="B305" i="17"/>
  <c r="A306" i="17"/>
  <c r="B305" i="16"/>
  <c r="A306" i="16"/>
  <c r="B305" i="20"/>
  <c r="A306" i="20"/>
  <c r="B305" i="15"/>
  <c r="A306" i="15"/>
  <c r="B308" i="18"/>
  <c r="A309" i="18"/>
  <c r="B311" i="14"/>
  <c r="A312" i="14"/>
  <c r="B306" i="20"/>
  <c r="A307" i="20"/>
  <c r="B306" i="17"/>
  <c r="A307" i="17"/>
  <c r="B305" i="21"/>
  <c r="A306" i="21"/>
  <c r="A307" i="16"/>
  <c r="B306" i="16"/>
  <c r="B308" i="22"/>
  <c r="A309" i="22"/>
  <c r="A309" i="19"/>
  <c r="B308" i="19"/>
  <c r="A310" i="18"/>
  <c r="B309" i="18"/>
  <c r="B306" i="15"/>
  <c r="A307" i="15"/>
  <c r="A313" i="14"/>
  <c r="B312" i="14"/>
  <c r="B309" i="22"/>
  <c r="A310" i="22"/>
  <c r="B307" i="16"/>
  <c r="A308" i="16"/>
  <c r="A310" i="19"/>
  <c r="B309" i="19"/>
  <c r="B307" i="17"/>
  <c r="A308" i="17"/>
  <c r="B307" i="20"/>
  <c r="A308" i="20"/>
  <c r="A307" i="21"/>
  <c r="B306" i="21"/>
  <c r="A308" i="15"/>
  <c r="B307" i="15"/>
  <c r="B310" i="18"/>
  <c r="A311" i="18"/>
  <c r="B313" i="14"/>
  <c r="A314" i="14"/>
  <c r="A311" i="19"/>
  <c r="B310" i="19"/>
  <c r="B308" i="17"/>
  <c r="A309" i="17"/>
  <c r="B310" i="22"/>
  <c r="A311" i="22"/>
  <c r="B307" i="21"/>
  <c r="A308" i="21"/>
  <c r="B308" i="20"/>
  <c r="A309" i="20"/>
  <c r="A309" i="16"/>
  <c r="B308" i="16"/>
  <c r="A312" i="18"/>
  <c r="B311" i="18"/>
  <c r="B308" i="15"/>
  <c r="A309" i="15"/>
  <c r="B314" i="14"/>
  <c r="A315" i="14"/>
  <c r="B311" i="22"/>
  <c r="A312" i="22"/>
  <c r="B309" i="16"/>
  <c r="A310" i="16"/>
  <c r="B309" i="20"/>
  <c r="A310" i="20"/>
  <c r="A312" i="19"/>
  <c r="B311" i="19"/>
  <c r="A309" i="21"/>
  <c r="B308" i="21"/>
  <c r="B309" i="17"/>
  <c r="A310" i="17"/>
  <c r="B309" i="15"/>
  <c r="A310" i="15"/>
  <c r="B312" i="18"/>
  <c r="A313" i="18"/>
  <c r="A316" i="14"/>
  <c r="B315" i="14"/>
  <c r="A313" i="19"/>
  <c r="B312" i="19"/>
  <c r="B310" i="20"/>
  <c r="A311" i="20"/>
  <c r="B312" i="22"/>
  <c r="A313" i="22"/>
  <c r="B309" i="21"/>
  <c r="A310" i="21"/>
  <c r="A311" i="16"/>
  <c r="B310" i="16"/>
  <c r="B310" i="17"/>
  <c r="A311" i="17"/>
  <c r="A314" i="18"/>
  <c r="B313" i="18"/>
  <c r="B310" i="15"/>
  <c r="A311" i="15"/>
  <c r="B316" i="14"/>
  <c r="A317" i="14"/>
  <c r="B311" i="20"/>
  <c r="A312" i="20"/>
  <c r="A311" i="21"/>
  <c r="B310" i="21"/>
  <c r="A314" i="19"/>
  <c r="B313" i="19"/>
  <c r="B311" i="17"/>
  <c r="A312" i="17"/>
  <c r="B311" i="16"/>
  <c r="A312" i="16"/>
  <c r="B313" i="22"/>
  <c r="A314" i="22"/>
  <c r="A312" i="15"/>
  <c r="B311" i="15"/>
  <c r="B314" i="18"/>
  <c r="A315" i="18"/>
  <c r="B317" i="14"/>
  <c r="A318" i="14"/>
  <c r="B314" i="22"/>
  <c r="A315" i="22"/>
  <c r="A313" i="16"/>
  <c r="B312" i="16"/>
  <c r="B311" i="21"/>
  <c r="A312" i="21"/>
  <c r="B312" i="17"/>
  <c r="A313" i="17"/>
  <c r="A315" i="19"/>
  <c r="B314" i="19"/>
  <c r="B312" i="20"/>
  <c r="A313" i="20"/>
  <c r="A316" i="18"/>
  <c r="B315" i="18"/>
  <c r="B312" i="15"/>
  <c r="A313" i="15"/>
  <c r="A319" i="14"/>
  <c r="B318" i="14"/>
  <c r="A313" i="21"/>
  <c r="B312" i="21"/>
  <c r="B313" i="16"/>
  <c r="A314" i="16"/>
  <c r="B313" i="20"/>
  <c r="A314" i="20"/>
  <c r="A316" i="19"/>
  <c r="B315" i="19"/>
  <c r="B315" i="22"/>
  <c r="A316" i="22"/>
  <c r="B313" i="17"/>
  <c r="A314" i="17"/>
  <c r="B313" i="15"/>
  <c r="A314" i="15"/>
  <c r="B316" i="18"/>
  <c r="A317" i="18"/>
  <c r="A320" i="14"/>
  <c r="B319" i="14"/>
  <c r="B314" i="17"/>
  <c r="A315" i="17"/>
  <c r="A317" i="19"/>
  <c r="B316" i="19"/>
  <c r="B314" i="20"/>
  <c r="A315" i="20"/>
  <c r="B313" i="21"/>
  <c r="A314" i="21"/>
  <c r="B316" i="22"/>
  <c r="A317" i="22"/>
  <c r="A315" i="16"/>
  <c r="B314" i="16"/>
  <c r="A318" i="18"/>
  <c r="B317" i="18"/>
  <c r="B314" i="15"/>
  <c r="A315" i="15"/>
  <c r="B320" i="14"/>
  <c r="A321" i="14"/>
  <c r="B317" i="22"/>
  <c r="A318" i="22"/>
  <c r="B315" i="17"/>
  <c r="A316" i="17"/>
  <c r="B315" i="16"/>
  <c r="A316" i="16"/>
  <c r="A318" i="19"/>
  <c r="B317" i="19"/>
  <c r="A315" i="21"/>
  <c r="B314" i="21"/>
  <c r="B315" i="20"/>
  <c r="A316" i="20"/>
  <c r="B315" i="15"/>
  <c r="A316" i="15"/>
  <c r="B318" i="18"/>
  <c r="A319" i="18"/>
  <c r="B321" i="14"/>
  <c r="A322" i="14"/>
  <c r="B316" i="17"/>
  <c r="A317" i="17"/>
  <c r="B316" i="20"/>
  <c r="A317" i="20"/>
  <c r="A317" i="16"/>
  <c r="B316" i="16"/>
  <c r="B315" i="21"/>
  <c r="A316" i="21"/>
  <c r="B318" i="22"/>
  <c r="A319" i="22"/>
  <c r="A319" i="19"/>
  <c r="B318" i="19"/>
  <c r="A320" i="18"/>
  <c r="B319" i="18"/>
  <c r="A317" i="15"/>
  <c r="B316" i="15"/>
  <c r="B322" i="14"/>
  <c r="A323" i="14"/>
  <c r="B317" i="16"/>
  <c r="A318" i="16"/>
  <c r="B319" i="22"/>
  <c r="A320" i="22"/>
  <c r="A317" i="21"/>
  <c r="B316" i="21"/>
  <c r="B317" i="20"/>
  <c r="A318" i="20"/>
  <c r="B317" i="17"/>
  <c r="A318" i="17"/>
  <c r="A320" i="19"/>
  <c r="B319" i="19"/>
  <c r="B317" i="15"/>
  <c r="A318" i="15"/>
  <c r="B320" i="18"/>
  <c r="A321" i="18"/>
  <c r="A324" i="14"/>
  <c r="B323" i="14"/>
  <c r="B318" i="17"/>
  <c r="A319" i="17"/>
  <c r="B317" i="21"/>
  <c r="A318" i="21"/>
  <c r="A319" i="16"/>
  <c r="B318" i="16"/>
  <c r="B318" i="20"/>
  <c r="A319" i="20"/>
  <c r="A321" i="19"/>
  <c r="B320" i="19"/>
  <c r="B320" i="22"/>
  <c r="A321" i="22"/>
  <c r="B321" i="18"/>
  <c r="A322" i="18"/>
  <c r="B318" i="15"/>
  <c r="A319" i="15"/>
  <c r="A325" i="14"/>
  <c r="B324" i="14"/>
  <c r="B321" i="22"/>
  <c r="A322" i="22"/>
  <c r="B319" i="20"/>
  <c r="A320" i="20"/>
  <c r="A319" i="21"/>
  <c r="B318" i="21"/>
  <c r="B319" i="17"/>
  <c r="A320" i="17"/>
  <c r="A322" i="19"/>
  <c r="B321" i="19"/>
  <c r="B319" i="16"/>
  <c r="A320" i="16"/>
  <c r="A320" i="15"/>
  <c r="B319" i="15"/>
  <c r="B322" i="18"/>
  <c r="A323" i="18"/>
  <c r="B325" i="14"/>
  <c r="A326" i="14"/>
  <c r="A323" i="19"/>
  <c r="B322" i="19"/>
  <c r="A321" i="16"/>
  <c r="B320" i="16"/>
  <c r="B319" i="21"/>
  <c r="A320" i="21"/>
  <c r="B320" i="20"/>
  <c r="A321" i="20"/>
  <c r="B322" i="22"/>
  <c r="A323" i="22"/>
  <c r="B320" i="17"/>
  <c r="A321" i="17"/>
  <c r="A324" i="18"/>
  <c r="B323" i="18"/>
  <c r="B320" i="15"/>
  <c r="A321" i="15"/>
  <c r="A327" i="14"/>
  <c r="B326" i="14"/>
  <c r="B321" i="20"/>
  <c r="A322" i="20"/>
  <c r="B323" i="22"/>
  <c r="A324" i="22"/>
  <c r="B321" i="16"/>
  <c r="A322" i="16"/>
  <c r="B321" i="17"/>
  <c r="A322" i="17"/>
  <c r="A321" i="21"/>
  <c r="B320" i="21"/>
  <c r="A324" i="19"/>
  <c r="B323" i="19"/>
  <c r="B321" i="15"/>
  <c r="A322" i="15"/>
  <c r="B324" i="18"/>
  <c r="A325" i="18"/>
  <c r="A328" i="14"/>
  <c r="B327" i="14"/>
  <c r="A325" i="19"/>
  <c r="B324" i="19"/>
  <c r="B321" i="21"/>
  <c r="A322" i="21"/>
  <c r="B322" i="20"/>
  <c r="A323" i="20"/>
  <c r="A323" i="16"/>
  <c r="B322" i="16"/>
  <c r="B322" i="17"/>
  <c r="A323" i="17"/>
  <c r="B324" i="22"/>
  <c r="A325" i="22"/>
  <c r="A326" i="18"/>
  <c r="B325" i="18"/>
  <c r="A323" i="15"/>
  <c r="B322" i="15"/>
  <c r="A329" i="14"/>
  <c r="B328" i="14"/>
  <c r="B323" i="16"/>
  <c r="A324" i="16"/>
  <c r="A326" i="19"/>
  <c r="B325" i="19"/>
  <c r="B325" i="22"/>
  <c r="A326" i="22"/>
  <c r="B323" i="17"/>
  <c r="A324" i="17"/>
  <c r="B323" i="20"/>
  <c r="A324" i="20"/>
  <c r="A323" i="21"/>
  <c r="B322" i="21"/>
  <c r="B323" i="15"/>
  <c r="A324" i="15"/>
  <c r="A327" i="18"/>
  <c r="B326" i="18"/>
  <c r="A330" i="14"/>
  <c r="B329" i="14"/>
  <c r="A327" i="19"/>
  <c r="B326" i="19"/>
  <c r="B323" i="21"/>
  <c r="A324" i="21"/>
  <c r="B324" i="17"/>
  <c r="A325" i="17"/>
  <c r="B326" i="22"/>
  <c r="A327" i="22"/>
  <c r="B324" i="20"/>
  <c r="A325" i="20"/>
  <c r="A325" i="16"/>
  <c r="B324" i="16"/>
  <c r="B324" i="15"/>
  <c r="A325" i="15"/>
  <c r="A328" i="18"/>
  <c r="B327" i="18"/>
  <c r="A331" i="14"/>
  <c r="B330" i="14"/>
  <c r="B325" i="17"/>
  <c r="A326" i="17"/>
  <c r="A325" i="21"/>
  <c r="B324" i="21"/>
  <c r="A328" i="19"/>
  <c r="B327" i="19"/>
  <c r="B325" i="20"/>
  <c r="A326" i="20"/>
  <c r="B327" i="22"/>
  <c r="A328" i="22"/>
  <c r="B325" i="16"/>
  <c r="A326" i="16"/>
  <c r="B325" i="15"/>
  <c r="A326" i="15"/>
  <c r="B328" i="18"/>
  <c r="A329" i="18"/>
  <c r="B331" i="14"/>
  <c r="A332" i="14"/>
  <c r="A327" i="16"/>
  <c r="B326" i="16"/>
  <c r="B326" i="20"/>
  <c r="A327" i="20"/>
  <c r="A329" i="19"/>
  <c r="B328" i="19"/>
  <c r="B328" i="22"/>
  <c r="A329" i="22"/>
  <c r="B325" i="21"/>
  <c r="A326" i="21"/>
  <c r="B326" i="17"/>
  <c r="A327" i="17"/>
  <c r="A330" i="18"/>
  <c r="B329" i="18"/>
  <c r="B326" i="15"/>
  <c r="A327" i="15"/>
  <c r="A333" i="14"/>
  <c r="B332" i="14"/>
  <c r="A327" i="21"/>
  <c r="B326" i="21"/>
  <c r="B329" i="22"/>
  <c r="A330" i="22"/>
  <c r="B327" i="20"/>
  <c r="A328" i="20"/>
  <c r="B327" i="17"/>
  <c r="A328" i="17"/>
  <c r="A330" i="19"/>
  <c r="B329" i="19"/>
  <c r="B327" i="16"/>
  <c r="A328" i="16"/>
  <c r="B327" i="15"/>
  <c r="A328" i="15"/>
  <c r="A331" i="18"/>
  <c r="B330" i="18"/>
  <c r="A334" i="14"/>
  <c r="B333" i="14"/>
  <c r="B328" i="20"/>
  <c r="A329" i="20"/>
  <c r="B327" i="21"/>
  <c r="A328" i="21"/>
  <c r="B328" i="17"/>
  <c r="A329" i="17"/>
  <c r="A329" i="16"/>
  <c r="B328" i="16"/>
  <c r="A331" i="19"/>
  <c r="B330" i="19"/>
  <c r="B330" i="22"/>
  <c r="A331" i="22"/>
  <c r="B328" i="15"/>
  <c r="A329" i="15"/>
  <c r="A332" i="18"/>
  <c r="B331" i="18"/>
  <c r="B334" i="14"/>
  <c r="A335" i="14"/>
  <c r="B331" i="22"/>
  <c r="A332" i="22"/>
  <c r="B329" i="17"/>
  <c r="A330" i="17"/>
  <c r="A329" i="21"/>
  <c r="B328" i="21"/>
  <c r="A332" i="19"/>
  <c r="B331" i="19"/>
  <c r="B329" i="20"/>
  <c r="A330" i="20"/>
  <c r="B329" i="16"/>
  <c r="A330" i="16"/>
  <c r="A330" i="15"/>
  <c r="B329" i="15"/>
  <c r="A333" i="18"/>
  <c r="B332" i="18"/>
  <c r="A336" i="14"/>
  <c r="B335" i="14"/>
  <c r="A331" i="16"/>
  <c r="B330" i="16"/>
  <c r="B330" i="20"/>
  <c r="A331" i="20"/>
  <c r="B329" i="21"/>
  <c r="A330" i="21"/>
  <c r="A333" i="19"/>
  <c r="B332" i="19"/>
  <c r="B330" i="17"/>
  <c r="A331" i="17"/>
  <c r="B332" i="22"/>
  <c r="A333" i="22"/>
  <c r="A334" i="18"/>
  <c r="B333" i="18"/>
  <c r="B330" i="15"/>
  <c r="A331" i="15"/>
  <c r="B336" i="14"/>
  <c r="A337" i="14"/>
  <c r="A334" i="19"/>
  <c r="B333" i="19"/>
  <c r="A331" i="21"/>
  <c r="B330" i="21"/>
  <c r="B333" i="22"/>
  <c r="A334" i="22"/>
  <c r="B331" i="17"/>
  <c r="A332" i="17"/>
  <c r="B331" i="16"/>
  <c r="A332" i="16"/>
  <c r="B331" i="20"/>
  <c r="A332" i="20"/>
  <c r="B331" i="15"/>
  <c r="A332" i="15"/>
  <c r="B334" i="18"/>
  <c r="A335" i="18"/>
  <c r="B337" i="14"/>
  <c r="A338" i="14"/>
  <c r="B332" i="17"/>
  <c r="A333" i="17"/>
  <c r="A335" i="19"/>
  <c r="B334" i="19"/>
  <c r="B331" i="21"/>
  <c r="A332" i="21"/>
  <c r="B332" i="20"/>
  <c r="A333" i="20"/>
  <c r="A333" i="16"/>
  <c r="B332" i="16"/>
  <c r="B334" i="22"/>
  <c r="A335" i="22"/>
  <c r="A336" i="18"/>
  <c r="B335" i="18"/>
  <c r="B332" i="15"/>
  <c r="A333" i="15"/>
  <c r="B338" i="14"/>
  <c r="A339" i="14"/>
  <c r="B333" i="16"/>
  <c r="A334" i="16"/>
  <c r="B333" i="20"/>
  <c r="A334" i="20"/>
  <c r="A333" i="21"/>
  <c r="B332" i="21"/>
  <c r="A336" i="19"/>
  <c r="B335" i="19"/>
  <c r="B333" i="17"/>
  <c r="A334" i="17"/>
  <c r="B335" i="22"/>
  <c r="A336" i="22"/>
  <c r="A334" i="15"/>
  <c r="B333" i="15"/>
  <c r="B336" i="18"/>
  <c r="A337" i="18"/>
  <c r="B339" i="14"/>
  <c r="A340" i="14"/>
  <c r="A337" i="19"/>
  <c r="B336" i="19"/>
  <c r="B334" i="20"/>
  <c r="A335" i="20"/>
  <c r="B334" i="17"/>
  <c r="A335" i="17"/>
  <c r="B333" i="21"/>
  <c r="A334" i="21"/>
  <c r="B336" i="22"/>
  <c r="A337" i="22"/>
  <c r="A335" i="16"/>
  <c r="B334" i="16"/>
  <c r="B337" i="18"/>
  <c r="A338" i="18"/>
  <c r="A335" i="15"/>
  <c r="B334" i="15"/>
  <c r="B340" i="14"/>
  <c r="A341" i="14"/>
  <c r="B337" i="22"/>
  <c r="A338" i="22"/>
  <c r="B335" i="20"/>
  <c r="A336" i="20"/>
  <c r="A335" i="21"/>
  <c r="B334" i="21"/>
  <c r="A338" i="19"/>
  <c r="B337" i="19"/>
  <c r="B335" i="16"/>
  <c r="A336" i="16"/>
  <c r="B335" i="17"/>
  <c r="A336" i="17"/>
  <c r="B338" i="18"/>
  <c r="A339" i="18"/>
  <c r="B335" i="15"/>
  <c r="A336" i="15"/>
  <c r="B341" i="14"/>
  <c r="A342" i="14"/>
  <c r="B336" i="17"/>
  <c r="A337" i="17"/>
  <c r="A337" i="16"/>
  <c r="B336" i="16"/>
  <c r="A339" i="19"/>
  <c r="B338" i="19"/>
  <c r="B336" i="20"/>
  <c r="A337" i="20"/>
  <c r="B335" i="21"/>
  <c r="A336" i="21"/>
  <c r="B338" i="22"/>
  <c r="A339" i="22"/>
  <c r="B336" i="15"/>
  <c r="A337" i="15"/>
  <c r="A340" i="18"/>
  <c r="B339" i="18"/>
  <c r="B342" i="14"/>
  <c r="A343" i="14"/>
  <c r="B339" i="22"/>
  <c r="A340" i="22"/>
  <c r="B337" i="20"/>
  <c r="A338" i="20"/>
  <c r="B337" i="16"/>
  <c r="A338" i="16"/>
  <c r="B337" i="17"/>
  <c r="A338" i="17"/>
  <c r="A337" i="21"/>
  <c r="B336" i="21"/>
  <c r="A340" i="19"/>
  <c r="B339" i="19"/>
  <c r="B337" i="15"/>
  <c r="A338" i="15"/>
  <c r="A341" i="18"/>
  <c r="B340" i="18"/>
  <c r="B343" i="14"/>
  <c r="A344" i="14"/>
  <c r="A341" i="19"/>
  <c r="B340" i="19"/>
  <c r="B337" i="21"/>
  <c r="A338" i="21"/>
  <c r="A339" i="16"/>
  <c r="B338" i="16"/>
  <c r="B340" i="22"/>
  <c r="A341" i="22"/>
  <c r="B338" i="17"/>
  <c r="A339" i="17"/>
  <c r="B338" i="20"/>
  <c r="A339" i="20"/>
  <c r="B338" i="15"/>
  <c r="A339" i="15"/>
  <c r="B341" i="18"/>
  <c r="A342" i="18"/>
  <c r="B344" i="14"/>
  <c r="A345" i="14"/>
  <c r="B341" i="22"/>
  <c r="A342" i="22"/>
  <c r="B339" i="16"/>
  <c r="A340" i="16"/>
  <c r="A342" i="19"/>
  <c r="B341" i="19"/>
  <c r="B339" i="20"/>
  <c r="A340" i="20"/>
  <c r="B339" i="17"/>
  <c r="A340" i="17"/>
  <c r="A339" i="21"/>
  <c r="B338" i="21"/>
  <c r="B342" i="18"/>
  <c r="A343" i="18"/>
  <c r="B339" i="15"/>
  <c r="A340" i="15"/>
  <c r="B345" i="14"/>
  <c r="A346" i="14"/>
  <c r="B339" i="21"/>
  <c r="A340" i="21"/>
  <c r="A343" i="19"/>
  <c r="B342" i="19"/>
  <c r="B340" i="20"/>
  <c r="A341" i="20"/>
  <c r="B342" i="22"/>
  <c r="A343" i="22"/>
  <c r="B340" i="17"/>
  <c r="A341" i="17"/>
  <c r="A341" i="16"/>
  <c r="B340" i="16"/>
  <c r="A341" i="15"/>
  <c r="B340" i="15"/>
  <c r="B343" i="18"/>
  <c r="A344" i="18"/>
  <c r="B346" i="14"/>
  <c r="A347" i="14"/>
  <c r="B341" i="16"/>
  <c r="A342" i="16"/>
  <c r="B341" i="20"/>
  <c r="A342" i="20"/>
  <c r="B343" i="22"/>
  <c r="A344" i="22"/>
  <c r="A344" i="19"/>
  <c r="B343" i="19"/>
  <c r="A341" i="21"/>
  <c r="B340" i="21"/>
  <c r="B341" i="17"/>
  <c r="A342" i="17"/>
  <c r="B344" i="18"/>
  <c r="A345" i="18"/>
  <c r="B341" i="15"/>
  <c r="A342" i="15"/>
  <c r="B347" i="14"/>
  <c r="A348" i="14"/>
  <c r="A345" i="19"/>
  <c r="B344" i="19"/>
  <c r="B342" i="20"/>
  <c r="A343" i="20"/>
  <c r="A343" i="16"/>
  <c r="B342" i="16"/>
  <c r="B341" i="21"/>
  <c r="A342" i="21"/>
  <c r="B344" i="22"/>
  <c r="A345" i="22"/>
  <c r="B342" i="17"/>
  <c r="A343" i="17"/>
  <c r="A343" i="15"/>
  <c r="B342" i="15"/>
  <c r="A346" i="18"/>
  <c r="B345" i="18"/>
  <c r="B348" i="14"/>
  <c r="A349" i="14"/>
  <c r="A343" i="21"/>
  <c r="B342" i="21"/>
  <c r="B343" i="16"/>
  <c r="A344" i="16"/>
  <c r="B343" i="20"/>
  <c r="A344" i="20"/>
  <c r="A346" i="19"/>
  <c r="B345" i="19"/>
  <c r="B343" i="17"/>
  <c r="A344" i="17"/>
  <c r="B345" i="22"/>
  <c r="A346" i="22"/>
  <c r="B346" i="18"/>
  <c r="A347" i="18"/>
  <c r="A344" i="15"/>
  <c r="B343" i="15"/>
  <c r="A350" i="14"/>
  <c r="B349" i="14"/>
  <c r="B344" i="20"/>
  <c r="A345" i="20"/>
  <c r="A345" i="16"/>
  <c r="B344" i="16"/>
  <c r="B346" i="22"/>
  <c r="A347" i="22"/>
  <c r="B343" i="21"/>
  <c r="A344" i="21"/>
  <c r="B344" i="17"/>
  <c r="A345" i="17"/>
  <c r="A347" i="19"/>
  <c r="B346" i="19"/>
  <c r="A348" i="18"/>
  <c r="B347" i="18"/>
  <c r="B344" i="15"/>
  <c r="A345" i="15"/>
  <c r="B350" i="14"/>
  <c r="A351" i="14"/>
  <c r="A345" i="21"/>
  <c r="B344" i="21"/>
  <c r="A348" i="19"/>
  <c r="B347" i="19"/>
  <c r="B345" i="16"/>
  <c r="A346" i="16"/>
  <c r="B345" i="17"/>
  <c r="A346" i="17"/>
  <c r="B347" i="22"/>
  <c r="A348" i="22"/>
  <c r="B345" i="20"/>
  <c r="A346" i="20"/>
  <c r="B345" i="15"/>
  <c r="A346" i="15"/>
  <c r="B348" i="18"/>
  <c r="A349" i="18"/>
  <c r="A352" i="14"/>
  <c r="B351" i="14"/>
  <c r="B346" i="17"/>
  <c r="A347" i="17"/>
  <c r="A347" i="16"/>
  <c r="B346" i="16"/>
  <c r="B348" i="22"/>
  <c r="A349" i="22"/>
  <c r="B346" i="20"/>
  <c r="A347" i="20"/>
  <c r="A349" i="19"/>
  <c r="B348" i="19"/>
  <c r="B345" i="21"/>
  <c r="A346" i="21"/>
  <c r="A350" i="18"/>
  <c r="B349" i="18"/>
  <c r="B346" i="15"/>
  <c r="A347" i="15"/>
  <c r="B352" i="14"/>
  <c r="A353" i="14"/>
  <c r="A347" i="21"/>
  <c r="B346" i="21"/>
  <c r="A350" i="19"/>
  <c r="B349" i="19"/>
  <c r="B349" i="22"/>
  <c r="A350" i="22"/>
  <c r="B347" i="20"/>
  <c r="A348" i="20"/>
  <c r="B347" i="16"/>
  <c r="A348" i="16"/>
  <c r="B347" i="17"/>
  <c r="A348" i="17"/>
  <c r="B347" i="15"/>
  <c r="A348" i="15"/>
  <c r="B350" i="18"/>
  <c r="A351" i="18"/>
  <c r="B353" i="14"/>
  <c r="A354" i="14"/>
  <c r="B348" i="17"/>
  <c r="A349" i="17"/>
  <c r="B348" i="20"/>
  <c r="A349" i="20"/>
  <c r="B350" i="22"/>
  <c r="A351" i="22"/>
  <c r="A351" i="19"/>
  <c r="B350" i="19"/>
  <c r="A349" i="16"/>
  <c r="B348" i="16"/>
  <c r="B347" i="21"/>
  <c r="A348" i="21"/>
  <c r="B351" i="18"/>
  <c r="A352" i="18"/>
  <c r="B348" i="15"/>
  <c r="A349" i="15"/>
  <c r="B354" i="14"/>
  <c r="A355" i="14"/>
  <c r="B349" i="16"/>
  <c r="A350" i="16"/>
  <c r="B349" i="17"/>
  <c r="A350" i="17"/>
  <c r="A349" i="21"/>
  <c r="B348" i="21"/>
  <c r="A352" i="19"/>
  <c r="B351" i="19"/>
  <c r="B351" i="22"/>
  <c r="A352" i="22"/>
  <c r="B349" i="20"/>
  <c r="A350" i="20"/>
  <c r="A350" i="15"/>
  <c r="B349" i="15"/>
  <c r="A353" i="18"/>
  <c r="B352" i="18"/>
  <c r="A356" i="14"/>
  <c r="B355" i="14"/>
  <c r="A353" i="19"/>
  <c r="B352" i="19"/>
  <c r="B349" i="21"/>
  <c r="A350" i="21"/>
  <c r="B352" i="22"/>
  <c r="A353" i="22"/>
  <c r="B350" i="17"/>
  <c r="A351" i="17"/>
  <c r="A351" i="16"/>
  <c r="B350" i="16"/>
  <c r="B350" i="20"/>
  <c r="A351" i="20"/>
  <c r="A354" i="18"/>
  <c r="B353" i="18"/>
  <c r="B350" i="15"/>
  <c r="A351" i="15"/>
  <c r="A357" i="14"/>
  <c r="B356" i="14"/>
  <c r="B351" i="17"/>
  <c r="A352" i="17"/>
  <c r="A351" i="21"/>
  <c r="B350" i="21"/>
  <c r="B351" i="20"/>
  <c r="A352" i="20"/>
  <c r="B351" i="16"/>
  <c r="A352" i="16"/>
  <c r="B353" i="22"/>
  <c r="A354" i="22"/>
  <c r="A354" i="19"/>
  <c r="B353" i="19"/>
  <c r="B351" i="15"/>
  <c r="A352" i="15"/>
  <c r="B354" i="18"/>
  <c r="A355" i="18"/>
  <c r="A358" i="14"/>
  <c r="B357" i="14"/>
  <c r="B351" i="21"/>
  <c r="A352" i="21"/>
  <c r="B354" i="22"/>
  <c r="A355" i="22"/>
  <c r="B352" i="17"/>
  <c r="A353" i="17"/>
  <c r="A355" i="19"/>
  <c r="B354" i="19"/>
  <c r="A353" i="16"/>
  <c r="B352" i="16"/>
  <c r="B352" i="20"/>
  <c r="A353" i="20"/>
  <c r="A356" i="18"/>
  <c r="B355" i="18"/>
  <c r="B352" i="15"/>
  <c r="A353" i="15"/>
  <c r="B358" i="14"/>
  <c r="A359" i="14"/>
  <c r="B353" i="20"/>
  <c r="A354" i="20"/>
  <c r="B353" i="17"/>
  <c r="A354" i="17"/>
  <c r="A356" i="19"/>
  <c r="B355" i="19"/>
  <c r="B355" i="22"/>
  <c r="A356" i="22"/>
  <c r="A353" i="21"/>
  <c r="B352" i="21"/>
  <c r="B353" i="16"/>
  <c r="A354" i="16"/>
  <c r="A354" i="15"/>
  <c r="B353" i="15"/>
  <c r="B356" i="18"/>
  <c r="A357" i="18"/>
  <c r="B359" i="14"/>
  <c r="A360" i="14"/>
  <c r="A355" i="16"/>
  <c r="B354" i="16"/>
  <c r="B356" i="22"/>
  <c r="A357" i="22"/>
  <c r="B354" i="17"/>
  <c r="A355" i="17"/>
  <c r="B354" i="20"/>
  <c r="A355" i="20"/>
  <c r="B353" i="21"/>
  <c r="A354" i="21"/>
  <c r="A357" i="19"/>
  <c r="B356" i="19"/>
  <c r="B357" i="18"/>
  <c r="A358" i="18"/>
  <c r="B354" i="15"/>
  <c r="A355" i="15"/>
  <c r="A361" i="14"/>
  <c r="B360" i="14"/>
  <c r="A358" i="19"/>
  <c r="B357" i="19"/>
  <c r="B355" i="20"/>
  <c r="A356" i="20"/>
  <c r="B355" i="17"/>
  <c r="A356" i="17"/>
  <c r="B357" i="22"/>
  <c r="A358" i="22"/>
  <c r="A355" i="21"/>
  <c r="B354" i="21"/>
  <c r="B355" i="16"/>
  <c r="A356" i="16"/>
  <c r="B355" i="15"/>
  <c r="A356" i="15"/>
  <c r="B358" i="18"/>
  <c r="A359" i="18"/>
  <c r="A362" i="14"/>
  <c r="B361" i="14"/>
  <c r="B356" i="17"/>
  <c r="A357" i="17"/>
  <c r="B356" i="20"/>
  <c r="A357" i="20"/>
  <c r="A357" i="16"/>
  <c r="B356" i="16"/>
  <c r="B355" i="21"/>
  <c r="A356" i="21"/>
  <c r="B358" i="22"/>
  <c r="A359" i="22"/>
  <c r="A359" i="19"/>
  <c r="B358" i="19"/>
  <c r="A360" i="18"/>
  <c r="B359" i="18"/>
  <c r="B356" i="15"/>
  <c r="A357" i="15"/>
  <c r="A363" i="14"/>
  <c r="B362" i="14"/>
  <c r="A357" i="21"/>
  <c r="B356" i="21"/>
  <c r="B357" i="16"/>
  <c r="A358" i="16"/>
  <c r="B357" i="20"/>
  <c r="A358" i="20"/>
  <c r="A360" i="19"/>
  <c r="B359" i="19"/>
  <c r="B359" i="22"/>
  <c r="A360" i="22"/>
  <c r="B357" i="17"/>
  <c r="A358" i="17"/>
  <c r="A358" i="15"/>
  <c r="B357" i="15"/>
  <c r="B360" i="18"/>
  <c r="A361" i="18"/>
  <c r="B363" i="14"/>
  <c r="A364" i="14"/>
  <c r="B360" i="22"/>
  <c r="A361" i="22"/>
  <c r="A359" i="16"/>
  <c r="B358" i="16"/>
  <c r="B357" i="21"/>
  <c r="A358" i="21"/>
  <c r="B358" i="20"/>
  <c r="A359" i="20"/>
  <c r="B358" i="17"/>
  <c r="A359" i="17"/>
  <c r="A361" i="19"/>
  <c r="B360" i="19"/>
  <c r="B361" i="18"/>
  <c r="A362" i="18"/>
  <c r="A359" i="15"/>
  <c r="B358" i="15"/>
  <c r="B364" i="14"/>
  <c r="A365" i="14"/>
  <c r="B359" i="20"/>
  <c r="A360" i="20"/>
  <c r="B361" i="22"/>
  <c r="A362" i="22"/>
  <c r="B359" i="17"/>
  <c r="A360" i="17"/>
  <c r="A359" i="21"/>
  <c r="B358" i="21"/>
  <c r="B359" i="16"/>
  <c r="A360" i="16"/>
  <c r="A362" i="19"/>
  <c r="B361" i="19"/>
  <c r="B362" i="18"/>
  <c r="A363" i="18"/>
  <c r="B359" i="15"/>
  <c r="A360" i="15"/>
  <c r="B365" i="14"/>
  <c r="A366" i="14"/>
  <c r="A363" i="19"/>
  <c r="B362" i="19"/>
  <c r="A361" i="16"/>
  <c r="B360" i="16"/>
  <c r="B360" i="17"/>
  <c r="A361" i="17"/>
  <c r="B359" i="21"/>
  <c r="A360" i="21"/>
  <c r="B362" i="22"/>
  <c r="A363" i="22"/>
  <c r="B360" i="20"/>
  <c r="A361" i="20"/>
  <c r="A361" i="15"/>
  <c r="B360" i="15"/>
  <c r="A364" i="18"/>
  <c r="B363" i="18"/>
  <c r="B366" i="14"/>
  <c r="A367" i="14"/>
  <c r="A364" i="19"/>
  <c r="B363" i="19"/>
  <c r="B363" i="22"/>
  <c r="A364" i="22"/>
  <c r="A361" i="21"/>
  <c r="B360" i="21"/>
  <c r="B361" i="17"/>
  <c r="A362" i="17"/>
  <c r="B361" i="20"/>
  <c r="A362" i="20"/>
  <c r="B361" i="16"/>
  <c r="A362" i="16"/>
  <c r="B364" i="18"/>
  <c r="A365" i="18"/>
  <c r="A362" i="15"/>
  <c r="B361" i="15"/>
  <c r="B367" i="14"/>
  <c r="A368" i="14"/>
  <c r="B362" i="17"/>
  <c r="A363" i="17"/>
  <c r="B361" i="21"/>
  <c r="A362" i="21"/>
  <c r="B364" i="22"/>
  <c r="A365" i="22"/>
  <c r="A365" i="19"/>
  <c r="B364" i="19"/>
  <c r="A363" i="16"/>
  <c r="B362" i="16"/>
  <c r="B362" i="20"/>
  <c r="A363" i="20"/>
  <c r="B365" i="18"/>
  <c r="A366" i="18"/>
  <c r="B362" i="15"/>
  <c r="A363" i="15"/>
  <c r="B368" i="14"/>
  <c r="A369" i="14"/>
  <c r="B363" i="16"/>
  <c r="A364" i="16"/>
  <c r="A366" i="19"/>
  <c r="B365" i="19"/>
  <c r="A363" i="21"/>
  <c r="B362" i="21"/>
  <c r="B363" i="20"/>
  <c r="A364" i="20"/>
  <c r="B365" i="22"/>
  <c r="A366" i="22"/>
  <c r="B363" i="17"/>
  <c r="A364" i="17"/>
  <c r="A364" i="15"/>
  <c r="B363" i="15"/>
  <c r="B366" i="18"/>
  <c r="A367" i="18"/>
  <c r="B369" i="14"/>
  <c r="A370" i="14"/>
  <c r="B364" i="17"/>
  <c r="A365" i="17"/>
  <c r="B364" i="20"/>
  <c r="A365" i="20"/>
  <c r="B366" i="22"/>
  <c r="A367" i="22"/>
  <c r="A367" i="19"/>
  <c r="B366" i="19"/>
  <c r="B363" i="21"/>
  <c r="A364" i="21"/>
  <c r="A365" i="16"/>
  <c r="B364" i="16"/>
  <c r="B367" i="18"/>
  <c r="A368" i="18"/>
  <c r="A365" i="15"/>
  <c r="B364" i="15"/>
  <c r="A371" i="14"/>
  <c r="B370" i="14"/>
  <c r="B367" i="22"/>
  <c r="A368" i="22"/>
  <c r="B365" i="17"/>
  <c r="A366" i="17"/>
  <c r="B365" i="16"/>
  <c r="A366" i="16"/>
  <c r="A365" i="21"/>
  <c r="B364" i="21"/>
  <c r="B365" i="20"/>
  <c r="A366" i="20"/>
  <c r="A368" i="19"/>
  <c r="B367" i="19"/>
  <c r="A369" i="18"/>
  <c r="B368" i="18"/>
  <c r="A366" i="15"/>
  <c r="B365" i="15"/>
  <c r="A372" i="14"/>
  <c r="B371" i="14"/>
  <c r="B366" i="20"/>
  <c r="A367" i="20"/>
  <c r="A367" i="16"/>
  <c r="B366" i="16"/>
  <c r="B366" i="17"/>
  <c r="A367" i="17"/>
  <c r="B368" i="22"/>
  <c r="A369" i="22"/>
  <c r="A369" i="19"/>
  <c r="B368" i="19"/>
  <c r="B365" i="21"/>
  <c r="A366" i="21"/>
  <c r="B366" i="15"/>
  <c r="A367" i="15"/>
  <c r="A370" i="18"/>
  <c r="B369" i="18"/>
  <c r="B372" i="14"/>
  <c r="A373" i="14"/>
  <c r="B367" i="16"/>
  <c r="A368" i="16"/>
  <c r="B367" i="17"/>
  <c r="A368" i="17"/>
  <c r="A367" i="21"/>
  <c r="B366" i="21"/>
  <c r="A370" i="19"/>
  <c r="B369" i="19"/>
  <c r="B369" i="22"/>
  <c r="A370" i="22"/>
  <c r="B367" i="20"/>
  <c r="A368" i="20"/>
  <c r="B367" i="15"/>
  <c r="A368" i="15"/>
  <c r="B370" i="18"/>
  <c r="A371" i="18"/>
  <c r="B373" i="14"/>
  <c r="A374" i="14"/>
  <c r="A371" i="19"/>
  <c r="B370" i="19"/>
  <c r="B368" i="20"/>
  <c r="A369" i="20"/>
  <c r="B370" i="22"/>
  <c r="A371" i="22"/>
  <c r="A369" i="16"/>
  <c r="B368" i="16"/>
  <c r="B367" i="21"/>
  <c r="A368" i="21"/>
  <c r="B368" i="17"/>
  <c r="A369" i="17"/>
  <c r="A372" i="18"/>
  <c r="B371" i="18"/>
  <c r="A369" i="15"/>
  <c r="B368" i="15"/>
  <c r="B374" i="14"/>
  <c r="A375" i="14"/>
  <c r="A369" i="21"/>
  <c r="B368" i="21"/>
  <c r="B369" i="16"/>
  <c r="A370" i="16"/>
  <c r="B369" i="20"/>
  <c r="A370" i="20"/>
  <c r="B369" i="17"/>
  <c r="A370" i="17"/>
  <c r="A372" i="19"/>
  <c r="B371" i="19"/>
  <c r="B371" i="22"/>
  <c r="A372" i="22"/>
  <c r="A370" i="15"/>
  <c r="B369" i="15"/>
  <c r="A373" i="18"/>
  <c r="B372" i="18"/>
  <c r="B375" i="14"/>
  <c r="A376" i="14"/>
  <c r="B372" i="22"/>
  <c r="A373" i="22"/>
  <c r="A373" i="19"/>
  <c r="B372" i="19"/>
  <c r="B370" i="17"/>
  <c r="A371" i="17"/>
  <c r="B370" i="20"/>
  <c r="A371" i="20"/>
  <c r="A371" i="16"/>
  <c r="B370" i="16"/>
  <c r="B369" i="21"/>
  <c r="A370" i="21"/>
  <c r="A374" i="18"/>
  <c r="B373" i="18"/>
  <c r="B370" i="15"/>
  <c r="A371" i="15"/>
  <c r="A377" i="14"/>
  <c r="B376" i="14"/>
  <c r="B373" i="22"/>
  <c r="A374" i="22"/>
  <c r="B371" i="16"/>
  <c r="A372" i="16"/>
  <c r="A374" i="19"/>
  <c r="B373" i="19"/>
  <c r="A371" i="21"/>
  <c r="B370" i="21"/>
  <c r="B371" i="20"/>
  <c r="A372" i="20"/>
  <c r="B371" i="17"/>
  <c r="A372" i="17"/>
  <c r="B371" i="15"/>
  <c r="A372" i="15"/>
  <c r="B374" i="18"/>
  <c r="A375" i="18"/>
  <c r="A378" i="14"/>
  <c r="B377" i="14"/>
  <c r="B374" i="22"/>
  <c r="A375" i="22"/>
  <c r="B371" i="21"/>
  <c r="A372" i="21"/>
  <c r="B372" i="20"/>
  <c r="A373" i="20"/>
  <c r="A375" i="19"/>
  <c r="B374" i="19"/>
  <c r="A373" i="16"/>
  <c r="B372" i="16"/>
  <c r="B372" i="17"/>
  <c r="A373" i="17"/>
  <c r="A376" i="18"/>
  <c r="B375" i="18"/>
  <c r="A373" i="15"/>
  <c r="B372" i="15"/>
  <c r="B378" i="14"/>
  <c r="A379" i="14"/>
  <c r="B373" i="20"/>
  <c r="A374" i="20"/>
  <c r="B373" i="17"/>
  <c r="A374" i="17"/>
  <c r="B373" i="16"/>
  <c r="A374" i="16"/>
  <c r="B375" i="22"/>
  <c r="A376" i="22"/>
  <c r="A373" i="21"/>
  <c r="B372" i="21"/>
  <c r="A376" i="19"/>
  <c r="B375" i="19"/>
  <c r="B373" i="15"/>
  <c r="A374" i="15"/>
  <c r="A377" i="18"/>
  <c r="B376" i="18"/>
  <c r="B379" i="14"/>
  <c r="A380" i="14"/>
  <c r="B374" i="17"/>
  <c r="A375" i="17"/>
  <c r="B374" i="20"/>
  <c r="A375" i="20"/>
  <c r="B373" i="21"/>
  <c r="A374" i="21"/>
  <c r="B376" i="22"/>
  <c r="A377" i="22"/>
  <c r="A375" i="16"/>
  <c r="B374" i="16"/>
  <c r="A377" i="19"/>
  <c r="B376" i="19"/>
  <c r="B374" i="15"/>
  <c r="A375" i="15"/>
  <c r="B377" i="18"/>
  <c r="A378" i="18"/>
  <c r="B380" i="14"/>
  <c r="A381" i="14"/>
  <c r="B377" i="22"/>
  <c r="A378" i="22"/>
  <c r="B375" i="17"/>
  <c r="A376" i="17"/>
  <c r="A378" i="19"/>
  <c r="B377" i="19"/>
  <c r="A375" i="21"/>
  <c r="B374" i="21"/>
  <c r="B375" i="16"/>
  <c r="A376" i="16"/>
  <c r="B375" i="20"/>
  <c r="A376" i="20"/>
  <c r="A379" i="18"/>
  <c r="B378" i="18"/>
  <c r="B375" i="15"/>
  <c r="A376" i="15"/>
  <c r="B381" i="14"/>
  <c r="A382" i="14"/>
  <c r="B375" i="21"/>
  <c r="A376" i="21"/>
  <c r="B376" i="20"/>
  <c r="A377" i="20"/>
  <c r="A377" i="16"/>
  <c r="B376" i="16"/>
  <c r="A379" i="19"/>
  <c r="B378" i="19"/>
  <c r="B376" i="17"/>
  <c r="A377" i="17"/>
  <c r="B378" i="22"/>
  <c r="A379" i="22"/>
  <c r="B376" i="15"/>
  <c r="A377" i="15"/>
  <c r="B379" i="18"/>
  <c r="A380" i="18"/>
  <c r="B382" i="14"/>
  <c r="A383" i="14"/>
  <c r="A380" i="19"/>
  <c r="B379" i="19"/>
  <c r="B379" i="22"/>
  <c r="A380" i="22"/>
  <c r="B377" i="17"/>
  <c r="A378" i="17"/>
  <c r="B377" i="20"/>
  <c r="A378" i="20"/>
  <c r="A377" i="21"/>
  <c r="B376" i="21"/>
  <c r="B377" i="16"/>
  <c r="A378" i="16"/>
  <c r="B380" i="18"/>
  <c r="A381" i="18"/>
  <c r="A378" i="15"/>
  <c r="B377" i="15"/>
  <c r="B383" i="14"/>
  <c r="A384" i="14"/>
  <c r="B378" i="20"/>
  <c r="A379" i="20"/>
  <c r="A381" i="19"/>
  <c r="B380" i="19"/>
  <c r="B378" i="17"/>
  <c r="A379" i="17"/>
  <c r="A379" i="16"/>
  <c r="B378" i="16"/>
  <c r="B377" i="21"/>
  <c r="A378" i="21"/>
  <c r="B380" i="22"/>
  <c r="A381" i="22"/>
  <c r="B381" i="18"/>
  <c r="A382" i="18"/>
  <c r="B378" i="15"/>
  <c r="A379" i="15"/>
  <c r="B384" i="14"/>
  <c r="A385" i="14"/>
  <c r="B379" i="20"/>
  <c r="A380" i="20"/>
  <c r="B381" i="22"/>
  <c r="A382" i="22"/>
  <c r="B379" i="16"/>
  <c r="A380" i="16"/>
  <c r="A382" i="19"/>
  <c r="B381" i="19"/>
  <c r="A379" i="21"/>
  <c r="B378" i="21"/>
  <c r="B379" i="17"/>
  <c r="A380" i="17"/>
  <c r="A380" i="15"/>
  <c r="B379" i="15"/>
  <c r="B382" i="18"/>
  <c r="A383" i="18"/>
  <c r="B385" i="14"/>
  <c r="A386" i="14"/>
  <c r="B380" i="17"/>
  <c r="A381" i="17"/>
  <c r="B382" i="22"/>
  <c r="A383" i="22"/>
  <c r="A383" i="19"/>
  <c r="B382" i="19"/>
  <c r="A381" i="16"/>
  <c r="B380" i="16"/>
  <c r="B380" i="20"/>
  <c r="A381" i="20"/>
  <c r="B379" i="21"/>
  <c r="A380" i="21"/>
  <c r="A384" i="18"/>
  <c r="B383" i="18"/>
  <c r="B380" i="15"/>
  <c r="A381" i="15"/>
  <c r="B386" i="14"/>
  <c r="A387" i="14"/>
  <c r="B381" i="20"/>
  <c r="A382" i="20"/>
  <c r="A384" i="19"/>
  <c r="B383" i="19"/>
  <c r="A381" i="21"/>
  <c r="B380" i="21"/>
  <c r="B383" i="22"/>
  <c r="A384" i="22"/>
  <c r="B381" i="17"/>
  <c r="A382" i="17"/>
  <c r="B381" i="16"/>
  <c r="A382" i="16"/>
  <c r="A382" i="15"/>
  <c r="B381" i="15"/>
  <c r="A385" i="18"/>
  <c r="B384" i="18"/>
  <c r="B387" i="14"/>
  <c r="A388" i="14"/>
  <c r="A385" i="19"/>
  <c r="B384" i="19"/>
  <c r="B381" i="21"/>
  <c r="A382" i="21"/>
  <c r="B382" i="20"/>
  <c r="A383" i="20"/>
  <c r="B382" i="17"/>
  <c r="A383" i="17"/>
  <c r="B384" i="22"/>
  <c r="A385" i="22"/>
  <c r="A383" i="16"/>
  <c r="B382" i="16"/>
  <c r="A386" i="18"/>
  <c r="B385" i="18"/>
  <c r="B382" i="15"/>
  <c r="A383" i="15"/>
  <c r="B388" i="14"/>
  <c r="A389" i="14"/>
  <c r="B383" i="17"/>
  <c r="A384" i="17"/>
  <c r="A383" i="21"/>
  <c r="B382" i="21"/>
  <c r="B385" i="22"/>
  <c r="A386" i="22"/>
  <c r="B383" i="20"/>
  <c r="A384" i="20"/>
  <c r="B383" i="16"/>
  <c r="A384" i="16"/>
  <c r="A386" i="19"/>
  <c r="B385" i="19"/>
  <c r="B383" i="15"/>
  <c r="A384" i="15"/>
  <c r="B386" i="18"/>
  <c r="A387" i="18"/>
  <c r="B389" i="14"/>
  <c r="A390" i="14"/>
  <c r="A387" i="19"/>
  <c r="B386" i="19"/>
  <c r="A385" i="16"/>
  <c r="B384" i="16"/>
  <c r="B384" i="20"/>
  <c r="A385" i="20"/>
  <c r="B384" i="17"/>
  <c r="A385" i="17"/>
  <c r="B383" i="21"/>
  <c r="A384" i="21"/>
  <c r="B386" i="22"/>
  <c r="A387" i="22"/>
  <c r="B387" i="18"/>
  <c r="A388" i="18"/>
  <c r="B384" i="15"/>
  <c r="A385" i="15"/>
  <c r="B390" i="14"/>
  <c r="A391" i="14"/>
  <c r="A385" i="21"/>
  <c r="B384" i="21"/>
  <c r="B387" i="22"/>
  <c r="A388" i="22"/>
  <c r="B385" i="17"/>
  <c r="A386" i="17"/>
  <c r="B385" i="16"/>
  <c r="A386" i="16"/>
  <c r="B385" i="20"/>
  <c r="A386" i="20"/>
  <c r="A388" i="19"/>
  <c r="B387" i="19"/>
  <c r="A386" i="15"/>
  <c r="B385" i="15"/>
  <c r="B388" i="18"/>
  <c r="A389" i="18"/>
  <c r="B391" i="14"/>
  <c r="A392" i="14"/>
  <c r="A389" i="19"/>
  <c r="B388" i="19"/>
  <c r="A387" i="16"/>
  <c r="B386" i="16"/>
  <c r="B386" i="20"/>
  <c r="A387" i="20"/>
  <c r="B386" i="17"/>
  <c r="A387" i="17"/>
  <c r="B388" i="22"/>
  <c r="A389" i="22"/>
  <c r="B385" i="21"/>
  <c r="A386" i="21"/>
  <c r="A390" i="18"/>
  <c r="B389" i="18"/>
  <c r="B386" i="15"/>
  <c r="A387" i="15"/>
  <c r="B392" i="14"/>
  <c r="A393" i="14"/>
  <c r="A387" i="21"/>
  <c r="B386" i="21"/>
  <c r="B389" i="22"/>
  <c r="A390" i="22"/>
  <c r="B387" i="20"/>
  <c r="A388" i="20"/>
  <c r="A390" i="19"/>
  <c r="B389" i="19"/>
  <c r="B387" i="16"/>
  <c r="A388" i="16"/>
  <c r="B387" i="17"/>
  <c r="A388" i="17"/>
  <c r="B387" i="15"/>
  <c r="A388" i="15"/>
  <c r="B390" i="18"/>
  <c r="A391" i="18"/>
  <c r="B393" i="14"/>
  <c r="A394" i="14"/>
  <c r="B390" i="22"/>
  <c r="A391" i="22"/>
  <c r="A391" i="19"/>
  <c r="B390" i="19"/>
  <c r="B388" i="20"/>
  <c r="A389" i="20"/>
  <c r="B388" i="17"/>
  <c r="A389" i="17"/>
  <c r="A389" i="16"/>
  <c r="B388" i="16"/>
  <c r="B387" i="21"/>
  <c r="A388" i="21"/>
  <c r="B391" i="18"/>
  <c r="A392" i="18"/>
  <c r="B388" i="15"/>
  <c r="A389" i="15"/>
  <c r="B394" i="14"/>
  <c r="A395" i="14"/>
  <c r="B389" i="16"/>
  <c r="A390" i="16"/>
  <c r="B389" i="17"/>
  <c r="A390" i="17"/>
  <c r="B389" i="20"/>
  <c r="A390" i="20"/>
  <c r="B391" i="22"/>
  <c r="A392" i="22"/>
  <c r="A389" i="21"/>
  <c r="B388" i="21"/>
  <c r="A392" i="19"/>
  <c r="B391" i="19"/>
  <c r="A390" i="15"/>
  <c r="B389" i="15"/>
  <c r="B392" i="18"/>
  <c r="A393" i="18"/>
  <c r="B395" i="14"/>
  <c r="A396" i="14"/>
  <c r="A393" i="19"/>
  <c r="B392" i="19"/>
  <c r="B389" i="21"/>
  <c r="A390" i="21"/>
  <c r="B390" i="20"/>
  <c r="A391" i="20"/>
  <c r="A391" i="16"/>
  <c r="B390" i="16"/>
  <c r="B392" i="22"/>
  <c r="A393" i="22"/>
  <c r="B390" i="17"/>
  <c r="A391" i="17"/>
  <c r="A394" i="18"/>
  <c r="B393" i="18"/>
  <c r="B390" i="15"/>
  <c r="A391" i="15"/>
  <c r="A397" i="14"/>
  <c r="B396" i="14"/>
  <c r="B391" i="17"/>
  <c r="A392" i="17"/>
  <c r="B391" i="16"/>
  <c r="A392" i="16"/>
  <c r="B393" i="22"/>
  <c r="A394" i="22"/>
  <c r="B391" i="20"/>
  <c r="A392" i="20"/>
  <c r="A391" i="21"/>
  <c r="B390" i="21"/>
  <c r="A394" i="19"/>
  <c r="B393" i="19"/>
  <c r="A392" i="15"/>
  <c r="B391" i="15"/>
  <c r="B394" i="18"/>
  <c r="A395" i="18"/>
  <c r="A398" i="14"/>
  <c r="B397" i="14"/>
  <c r="B391" i="21"/>
  <c r="A392" i="21"/>
  <c r="B394" i="22"/>
  <c r="A395" i="22"/>
  <c r="A395" i="19"/>
  <c r="B394" i="19"/>
  <c r="B392" i="20"/>
  <c r="A393" i="20"/>
  <c r="B392" i="17"/>
  <c r="A393" i="17"/>
  <c r="A393" i="16"/>
  <c r="B392" i="16"/>
  <c r="A396" i="18"/>
  <c r="B395" i="18"/>
  <c r="B392" i="15"/>
  <c r="A393" i="15"/>
  <c r="A399" i="14"/>
  <c r="B398" i="14"/>
  <c r="A396" i="19"/>
  <c r="B395" i="19"/>
  <c r="B395" i="22"/>
  <c r="A396" i="22"/>
  <c r="B393" i="17"/>
  <c r="A394" i="17"/>
  <c r="A393" i="21"/>
  <c r="B392" i="21"/>
  <c r="B393" i="16"/>
  <c r="A394" i="16"/>
  <c r="B393" i="20"/>
  <c r="A394" i="20"/>
  <c r="B393" i="15"/>
  <c r="A394" i="15"/>
  <c r="B396" i="18"/>
  <c r="A397" i="18"/>
  <c r="B399" i="14"/>
  <c r="A400" i="14"/>
  <c r="B396" i="22"/>
  <c r="A397" i="22"/>
  <c r="A397" i="19"/>
  <c r="B396" i="19"/>
  <c r="B394" i="20"/>
  <c r="A395" i="20"/>
  <c r="B394" i="17"/>
  <c r="A395" i="17"/>
  <c r="B393" i="21"/>
  <c r="A394" i="21"/>
  <c r="A395" i="16"/>
  <c r="B394" i="16"/>
  <c r="A398" i="18"/>
  <c r="B397" i="18"/>
  <c r="B394" i="15"/>
  <c r="A395" i="15"/>
  <c r="B400" i="14"/>
  <c r="A401" i="14"/>
  <c r="B395" i="17"/>
  <c r="A396" i="17"/>
  <c r="B397" i="22"/>
  <c r="A398" i="22"/>
  <c r="B395" i="20"/>
  <c r="A396" i="20"/>
  <c r="A398" i="19"/>
  <c r="B397" i="19"/>
  <c r="B395" i="16"/>
  <c r="A396" i="16"/>
  <c r="A395" i="21"/>
  <c r="B394" i="21"/>
  <c r="A396" i="15"/>
  <c r="B395" i="15"/>
  <c r="A399" i="18"/>
  <c r="B398" i="18"/>
  <c r="A402" i="14"/>
  <c r="B401" i="14"/>
  <c r="B398" i="22"/>
  <c r="A399" i="22"/>
  <c r="A397" i="16"/>
  <c r="B396" i="16"/>
  <c r="B396" i="20"/>
  <c r="A397" i="20"/>
  <c r="B396" i="17"/>
  <c r="A397" i="17"/>
  <c r="B395" i="21"/>
  <c r="A396" i="21"/>
  <c r="A399" i="19"/>
  <c r="B398" i="19"/>
  <c r="A400" i="18"/>
  <c r="B399" i="18"/>
  <c r="A397" i="15"/>
  <c r="B396" i="15"/>
  <c r="A403" i="14"/>
  <c r="B402" i="14"/>
  <c r="A397" i="21"/>
  <c r="B396" i="21"/>
  <c r="B397" i="17"/>
  <c r="A398" i="17"/>
  <c r="B397" i="16"/>
  <c r="A398" i="16"/>
  <c r="A400" i="19"/>
  <c r="B399" i="19"/>
  <c r="B397" i="20"/>
  <c r="A398" i="20"/>
  <c r="B399" i="22"/>
  <c r="A400" i="22"/>
  <c r="B397" i="15"/>
  <c r="A398" i="15"/>
  <c r="B400" i="18"/>
  <c r="A401" i="18"/>
  <c r="B401" i="18"/>
  <c r="B403" i="14"/>
  <c r="A404" i="14"/>
  <c r="A401" i="19"/>
  <c r="B401" i="19"/>
  <c r="B400" i="19"/>
  <c r="B400" i="22"/>
  <c r="A401" i="22"/>
  <c r="B401" i="22"/>
  <c r="B398" i="17"/>
  <c r="A399" i="17"/>
  <c r="B397" i="21"/>
  <c r="A398" i="21"/>
  <c r="B398" i="20"/>
  <c r="A399" i="20"/>
  <c r="A399" i="16"/>
  <c r="B398" i="16"/>
  <c r="B398" i="15"/>
  <c r="A399" i="15"/>
  <c r="B404" i="14"/>
  <c r="A405" i="14"/>
  <c r="A399" i="21"/>
  <c r="B398" i="21"/>
  <c r="B399" i="20"/>
  <c r="A400" i="20"/>
  <c r="B399" i="16"/>
  <c r="A400" i="16"/>
  <c r="B399" i="17"/>
  <c r="A400" i="17"/>
  <c r="A400" i="15"/>
  <c r="B399" i="15"/>
  <c r="B405" i="14"/>
  <c r="A406" i="14"/>
  <c r="B399" i="21"/>
  <c r="A400" i="21"/>
  <c r="B400" i="17"/>
  <c r="A401" i="17"/>
  <c r="B401" i="17"/>
  <c r="A401" i="16"/>
  <c r="B401" i="16"/>
  <c r="B400" i="16"/>
  <c r="B400" i="20"/>
  <c r="A401" i="20"/>
  <c r="B401" i="20"/>
  <c r="A401" i="15"/>
  <c r="B401" i="15"/>
  <c r="B400" i="15"/>
  <c r="B406" i="14"/>
  <c r="A407" i="14"/>
  <c r="A401" i="21"/>
  <c r="B401" i="21"/>
  <c r="B400" i="21"/>
  <c r="B407" i="14"/>
  <c r="A408" i="14"/>
  <c r="B408" i="14"/>
  <c r="A409" i="14"/>
  <c r="A410" i="14"/>
  <c r="B409" i="14"/>
  <c r="A411" i="14"/>
  <c r="B410" i="14"/>
  <c r="A412" i="14"/>
  <c r="B411" i="14"/>
  <c r="A413" i="14"/>
  <c r="B412" i="14"/>
  <c r="A414" i="14"/>
  <c r="B413" i="14"/>
  <c r="B414" i="14"/>
  <c r="A415" i="14"/>
  <c r="B415" i="14"/>
  <c r="A416" i="14"/>
  <c r="A417" i="14"/>
  <c r="B416" i="14"/>
  <c r="A418" i="14"/>
  <c r="B417" i="14"/>
  <c r="B418" i="14"/>
  <c r="A419" i="14"/>
  <c r="B419" i="14"/>
  <c r="A420" i="14"/>
  <c r="A421" i="14"/>
  <c r="B420" i="14"/>
  <c r="A422" i="14"/>
  <c r="B421" i="14"/>
  <c r="A423" i="14"/>
  <c r="B422" i="14"/>
  <c r="B423" i="14"/>
  <c r="A424" i="14"/>
  <c r="A425" i="14"/>
  <c r="B424" i="14"/>
  <c r="A426" i="14"/>
  <c r="B425" i="14"/>
  <c r="B426" i="14"/>
  <c r="A427" i="14"/>
  <c r="A428" i="14"/>
  <c r="B427" i="14"/>
  <c r="A429" i="14"/>
  <c r="B428" i="14"/>
  <c r="B429" i="14"/>
  <c r="A430" i="14"/>
  <c r="A431" i="14"/>
  <c r="B430" i="14"/>
  <c r="A432" i="14"/>
  <c r="B431" i="14"/>
  <c r="B432" i="14"/>
  <c r="A433" i="14"/>
  <c r="B433" i="14"/>
  <c r="A434" i="14"/>
  <c r="A435" i="14"/>
  <c r="B434" i="14"/>
  <c r="A436" i="14"/>
  <c r="B435" i="14"/>
  <c r="B436" i="14"/>
  <c r="A437" i="14"/>
  <c r="B437" i="14"/>
  <c r="A438" i="14"/>
  <c r="A439" i="14"/>
  <c r="B438" i="14"/>
  <c r="A440" i="14"/>
  <c r="B439" i="14"/>
  <c r="A441" i="14"/>
  <c r="B440" i="14"/>
  <c r="B441" i="14"/>
  <c r="A442" i="14"/>
  <c r="B442" i="14"/>
  <c r="A443" i="14"/>
  <c r="A444" i="14"/>
  <c r="B443" i="14"/>
  <c r="A445" i="14"/>
  <c r="B444" i="14"/>
  <c r="A446" i="14"/>
  <c r="B445" i="14"/>
  <c r="B446" i="14"/>
  <c r="A447" i="14"/>
  <c r="B447" i="14"/>
  <c r="A448" i="14"/>
  <c r="A449" i="14"/>
  <c r="B448" i="14"/>
  <c r="B449" i="14"/>
  <c r="A450" i="14"/>
  <c r="B450" i="14"/>
  <c r="A451" i="14"/>
  <c r="A452" i="14"/>
  <c r="B451" i="14"/>
  <c r="A453" i="14"/>
  <c r="B452" i="14"/>
  <c r="B453" i="14"/>
  <c r="A454" i="14"/>
  <c r="A455" i="14"/>
  <c r="B454" i="14"/>
  <c r="B455" i="14"/>
  <c r="A456" i="14"/>
  <c r="B456" i="14"/>
  <c r="A457" i="14"/>
  <c r="B457" i="14"/>
  <c r="A458" i="14"/>
  <c r="A459" i="14"/>
  <c r="B458" i="14"/>
  <c r="A460" i="14"/>
  <c r="B459" i="14"/>
  <c r="B460" i="14"/>
  <c r="A461" i="14"/>
  <c r="A462" i="14"/>
  <c r="B461" i="14"/>
  <c r="A463" i="14"/>
  <c r="B462" i="14"/>
  <c r="A464" i="14"/>
  <c r="B463" i="14"/>
  <c r="B464" i="14"/>
  <c r="A465" i="14"/>
  <c r="B465" i="14"/>
  <c r="A466" i="14"/>
  <c r="B466" i="14"/>
  <c r="A467" i="14"/>
  <c r="B467" i="14"/>
  <c r="A468" i="14"/>
  <c r="B468" i="14"/>
  <c r="A469" i="14"/>
  <c r="B469" i="14"/>
  <c r="A470" i="14"/>
  <c r="B470" i="14"/>
  <c r="A471" i="14"/>
  <c r="B471" i="14"/>
  <c r="A472" i="14"/>
  <c r="B472" i="14"/>
  <c r="A473" i="14"/>
  <c r="B473" i="14"/>
  <c r="A474" i="14"/>
  <c r="B474" i="14"/>
  <c r="A475" i="14"/>
  <c r="B475" i="14"/>
  <c r="A476" i="14"/>
  <c r="B476" i="14"/>
  <c r="A477" i="14"/>
  <c r="B477" i="14"/>
  <c r="A478" i="14"/>
  <c r="B478" i="14"/>
  <c r="A479" i="14"/>
  <c r="B479" i="14"/>
  <c r="A480" i="14"/>
  <c r="B480" i="14"/>
  <c r="A481" i="14"/>
  <c r="B481" i="14"/>
  <c r="A482" i="14"/>
  <c r="B482" i="14"/>
  <c r="A483" i="14"/>
  <c r="B483" i="14"/>
  <c r="A484" i="14"/>
  <c r="B484" i="14"/>
  <c r="A485" i="14"/>
  <c r="B485" i="14"/>
  <c r="A486" i="14"/>
  <c r="B486" i="14"/>
  <c r="A487" i="14"/>
  <c r="B487" i="14"/>
  <c r="A488" i="14"/>
  <c r="B488" i="14"/>
  <c r="A489" i="14"/>
  <c r="B489" i="14"/>
  <c r="A490" i="14"/>
  <c r="B490" i="14"/>
  <c r="A491" i="14"/>
  <c r="B491" i="14"/>
  <c r="A492" i="14"/>
  <c r="B492" i="14"/>
  <c r="A493" i="14"/>
  <c r="B493" i="14"/>
  <c r="A494" i="14"/>
  <c r="B494" i="14"/>
  <c r="A495" i="14"/>
  <c r="B495" i="14"/>
  <c r="A496" i="14"/>
  <c r="B496" i="14"/>
  <c r="A497" i="14"/>
  <c r="B497" i="14"/>
  <c r="A498" i="14"/>
  <c r="B498" i="14"/>
  <c r="A499" i="14"/>
  <c r="B499" i="14"/>
  <c r="A500" i="14"/>
  <c r="B500" i="14"/>
  <c r="A501" i="14"/>
  <c r="B501" i="14"/>
  <c r="A502" i="14"/>
  <c r="B502" i="14"/>
  <c r="A503" i="14"/>
  <c r="B503" i="14"/>
  <c r="A504" i="14"/>
  <c r="B504" i="14"/>
  <c r="A505" i="14"/>
  <c r="B505" i="14"/>
  <c r="A506" i="14"/>
  <c r="B506" i="14"/>
  <c r="A507" i="14"/>
  <c r="B507" i="14"/>
  <c r="A508" i="14"/>
  <c r="A509" i="14"/>
  <c r="B508" i="14"/>
  <c r="A510" i="14"/>
  <c r="B509" i="14"/>
  <c r="A511" i="14"/>
  <c r="B510" i="14"/>
  <c r="A512" i="14"/>
  <c r="B511" i="14"/>
  <c r="A513" i="14"/>
  <c r="B512" i="14"/>
  <c r="B513" i="14"/>
  <c r="A514" i="14"/>
  <c r="B514" i="14"/>
  <c r="A515" i="14"/>
  <c r="B515" i="14"/>
  <c r="A516" i="14"/>
  <c r="B516" i="14"/>
  <c r="A517" i="14"/>
  <c r="B517" i="14"/>
  <c r="A518" i="14"/>
  <c r="A519" i="14"/>
  <c r="B518" i="14"/>
  <c r="B519" i="14"/>
  <c r="A520" i="14"/>
  <c r="B520" i="14"/>
  <c r="A521" i="14"/>
  <c r="B521" i="14"/>
  <c r="A522" i="14"/>
  <c r="B522" i="14"/>
  <c r="A523" i="14"/>
  <c r="A524" i="14"/>
  <c r="B523" i="14"/>
  <c r="A525" i="14"/>
  <c r="B524" i="14"/>
  <c r="B525" i="14"/>
  <c r="A526" i="14"/>
  <c r="B526" i="14"/>
  <c r="A527" i="14"/>
  <c r="A528" i="14"/>
  <c r="B527" i="14"/>
  <c r="B528" i="14"/>
  <c r="A529" i="14"/>
  <c r="A530" i="14"/>
  <c r="B529" i="14"/>
  <c r="A531" i="14"/>
  <c r="B530" i="14"/>
  <c r="B531" i="14"/>
  <c r="A532" i="14"/>
  <c r="B532" i="14"/>
  <c r="A533" i="14"/>
  <c r="A534" i="14"/>
  <c r="B533" i="14"/>
  <c r="B534" i="14"/>
  <c r="A535" i="14"/>
  <c r="B535" i="14"/>
  <c r="A536" i="14"/>
  <c r="B536" i="14"/>
  <c r="A537" i="14"/>
  <c r="B537" i="14"/>
  <c r="A538" i="14"/>
  <c r="B538" i="14"/>
  <c r="A539" i="14"/>
  <c r="B539" i="14"/>
  <c r="A540" i="14"/>
  <c r="B540" i="14"/>
  <c r="A541" i="14"/>
  <c r="A542" i="14"/>
  <c r="B541" i="14"/>
  <c r="B542" i="14"/>
  <c r="A543" i="14"/>
  <c r="A544" i="14"/>
  <c r="B543" i="14"/>
  <c r="B544" i="14"/>
  <c r="A545" i="14"/>
  <c r="B545" i="14"/>
  <c r="A546" i="14"/>
  <c r="A547" i="14"/>
  <c r="B546" i="14"/>
  <c r="B547" i="14"/>
  <c r="A548" i="14"/>
  <c r="B548" i="14"/>
  <c r="A549" i="14"/>
  <c r="B549" i="14"/>
  <c r="A550" i="14"/>
  <c r="B550" i="14"/>
  <c r="A551" i="14"/>
  <c r="B551" i="14"/>
  <c r="A552" i="14"/>
  <c r="A553" i="14"/>
  <c r="B552" i="14"/>
  <c r="B553" i="14"/>
  <c r="A554" i="14"/>
  <c r="A555" i="14"/>
  <c r="B554" i="14"/>
  <c r="B555" i="14"/>
  <c r="A556" i="14"/>
  <c r="B556" i="14"/>
  <c r="A557" i="14"/>
  <c r="A558" i="14"/>
  <c r="B557" i="14"/>
  <c r="B558" i="14"/>
  <c r="A559" i="14"/>
  <c r="B559" i="14"/>
  <c r="A560" i="14"/>
  <c r="A561" i="14"/>
  <c r="B560" i="14"/>
  <c r="A562" i="14"/>
  <c r="B561" i="14"/>
  <c r="B562" i="14"/>
  <c r="A563" i="14"/>
  <c r="B563" i="14"/>
  <c r="A564" i="14"/>
  <c r="B564" i="14"/>
  <c r="A565" i="14"/>
  <c r="B565" i="14"/>
  <c r="A566" i="14"/>
  <c r="B566" i="14"/>
  <c r="A567" i="14"/>
  <c r="B567" i="14"/>
  <c r="A568" i="14"/>
  <c r="A569" i="14"/>
  <c r="B568" i="14"/>
  <c r="A570" i="14"/>
  <c r="B569" i="14"/>
  <c r="A571" i="14"/>
  <c r="B570" i="14"/>
  <c r="A572" i="14"/>
  <c r="B571" i="14"/>
  <c r="A573" i="14"/>
  <c r="B572" i="14"/>
  <c r="A574" i="14"/>
  <c r="B573" i="14"/>
  <c r="A575" i="14"/>
  <c r="B574" i="14"/>
  <c r="A576" i="14"/>
  <c r="B575" i="14"/>
  <c r="A577" i="14"/>
  <c r="B576" i="14"/>
  <c r="A578" i="14"/>
  <c r="B577" i="14"/>
  <c r="B578" i="14"/>
  <c r="A579" i="14"/>
  <c r="B579" i="14"/>
  <c r="A580" i="14"/>
  <c r="B580" i="14"/>
  <c r="A581" i="14"/>
  <c r="B581" i="14"/>
  <c r="A582" i="14"/>
  <c r="B582" i="14"/>
  <c r="A583" i="14"/>
  <c r="B583" i="14"/>
  <c r="A584" i="14"/>
  <c r="A585" i="14"/>
  <c r="B584" i="14"/>
  <c r="A586" i="14"/>
  <c r="B585" i="14"/>
  <c r="B586" i="14"/>
  <c r="A587" i="14"/>
  <c r="A588" i="14"/>
  <c r="B587" i="14"/>
  <c r="A589" i="14"/>
  <c r="B588" i="14"/>
  <c r="A590" i="14"/>
  <c r="B589" i="14"/>
  <c r="B590" i="14"/>
  <c r="A591" i="14"/>
  <c r="A592" i="14"/>
  <c r="B591" i="14"/>
  <c r="A593" i="14"/>
  <c r="B592" i="14"/>
  <c r="B593" i="14"/>
  <c r="A594" i="14"/>
  <c r="A595" i="14"/>
  <c r="B594" i="14"/>
  <c r="B595" i="14"/>
  <c r="A596" i="14"/>
  <c r="A597" i="14"/>
  <c r="B596" i="14"/>
  <c r="A598" i="14"/>
  <c r="B597" i="14"/>
  <c r="A599" i="14"/>
  <c r="B598" i="14"/>
  <c r="A600" i="14"/>
  <c r="B599" i="14"/>
  <c r="A601" i="14"/>
  <c r="B600" i="14"/>
  <c r="A602" i="14"/>
  <c r="B601" i="14"/>
  <c r="B602" i="14"/>
  <c r="A603" i="14"/>
  <c r="B603" i="14"/>
  <c r="A604" i="14"/>
  <c r="A605" i="14"/>
  <c r="B604" i="14"/>
  <c r="B605" i="14"/>
  <c r="A606" i="14"/>
  <c r="B606" i="14"/>
  <c r="A607" i="14"/>
  <c r="B607" i="14"/>
  <c r="A608" i="14"/>
  <c r="B608" i="14"/>
  <c r="A609" i="14"/>
  <c r="B609" i="14"/>
  <c r="A610" i="14"/>
  <c r="A611" i="14"/>
  <c r="B610" i="14"/>
  <c r="B611" i="14"/>
  <c r="A612" i="14"/>
  <c r="B612" i="14"/>
  <c r="A613" i="14"/>
  <c r="A614" i="14"/>
  <c r="B613" i="14"/>
  <c r="B614" i="14"/>
  <c r="A615" i="14"/>
  <c r="B615" i="14"/>
  <c r="A616" i="14"/>
  <c r="B616" i="14"/>
  <c r="A617" i="14"/>
  <c r="B617" i="14"/>
  <c r="A618" i="14"/>
  <c r="B618" i="14"/>
  <c r="A619" i="14"/>
  <c r="A620" i="14"/>
  <c r="B619" i="14"/>
  <c r="B620" i="14"/>
  <c r="A621" i="14"/>
  <c r="B621" i="14"/>
  <c r="A622" i="14"/>
  <c r="B622" i="14"/>
  <c r="A623" i="14"/>
  <c r="B623" i="14"/>
  <c r="A624" i="14"/>
  <c r="B624" i="14"/>
  <c r="A625" i="14"/>
  <c r="B625" i="14"/>
  <c r="A626" i="14"/>
  <c r="B626" i="14"/>
  <c r="A627" i="14"/>
  <c r="B627" i="14"/>
  <c r="A628" i="14"/>
  <c r="B628" i="14"/>
  <c r="A629" i="14"/>
  <c r="B629" i="14"/>
  <c r="A630" i="14"/>
  <c r="B630" i="14"/>
  <c r="A631" i="14"/>
  <c r="B631" i="14"/>
  <c r="A632" i="14"/>
  <c r="A633" i="14"/>
  <c r="B632" i="14"/>
  <c r="B633" i="14"/>
  <c r="A634" i="14"/>
  <c r="B634" i="14"/>
  <c r="A635" i="14"/>
  <c r="A636" i="14"/>
  <c r="B635" i="14"/>
  <c r="B636" i="14"/>
  <c r="A637" i="14"/>
  <c r="B637" i="14"/>
  <c r="A638" i="14"/>
  <c r="B638" i="14"/>
  <c r="A639" i="14"/>
  <c r="B639" i="14"/>
  <c r="A640" i="14"/>
  <c r="B640" i="14"/>
  <c r="A641" i="14"/>
  <c r="B641" i="14"/>
  <c r="A642" i="14"/>
  <c r="B642" i="14"/>
  <c r="A643" i="14"/>
  <c r="B643" i="14"/>
  <c r="A644" i="14"/>
  <c r="B644" i="14"/>
  <c r="A645" i="14"/>
  <c r="B645" i="14"/>
  <c r="A646" i="14"/>
  <c r="B646" i="14"/>
  <c r="A647" i="14"/>
  <c r="B647" i="14"/>
  <c r="A648" i="14"/>
  <c r="B648" i="14"/>
  <c r="A649" i="14"/>
  <c r="B649" i="14"/>
  <c r="A650" i="14"/>
  <c r="B650" i="14"/>
  <c r="A651" i="14"/>
  <c r="B651" i="14"/>
  <c r="A652" i="14"/>
  <c r="B652" i="14"/>
  <c r="A653" i="14"/>
  <c r="B653" i="14"/>
  <c r="A654" i="14"/>
  <c r="B654" i="14"/>
  <c r="A655" i="14"/>
  <c r="B655" i="14"/>
  <c r="A656" i="14"/>
  <c r="B656" i="14"/>
  <c r="A657" i="14"/>
  <c r="B657" i="14"/>
  <c r="A658" i="14"/>
  <c r="B658" i="14"/>
  <c r="A659" i="14"/>
  <c r="B659" i="14"/>
  <c r="A660" i="14"/>
  <c r="B660" i="14"/>
  <c r="A661" i="14"/>
  <c r="B661" i="14"/>
  <c r="A662" i="14"/>
  <c r="B662" i="14"/>
  <c r="A663" i="14"/>
  <c r="A664" i="14"/>
  <c r="B663" i="14"/>
  <c r="B664" i="14"/>
  <c r="A665" i="14"/>
  <c r="B665" i="14"/>
  <c r="A666" i="14"/>
  <c r="B666" i="14"/>
  <c r="A667" i="14"/>
  <c r="B667" i="14"/>
  <c r="A668" i="14"/>
  <c r="B668" i="14"/>
  <c r="A669" i="14"/>
  <c r="B669" i="14"/>
  <c r="A670" i="14"/>
  <c r="B670" i="14"/>
  <c r="A671" i="14"/>
  <c r="A672" i="14"/>
  <c r="B671" i="14"/>
  <c r="A673" i="14"/>
  <c r="B672" i="14"/>
  <c r="A674" i="14"/>
  <c r="B673" i="14"/>
  <c r="B674" i="14"/>
  <c r="A675" i="14"/>
  <c r="A676" i="14"/>
  <c r="B675" i="14"/>
  <c r="A677" i="14"/>
  <c r="B676" i="14"/>
  <c r="B677" i="14"/>
  <c r="A678" i="14"/>
  <c r="A679" i="14"/>
  <c r="B678" i="14"/>
  <c r="A680" i="14"/>
  <c r="B679" i="14"/>
  <c r="B680" i="14"/>
  <c r="A681" i="14"/>
  <c r="B681" i="14"/>
  <c r="A682" i="14"/>
  <c r="B682" i="14"/>
  <c r="A683" i="14"/>
  <c r="A684" i="14"/>
  <c r="B683" i="14"/>
  <c r="A685" i="14"/>
  <c r="B684" i="14"/>
  <c r="B685" i="14"/>
  <c r="A686" i="14"/>
  <c r="A687" i="14"/>
  <c r="B686" i="14"/>
  <c r="A688" i="14"/>
  <c r="B687" i="14"/>
  <c r="B688" i="14"/>
  <c r="A689" i="14"/>
  <c r="B689" i="14"/>
  <c r="A690" i="14"/>
  <c r="A691" i="14"/>
  <c r="B690" i="14"/>
  <c r="A692" i="14"/>
  <c r="B691" i="14"/>
  <c r="B692" i="14"/>
  <c r="A693" i="14"/>
  <c r="A694" i="14"/>
  <c r="B693" i="14"/>
  <c r="A695" i="14"/>
  <c r="B694" i="14"/>
  <c r="A696" i="14"/>
  <c r="B695" i="14"/>
  <c r="B696" i="14"/>
  <c r="A697" i="14"/>
  <c r="B697" i="14"/>
  <c r="A698" i="14"/>
  <c r="B698" i="14"/>
  <c r="A699" i="14"/>
  <c r="A700" i="14"/>
  <c r="B699" i="14"/>
  <c r="B700" i="14"/>
  <c r="A701" i="14"/>
  <c r="B701" i="14"/>
  <c r="A702" i="14"/>
  <c r="B702" i="14"/>
  <c r="A703" i="14"/>
  <c r="B703" i="14"/>
  <c r="A704" i="14"/>
  <c r="B704" i="14"/>
  <c r="A705" i="14"/>
  <c r="B705" i="14"/>
  <c r="A706" i="14"/>
  <c r="B706" i="14"/>
  <c r="A707" i="14"/>
  <c r="B707" i="14"/>
  <c r="A708" i="14"/>
  <c r="B708" i="14"/>
  <c r="A709" i="14"/>
  <c r="B709" i="14"/>
  <c r="A710" i="14"/>
  <c r="B710" i="14"/>
  <c r="A711" i="14"/>
  <c r="B711" i="14"/>
  <c r="A712" i="14"/>
  <c r="B712" i="14"/>
  <c r="A713" i="14"/>
  <c r="B713" i="14"/>
  <c r="A714" i="14"/>
  <c r="B714" i="14"/>
  <c r="A715" i="14"/>
  <c r="B715" i="14"/>
  <c r="A716" i="14"/>
  <c r="B716" i="14"/>
  <c r="A717" i="14"/>
  <c r="B717" i="14"/>
  <c r="A718" i="14"/>
  <c r="B718" i="14"/>
  <c r="A719" i="14"/>
  <c r="B719" i="14"/>
  <c r="A720" i="14"/>
  <c r="B720" i="14"/>
  <c r="A721" i="14"/>
  <c r="B721" i="14"/>
  <c r="A722" i="14"/>
  <c r="B722" i="14"/>
  <c r="A723" i="14"/>
  <c r="B723" i="14"/>
  <c r="A724" i="14"/>
  <c r="B724" i="14"/>
  <c r="A725" i="14"/>
  <c r="B725" i="14"/>
  <c r="A726" i="14"/>
  <c r="B726" i="14"/>
  <c r="A727" i="14"/>
  <c r="B727" i="14"/>
  <c r="A728" i="14"/>
  <c r="B728" i="14"/>
  <c r="A729" i="14"/>
  <c r="B729" i="14"/>
  <c r="A730" i="14"/>
  <c r="A731" i="14"/>
  <c r="B730" i="14"/>
  <c r="B731" i="14"/>
  <c r="A732" i="14"/>
  <c r="B732" i="14"/>
  <c r="A733" i="14"/>
  <c r="B733" i="14"/>
  <c r="A734" i="14"/>
  <c r="B734" i="14"/>
  <c r="A735" i="14"/>
  <c r="B735" i="14"/>
  <c r="A736" i="14"/>
  <c r="A737" i="14"/>
  <c r="B736" i="14"/>
  <c r="B737" i="14"/>
  <c r="A738" i="14"/>
  <c r="B738" i="14"/>
  <c r="A739" i="14"/>
  <c r="B739" i="14"/>
  <c r="A740" i="14"/>
  <c r="B740" i="14"/>
  <c r="A741" i="14"/>
  <c r="B741" i="14"/>
  <c r="A742" i="14"/>
  <c r="B742" i="14"/>
  <c r="A743" i="14"/>
  <c r="A744" i="14"/>
  <c r="B743" i="14"/>
  <c r="B744" i="14"/>
  <c r="A745" i="14"/>
  <c r="B745" i="14"/>
  <c r="A746" i="14"/>
  <c r="B746" i="14"/>
  <c r="A747" i="14"/>
  <c r="B747" i="14"/>
  <c r="A748" i="14"/>
  <c r="B748" i="14"/>
  <c r="A749" i="14"/>
  <c r="B749" i="14"/>
  <c r="A750" i="14"/>
  <c r="B750" i="14"/>
  <c r="A751" i="14"/>
  <c r="B751" i="14"/>
  <c r="A752" i="14"/>
  <c r="B752" i="14"/>
  <c r="A753" i="14"/>
  <c r="B753" i="14"/>
  <c r="A754" i="14"/>
  <c r="B754" i="14"/>
  <c r="A755" i="14"/>
  <c r="B755" i="14"/>
  <c r="A756" i="14"/>
  <c r="B756" i="14"/>
  <c r="A757" i="14"/>
  <c r="B757" i="14"/>
  <c r="A758" i="14"/>
  <c r="B758" i="14"/>
  <c r="A759" i="14"/>
  <c r="A760" i="14"/>
  <c r="B759" i="14"/>
  <c r="B760" i="14"/>
  <c r="A761" i="14"/>
  <c r="B761" i="14"/>
  <c r="A762" i="14"/>
  <c r="B762" i="14"/>
  <c r="A763" i="14"/>
  <c r="B763" i="14"/>
  <c r="A764" i="14"/>
  <c r="B764" i="14"/>
  <c r="A765" i="14"/>
  <c r="A766" i="14"/>
  <c r="B765" i="14"/>
  <c r="B766" i="14"/>
  <c r="A767" i="14"/>
  <c r="B767" i="14"/>
  <c r="A768" i="14"/>
  <c r="B768" i="14"/>
  <c r="A769" i="14"/>
  <c r="B769" i="14"/>
  <c r="A770" i="14"/>
  <c r="B770" i="14"/>
  <c r="A771" i="14"/>
  <c r="B771" i="14"/>
  <c r="A772" i="14"/>
  <c r="B772" i="14"/>
  <c r="A773" i="14"/>
  <c r="B773" i="14"/>
  <c r="A774" i="14"/>
  <c r="B774" i="14"/>
  <c r="A775" i="14"/>
  <c r="B775" i="14"/>
  <c r="A776" i="14"/>
  <c r="B776" i="14"/>
  <c r="A777" i="14"/>
  <c r="B777" i="14"/>
  <c r="A778" i="14"/>
  <c r="B778" i="14"/>
  <c r="A779" i="14"/>
  <c r="B779" i="14"/>
  <c r="A780" i="14"/>
  <c r="B780" i="14"/>
  <c r="A781" i="14"/>
  <c r="B781" i="14"/>
  <c r="A782" i="14"/>
  <c r="B782" i="14"/>
  <c r="A783" i="14"/>
  <c r="B783" i="14"/>
  <c r="A784" i="14"/>
  <c r="B784" i="14"/>
  <c r="A785" i="14"/>
  <c r="B785" i="14"/>
  <c r="A786" i="14"/>
  <c r="B786" i="14"/>
  <c r="A787" i="14"/>
  <c r="B787" i="14"/>
  <c r="A788" i="14"/>
  <c r="B788" i="14"/>
  <c r="A789" i="14"/>
  <c r="B789" i="14"/>
  <c r="A790" i="14"/>
  <c r="B790" i="14"/>
  <c r="A791" i="14"/>
  <c r="B791" i="14"/>
  <c r="A792" i="14"/>
  <c r="B792" i="14"/>
  <c r="A793" i="14"/>
  <c r="B793" i="14"/>
  <c r="A794" i="14"/>
  <c r="B794" i="14"/>
  <c r="A795" i="14"/>
  <c r="B795" i="14"/>
  <c r="A796" i="14"/>
  <c r="B796" i="14"/>
  <c r="A797" i="14"/>
  <c r="B797" i="14"/>
  <c r="A798" i="14"/>
  <c r="B798" i="14"/>
  <c r="A799" i="14"/>
  <c r="B799" i="14"/>
  <c r="A800" i="14"/>
  <c r="B800" i="14"/>
  <c r="A801" i="14"/>
  <c r="B801" i="14"/>
  <c r="A802" i="14"/>
  <c r="B802" i="14"/>
  <c r="A803" i="14"/>
  <c r="A804" i="14"/>
  <c r="B803" i="14"/>
  <c r="A805" i="14"/>
  <c r="B804" i="14"/>
  <c r="B805" i="14"/>
  <c r="A806" i="14"/>
  <c r="A807" i="14"/>
  <c r="B806" i="14"/>
  <c r="A808" i="14"/>
  <c r="B807" i="14"/>
  <c r="B808" i="14"/>
  <c r="A809" i="14"/>
  <c r="B809" i="14"/>
  <c r="A810" i="14"/>
  <c r="A811" i="14"/>
  <c r="B810" i="14"/>
  <c r="A812" i="14"/>
  <c r="B811" i="14"/>
  <c r="B812" i="14"/>
  <c r="A813" i="14"/>
  <c r="B813" i="14"/>
  <c r="A814" i="14"/>
  <c r="A815" i="14"/>
  <c r="B814" i="14"/>
  <c r="A816" i="14"/>
  <c r="B815" i="14"/>
  <c r="B816" i="14"/>
  <c r="A817" i="14"/>
  <c r="B817" i="14"/>
  <c r="A818" i="14"/>
  <c r="A819" i="14"/>
  <c r="B818" i="14"/>
  <c r="A820" i="14"/>
  <c r="B819" i="14"/>
  <c r="B820" i="14"/>
  <c r="A821" i="14"/>
  <c r="B821" i="14"/>
  <c r="A822" i="14"/>
  <c r="A823" i="14"/>
  <c r="B822" i="14"/>
  <c r="A824" i="14"/>
  <c r="B823" i="14"/>
  <c r="B824" i="14"/>
  <c r="A825" i="14"/>
  <c r="B825" i="14"/>
  <c r="A826" i="14"/>
  <c r="A827" i="14"/>
  <c r="B826" i="14"/>
  <c r="A828" i="14"/>
  <c r="B827" i="14"/>
  <c r="B828" i="14"/>
  <c r="A829" i="14"/>
  <c r="B829" i="14"/>
  <c r="A830" i="14"/>
  <c r="A831" i="14"/>
  <c r="B830" i="14"/>
  <c r="A832" i="14"/>
  <c r="B831" i="14"/>
  <c r="B832" i="14"/>
  <c r="A833" i="14"/>
  <c r="B833" i="14"/>
  <c r="A834" i="14"/>
  <c r="A835" i="14"/>
  <c r="B834" i="14"/>
  <c r="A836" i="14"/>
  <c r="B835" i="14"/>
  <c r="B836" i="14"/>
  <c r="A837" i="14"/>
  <c r="B837" i="14"/>
  <c r="A838" i="14"/>
  <c r="B838" i="14"/>
  <c r="A839" i="14"/>
  <c r="A840" i="14"/>
  <c r="B839" i="14"/>
  <c r="A841" i="14"/>
  <c r="B840" i="14"/>
  <c r="A842" i="14"/>
  <c r="B841" i="14"/>
  <c r="B842" i="14"/>
  <c r="A843" i="14"/>
  <c r="B843" i="14"/>
  <c r="A844" i="14"/>
  <c r="A845" i="14"/>
  <c r="B844" i="14"/>
  <c r="B845" i="14"/>
  <c r="A846" i="14"/>
  <c r="B846" i="14"/>
  <c r="A847" i="14"/>
  <c r="B847" i="14"/>
  <c r="A848" i="14"/>
  <c r="B848" i="14"/>
  <c r="A849" i="14"/>
  <c r="B849" i="14"/>
  <c r="A850" i="14"/>
  <c r="B850" i="14"/>
  <c r="A851" i="14"/>
  <c r="B851" i="14"/>
  <c r="A852" i="14"/>
  <c r="B852" i="14"/>
  <c r="A853" i="14"/>
  <c r="B853" i="14"/>
  <c r="A854" i="14"/>
  <c r="B854" i="14"/>
  <c r="A855" i="14"/>
  <c r="B855" i="14"/>
  <c r="A856" i="14"/>
  <c r="B856" i="14"/>
  <c r="A857" i="14"/>
  <c r="B857" i="14"/>
  <c r="A858" i="14"/>
  <c r="B858" i="14"/>
  <c r="A859" i="14"/>
  <c r="B859" i="14"/>
  <c r="A860" i="14"/>
  <c r="B860" i="14"/>
  <c r="A861" i="14"/>
  <c r="B861" i="14"/>
  <c r="A862" i="14"/>
  <c r="B862" i="14"/>
  <c r="A863" i="14"/>
  <c r="B863" i="14"/>
  <c r="A864" i="14"/>
  <c r="B864" i="14"/>
  <c r="A865" i="14"/>
  <c r="B865" i="14"/>
  <c r="A866" i="14"/>
  <c r="B866" i="14"/>
  <c r="A867" i="14"/>
  <c r="B867" i="14"/>
  <c r="A868" i="14"/>
  <c r="B868" i="14"/>
  <c r="A869" i="14"/>
  <c r="B869" i="14"/>
  <c r="A870" i="14"/>
  <c r="B870" i="14"/>
  <c r="A871" i="14"/>
  <c r="B871" i="14"/>
  <c r="A872" i="14"/>
  <c r="A873" i="14"/>
  <c r="B872" i="14"/>
  <c r="A874" i="14"/>
  <c r="B873" i="14"/>
  <c r="B874" i="14"/>
  <c r="A875" i="14"/>
  <c r="A876" i="14"/>
  <c r="B875" i="14"/>
  <c r="A877" i="14"/>
  <c r="B876" i="14"/>
  <c r="A878" i="14"/>
  <c r="B877" i="14"/>
  <c r="B878" i="14"/>
  <c r="A879" i="14"/>
  <c r="A880" i="14"/>
  <c r="B879" i="14"/>
  <c r="A881" i="14"/>
  <c r="B880" i="14"/>
  <c r="B881" i="14"/>
  <c r="A882" i="14"/>
  <c r="A883" i="14"/>
  <c r="B882" i="14"/>
  <c r="B883" i="14"/>
  <c r="A884" i="14"/>
  <c r="A885" i="14"/>
  <c r="B884" i="14"/>
  <c r="A886" i="14"/>
  <c r="B885" i="14"/>
  <c r="A887" i="14"/>
  <c r="B886" i="14"/>
  <c r="B887" i="14"/>
  <c r="A888" i="14"/>
  <c r="B888" i="14"/>
  <c r="A889" i="14"/>
  <c r="A890" i="14"/>
  <c r="B889" i="14"/>
  <c r="A891" i="14"/>
  <c r="B890" i="14"/>
  <c r="B891" i="14"/>
  <c r="A892" i="14"/>
  <c r="A893" i="14"/>
  <c r="B892" i="14"/>
  <c r="B893" i="14"/>
  <c r="A894" i="14"/>
  <c r="B894" i="14"/>
  <c r="A895" i="14"/>
  <c r="A896" i="14"/>
  <c r="B895" i="14"/>
  <c r="A897" i="14"/>
  <c r="B896" i="14"/>
  <c r="B897" i="14"/>
  <c r="A898" i="14"/>
  <c r="B898" i="14"/>
  <c r="A899" i="14"/>
  <c r="A900" i="14"/>
  <c r="B899" i="14"/>
  <c r="A901" i="14"/>
  <c r="B900" i="14"/>
  <c r="A902" i="14"/>
  <c r="B901" i="14"/>
  <c r="B902" i="14"/>
  <c r="A903" i="14"/>
  <c r="B903" i="14"/>
  <c r="A904" i="14"/>
  <c r="A905" i="14"/>
  <c r="B904" i="14"/>
  <c r="A906" i="14"/>
  <c r="B905" i="14"/>
  <c r="B906" i="14"/>
  <c r="A907" i="14"/>
  <c r="B907" i="14"/>
  <c r="A908" i="14"/>
  <c r="A909" i="14"/>
  <c r="B908" i="14"/>
  <c r="A910" i="14"/>
  <c r="B909" i="14"/>
  <c r="B910" i="14"/>
  <c r="A911" i="14"/>
  <c r="B911" i="14"/>
  <c r="A912" i="14"/>
  <c r="A913" i="14"/>
  <c r="B912" i="14"/>
  <c r="B913" i="14"/>
  <c r="A914" i="14"/>
  <c r="A915" i="14"/>
  <c r="B914" i="14"/>
  <c r="A916" i="14"/>
  <c r="B915" i="14"/>
  <c r="A917" i="14"/>
  <c r="B916" i="14"/>
  <c r="B917" i="14"/>
  <c r="A918" i="14"/>
  <c r="A919" i="14"/>
  <c r="B918" i="14"/>
  <c r="A920" i="14"/>
  <c r="B919" i="14"/>
  <c r="B920" i="14"/>
  <c r="A921" i="14"/>
  <c r="B921" i="14"/>
  <c r="A922" i="14"/>
  <c r="A923" i="14"/>
  <c r="B922" i="14"/>
  <c r="A924" i="14"/>
  <c r="B923" i="14"/>
  <c r="A925" i="14"/>
  <c r="B924" i="14"/>
  <c r="B925" i="14"/>
  <c r="A926" i="14"/>
  <c r="B926" i="14"/>
  <c r="A927" i="14"/>
  <c r="B927" i="14"/>
  <c r="A928" i="14"/>
  <c r="B928" i="14"/>
  <c r="A929" i="14"/>
  <c r="A930" i="14"/>
  <c r="B929" i="14"/>
  <c r="B930" i="14"/>
  <c r="A931" i="14"/>
  <c r="B931" i="14"/>
  <c r="A932" i="14"/>
  <c r="B932" i="14"/>
  <c r="A933" i="14"/>
  <c r="B933" i="14"/>
  <c r="A934" i="14"/>
  <c r="B934" i="14"/>
  <c r="A935" i="14"/>
  <c r="B935" i="14"/>
  <c r="A936" i="14"/>
  <c r="B936" i="14"/>
  <c r="A937" i="14"/>
  <c r="B937" i="14"/>
  <c r="A938" i="14"/>
  <c r="B938" i="14"/>
  <c r="A939" i="14"/>
  <c r="B939" i="14"/>
  <c r="A940" i="14"/>
  <c r="B940" i="14"/>
  <c r="A941" i="14"/>
  <c r="B941" i="14"/>
  <c r="A942" i="14"/>
  <c r="B942" i="14"/>
  <c r="A943" i="14"/>
  <c r="A944" i="14"/>
  <c r="B943" i="14"/>
  <c r="B944" i="14"/>
  <c r="A945" i="14"/>
  <c r="B945" i="14"/>
  <c r="A946" i="14"/>
  <c r="B946" i="14"/>
  <c r="A947" i="14"/>
  <c r="B947" i="14"/>
  <c r="A948" i="14"/>
  <c r="B948" i="14"/>
  <c r="A949" i="14"/>
  <c r="B949" i="14"/>
  <c r="A950" i="14"/>
  <c r="B950" i="14"/>
  <c r="A951" i="14"/>
  <c r="B951" i="14"/>
  <c r="A952" i="14"/>
  <c r="B952" i="14"/>
  <c r="A953" i="14"/>
  <c r="B953" i="14"/>
  <c r="A954" i="14"/>
  <c r="B954" i="14"/>
  <c r="A955" i="14"/>
  <c r="B955" i="14"/>
  <c r="A956" i="14"/>
  <c r="B956" i="14"/>
  <c r="A957" i="14"/>
  <c r="B957" i="14"/>
  <c r="A958" i="14"/>
  <c r="B958" i="14"/>
  <c r="A959" i="14"/>
  <c r="B959" i="14"/>
  <c r="A960" i="14"/>
  <c r="B960" i="14"/>
  <c r="A961" i="14"/>
  <c r="B961" i="14"/>
  <c r="A962" i="14"/>
  <c r="B962" i="14"/>
  <c r="A963" i="14"/>
  <c r="B963" i="14"/>
  <c r="A964" i="14"/>
  <c r="B964" i="14"/>
  <c r="A965" i="14"/>
  <c r="B965" i="14"/>
  <c r="A966" i="14"/>
  <c r="B966" i="14"/>
  <c r="A967" i="14"/>
  <c r="B967" i="14"/>
  <c r="A968" i="14"/>
  <c r="B968" i="14"/>
  <c r="A969" i="14"/>
  <c r="B969" i="14"/>
  <c r="A970" i="14"/>
  <c r="B970" i="14"/>
  <c r="A971" i="14"/>
  <c r="B971" i="14"/>
  <c r="A972" i="14"/>
  <c r="B972" i="14"/>
  <c r="A973" i="14"/>
  <c r="B973" i="14"/>
  <c r="A974" i="14"/>
  <c r="B974" i="14"/>
  <c r="A975" i="14"/>
  <c r="B975" i="14"/>
  <c r="A976" i="14"/>
  <c r="B976" i="14"/>
  <c r="A977" i="14"/>
  <c r="B977" i="14"/>
  <c r="A978" i="14"/>
  <c r="B978" i="14"/>
  <c r="A979" i="14"/>
  <c r="B979" i="14"/>
  <c r="A980" i="14"/>
  <c r="A981" i="14"/>
  <c r="B980" i="14"/>
  <c r="B981" i="14"/>
  <c r="A982" i="14"/>
  <c r="B982" i="14"/>
  <c r="A983" i="14"/>
  <c r="B983" i="14"/>
  <c r="A984" i="14"/>
  <c r="B984" i="14"/>
  <c r="A985" i="14"/>
  <c r="B985" i="14"/>
  <c r="A986" i="14"/>
  <c r="B986" i="14"/>
  <c r="A987" i="14"/>
  <c r="B987" i="14"/>
  <c r="A988" i="14"/>
  <c r="B988" i="14"/>
  <c r="A989" i="14"/>
  <c r="B989" i="14"/>
  <c r="A990" i="14"/>
  <c r="B990" i="14"/>
  <c r="A991" i="14"/>
  <c r="B991" i="14"/>
  <c r="A992" i="14"/>
  <c r="A993" i="14"/>
  <c r="B992" i="14"/>
  <c r="B993" i="14"/>
  <c r="A994" i="14"/>
  <c r="B994" i="14"/>
  <c r="A995" i="14"/>
  <c r="B995" i="14"/>
  <c r="A996" i="14"/>
  <c r="B996" i="14"/>
  <c r="A997" i="14"/>
  <c r="B997" i="14"/>
  <c r="A998" i="14"/>
  <c r="B998" i="14"/>
  <c r="A999" i="14"/>
  <c r="B999" i="14"/>
  <c r="A1000" i="14"/>
  <c r="B1000" i="14"/>
  <c r="A1001" i="14"/>
  <c r="B1001" i="14"/>
  <c r="A1002" i="14"/>
  <c r="B1002" i="14"/>
  <c r="A1003" i="14"/>
  <c r="B1003" i="14"/>
  <c r="A1004" i="14"/>
  <c r="B1004" i="14"/>
  <c r="A1005" i="14"/>
  <c r="B1005" i="14"/>
  <c r="A1006" i="14"/>
  <c r="A1007" i="14"/>
  <c r="B1007" i="14"/>
  <c r="A1008" i="14"/>
  <c r="B1006" i="14"/>
  <c r="B1008" i="14"/>
  <c r="A1009" i="14"/>
  <c r="B1009" i="14"/>
  <c r="A1010" i="14"/>
  <c r="B1010" i="14"/>
  <c r="A1011" i="14"/>
  <c r="B1011" i="14"/>
  <c r="A1012" i="14"/>
  <c r="B1012" i="14"/>
  <c r="A1013" i="14"/>
  <c r="B1013" i="14"/>
  <c r="A1014" i="14"/>
  <c r="B1014" i="14"/>
  <c r="A1015" i="14"/>
  <c r="B1015" i="14"/>
  <c r="A1016" i="14"/>
  <c r="B1016" i="14"/>
  <c r="A1017" i="14"/>
  <c r="B1017" i="14"/>
  <c r="A1018" i="14"/>
  <c r="B1018" i="14"/>
  <c r="A1019" i="14"/>
  <c r="B1019" i="14"/>
  <c r="A1020" i="14"/>
  <c r="B1020" i="14"/>
  <c r="A1021" i="14"/>
  <c r="B1021" i="14"/>
  <c r="A1022" i="14"/>
  <c r="B1022" i="14"/>
  <c r="A1023" i="14"/>
  <c r="B1023" i="14"/>
  <c r="A1024" i="14"/>
  <c r="B1024" i="14"/>
  <c r="A1025" i="14"/>
  <c r="B1025" i="14"/>
  <c r="A1026" i="14"/>
  <c r="B1026" i="14"/>
  <c r="A1027" i="14"/>
  <c r="B1027" i="14"/>
  <c r="A1028" i="14"/>
  <c r="B1028" i="14"/>
  <c r="A1029" i="14"/>
  <c r="B1029" i="14"/>
  <c r="A1030" i="14"/>
  <c r="A1031" i="14"/>
  <c r="B1030" i="14"/>
  <c r="B1031" i="14"/>
  <c r="A1032" i="14"/>
  <c r="B1032" i="14"/>
  <c r="A1033" i="14"/>
  <c r="B1033" i="14"/>
  <c r="A1034" i="14"/>
  <c r="B1034" i="14"/>
  <c r="A1035" i="14"/>
  <c r="B1035" i="14"/>
  <c r="A1036" i="14"/>
  <c r="B1036" i="14"/>
  <c r="A1037" i="14"/>
  <c r="B1037" i="14"/>
  <c r="A1038" i="14"/>
  <c r="B1038" i="14"/>
  <c r="A1039" i="14"/>
  <c r="B1039" i="14"/>
  <c r="A1040" i="14"/>
  <c r="B1040" i="14"/>
  <c r="A1041" i="14"/>
  <c r="B1041" i="14"/>
  <c r="A1042" i="14"/>
  <c r="A1043" i="14"/>
  <c r="B1042" i="14"/>
  <c r="A1044" i="14"/>
  <c r="B1043" i="14"/>
  <c r="B1044" i="14"/>
  <c r="A1045" i="14"/>
  <c r="B1045" i="14"/>
  <c r="A1046" i="14"/>
  <c r="B1046" i="14"/>
  <c r="A1047" i="14"/>
  <c r="B1047" i="14"/>
  <c r="A1048" i="14"/>
  <c r="B1048" i="14"/>
  <c r="A1049" i="14"/>
  <c r="B1049" i="14"/>
  <c r="A1050" i="14"/>
  <c r="B1050" i="14"/>
  <c r="A1051" i="14"/>
  <c r="B1051" i="14"/>
  <c r="A1052" i="14"/>
  <c r="B1052" i="14"/>
  <c r="A1053" i="14"/>
  <c r="A1054" i="14"/>
  <c r="B1053" i="14"/>
  <c r="A1055" i="14"/>
  <c r="B1054" i="14"/>
  <c r="B1055" i="14"/>
  <c r="A1056" i="14"/>
  <c r="B1056" i="14"/>
  <c r="A1057" i="14"/>
  <c r="B1057" i="14"/>
  <c r="A1058" i="14"/>
  <c r="B1058" i="14"/>
  <c r="A1059" i="14"/>
  <c r="B1059" i="14"/>
  <c r="A1060" i="14"/>
  <c r="B1060" i="14"/>
  <c r="A1061" i="14"/>
  <c r="B1061" i="14"/>
  <c r="A1062" i="14"/>
  <c r="B1062" i="14"/>
  <c r="A1063" i="14"/>
  <c r="B1063" i="14"/>
  <c r="A1064" i="14"/>
  <c r="B1064" i="14"/>
  <c r="A1065" i="14"/>
  <c r="B1065" i="14"/>
  <c r="A1066" i="14"/>
  <c r="B1066" i="14"/>
  <c r="A1067" i="14"/>
  <c r="B1067" i="14"/>
  <c r="A1068" i="14"/>
  <c r="B1068" i="14"/>
  <c r="A1069" i="14"/>
  <c r="B1069" i="14"/>
  <c r="A1070" i="14"/>
  <c r="B1070" i="14"/>
  <c r="A1071" i="14"/>
  <c r="B1071" i="14"/>
  <c r="A1072" i="14"/>
  <c r="B1072" i="14"/>
  <c r="A1073" i="14"/>
  <c r="A1074" i="14"/>
  <c r="B1073" i="14"/>
  <c r="B1074" i="14"/>
  <c r="A1075" i="14"/>
  <c r="B1075" i="14"/>
  <c r="A1076" i="14"/>
  <c r="A1077" i="14"/>
  <c r="B1076" i="14"/>
  <c r="B1077" i="14"/>
  <c r="A1078" i="14"/>
  <c r="B1078" i="14"/>
  <c r="A1079" i="14"/>
  <c r="B1079" i="14"/>
  <c r="A1080" i="14"/>
  <c r="B1080" i="14"/>
  <c r="A1081" i="14"/>
  <c r="B1081" i="14"/>
  <c r="A1082" i="14"/>
  <c r="B1082" i="14"/>
  <c r="A1083" i="14"/>
  <c r="B1083" i="14"/>
  <c r="A1084" i="14"/>
  <c r="B1084" i="14"/>
  <c r="A1085" i="14"/>
  <c r="B1085" i="14"/>
  <c r="A1086" i="14"/>
  <c r="B1086" i="14"/>
  <c r="A1087" i="14"/>
  <c r="B1087" i="14"/>
  <c r="A1088" i="14"/>
  <c r="B1088" i="14"/>
  <c r="A1089" i="14"/>
  <c r="B1089" i="14"/>
  <c r="A1090" i="14"/>
  <c r="B1090" i="14"/>
  <c r="A1091" i="14"/>
  <c r="B1091" i="14"/>
  <c r="A1092" i="14"/>
  <c r="B1092" i="14"/>
  <c r="A1093" i="14"/>
  <c r="B1093" i="14"/>
  <c r="A1094" i="14"/>
  <c r="B1094" i="14"/>
  <c r="A1095" i="14"/>
  <c r="B1095" i="14"/>
  <c r="A1096" i="14"/>
  <c r="B1096" i="14"/>
  <c r="A1097" i="14"/>
  <c r="B1097" i="14"/>
  <c r="A1098" i="14"/>
  <c r="B1098" i="14"/>
  <c r="A1099" i="14"/>
  <c r="B1099" i="14"/>
  <c r="A1100" i="14"/>
  <c r="A1101" i="14"/>
  <c r="B1100" i="14"/>
  <c r="A1102" i="14"/>
  <c r="B1101" i="14"/>
  <c r="B1102" i="14"/>
  <c r="A1103" i="14"/>
  <c r="B1103" i="14"/>
  <c r="A1104" i="14"/>
  <c r="B1104" i="14"/>
  <c r="A1105" i="14"/>
  <c r="B1105" i="14"/>
  <c r="A1106" i="14"/>
  <c r="B1106" i="14"/>
  <c r="A1107" i="14"/>
  <c r="B1107" i="14"/>
  <c r="A1108" i="14"/>
  <c r="B1108" i="14"/>
  <c r="A1109" i="14"/>
  <c r="B1109" i="14"/>
  <c r="A1110" i="14"/>
  <c r="A1111" i="14"/>
  <c r="B1110" i="14"/>
  <c r="B1111" i="14"/>
  <c r="A1112" i="14"/>
  <c r="B1112" i="14"/>
  <c r="A1113" i="14"/>
  <c r="B1113" i="14"/>
  <c r="A1114" i="14"/>
  <c r="B1114" i="14"/>
  <c r="A1115" i="14"/>
  <c r="B1115" i="14"/>
  <c r="A1116" i="14"/>
  <c r="B1116" i="14"/>
  <c r="A1117" i="14"/>
  <c r="B1117" i="14"/>
  <c r="A1118" i="14"/>
  <c r="B1118" i="14"/>
  <c r="A1119" i="14"/>
  <c r="B1119" i="14"/>
  <c r="A1120" i="14"/>
  <c r="B1120" i="14"/>
  <c r="A1121" i="14"/>
  <c r="B1121" i="14"/>
  <c r="A1122" i="14"/>
  <c r="B1122" i="14"/>
  <c r="A1123" i="14"/>
  <c r="B1123" i="14"/>
  <c r="A1124" i="14"/>
  <c r="A1125" i="14"/>
  <c r="B1124" i="14"/>
  <c r="A1126" i="14"/>
  <c r="B1125" i="14"/>
  <c r="A1127" i="14"/>
  <c r="B1126" i="14"/>
  <c r="A1128" i="14"/>
  <c r="B1127" i="14"/>
  <c r="B1128" i="14"/>
  <c r="A1129" i="14"/>
  <c r="A1130" i="14"/>
  <c r="B1129" i="14"/>
  <c r="B1130" i="14"/>
  <c r="A1131" i="14"/>
  <c r="A1132" i="14"/>
  <c r="B1131" i="14"/>
  <c r="B1132" i="14"/>
  <c r="A1133" i="14"/>
  <c r="A1134" i="14"/>
  <c r="B1133" i="14"/>
  <c r="B1134" i="14"/>
  <c r="A1135" i="14"/>
  <c r="B1135" i="14"/>
  <c r="A1136" i="14"/>
  <c r="B1136" i="14"/>
  <c r="A1137" i="14"/>
  <c r="B1137" i="14"/>
  <c r="A1138" i="14"/>
  <c r="B1138" i="14"/>
  <c r="A1139" i="14"/>
  <c r="A1140" i="14"/>
  <c r="B1139" i="14"/>
  <c r="B1140" i="14"/>
  <c r="A1141" i="14"/>
  <c r="B1141" i="14"/>
  <c r="A1142" i="14"/>
  <c r="B1142" i="14"/>
  <c r="A1143" i="14"/>
  <c r="A1144" i="14"/>
  <c r="B1143" i="14"/>
  <c r="B1144" i="14"/>
  <c r="A1145" i="14"/>
  <c r="A1146" i="14"/>
  <c r="B1145" i="14"/>
  <c r="B1146" i="14"/>
  <c r="A1147" i="14"/>
  <c r="A1148" i="14"/>
  <c r="B1147" i="14"/>
  <c r="B1148" i="14"/>
  <c r="A1149" i="14"/>
  <c r="A1150" i="14"/>
  <c r="B1149" i="14"/>
  <c r="B1150" i="14"/>
  <c r="A1151" i="14"/>
  <c r="B1151" i="14"/>
  <c r="A1152" i="14"/>
  <c r="B1152" i="14"/>
  <c r="A1153" i="14"/>
  <c r="B1153" i="14"/>
  <c r="A1154" i="14"/>
  <c r="B1154" i="14"/>
  <c r="A1155" i="14"/>
  <c r="B1155" i="14"/>
  <c r="A1156" i="14"/>
  <c r="B1156" i="14"/>
  <c r="A1157" i="14"/>
  <c r="B1157" i="14"/>
  <c r="A1158" i="14"/>
  <c r="B1158" i="14"/>
  <c r="A1159" i="14"/>
  <c r="B1159" i="14"/>
  <c r="A1160" i="14"/>
  <c r="B1160" i="14"/>
  <c r="A1161" i="14"/>
  <c r="B1161" i="14"/>
  <c r="A1162" i="14"/>
  <c r="B1162" i="14"/>
  <c r="A1163" i="14"/>
  <c r="A1164" i="14"/>
  <c r="B1163" i="14"/>
  <c r="B1164" i="14"/>
  <c r="A1165" i="14"/>
  <c r="B1165" i="14"/>
  <c r="A1166" i="14"/>
  <c r="B1166" i="14"/>
  <c r="A1167" i="14"/>
  <c r="B1167" i="14"/>
  <c r="A1168" i="14"/>
  <c r="B1168" i="14"/>
  <c r="A1169" i="14"/>
  <c r="B1169" i="14"/>
  <c r="A1170" i="14"/>
  <c r="B1170" i="14"/>
  <c r="A1171" i="14"/>
  <c r="B1171" i="14"/>
  <c r="A1172" i="14"/>
  <c r="B1172" i="14"/>
  <c r="A1173" i="14"/>
  <c r="B1173" i="14"/>
  <c r="A1174" i="14"/>
  <c r="B1174" i="14"/>
  <c r="A1175" i="14"/>
  <c r="B1175" i="14"/>
  <c r="A1176" i="14"/>
  <c r="B1176" i="14"/>
  <c r="A1177" i="14"/>
  <c r="B1177" i="14"/>
  <c r="A1178" i="14"/>
  <c r="B1178" i="14"/>
  <c r="A1179" i="14"/>
  <c r="B1179" i="14"/>
  <c r="A1180" i="14"/>
  <c r="B1180" i="14"/>
  <c r="A1181" i="14"/>
  <c r="A1182" i="14"/>
  <c r="B1181" i="14"/>
  <c r="B1182" i="14"/>
  <c r="A1183" i="14"/>
  <c r="A1184" i="14"/>
  <c r="B1183" i="14"/>
  <c r="B1184" i="14"/>
  <c r="A1185" i="14"/>
  <c r="A1186" i="14"/>
  <c r="B1185" i="14"/>
  <c r="B1186" i="14"/>
  <c r="A1187" i="14"/>
  <c r="B1187" i="14"/>
  <c r="A1188" i="14"/>
  <c r="A1189" i="14"/>
  <c r="B1188" i="14"/>
  <c r="B1189" i="14"/>
  <c r="A1190" i="14"/>
  <c r="B1190" i="14"/>
  <c r="A1191" i="14"/>
  <c r="B1191" i="14"/>
  <c r="A1192" i="14"/>
  <c r="B1192" i="14"/>
  <c r="A1193" i="14"/>
  <c r="B1193" i="14"/>
  <c r="A1194" i="14"/>
  <c r="B1194" i="14"/>
  <c r="A1195" i="14"/>
  <c r="B1195" i="14"/>
  <c r="A1196" i="14"/>
  <c r="B1196" i="14"/>
  <c r="A1197" i="14"/>
  <c r="B1197" i="14"/>
  <c r="A1198" i="14"/>
  <c r="B1198" i="14"/>
  <c r="A1199" i="14"/>
  <c r="B1199" i="14"/>
  <c r="A1200" i="14"/>
  <c r="B1200" i="14"/>
  <c r="A1201" i="14"/>
  <c r="B1201" i="14"/>
  <c r="A1202" i="14"/>
  <c r="B1202" i="14"/>
  <c r="A1203" i="14"/>
  <c r="B1203" i="14"/>
  <c r="A1204" i="14"/>
  <c r="B1204" i="14"/>
  <c r="A1205" i="14"/>
  <c r="B1205" i="14"/>
  <c r="A1206" i="14"/>
  <c r="B1206" i="14"/>
  <c r="A1207" i="14"/>
  <c r="B1207" i="14"/>
  <c r="A1208" i="14"/>
  <c r="B1208" i="14"/>
  <c r="A1209" i="14"/>
  <c r="B1209" i="14"/>
  <c r="A1210" i="14"/>
  <c r="B1210" i="14"/>
  <c r="A1211" i="14"/>
  <c r="B1211" i="14"/>
  <c r="A1212" i="14"/>
  <c r="B1212" i="14"/>
  <c r="A1213" i="14"/>
  <c r="B1213" i="14"/>
  <c r="A1214" i="14"/>
  <c r="B1214" i="14"/>
  <c r="A1215" i="14"/>
  <c r="B1215" i="14"/>
  <c r="A1216" i="14"/>
  <c r="B1216" i="14"/>
  <c r="A1217" i="14"/>
  <c r="B1217" i="14"/>
  <c r="A1218" i="14"/>
  <c r="B1218" i="14"/>
  <c r="A1219" i="14"/>
  <c r="A1220" i="14"/>
  <c r="B1219" i="14"/>
  <c r="B1220" i="14"/>
  <c r="A1221" i="14"/>
  <c r="B1221" i="14"/>
  <c r="A1222" i="14"/>
  <c r="A1223" i="14"/>
  <c r="B1222" i="14"/>
  <c r="B1223" i="14"/>
  <c r="A1224" i="14"/>
  <c r="B1224" i="14"/>
  <c r="A1225" i="14"/>
  <c r="B1225" i="14"/>
  <c r="A1226" i="14"/>
  <c r="B1226" i="14"/>
  <c r="A1227" i="14"/>
  <c r="B1227" i="14"/>
  <c r="A1228" i="14"/>
  <c r="B1228" i="14"/>
  <c r="A1229" i="14"/>
  <c r="B1229" i="14"/>
  <c r="A1230" i="14"/>
  <c r="B1230" i="14"/>
  <c r="A1231" i="14"/>
  <c r="A1232" i="14"/>
  <c r="B1231" i="14"/>
  <c r="B1232" i="14"/>
  <c r="A1233" i="14"/>
  <c r="B1233" i="14"/>
  <c r="A1234" i="14"/>
  <c r="B1234" i="14"/>
  <c r="A1235" i="14"/>
  <c r="B1235" i="14"/>
  <c r="A1236" i="14"/>
  <c r="B1236" i="14"/>
  <c r="A1237" i="14"/>
  <c r="B1237" i="14"/>
  <c r="A1238" i="14"/>
  <c r="B1238" i="14"/>
  <c r="A1239" i="14"/>
  <c r="B1239" i="14"/>
  <c r="A1240" i="14"/>
  <c r="B1240" i="14"/>
  <c r="A1241" i="14"/>
  <c r="B1241" i="14"/>
  <c r="A1242" i="14"/>
  <c r="A1243" i="14"/>
  <c r="B1242" i="14"/>
  <c r="B1243" i="14"/>
  <c r="A1244" i="14"/>
  <c r="B1244" i="14"/>
  <c r="A1245" i="14"/>
  <c r="B1245" i="14"/>
  <c r="A1246" i="14"/>
  <c r="B1246" i="14"/>
  <c r="A1247" i="14"/>
  <c r="B1247" i="14"/>
  <c r="A1248" i="14"/>
  <c r="B1248" i="14"/>
  <c r="A1249" i="14"/>
  <c r="B1249" i="14"/>
  <c r="A1250" i="14"/>
  <c r="B1250" i="14"/>
  <c r="A1251" i="14"/>
  <c r="B1251" i="14"/>
  <c r="A1252" i="14"/>
  <c r="B1252" i="14"/>
  <c r="A1253" i="14"/>
  <c r="B1253" i="14"/>
  <c r="A1254" i="14"/>
  <c r="B1254" i="14"/>
  <c r="A1255" i="14"/>
  <c r="B1255" i="14"/>
  <c r="A1256" i="14"/>
  <c r="B1256" i="14"/>
  <c r="A1257" i="14"/>
  <c r="B1257" i="14"/>
  <c r="A1258" i="14"/>
  <c r="B1258" i="14"/>
  <c r="A1259" i="14"/>
  <c r="B1259" i="14"/>
  <c r="A1260" i="14"/>
  <c r="B1260" i="14"/>
  <c r="A1261" i="14"/>
  <c r="B1261" i="14"/>
  <c r="A1262" i="14"/>
  <c r="B1262" i="14"/>
  <c r="A1263" i="14"/>
  <c r="B1263" i="14"/>
  <c r="A1264" i="14"/>
  <c r="B1264" i="14"/>
  <c r="A1265" i="14"/>
  <c r="B1265" i="14"/>
  <c r="A1266" i="14"/>
  <c r="B1266" i="14"/>
  <c r="A1267" i="14"/>
  <c r="B1267" i="14"/>
  <c r="A1268" i="14"/>
  <c r="A1269" i="14"/>
  <c r="B1268" i="14"/>
  <c r="B1269" i="14"/>
  <c r="A1270" i="14"/>
  <c r="B1270" i="14"/>
  <c r="A1271" i="14"/>
  <c r="B1271" i="14"/>
  <c r="A1272" i="14"/>
  <c r="B1272" i="14"/>
  <c r="A1273" i="14"/>
  <c r="B1273" i="14"/>
  <c r="A1274" i="14"/>
  <c r="B1274" i="14"/>
  <c r="A1275" i="14"/>
  <c r="B1275" i="14"/>
  <c r="A1276" i="14"/>
  <c r="B1276" i="14"/>
  <c r="A1277" i="14"/>
  <c r="B1277" i="14"/>
  <c r="A1278" i="14"/>
  <c r="B1278" i="14"/>
  <c r="A1279" i="14"/>
  <c r="A1280" i="14"/>
  <c r="B1279" i="14"/>
  <c r="A1281" i="14"/>
  <c r="B1280" i="14"/>
  <c r="B1281" i="14"/>
  <c r="A1282" i="14"/>
  <c r="B1282" i="14"/>
  <c r="A1283" i="14"/>
  <c r="B1283" i="14"/>
  <c r="A1284" i="14"/>
  <c r="B1284" i="14"/>
  <c r="A1285" i="14"/>
  <c r="B1285" i="14"/>
  <c r="A1286" i="14"/>
  <c r="B1286" i="14"/>
  <c r="A1287" i="14"/>
  <c r="B1287" i="14"/>
  <c r="A1288" i="14"/>
  <c r="B1288" i="14"/>
  <c r="A1289" i="14"/>
  <c r="B1289" i="14"/>
  <c r="A1290" i="14"/>
  <c r="B1290" i="14"/>
  <c r="A1291" i="14"/>
  <c r="B1291" i="14"/>
  <c r="A1292" i="14"/>
  <c r="B1292" i="14"/>
  <c r="A1293" i="14"/>
  <c r="B1293" i="14"/>
  <c r="A1294" i="14"/>
  <c r="B1294" i="14"/>
  <c r="A1295" i="14"/>
  <c r="B1295" i="14"/>
  <c r="A1296" i="14"/>
  <c r="B1296" i="14"/>
  <c r="A1297" i="14"/>
  <c r="B1297" i="14"/>
  <c r="A1298" i="14"/>
  <c r="B1298" i="14"/>
  <c r="A1299" i="14"/>
  <c r="B1299" i="14"/>
  <c r="A1300" i="14"/>
  <c r="B1300" i="14"/>
  <c r="A1301" i="14"/>
  <c r="B1301" i="14"/>
  <c r="A1302" i="14"/>
  <c r="A1303" i="14"/>
  <c r="B1302" i="14"/>
  <c r="B1303" i="14"/>
  <c r="A1304" i="14"/>
  <c r="B1304" i="14"/>
  <c r="A1305" i="14"/>
  <c r="B1305" i="14"/>
  <c r="A1306" i="14"/>
  <c r="B1306" i="14"/>
  <c r="A1307" i="14"/>
  <c r="B1307" i="14"/>
  <c r="A1308" i="14"/>
  <c r="B1308" i="14"/>
  <c r="A1309" i="14"/>
  <c r="B1309" i="14"/>
  <c r="A1310" i="14"/>
  <c r="B1310" i="14"/>
  <c r="A1311" i="14"/>
  <c r="B1311" i="14"/>
  <c r="A1312" i="14"/>
  <c r="B1312" i="14"/>
  <c r="A1313" i="14"/>
  <c r="B1313" i="14"/>
  <c r="A1314" i="14"/>
  <c r="B1314" i="14"/>
  <c r="A1315" i="14"/>
  <c r="B1315" i="14"/>
  <c r="A1316" i="14"/>
  <c r="B1316" i="14"/>
  <c r="A1317" i="14"/>
  <c r="B1317" i="14"/>
  <c r="A1318" i="14"/>
  <c r="B1318" i="14"/>
  <c r="A1319" i="14"/>
  <c r="B1319" i="14"/>
  <c r="A1320" i="14"/>
  <c r="B1320" i="14"/>
  <c r="A1321" i="14"/>
  <c r="B1321" i="14"/>
  <c r="A1322" i="14"/>
  <c r="B1322" i="14"/>
  <c r="A1323" i="14"/>
  <c r="B1323" i="14"/>
  <c r="A1324" i="14"/>
  <c r="B1324" i="14"/>
  <c r="A1325" i="14"/>
  <c r="B1325" i="14"/>
  <c r="A1326" i="14"/>
  <c r="B1326" i="14"/>
  <c r="A1327" i="14"/>
  <c r="A1328" i="14"/>
  <c r="B1327" i="14"/>
  <c r="B1328" i="14"/>
  <c r="A1329" i="14"/>
  <c r="B1329" i="14"/>
  <c r="A1330" i="14"/>
  <c r="B1330" i="14"/>
  <c r="A1331" i="14"/>
  <c r="A1332" i="14"/>
  <c r="B1331" i="14"/>
  <c r="B1332" i="14"/>
  <c r="A1333" i="14"/>
  <c r="B1333" i="14"/>
  <c r="A1334" i="14"/>
  <c r="B1334" i="14"/>
  <c r="A1335" i="14"/>
  <c r="A1336" i="14"/>
  <c r="B1335" i="14"/>
  <c r="B1336" i="14"/>
  <c r="A1337" i="14"/>
  <c r="B1337" i="14"/>
  <c r="A1338" i="14"/>
  <c r="B1338" i="14"/>
  <c r="A1339" i="14"/>
  <c r="B1339" i="14"/>
  <c r="A1340" i="14"/>
  <c r="B1340" i="14"/>
  <c r="A1341" i="14"/>
  <c r="B1341" i="14"/>
  <c r="A1342" i="14"/>
  <c r="A1343" i="14"/>
  <c r="B1342" i="14"/>
  <c r="A1344" i="14"/>
  <c r="B1343" i="14"/>
  <c r="B1344" i="14"/>
  <c r="A1345" i="14"/>
  <c r="B1345" i="14"/>
  <c r="A1346" i="14"/>
  <c r="B1346" i="14"/>
  <c r="A1347" i="14"/>
  <c r="A1348" i="14"/>
  <c r="B1347" i="14"/>
  <c r="A1349" i="14"/>
  <c r="B1348" i="14"/>
  <c r="B1349" i="14"/>
  <c r="A1350" i="14"/>
  <c r="B1350" i="14"/>
  <c r="A1351" i="14"/>
  <c r="B1351" i="14"/>
  <c r="A1352" i="14"/>
  <c r="A1353" i="14"/>
  <c r="B1352" i="14"/>
  <c r="B1353" i="14"/>
  <c r="A1354" i="14"/>
  <c r="B1354" i="14"/>
  <c r="A1355" i="14"/>
  <c r="B1355" i="14"/>
  <c r="A1356" i="14"/>
  <c r="A1357" i="14"/>
  <c r="B1356" i="14"/>
  <c r="B1357" i="14"/>
  <c r="A1358" i="14"/>
  <c r="B1358" i="14"/>
  <c r="A1359" i="14"/>
  <c r="B1359" i="14"/>
  <c r="A1360" i="14"/>
  <c r="A1361" i="14"/>
  <c r="B1360" i="14"/>
  <c r="A1362" i="14"/>
  <c r="B1361" i="14"/>
  <c r="B1362" i="14"/>
  <c r="A1363" i="14"/>
  <c r="B1363" i="14"/>
  <c r="A1364" i="14"/>
  <c r="B1364" i="14"/>
  <c r="A1365" i="14"/>
  <c r="A1366" i="14"/>
  <c r="B1365" i="14"/>
  <c r="A1367" i="14"/>
  <c r="B1366" i="14"/>
  <c r="B1367" i="14"/>
  <c r="A1368" i="14"/>
  <c r="B1368" i="14"/>
  <c r="A1369" i="14"/>
  <c r="B1369" i="14"/>
  <c r="A1370" i="14"/>
  <c r="B1370" i="14"/>
  <c r="A1371" i="14"/>
  <c r="B1371" i="14"/>
  <c r="A1372" i="14"/>
  <c r="B1372" i="14"/>
  <c r="A1373" i="14"/>
  <c r="B1373" i="14"/>
  <c r="A1374" i="14"/>
  <c r="B1374" i="14"/>
  <c r="A1375" i="14"/>
  <c r="A1376" i="14"/>
  <c r="B1375" i="14"/>
  <c r="B1376" i="14"/>
  <c r="A1377" i="14"/>
  <c r="B1377" i="14"/>
  <c r="A1378" i="14"/>
  <c r="B1378" i="14"/>
  <c r="A1379" i="14"/>
  <c r="B1379" i="14"/>
  <c r="A1380" i="14"/>
  <c r="B1380" i="14"/>
  <c r="A1381" i="14"/>
  <c r="B1381" i="14"/>
  <c r="A1382" i="14"/>
  <c r="B1382" i="14"/>
  <c r="A1383" i="14"/>
  <c r="B1383" i="14"/>
  <c r="A1384" i="14"/>
  <c r="B1384" i="14"/>
  <c r="A1385" i="14"/>
  <c r="B1385" i="14"/>
  <c r="A1386" i="14"/>
  <c r="B1386" i="14"/>
  <c r="A1387" i="14"/>
  <c r="B1387" i="14"/>
  <c r="A1388" i="14"/>
  <c r="B1388" i="14"/>
  <c r="A1389" i="14"/>
  <c r="B1389" i="14"/>
  <c r="A1390" i="14"/>
  <c r="B1390" i="14"/>
  <c r="A1391" i="14"/>
  <c r="B1391" i="14"/>
  <c r="A1392" i="14"/>
  <c r="B1392" i="14"/>
  <c r="A1393" i="14"/>
  <c r="B1393" i="14"/>
  <c r="A1394" i="14"/>
  <c r="B1394" i="14"/>
  <c r="A1395" i="14"/>
  <c r="B1395" i="14"/>
  <c r="A1396" i="14"/>
  <c r="B1396" i="14"/>
  <c r="A1397" i="14"/>
  <c r="B1397" i="14"/>
  <c r="A1398" i="14"/>
  <c r="B1398" i="14"/>
  <c r="A1399" i="14"/>
  <c r="B1399" i="14"/>
  <c r="A1400" i="14"/>
  <c r="B1400" i="14"/>
  <c r="A1401" i="14"/>
  <c r="B1401" i="14"/>
  <c r="A1402" i="14"/>
  <c r="A1403" i="14"/>
  <c r="B1402" i="14"/>
  <c r="A1404" i="14"/>
  <c r="B1403" i="14"/>
  <c r="B1404" i="14"/>
  <c r="A1405" i="14"/>
  <c r="B1405" i="14"/>
  <c r="A1406" i="14"/>
  <c r="B1406" i="14"/>
  <c r="A1407" i="14"/>
  <c r="B1407" i="14"/>
  <c r="A1408" i="14"/>
  <c r="A1409" i="14"/>
  <c r="B1408" i="14"/>
  <c r="B1409" i="14"/>
  <c r="A1410" i="14"/>
  <c r="B1410" i="14"/>
  <c r="A1411" i="14"/>
  <c r="A1412" i="14"/>
  <c r="B1411" i="14"/>
  <c r="B1412" i="14"/>
  <c r="A1413" i="14"/>
  <c r="B1413" i="14"/>
  <c r="A1414" i="14"/>
  <c r="B1414" i="14"/>
  <c r="A1415" i="14"/>
  <c r="A1416" i="14"/>
  <c r="B1415" i="14"/>
  <c r="B1416" i="14"/>
  <c r="A1417" i="14"/>
  <c r="B1417" i="14"/>
  <c r="A1418" i="14"/>
  <c r="B1418" i="14"/>
  <c r="A1419" i="14"/>
  <c r="B1419" i="14"/>
  <c r="A1420" i="14"/>
  <c r="B1420" i="14"/>
  <c r="A1421" i="14"/>
  <c r="B1421" i="14"/>
  <c r="A1422" i="14"/>
  <c r="B1422" i="14"/>
  <c r="A1423" i="14"/>
  <c r="B1423" i="14"/>
  <c r="A1424" i="14"/>
  <c r="B1424" i="14"/>
  <c r="A1425" i="14"/>
  <c r="B1425" i="14"/>
  <c r="A1426" i="14"/>
  <c r="B1426" i="14"/>
  <c r="A1427" i="14"/>
  <c r="B1427" i="14"/>
  <c r="A1428" i="14"/>
  <c r="B1428" i="14"/>
  <c r="A1429" i="14"/>
  <c r="B1429" i="14"/>
  <c r="A1430" i="14"/>
  <c r="B1430" i="14"/>
  <c r="A1431" i="14"/>
  <c r="B1431" i="14"/>
  <c r="A1432" i="14"/>
  <c r="B1432" i="14"/>
  <c r="A1433" i="14"/>
  <c r="B1433" i="14"/>
  <c r="A1434" i="14"/>
  <c r="B1434" i="14"/>
  <c r="A1435" i="14"/>
  <c r="B1435" i="14"/>
  <c r="A1436" i="14"/>
  <c r="B1436" i="14"/>
  <c r="A1437" i="14"/>
  <c r="B1437" i="14"/>
  <c r="A1438" i="14"/>
  <c r="B1438" i="14"/>
  <c r="A1439" i="14"/>
  <c r="B1439" i="14"/>
  <c r="A1440" i="14"/>
  <c r="B1440" i="14"/>
  <c r="A1441" i="14"/>
  <c r="B1441" i="14"/>
  <c r="A1442" i="14"/>
  <c r="B1442" i="14"/>
  <c r="A1443" i="14"/>
  <c r="B1443" i="14"/>
  <c r="A1444" i="14"/>
  <c r="B1444" i="14"/>
  <c r="A1445" i="14"/>
  <c r="B1445" i="14"/>
  <c r="A1446" i="14"/>
  <c r="B1446" i="14"/>
  <c r="A1447" i="14"/>
  <c r="B1447" i="14"/>
  <c r="A1448" i="14"/>
  <c r="B1448" i="14"/>
  <c r="A1449" i="14"/>
  <c r="B1449" i="14"/>
  <c r="A1450" i="14"/>
  <c r="B1450" i="14"/>
  <c r="A1451" i="14"/>
  <c r="A1452" i="14"/>
  <c r="B1451" i="14"/>
  <c r="B1452" i="14"/>
  <c r="A1453" i="14"/>
  <c r="B1453" i="14"/>
  <c r="A1454" i="14"/>
  <c r="B1454" i="14"/>
  <c r="A1455" i="14"/>
  <c r="B1455" i="14"/>
  <c r="A1456" i="14"/>
  <c r="B1456" i="14"/>
  <c r="A1457" i="14"/>
  <c r="B1457" i="14"/>
  <c r="A1458" i="14"/>
  <c r="B1458" i="14"/>
  <c r="A1459" i="14"/>
  <c r="B1459" i="14"/>
  <c r="A1460" i="14"/>
  <c r="B1460" i="14"/>
  <c r="A1461" i="14"/>
  <c r="B1461" i="14"/>
  <c r="A1462" i="14"/>
  <c r="B1462" i="14"/>
  <c r="A1463" i="14"/>
  <c r="B1463" i="14"/>
  <c r="A1464" i="14"/>
  <c r="B1464" i="14"/>
  <c r="A1465" i="14"/>
  <c r="B1465" i="14"/>
  <c r="A1466" i="14"/>
  <c r="B1466" i="14"/>
  <c r="A1467" i="14"/>
  <c r="B1467" i="14"/>
  <c r="A1468" i="14"/>
  <c r="B1468" i="14"/>
  <c r="A1469" i="14"/>
  <c r="B1469" i="14"/>
  <c r="A1470" i="14"/>
  <c r="B1470" i="14"/>
  <c r="A1471" i="14"/>
  <c r="B1471" i="14"/>
  <c r="A1472" i="14"/>
  <c r="B1472" i="14"/>
  <c r="A1473" i="14"/>
  <c r="B1473" i="14"/>
  <c r="A1474" i="14"/>
  <c r="A1475" i="14"/>
  <c r="B1474" i="14"/>
  <c r="A1476" i="14"/>
  <c r="B1475" i="14"/>
  <c r="B1476" i="14"/>
  <c r="A1477" i="14"/>
  <c r="B1477" i="14"/>
  <c r="A1478" i="14"/>
  <c r="B1478" i="14"/>
  <c r="A1479" i="14"/>
  <c r="A1480" i="14"/>
  <c r="B1479" i="14"/>
  <c r="A1481" i="14"/>
  <c r="B1480" i="14"/>
  <c r="A1482" i="14"/>
  <c r="B1481" i="14"/>
  <c r="B1482" i="14"/>
  <c r="A1483" i="14"/>
  <c r="B1483" i="14"/>
  <c r="A1484" i="14"/>
  <c r="B1484" i="14"/>
  <c r="A1485" i="14"/>
  <c r="B1485" i="14"/>
  <c r="A1486" i="14"/>
  <c r="B1486" i="14"/>
  <c r="A1487" i="14"/>
  <c r="B1487" i="14"/>
  <c r="A1488" i="14"/>
  <c r="B1488" i="14"/>
  <c r="A1489" i="14"/>
  <c r="A1490" i="14"/>
  <c r="B1489" i="14"/>
  <c r="B1490" i="14"/>
  <c r="A1491" i="14"/>
  <c r="A1492" i="14"/>
  <c r="B1491" i="14"/>
  <c r="B1492" i="14"/>
  <c r="A1493" i="14"/>
  <c r="B1493" i="14"/>
  <c r="A1494" i="14"/>
  <c r="B1494" i="14"/>
  <c r="A1495" i="14"/>
  <c r="A1496" i="14"/>
  <c r="B1495" i="14"/>
  <c r="B1496" i="14"/>
  <c r="A1497" i="14"/>
  <c r="A1498" i="14"/>
  <c r="B1497" i="14"/>
  <c r="B1498" i="14"/>
  <c r="A1499" i="14"/>
  <c r="B1499" i="14"/>
  <c r="A1500" i="14"/>
  <c r="A1501" i="14"/>
  <c r="B1500" i="14"/>
  <c r="B1501" i="14"/>
  <c r="A1502" i="14"/>
  <c r="B1502" i="14"/>
  <c r="A1503" i="14"/>
  <c r="B1503" i="14"/>
  <c r="A1504" i="14"/>
  <c r="B1504" i="14"/>
  <c r="A1505" i="14"/>
  <c r="A1506" i="14"/>
  <c r="B1505" i="14"/>
  <c r="B1506" i="14"/>
  <c r="A1507" i="14"/>
  <c r="A1508" i="14"/>
  <c r="B1507" i="14"/>
  <c r="B1508" i="14"/>
  <c r="A1509" i="14"/>
  <c r="A1510" i="14"/>
  <c r="B1509" i="14"/>
  <c r="B1510" i="14"/>
  <c r="A1511" i="14"/>
  <c r="B1511" i="14"/>
  <c r="A1512" i="14"/>
  <c r="A1513" i="14"/>
  <c r="B1512" i="14"/>
  <c r="B1513" i="14"/>
  <c r="A1514" i="14"/>
  <c r="B1514" i="14"/>
  <c r="A1515" i="14"/>
  <c r="A1516" i="14"/>
  <c r="B1515" i="14"/>
  <c r="B1516" i="14"/>
  <c r="A1517" i="14"/>
  <c r="B1517" i="14"/>
  <c r="A1518" i="14"/>
  <c r="B1518" i="14"/>
  <c r="A1519" i="14"/>
  <c r="B1519" i="14"/>
  <c r="A1520" i="14"/>
  <c r="A1521" i="14"/>
  <c r="B1520" i="14"/>
  <c r="B1521" i="14"/>
  <c r="A1522" i="14"/>
  <c r="B1522" i="14"/>
  <c r="A1523" i="14"/>
  <c r="A1524" i="14"/>
  <c r="B1523" i="14"/>
  <c r="A1525" i="14"/>
  <c r="B1524" i="14"/>
  <c r="A1526" i="14"/>
  <c r="B1525" i="14"/>
  <c r="B1526" i="14"/>
  <c r="A1527" i="14"/>
  <c r="B1527" i="14"/>
  <c r="A1528" i="14"/>
  <c r="B1528" i="14"/>
  <c r="A1529" i="14"/>
  <c r="A1530" i="14"/>
  <c r="B1529" i="14"/>
  <c r="A1531" i="14"/>
  <c r="B1530" i="14"/>
  <c r="B1531" i="14"/>
  <c r="A1532" i="14"/>
  <c r="A1533" i="14"/>
  <c r="B1532" i="14"/>
  <c r="A1534" i="14"/>
  <c r="B1533" i="14"/>
  <c r="B1534" i="14"/>
  <c r="A1535" i="14"/>
  <c r="B1535" i="14"/>
  <c r="A1536" i="14"/>
  <c r="A1537" i="14"/>
  <c r="B1536" i="14"/>
  <c r="B1537" i="14"/>
  <c r="A1538" i="14"/>
  <c r="B1538" i="14"/>
  <c r="A1539" i="14"/>
  <c r="A1540" i="14"/>
  <c r="B1539" i="14"/>
  <c r="A1541" i="14"/>
  <c r="B1540" i="14"/>
  <c r="B1541" i="14"/>
  <c r="A1542" i="14"/>
  <c r="A1543" i="14"/>
  <c r="B1542" i="14"/>
  <c r="B1543" i="14"/>
  <c r="A1544" i="14"/>
  <c r="B1544" i="14"/>
  <c r="A1545" i="14"/>
  <c r="B1545" i="14"/>
  <c r="A1546" i="14"/>
  <c r="A1547" i="14"/>
  <c r="B1546" i="14"/>
  <c r="B1547" i="14"/>
  <c r="A1548" i="14"/>
  <c r="A1549" i="14"/>
  <c r="B1548" i="14"/>
  <c r="B1549" i="14"/>
  <c r="A1550" i="14"/>
  <c r="B1550" i="14"/>
  <c r="A1551" i="14"/>
  <c r="A1552" i="14"/>
  <c r="B1551" i="14"/>
  <c r="A1553" i="14"/>
  <c r="B1552" i="14"/>
  <c r="A1554" i="14"/>
  <c r="B1553" i="14"/>
  <c r="B1554" i="14"/>
  <c r="A1555" i="14"/>
  <c r="B1555" i="14"/>
  <c r="A1556" i="14"/>
  <c r="A1557" i="14"/>
  <c r="B1556" i="14"/>
  <c r="B1557" i="14"/>
  <c r="A1558" i="14"/>
  <c r="B1558" i="14"/>
  <c r="A1559" i="14"/>
  <c r="B1559" i="14"/>
  <c r="A1560" i="14"/>
  <c r="B1560" i="14"/>
  <c r="A1561" i="14"/>
  <c r="B1561" i="14"/>
  <c r="A1562" i="14"/>
  <c r="B1562" i="14"/>
  <c r="A1563" i="14"/>
  <c r="B1563" i="14"/>
  <c r="A1564" i="14"/>
  <c r="A1565" i="14"/>
  <c r="B1564" i="14"/>
  <c r="B1565" i="14"/>
  <c r="A1566" i="14"/>
  <c r="B1566" i="14"/>
  <c r="A1567" i="14"/>
  <c r="B1567" i="14"/>
  <c r="A1568" i="14"/>
  <c r="B1568" i="14"/>
  <c r="A1569" i="14"/>
  <c r="B1569" i="14"/>
  <c r="A1570" i="14"/>
  <c r="B1570" i="14"/>
  <c r="A1571" i="14"/>
  <c r="B1571" i="14"/>
  <c r="A1572" i="14"/>
  <c r="B1572" i="14"/>
  <c r="A1573" i="14"/>
  <c r="B1573" i="14"/>
  <c r="A1574" i="14"/>
  <c r="B1574" i="14"/>
  <c r="A1575" i="14"/>
  <c r="A1576" i="14"/>
  <c r="B1575" i="14"/>
  <c r="A1577" i="14"/>
  <c r="B1576" i="14"/>
  <c r="B1577" i="14"/>
  <c r="A1578" i="14"/>
  <c r="B1578" i="14"/>
  <c r="A1579" i="14"/>
  <c r="B1579" i="14"/>
  <c r="A1580" i="14"/>
  <c r="B1580" i="14"/>
  <c r="A1581" i="14"/>
  <c r="B1581" i="14"/>
  <c r="A1582" i="14"/>
  <c r="B1582" i="14"/>
  <c r="A1583" i="14"/>
  <c r="A1584" i="14"/>
  <c r="B1583" i="14"/>
  <c r="B1584" i="14"/>
  <c r="A1585" i="14"/>
  <c r="B1585" i="14"/>
  <c r="A1586" i="14"/>
  <c r="B1586" i="14"/>
  <c r="A1587" i="14"/>
  <c r="B1587" i="14"/>
  <c r="A1588" i="14"/>
  <c r="A1589" i="14"/>
  <c r="B1588" i="14"/>
  <c r="A1590" i="14"/>
  <c r="B1589" i="14"/>
  <c r="A1591" i="14"/>
  <c r="B1590" i="14"/>
  <c r="A1592" i="14"/>
  <c r="B1591" i="14"/>
  <c r="B1592" i="14"/>
  <c r="A1593" i="14"/>
  <c r="B1593" i="14"/>
  <c r="A1594" i="14"/>
  <c r="B1594" i="14"/>
  <c r="A1595" i="14"/>
  <c r="B1595" i="14"/>
  <c r="A1596" i="14"/>
  <c r="A1597" i="14"/>
  <c r="B1596" i="14"/>
  <c r="B1597" i="14"/>
  <c r="A1598" i="14"/>
  <c r="B1598" i="14"/>
  <c r="A1599" i="14"/>
  <c r="A1600" i="14"/>
  <c r="B1599" i="14"/>
  <c r="B1600" i="14"/>
  <c r="A1601" i="14"/>
  <c r="B1601" i="14"/>
  <c r="A1602" i="14"/>
  <c r="B1602" i="14"/>
  <c r="A1603" i="14"/>
  <c r="A1604" i="14"/>
  <c r="B1603" i="14"/>
  <c r="B1604" i="14"/>
  <c r="A1605" i="14"/>
  <c r="B1605" i="14"/>
  <c r="A1606" i="14"/>
  <c r="B1606" i="14"/>
  <c r="A1607" i="14"/>
  <c r="B1607" i="14"/>
  <c r="A1608" i="14"/>
  <c r="A1609" i="14"/>
  <c r="B1608" i="14"/>
  <c r="A1610" i="14"/>
  <c r="B1609" i="14"/>
  <c r="B1610" i="14"/>
  <c r="A1611" i="14"/>
  <c r="A1612" i="14"/>
  <c r="B1611" i="14"/>
  <c r="B1612" i="14"/>
  <c r="A1613" i="14"/>
  <c r="B1613" i="14"/>
  <c r="A1614" i="14"/>
  <c r="A1615" i="14"/>
  <c r="B1614" i="14"/>
  <c r="A1616" i="14"/>
  <c r="B1615" i="14"/>
  <c r="B1616" i="14"/>
  <c r="A1617" i="14"/>
  <c r="B1617" i="14"/>
  <c r="A1618" i="14"/>
  <c r="A1619" i="14"/>
  <c r="B1618" i="14"/>
  <c r="B1619" i="14"/>
  <c r="A1620" i="14"/>
  <c r="A1621" i="14"/>
  <c r="B1620" i="14"/>
  <c r="B1621" i="14"/>
  <c r="A1622" i="14"/>
  <c r="A1623" i="14"/>
  <c r="B1622" i="14"/>
  <c r="B1623" i="14"/>
  <c r="A1624" i="14"/>
  <c r="B1624" i="14"/>
  <c r="A1625" i="14"/>
  <c r="B1625" i="14"/>
  <c r="A1626" i="14"/>
  <c r="B1626" i="14"/>
  <c r="A1627" i="14"/>
  <c r="B1627" i="14"/>
  <c r="A1628" i="14"/>
  <c r="B1628" i="14"/>
  <c r="A1629" i="14"/>
  <c r="B1629" i="14"/>
  <c r="A1630" i="14"/>
  <c r="B1630" i="14"/>
  <c r="A1631" i="14"/>
  <c r="A1632" i="14"/>
  <c r="B1631" i="14"/>
  <c r="A1633" i="14"/>
  <c r="B1632" i="14"/>
  <c r="B1633" i="14"/>
  <c r="A1634" i="14"/>
  <c r="B1634" i="14"/>
  <c r="A1635" i="14"/>
  <c r="A1636" i="14"/>
  <c r="B1635" i="14"/>
  <c r="A1637" i="14"/>
  <c r="B1636" i="14"/>
  <c r="B1637" i="14"/>
  <c r="A1638" i="14"/>
  <c r="B1638" i="14"/>
  <c r="A1639" i="14"/>
  <c r="A1640" i="14"/>
  <c r="B1639" i="14"/>
  <c r="A1641" i="14"/>
  <c r="B1640" i="14"/>
  <c r="B1641" i="14"/>
  <c r="A1642" i="14"/>
  <c r="B1642" i="14"/>
  <c r="A1643" i="14"/>
  <c r="A1644" i="14"/>
  <c r="B1643" i="14"/>
  <c r="A1645" i="14"/>
  <c r="B1644" i="14"/>
  <c r="B1645" i="14"/>
  <c r="A1646" i="14"/>
  <c r="B1646" i="14"/>
  <c r="A1647" i="14"/>
  <c r="A1648" i="14"/>
  <c r="B1647" i="14"/>
  <c r="A1649" i="14"/>
  <c r="B1648" i="14"/>
  <c r="B1649" i="14"/>
  <c r="A1650" i="14"/>
  <c r="B1650" i="14"/>
  <c r="A1651" i="14"/>
  <c r="A1652" i="14"/>
  <c r="B1651" i="14"/>
  <c r="A1653" i="14"/>
  <c r="B1652" i="14"/>
  <c r="B1653" i="14"/>
  <c r="A1654" i="14"/>
  <c r="B1654" i="14"/>
  <c r="A1655" i="14"/>
  <c r="B1655" i="14"/>
  <c r="A1656" i="14"/>
  <c r="B1656" i="14"/>
  <c r="A1657" i="14"/>
  <c r="B1657" i="14"/>
  <c r="A1658" i="14"/>
  <c r="B1658" i="14"/>
  <c r="A1659" i="14"/>
  <c r="B1659" i="14"/>
  <c r="A1660" i="14"/>
  <c r="B1660" i="14"/>
  <c r="A1661" i="14"/>
  <c r="B1661" i="14"/>
  <c r="A1662" i="14"/>
  <c r="B1662" i="14"/>
  <c r="A1663" i="14"/>
  <c r="B1663" i="14"/>
  <c r="A1664" i="14"/>
  <c r="A1665" i="14"/>
  <c r="B1664" i="14"/>
  <c r="B1665" i="14"/>
  <c r="A1666" i="14"/>
  <c r="B1666" i="14"/>
  <c r="A1667" i="14"/>
  <c r="A1668" i="14"/>
  <c r="B1667" i="14"/>
  <c r="B1668" i="14"/>
  <c r="A1669" i="14"/>
  <c r="B1669" i="14"/>
  <c r="A1670" i="14"/>
  <c r="A1671" i="14"/>
  <c r="B1670" i="14"/>
  <c r="A1672" i="14"/>
  <c r="B1671" i="14"/>
  <c r="B1672" i="14"/>
  <c r="A1673" i="14"/>
  <c r="B1673" i="14"/>
  <c r="A1674" i="14"/>
  <c r="A1675" i="14"/>
  <c r="B1674" i="14"/>
  <c r="B1675" i="14"/>
  <c r="A1676" i="14"/>
  <c r="A1677" i="14"/>
  <c r="B1676" i="14"/>
  <c r="A1678" i="14"/>
  <c r="B1677" i="14"/>
  <c r="B1678" i="14"/>
  <c r="A1679" i="14"/>
  <c r="B1679" i="14"/>
  <c r="A1680" i="14"/>
  <c r="A1681" i="14"/>
  <c r="B1680" i="14"/>
  <c r="A1682" i="14"/>
  <c r="B1681" i="14"/>
  <c r="B1682" i="14"/>
  <c r="A1683" i="14"/>
  <c r="B1683" i="14"/>
  <c r="A1684" i="14"/>
  <c r="A1685" i="14"/>
  <c r="B1684" i="14"/>
  <c r="A1686" i="14"/>
  <c r="B1685" i="14"/>
  <c r="B1686" i="14"/>
  <c r="A1687" i="14"/>
  <c r="B1687" i="14"/>
  <c r="A1688" i="14"/>
  <c r="A1689" i="14"/>
  <c r="B1688" i="14"/>
  <c r="A1690" i="14"/>
  <c r="B1689" i="14"/>
  <c r="B1690" i="14"/>
  <c r="A1691" i="14"/>
  <c r="B1691" i="14"/>
  <c r="A1692" i="14"/>
  <c r="A1693" i="14"/>
  <c r="B1692" i="14"/>
  <c r="B1693" i="14"/>
  <c r="A1694" i="14"/>
  <c r="B1694" i="14"/>
  <c r="A1695" i="14"/>
  <c r="B1695" i="14"/>
  <c r="A1696" i="14"/>
  <c r="A1697" i="14"/>
  <c r="B1696" i="14"/>
  <c r="B1697" i="14"/>
  <c r="A1698" i="14"/>
  <c r="B1698" i="14"/>
  <c r="A1699" i="14"/>
  <c r="B1699" i="14"/>
  <c r="A1700" i="14"/>
  <c r="B1700" i="14"/>
  <c r="A1701" i="14"/>
  <c r="B1701" i="14"/>
  <c r="A1702" i="14"/>
  <c r="B1702" i="14"/>
  <c r="A1703" i="14"/>
  <c r="B1703" i="14"/>
  <c r="A1704" i="14"/>
  <c r="B1704" i="14"/>
  <c r="A1705" i="14"/>
  <c r="B1705" i="14"/>
  <c r="A1706" i="14"/>
  <c r="B1706" i="14"/>
  <c r="A1707" i="14"/>
  <c r="B1707" i="14"/>
  <c r="A1708" i="14"/>
  <c r="B1708" i="14"/>
  <c r="A1709" i="14"/>
  <c r="B1709" i="14"/>
  <c r="A1710" i="14"/>
  <c r="B1710" i="14"/>
  <c r="A1711" i="14"/>
  <c r="B1711" i="14"/>
  <c r="A1712" i="14"/>
  <c r="B1712" i="14"/>
  <c r="A1713" i="14"/>
  <c r="B1713" i="14"/>
  <c r="A1714" i="14"/>
  <c r="B1714" i="14"/>
  <c r="A1715" i="14"/>
  <c r="B1715" i="14"/>
  <c r="A1716" i="14"/>
  <c r="B1716" i="14"/>
  <c r="A1717" i="14"/>
  <c r="B1717" i="14"/>
  <c r="A1718" i="14"/>
  <c r="B1718" i="14"/>
  <c r="A1719" i="14"/>
  <c r="B1719" i="14"/>
  <c r="A1720" i="14"/>
  <c r="B1720" i="14"/>
  <c r="A1721" i="14"/>
  <c r="B1721" i="14"/>
  <c r="A1722" i="14"/>
  <c r="A1723" i="14"/>
  <c r="B1722" i="14"/>
  <c r="B1723" i="14"/>
  <c r="A1724" i="14"/>
  <c r="B1724" i="14"/>
  <c r="A1725" i="14"/>
  <c r="B1725" i="14"/>
  <c r="A1726" i="14"/>
  <c r="B1726" i="14"/>
  <c r="A1727" i="14"/>
  <c r="B1727" i="14"/>
  <c r="A1728" i="14"/>
  <c r="A1729" i="14"/>
  <c r="B1728" i="14"/>
  <c r="B1729" i="14"/>
  <c r="A1730" i="14"/>
  <c r="B1730" i="14"/>
  <c r="A1731" i="14"/>
  <c r="B1731" i="14"/>
  <c r="A1732" i="14"/>
  <c r="B1732" i="14"/>
  <c r="A1733" i="14"/>
  <c r="B1733" i="14"/>
  <c r="A1734" i="14"/>
  <c r="B1734" i="14"/>
  <c r="A1735" i="14"/>
  <c r="B1735" i="14"/>
  <c r="A1736" i="14"/>
  <c r="B1736" i="14"/>
  <c r="A1737" i="14"/>
  <c r="B1737" i="14"/>
  <c r="A1738" i="14"/>
  <c r="B1738" i="14"/>
  <c r="A1739" i="14"/>
  <c r="B1739" i="14"/>
  <c r="A1740" i="14"/>
  <c r="B1740" i="14"/>
  <c r="A1741" i="14"/>
  <c r="A1742" i="14"/>
  <c r="B1741" i="14"/>
  <c r="B1742" i="14"/>
  <c r="A1743" i="14"/>
  <c r="A1744" i="14"/>
  <c r="B1743" i="14"/>
  <c r="B1744" i="14"/>
  <c r="A1745" i="14"/>
  <c r="A1746" i="14"/>
  <c r="B1745" i="14"/>
  <c r="B1746" i="14"/>
  <c r="A1747" i="14"/>
  <c r="A1748" i="14"/>
  <c r="B1747" i="14"/>
  <c r="B1748" i="14"/>
  <c r="A1749" i="14"/>
  <c r="A1750" i="14"/>
  <c r="B1749" i="14"/>
  <c r="B1750" i="14"/>
  <c r="A1751" i="14"/>
  <c r="A1752" i="14"/>
  <c r="B1751" i="14"/>
  <c r="B1752" i="14"/>
  <c r="A1753" i="14"/>
  <c r="A1754" i="14"/>
  <c r="B1753" i="14"/>
  <c r="B1754" i="14"/>
  <c r="A1755" i="14"/>
  <c r="B1755" i="14"/>
  <c r="A1756" i="14"/>
  <c r="B1756" i="14"/>
  <c r="A1757" i="14"/>
  <c r="B1757" i="14"/>
  <c r="A1758" i="14"/>
  <c r="B1758" i="14"/>
  <c r="A1759" i="14"/>
  <c r="B1759" i="14"/>
  <c r="A1760" i="14"/>
  <c r="B1760" i="14"/>
  <c r="A1761" i="14"/>
  <c r="B1761" i="14"/>
  <c r="A1762" i="14"/>
  <c r="B1762" i="14"/>
  <c r="A1763" i="14"/>
  <c r="B1763" i="14"/>
  <c r="A1764" i="14"/>
  <c r="B1764" i="14"/>
  <c r="A1765" i="14"/>
  <c r="B1765" i="14"/>
  <c r="A1766" i="14"/>
  <c r="B1766" i="14"/>
  <c r="A1767" i="14"/>
  <c r="B1767" i="14"/>
  <c r="A1768" i="14"/>
  <c r="B1768" i="14"/>
  <c r="A1769" i="14"/>
  <c r="B1769" i="14"/>
  <c r="A1770" i="14"/>
  <c r="B1770" i="14"/>
  <c r="A1771" i="14"/>
  <c r="B1771" i="14"/>
  <c r="A1772" i="14"/>
  <c r="B1772" i="14"/>
  <c r="A1773" i="14"/>
  <c r="B1773" i="14"/>
  <c r="A1774" i="14"/>
  <c r="B1774" i="14"/>
  <c r="A1775" i="14"/>
  <c r="B1775" i="14"/>
  <c r="A1776" i="14"/>
  <c r="B1776" i="14"/>
  <c r="A1777" i="14"/>
  <c r="B1777" i="14"/>
  <c r="A1778" i="14"/>
  <c r="B1778" i="14"/>
  <c r="A1779" i="14"/>
  <c r="B1779" i="14"/>
  <c r="A1780" i="14"/>
  <c r="A1781" i="14"/>
  <c r="B1780" i="14"/>
  <c r="B1781" i="14"/>
  <c r="A1782" i="14"/>
  <c r="B1782" i="14"/>
  <c r="A1783" i="14"/>
  <c r="B1783" i="14"/>
  <c r="A1784" i="14"/>
  <c r="B1784" i="14"/>
  <c r="A1785" i="14"/>
  <c r="A1786" i="14"/>
  <c r="B1785" i="14"/>
  <c r="B1786" i="14"/>
  <c r="A1787" i="14"/>
  <c r="A1788" i="14"/>
  <c r="B1787" i="14"/>
  <c r="B1788" i="14"/>
  <c r="A1789" i="14"/>
  <c r="A1790" i="14"/>
  <c r="B1789" i="14"/>
  <c r="B1790" i="14"/>
  <c r="A1791" i="14"/>
  <c r="A1792" i="14"/>
  <c r="B1791" i="14"/>
  <c r="B1792" i="14"/>
  <c r="A1793" i="14"/>
  <c r="A1794" i="14"/>
  <c r="B1793" i="14"/>
  <c r="B1794" i="14"/>
  <c r="A1795" i="14"/>
  <c r="A1796" i="14"/>
  <c r="B1795" i="14"/>
  <c r="B1796" i="14"/>
  <c r="A1797" i="14"/>
  <c r="B1797" i="14"/>
  <c r="A1798" i="14"/>
  <c r="B1798" i="14"/>
  <c r="A1799" i="14"/>
  <c r="A1800" i="14"/>
  <c r="B1799" i="14"/>
  <c r="B1800" i="14"/>
  <c r="A1801" i="14"/>
  <c r="B1801" i="14"/>
  <c r="A1802" i="14"/>
  <c r="B1802" i="14"/>
  <c r="A1803" i="14"/>
  <c r="A1804" i="14"/>
  <c r="B1803" i="14"/>
  <c r="A1805" i="14"/>
  <c r="B1804" i="14"/>
  <c r="B1805" i="14"/>
  <c r="A1806" i="14"/>
  <c r="B1806" i="14"/>
  <c r="A1807" i="14"/>
  <c r="B1807" i="14"/>
  <c r="A1808" i="14"/>
  <c r="B1808" i="14"/>
  <c r="A1809" i="14"/>
  <c r="B1809" i="14"/>
  <c r="A1810" i="14"/>
  <c r="B1810" i="14"/>
  <c r="A1811" i="14"/>
  <c r="A1812" i="14"/>
  <c r="B1811" i="14"/>
  <c r="B1812" i="14"/>
  <c r="A1813" i="14"/>
  <c r="B1813" i="14"/>
  <c r="A1814" i="14"/>
  <c r="B1814" i="14"/>
  <c r="A1815" i="14"/>
  <c r="B1815" i="14"/>
  <c r="A1816" i="14"/>
  <c r="B1816" i="14"/>
  <c r="A1817" i="14"/>
  <c r="A1818" i="14"/>
  <c r="B1817" i="14"/>
  <c r="B1818" i="14"/>
  <c r="A1819" i="14"/>
  <c r="B1819" i="14"/>
  <c r="A1820" i="14"/>
  <c r="B1820" i="14"/>
  <c r="A1821" i="14"/>
  <c r="B1821" i="14"/>
  <c r="A1822" i="14"/>
  <c r="B1822" i="14"/>
  <c r="A1823" i="14"/>
  <c r="B1823" i="14"/>
  <c r="A1824" i="14"/>
  <c r="B1824" i="14"/>
  <c r="A1825" i="14"/>
  <c r="B1825" i="14"/>
  <c r="A1826" i="14"/>
  <c r="B1826" i="14"/>
  <c r="A1827" i="14"/>
  <c r="B1827" i="14"/>
  <c r="A1828" i="14"/>
  <c r="B1828" i="14"/>
  <c r="A1829" i="14"/>
  <c r="B1829" i="14"/>
  <c r="A1830" i="14"/>
  <c r="B1830" i="14"/>
  <c r="A1831" i="14"/>
  <c r="B1831" i="14"/>
  <c r="A1832" i="14"/>
  <c r="B1832" i="14"/>
  <c r="A1833" i="14"/>
  <c r="B1833" i="14"/>
  <c r="A1834" i="14"/>
  <c r="B1834" i="14"/>
  <c r="A1835" i="14"/>
  <c r="B1835" i="14"/>
  <c r="A1836" i="14"/>
  <c r="B1836" i="14"/>
  <c r="A1837" i="14"/>
  <c r="B1837" i="14"/>
  <c r="A1838" i="14"/>
  <c r="B1838" i="14"/>
  <c r="A1839" i="14"/>
  <c r="B1839" i="14"/>
  <c r="A1840" i="14"/>
  <c r="B1840" i="14"/>
  <c r="A1841" i="14"/>
  <c r="B1841" i="14"/>
  <c r="A1842" i="14"/>
  <c r="B1842" i="14"/>
  <c r="A1843" i="14"/>
  <c r="B1843" i="14"/>
  <c r="A1844" i="14"/>
  <c r="B1844" i="14"/>
  <c r="A1845" i="14"/>
  <c r="B1845" i="14"/>
  <c r="A1846" i="14"/>
  <c r="B1846" i="14"/>
  <c r="A1847" i="14"/>
  <c r="B1847" i="14"/>
  <c r="A1848" i="14"/>
  <c r="B1848" i="14"/>
  <c r="A1849" i="14"/>
  <c r="B1849" i="14"/>
  <c r="A1850" i="14"/>
  <c r="B1850" i="14"/>
  <c r="A1851" i="14"/>
  <c r="B1851" i="14"/>
  <c r="A1852" i="14"/>
  <c r="A1853" i="14"/>
  <c r="B1852" i="14"/>
  <c r="B1853" i="14"/>
  <c r="A1854" i="14"/>
  <c r="B1854" i="14"/>
  <c r="A1855" i="14"/>
  <c r="B1855" i="14"/>
  <c r="A1856" i="14"/>
  <c r="A1857" i="14"/>
  <c r="B1856" i="14"/>
  <c r="B1857" i="14"/>
  <c r="A1858" i="14"/>
  <c r="B1858" i="14"/>
  <c r="A1859" i="14"/>
  <c r="B1859" i="14"/>
  <c r="A1860" i="14"/>
  <c r="B1860" i="14"/>
  <c r="A1861" i="14"/>
  <c r="B1861" i="14"/>
  <c r="A1862" i="14"/>
  <c r="B1862" i="14"/>
  <c r="A1863" i="14"/>
  <c r="B1863" i="14"/>
  <c r="A1864" i="14"/>
  <c r="B1864" i="14"/>
  <c r="A1865" i="14"/>
  <c r="B1865" i="14"/>
  <c r="A1866" i="14"/>
  <c r="B1866" i="14"/>
  <c r="A1867" i="14"/>
  <c r="B1867" i="14"/>
  <c r="A1868" i="14"/>
  <c r="B1868" i="14"/>
  <c r="A1869" i="14"/>
  <c r="B1869" i="14"/>
  <c r="A1870" i="14"/>
  <c r="B1870" i="14"/>
  <c r="A1871" i="14"/>
  <c r="B1871" i="14"/>
  <c r="A1872" i="14"/>
  <c r="B1872" i="14"/>
  <c r="A1873" i="14"/>
  <c r="B1873" i="14"/>
  <c r="A1874" i="14"/>
  <c r="B1874" i="14"/>
  <c r="A1875" i="14"/>
  <c r="B1875" i="14"/>
  <c r="A1876" i="14"/>
  <c r="B1876" i="14"/>
  <c r="A1877" i="14"/>
  <c r="B1877" i="14"/>
  <c r="A1878" i="14"/>
  <c r="B1878" i="14"/>
  <c r="A1879" i="14"/>
  <c r="B1879" i="14"/>
  <c r="A1880" i="14"/>
  <c r="B1880" i="14"/>
  <c r="A1881" i="14"/>
  <c r="B1881" i="14"/>
  <c r="A1882" i="14"/>
  <c r="B1882" i="14"/>
  <c r="A1883" i="14"/>
  <c r="B1883" i="14"/>
  <c r="A1884" i="14"/>
  <c r="B1884" i="14"/>
  <c r="A1885" i="14"/>
  <c r="A1886" i="14"/>
  <c r="B1885" i="14"/>
  <c r="B1886" i="14"/>
  <c r="A1887" i="14"/>
  <c r="B1887" i="14"/>
  <c r="A1888" i="14"/>
  <c r="B1888" i="14"/>
  <c r="A1889" i="14"/>
  <c r="B1889" i="14"/>
  <c r="A1890" i="14"/>
  <c r="B1890" i="14"/>
  <c r="A1891" i="14"/>
  <c r="B1891" i="14"/>
  <c r="A1892" i="14"/>
  <c r="B1892" i="14"/>
  <c r="A1893" i="14"/>
  <c r="B1893" i="14"/>
  <c r="A1894" i="14"/>
  <c r="B1894" i="14"/>
  <c r="A1895" i="14"/>
  <c r="B1895" i="14"/>
  <c r="A1896" i="14"/>
  <c r="B1896" i="14"/>
  <c r="A1897" i="14"/>
  <c r="B1897" i="14"/>
  <c r="A1898" i="14"/>
  <c r="B1898" i="14"/>
  <c r="A1899" i="14"/>
  <c r="B1899" i="14"/>
  <c r="A1900" i="14"/>
  <c r="B1900" i="14"/>
  <c r="A1901" i="14"/>
  <c r="A1902" i="14"/>
  <c r="B1901" i="14"/>
  <c r="A1903" i="14"/>
  <c r="B1902" i="14"/>
  <c r="A1904" i="14"/>
  <c r="B1903" i="14"/>
  <c r="A1905" i="14"/>
  <c r="B1904" i="14"/>
  <c r="A1906" i="14"/>
  <c r="B1905" i="14"/>
  <c r="A1907" i="14"/>
  <c r="B1906" i="14"/>
  <c r="A1908" i="14"/>
  <c r="B1907" i="14"/>
  <c r="A1909" i="14"/>
  <c r="B1908" i="14"/>
  <c r="A1910" i="14"/>
  <c r="B1909" i="14"/>
  <c r="A1911" i="14"/>
  <c r="B1910" i="14"/>
  <c r="A1912" i="14"/>
  <c r="B1911" i="14"/>
  <c r="A1913" i="14"/>
  <c r="B1912" i="14"/>
  <c r="A1914" i="14"/>
  <c r="B1913" i="14"/>
  <c r="A1915" i="14"/>
  <c r="B1914" i="14"/>
  <c r="A1916" i="14"/>
  <c r="B1915" i="14"/>
  <c r="A1917" i="14"/>
  <c r="B1916" i="14"/>
  <c r="A1918" i="14"/>
  <c r="B1917" i="14"/>
  <c r="A1919" i="14"/>
  <c r="B1918" i="14"/>
  <c r="A1920" i="14"/>
  <c r="B1919" i="14"/>
  <c r="A1921" i="14"/>
  <c r="B1920" i="14"/>
  <c r="A1922" i="14"/>
  <c r="B1921" i="14"/>
  <c r="A1923" i="14"/>
  <c r="B1922" i="14"/>
  <c r="A1924" i="14"/>
  <c r="B1923" i="14"/>
  <c r="A1925" i="14"/>
  <c r="B1924" i="14"/>
  <c r="A1926" i="14"/>
  <c r="B1925" i="14"/>
  <c r="A1927" i="14"/>
  <c r="B1926" i="14"/>
  <c r="A1928" i="14"/>
  <c r="B1927" i="14"/>
  <c r="A1929" i="14"/>
  <c r="B1928" i="14"/>
  <c r="A1930" i="14"/>
  <c r="B1929" i="14"/>
  <c r="A1931" i="14"/>
  <c r="B1930" i="14"/>
  <c r="A1932" i="14"/>
  <c r="B1931" i="14"/>
  <c r="A1933" i="14"/>
  <c r="B1932" i="14"/>
  <c r="A1934" i="14"/>
  <c r="B1933" i="14"/>
  <c r="A1935" i="14"/>
  <c r="B1934" i="14"/>
  <c r="A1936" i="14"/>
  <c r="B1935" i="14"/>
  <c r="A1937" i="14"/>
  <c r="B1936" i="14"/>
  <c r="A1938" i="14"/>
  <c r="B1937" i="14"/>
  <c r="A1939" i="14"/>
  <c r="B1938" i="14"/>
  <c r="A1940" i="14"/>
  <c r="B1939" i="14"/>
  <c r="A1941" i="14"/>
  <c r="B1940" i="14"/>
  <c r="A1942" i="14"/>
  <c r="B1941" i="14"/>
  <c r="A1943" i="14"/>
  <c r="B1942" i="14"/>
  <c r="A1944" i="14"/>
  <c r="B1943" i="14"/>
  <c r="A1945" i="14"/>
  <c r="B1944" i="14"/>
  <c r="A1946" i="14"/>
  <c r="B1945" i="14"/>
  <c r="A1947" i="14"/>
  <c r="B1946" i="14"/>
  <c r="A1948" i="14"/>
  <c r="B1947" i="14"/>
  <c r="A1949" i="14"/>
  <c r="B1948" i="14"/>
  <c r="A1950" i="14"/>
  <c r="B1949" i="14"/>
  <c r="A1951" i="14"/>
  <c r="B1950" i="14"/>
  <c r="A1952" i="14"/>
  <c r="B1951" i="14"/>
  <c r="A1953" i="14"/>
  <c r="B1952" i="14"/>
  <c r="A1954" i="14"/>
  <c r="B1953" i="14"/>
  <c r="A1955" i="14"/>
  <c r="B1954" i="14"/>
  <c r="A1956" i="14"/>
  <c r="B1955" i="14"/>
  <c r="A1957" i="14"/>
  <c r="B1956" i="14"/>
  <c r="A1958" i="14"/>
  <c r="B1957" i="14"/>
  <c r="A1959" i="14"/>
  <c r="B1958" i="14"/>
  <c r="A1960" i="14"/>
  <c r="B1959" i="14"/>
  <c r="A1961" i="14"/>
  <c r="B1960" i="14"/>
  <c r="A1962" i="14"/>
  <c r="B1961" i="14"/>
  <c r="A1963" i="14"/>
  <c r="B1962" i="14"/>
  <c r="A1964" i="14"/>
  <c r="B1963" i="14"/>
  <c r="A1965" i="14"/>
  <c r="B1964" i="14"/>
  <c r="A1966" i="14"/>
  <c r="B1965" i="14"/>
  <c r="A1967" i="14"/>
  <c r="B1966" i="14"/>
  <c r="A1968" i="14"/>
  <c r="B1967" i="14"/>
  <c r="A1969" i="14"/>
  <c r="B1968" i="14"/>
  <c r="A1970" i="14"/>
  <c r="B1969" i="14"/>
  <c r="A1971" i="14"/>
  <c r="B1970" i="14"/>
  <c r="A1972" i="14"/>
  <c r="B1971" i="14"/>
  <c r="A1973" i="14"/>
  <c r="B1972" i="14"/>
  <c r="A1974" i="14"/>
  <c r="B1973" i="14"/>
  <c r="A1975" i="14"/>
  <c r="B1974" i="14"/>
  <c r="A1976" i="14"/>
  <c r="B1975" i="14"/>
  <c r="A1977" i="14"/>
  <c r="B1976" i="14"/>
  <c r="A1978" i="14"/>
  <c r="B1977" i="14"/>
  <c r="A1979" i="14"/>
  <c r="B1978" i="14"/>
  <c r="A1980" i="14"/>
  <c r="B1979" i="14"/>
  <c r="A1981" i="14"/>
  <c r="B1980" i="14"/>
  <c r="A1982" i="14"/>
  <c r="B1981" i="14"/>
  <c r="A1983" i="14"/>
  <c r="B1982" i="14"/>
  <c r="A1984" i="14"/>
  <c r="B1983" i="14"/>
  <c r="A1985" i="14"/>
  <c r="B1984" i="14"/>
  <c r="A1986" i="14"/>
  <c r="B1985" i="14"/>
  <c r="A1987" i="14"/>
  <c r="B1986" i="14"/>
  <c r="A1988" i="14"/>
  <c r="B1987" i="14"/>
  <c r="A1989" i="14"/>
  <c r="B1988" i="14"/>
  <c r="A1990" i="14"/>
  <c r="B1989" i="14"/>
  <c r="A1991" i="14"/>
  <c r="B1990" i="14"/>
  <c r="A1992" i="14"/>
  <c r="B1991" i="14"/>
  <c r="A1993" i="14"/>
  <c r="B1992" i="14"/>
  <c r="A1994" i="14"/>
  <c r="B1993" i="14"/>
  <c r="A1995" i="14"/>
  <c r="B1994" i="14"/>
  <c r="A1996" i="14"/>
  <c r="B1995" i="14"/>
  <c r="A1997" i="14"/>
  <c r="B1996" i="14"/>
  <c r="A1998" i="14"/>
  <c r="B1997" i="14"/>
  <c r="A1999" i="14"/>
  <c r="B1998" i="14"/>
  <c r="A2000" i="14"/>
  <c r="B1999" i="14"/>
  <c r="A2001" i="14"/>
  <c r="B2000" i="14"/>
  <c r="A2002" i="14"/>
  <c r="B2001" i="14"/>
  <c r="A2003" i="14"/>
  <c r="B2002" i="14"/>
  <c r="A2004" i="14"/>
  <c r="B2003" i="14"/>
  <c r="A2005" i="14"/>
  <c r="B2004" i="14"/>
  <c r="A2006" i="14"/>
  <c r="B2005" i="14"/>
  <c r="A2007" i="14"/>
  <c r="B2006" i="14"/>
  <c r="A2008" i="14"/>
  <c r="B2007" i="14"/>
  <c r="A2009" i="14"/>
  <c r="B2008" i="14"/>
  <c r="A2010" i="14"/>
  <c r="B2009" i="14"/>
  <c r="A2011" i="14"/>
  <c r="B2010" i="14"/>
  <c r="A2012" i="14"/>
  <c r="B2011" i="14"/>
  <c r="A2013" i="14"/>
  <c r="B2012" i="14"/>
  <c r="A2014" i="14"/>
  <c r="B2013" i="14"/>
  <c r="A2015" i="14"/>
  <c r="B2014" i="14"/>
  <c r="A2016" i="14"/>
  <c r="B2015" i="14"/>
  <c r="A2017" i="14"/>
  <c r="B2016" i="14"/>
  <c r="A2018" i="14"/>
  <c r="B2017" i="14"/>
  <c r="A2019" i="14"/>
  <c r="B2018" i="14"/>
  <c r="A2020" i="14"/>
  <c r="B2019" i="14"/>
  <c r="A2021" i="14"/>
  <c r="B2020" i="14"/>
  <c r="A2022" i="14"/>
  <c r="B2021" i="14"/>
  <c r="A2023" i="14"/>
  <c r="B2022" i="14"/>
  <c r="A2024" i="14"/>
  <c r="B2023" i="14"/>
  <c r="A2025" i="14"/>
  <c r="B2024" i="14"/>
  <c r="A2026" i="14"/>
  <c r="B2025" i="14"/>
  <c r="A2027" i="14"/>
  <c r="B2026" i="14"/>
  <c r="A2028" i="14"/>
  <c r="B2027" i="14"/>
  <c r="A2029" i="14"/>
  <c r="B2028" i="14"/>
  <c r="A2030" i="14"/>
  <c r="B2029" i="14"/>
  <c r="A2031" i="14"/>
  <c r="B2030" i="14"/>
  <c r="A2032" i="14"/>
  <c r="B2031" i="14"/>
  <c r="A2033" i="14"/>
  <c r="B2032" i="14"/>
  <c r="A2034" i="14"/>
  <c r="B2033" i="14"/>
  <c r="A2035" i="14"/>
  <c r="B2034" i="14"/>
  <c r="A2036" i="14"/>
  <c r="B2035" i="14"/>
  <c r="A2037" i="14"/>
  <c r="B2036" i="14"/>
  <c r="A2038" i="14"/>
  <c r="B2037" i="14"/>
  <c r="A2039" i="14"/>
  <c r="B2038" i="14"/>
  <c r="A2040" i="14"/>
  <c r="B2039" i="14"/>
  <c r="A2041" i="14"/>
  <c r="B2040" i="14"/>
  <c r="A2042" i="14"/>
  <c r="B2041" i="14"/>
  <c r="A2043" i="14"/>
  <c r="B2042" i="14"/>
  <c r="A2044" i="14"/>
  <c r="B2043" i="14"/>
  <c r="A2045" i="14"/>
  <c r="B2044" i="14"/>
  <c r="A2046" i="14"/>
  <c r="B2045" i="14"/>
  <c r="A2047" i="14"/>
  <c r="B2046" i="14"/>
  <c r="A2048" i="14"/>
  <c r="B2047" i="14"/>
  <c r="A2049" i="14"/>
  <c r="B2048" i="14"/>
  <c r="A2050" i="14"/>
  <c r="B2049" i="14"/>
  <c r="A2051" i="14"/>
  <c r="B2050" i="14"/>
  <c r="A2052" i="14"/>
  <c r="B2051" i="14"/>
  <c r="A2053" i="14"/>
  <c r="B2052" i="14"/>
  <c r="B2053" i="14"/>
  <c r="A2054" i="14"/>
  <c r="A2055" i="14"/>
  <c r="B2054" i="14"/>
  <c r="A2056" i="14"/>
  <c r="B2055" i="14"/>
  <c r="A2057" i="14"/>
  <c r="B2056" i="14"/>
  <c r="A2058" i="14"/>
  <c r="B2057" i="14"/>
  <c r="A2059" i="14"/>
  <c r="B2058" i="14"/>
  <c r="A2060" i="14"/>
  <c r="B2059" i="14"/>
  <c r="B2060" i="14"/>
  <c r="A2061" i="14"/>
  <c r="A2062" i="14"/>
  <c r="B2061" i="14"/>
  <c r="A2063" i="14"/>
  <c r="B2062" i="14"/>
  <c r="A2064" i="14"/>
  <c r="B2063" i="14"/>
  <c r="B2064" i="14"/>
  <c r="A2065" i="14"/>
  <c r="B2065" i="14"/>
  <c r="A2066" i="14"/>
  <c r="A2067" i="14"/>
  <c r="B2066" i="14"/>
  <c r="A2068" i="14"/>
  <c r="B2067" i="14"/>
  <c r="A2069" i="14"/>
  <c r="B2068" i="14"/>
  <c r="A2070" i="14"/>
  <c r="B2069" i="14"/>
  <c r="B2070" i="14"/>
  <c r="A2071" i="14"/>
  <c r="A2072" i="14"/>
  <c r="B2071" i="14"/>
  <c r="B2072" i="14"/>
  <c r="A2073" i="14"/>
  <c r="A2074" i="14"/>
  <c r="B2073" i="14"/>
  <c r="B2074" i="14"/>
  <c r="A2075" i="14"/>
  <c r="B2075" i="14"/>
  <c r="A2076" i="14"/>
  <c r="A2077" i="14"/>
  <c r="B2076" i="14"/>
  <c r="B2077" i="14"/>
  <c r="A2078" i="14"/>
  <c r="B2078" i="14"/>
  <c r="A2079" i="14"/>
  <c r="B2079" i="14"/>
  <c r="A2080" i="14"/>
  <c r="B2080" i="14"/>
  <c r="A2081" i="14"/>
  <c r="A2082" i="14"/>
  <c r="B2081" i="14"/>
  <c r="A2083" i="14"/>
  <c r="B2082" i="14"/>
  <c r="B2083" i="14"/>
  <c r="A2084" i="14"/>
  <c r="A2085" i="14"/>
  <c r="B2084" i="14"/>
  <c r="A2086" i="14"/>
  <c r="B2085" i="14"/>
  <c r="A2087" i="14"/>
  <c r="B2086" i="14"/>
  <c r="A2088" i="14"/>
  <c r="B2087" i="14"/>
  <c r="A2089" i="14"/>
  <c r="B2088" i="14"/>
  <c r="A2090" i="14"/>
  <c r="B2089" i="14"/>
  <c r="A2091" i="14"/>
  <c r="B2090" i="14"/>
  <c r="A2092" i="14"/>
  <c r="B2091" i="14"/>
  <c r="A2093" i="14"/>
  <c r="B2092" i="14"/>
  <c r="A2094" i="14"/>
  <c r="B2093" i="14"/>
  <c r="A2095" i="14"/>
  <c r="B2094" i="14"/>
  <c r="A2096" i="14"/>
  <c r="B2095" i="14"/>
  <c r="A2097" i="14"/>
  <c r="B2096" i="14"/>
  <c r="A2098" i="14"/>
  <c r="B2097" i="14"/>
  <c r="A2099" i="14"/>
  <c r="B2098" i="14"/>
  <c r="A2100" i="14"/>
  <c r="B2099" i="14"/>
  <c r="A2101" i="14"/>
  <c r="B2100" i="14"/>
  <c r="A2102" i="14"/>
  <c r="B2101" i="14"/>
  <c r="A2103" i="14"/>
  <c r="B2102" i="14"/>
  <c r="A2104" i="14"/>
  <c r="B2103" i="14"/>
  <c r="A2105" i="14"/>
  <c r="B2104" i="14"/>
  <c r="A2106" i="14"/>
  <c r="B2105" i="14"/>
  <c r="A2107" i="14"/>
  <c r="B2106" i="14"/>
  <c r="A2108" i="14"/>
  <c r="B2107" i="14"/>
  <c r="A2109" i="14"/>
  <c r="B2108" i="14"/>
  <c r="A2110" i="14"/>
  <c r="B2109" i="14"/>
  <c r="A2111" i="14"/>
  <c r="B2110" i="14"/>
  <c r="A2112" i="14"/>
  <c r="B2111" i="14"/>
  <c r="A2113" i="14"/>
  <c r="B2112" i="14"/>
  <c r="A2114" i="14"/>
  <c r="B2113" i="14"/>
  <c r="A2115" i="14"/>
  <c r="B2114" i="14"/>
  <c r="A2116" i="14"/>
  <c r="B2115" i="14"/>
  <c r="A2117" i="14"/>
  <c r="B2116" i="14"/>
  <c r="A2118" i="14"/>
  <c r="B2117" i="14"/>
  <c r="A2119" i="14"/>
  <c r="B2118" i="14"/>
  <c r="A2120" i="14"/>
  <c r="B2119" i="14"/>
  <c r="A2121" i="14"/>
  <c r="B2120" i="14"/>
  <c r="A2122" i="14"/>
  <c r="B2121" i="14"/>
  <c r="A2123" i="14"/>
  <c r="B2122" i="14"/>
  <c r="A2124" i="14"/>
  <c r="B2123" i="14"/>
  <c r="A2125" i="14"/>
  <c r="B2124" i="14"/>
  <c r="A2126" i="14"/>
  <c r="B2125" i="14"/>
  <c r="A2127" i="14"/>
  <c r="B2126" i="14"/>
  <c r="A2128" i="14"/>
  <c r="B2127" i="14"/>
  <c r="A2129" i="14"/>
  <c r="B2128" i="14"/>
  <c r="A2130" i="14"/>
  <c r="B2129" i="14"/>
  <c r="A2131" i="14"/>
  <c r="B2130" i="14"/>
  <c r="A2132" i="14"/>
  <c r="B2131" i="14"/>
  <c r="B2132" i="14"/>
  <c r="A2133" i="14"/>
  <c r="A2134" i="14"/>
  <c r="B2133" i="14"/>
  <c r="B2134" i="14"/>
  <c r="A2135" i="14"/>
  <c r="A2136" i="14"/>
  <c r="B2135" i="14"/>
  <c r="B2136" i="14"/>
  <c r="A2137" i="14"/>
  <c r="A2138" i="14"/>
  <c r="B2137" i="14"/>
  <c r="A2139" i="14"/>
  <c r="B2138" i="14"/>
  <c r="A2140" i="14"/>
  <c r="B2139" i="14"/>
  <c r="A2141" i="14"/>
  <c r="B2140" i="14"/>
  <c r="A2142" i="14"/>
  <c r="B2141" i="14"/>
  <c r="A2143" i="14"/>
  <c r="B2142" i="14"/>
  <c r="B2143" i="14"/>
  <c r="A2144" i="14"/>
  <c r="A2145" i="14"/>
  <c r="B2144" i="14"/>
  <c r="A2146" i="14"/>
  <c r="B2145" i="14"/>
  <c r="A2147" i="14"/>
  <c r="B2146" i="14"/>
  <c r="A2148" i="14"/>
  <c r="B2147" i="14"/>
  <c r="A2149" i="14"/>
  <c r="B2148" i="14"/>
  <c r="A2150" i="14"/>
  <c r="B2149" i="14"/>
  <c r="A2151" i="14"/>
  <c r="B2150" i="14"/>
  <c r="A2152" i="14"/>
  <c r="B2151" i="14"/>
  <c r="A2153" i="14"/>
  <c r="B2152" i="14"/>
  <c r="A2154" i="14"/>
  <c r="B2153" i="14"/>
  <c r="A2155" i="14"/>
  <c r="B2154" i="14"/>
  <c r="A2156" i="14"/>
  <c r="B2155" i="14"/>
  <c r="A2157" i="14"/>
  <c r="B2156" i="14"/>
  <c r="A2158" i="14"/>
  <c r="B2157" i="14"/>
  <c r="A2159" i="14"/>
  <c r="B2158" i="14"/>
  <c r="A2160" i="14"/>
  <c r="B2159" i="14"/>
  <c r="A2161" i="14"/>
  <c r="B2160" i="14"/>
  <c r="A2162" i="14"/>
  <c r="B2161" i="14"/>
  <c r="A2163" i="14"/>
  <c r="B2162" i="14"/>
  <c r="A2164" i="14"/>
  <c r="B2163" i="14"/>
  <c r="A2165" i="14"/>
  <c r="B2164" i="14"/>
  <c r="A2166" i="14"/>
  <c r="B2165" i="14"/>
  <c r="A2167" i="14"/>
  <c r="B2166" i="14"/>
  <c r="A2168" i="14"/>
  <c r="B2167" i="14"/>
  <c r="A2169" i="14"/>
  <c r="B2168" i="14"/>
  <c r="A2170" i="14"/>
  <c r="B2169" i="14"/>
  <c r="A2171" i="14"/>
  <c r="B2170" i="14"/>
  <c r="A2172" i="14"/>
  <c r="B2171" i="14"/>
  <c r="A2173" i="14"/>
  <c r="B2172" i="14"/>
  <c r="A2174" i="14"/>
  <c r="B2173" i="14"/>
  <c r="A2175" i="14"/>
  <c r="B2174" i="14"/>
  <c r="A2176" i="14"/>
  <c r="B2175" i="14"/>
  <c r="A2177" i="14"/>
  <c r="B2176" i="14"/>
  <c r="A2178" i="14"/>
  <c r="B2177" i="14"/>
  <c r="A2179" i="14"/>
  <c r="B2178" i="14"/>
  <c r="A2180" i="14"/>
  <c r="B2179" i="14"/>
  <c r="A2181" i="14"/>
  <c r="B2180" i="14"/>
  <c r="A2182" i="14"/>
  <c r="B2181" i="14"/>
  <c r="A2183" i="14"/>
  <c r="B2182" i="14"/>
  <c r="A2184" i="14"/>
  <c r="B2183" i="14"/>
  <c r="A2185" i="14"/>
  <c r="B2184" i="14"/>
  <c r="A2186" i="14"/>
  <c r="B2185" i="14"/>
  <c r="A2187" i="14"/>
  <c r="B2186" i="14"/>
  <c r="A2188" i="14"/>
  <c r="B2187" i="14"/>
  <c r="A2189" i="14"/>
  <c r="B2188" i="14"/>
  <c r="A2190" i="14"/>
  <c r="B2189" i="14"/>
  <c r="A2191" i="14"/>
  <c r="B2190" i="14"/>
  <c r="A2192" i="14"/>
  <c r="B2191" i="14"/>
  <c r="A2193" i="14"/>
  <c r="B2192" i="14"/>
  <c r="A2194" i="14"/>
  <c r="B2193" i="14"/>
  <c r="A2195" i="14"/>
  <c r="B2194" i="14"/>
  <c r="A2196" i="14"/>
  <c r="B2195" i="14"/>
  <c r="A2197" i="14"/>
  <c r="B2196" i="14"/>
  <c r="A2198" i="14"/>
  <c r="B2197" i="14"/>
  <c r="A2199" i="14"/>
  <c r="B2198" i="14"/>
  <c r="A2200" i="14"/>
  <c r="B2199" i="14"/>
  <c r="A2201" i="14"/>
  <c r="B2200" i="14"/>
  <c r="A2202" i="14"/>
  <c r="B2201" i="14"/>
  <c r="A2203" i="14"/>
  <c r="B2202" i="14"/>
  <c r="A2204" i="14"/>
  <c r="B2203" i="14"/>
  <c r="B2204" i="14"/>
  <c r="A2205" i="14"/>
  <c r="A2206" i="14"/>
  <c r="B2205" i="14"/>
  <c r="A2207" i="14"/>
  <c r="B2206" i="14"/>
  <c r="A2208" i="14"/>
  <c r="B2207" i="14"/>
  <c r="A2209" i="14"/>
  <c r="B2208" i="14"/>
  <c r="A2210" i="14"/>
  <c r="B2209" i="14"/>
  <c r="B2210" i="14"/>
  <c r="A2211" i="14"/>
  <c r="A2212" i="14"/>
  <c r="B2211" i="14"/>
  <c r="A2213" i="14"/>
  <c r="B2212" i="14"/>
  <c r="A2214" i="14"/>
  <c r="B2213" i="14"/>
  <c r="A2215" i="14"/>
  <c r="B2214" i="14"/>
  <c r="A2216" i="14"/>
  <c r="B2215" i="14"/>
  <c r="A2217" i="14"/>
  <c r="B2216" i="14"/>
  <c r="A2218" i="14"/>
  <c r="B2217" i="14"/>
  <c r="A2219" i="14"/>
  <c r="B2218" i="14"/>
  <c r="A2220" i="14"/>
  <c r="B2219" i="14"/>
  <c r="A2221" i="14"/>
  <c r="B2220" i="14"/>
  <c r="A2222" i="14"/>
  <c r="B2221" i="14"/>
  <c r="A2223" i="14"/>
  <c r="B2222" i="14"/>
  <c r="A2224" i="14"/>
  <c r="B2223" i="14"/>
  <c r="A2225" i="14"/>
  <c r="B2224" i="14"/>
  <c r="A2226" i="14"/>
  <c r="B2225" i="14"/>
  <c r="A2227" i="14"/>
  <c r="B2226" i="14"/>
  <c r="A2228" i="14"/>
  <c r="B2227" i="14"/>
  <c r="A2229" i="14"/>
  <c r="B2228" i="14"/>
  <c r="A2230" i="14"/>
  <c r="B2229" i="14"/>
  <c r="A2231" i="14"/>
  <c r="B2230" i="14"/>
  <c r="A2232" i="14"/>
  <c r="B2231" i="14"/>
  <c r="A2233" i="14"/>
  <c r="B2232" i="14"/>
  <c r="A2234" i="14"/>
  <c r="B2233" i="14"/>
  <c r="A2235" i="14"/>
  <c r="B2234" i="14"/>
  <c r="A2236" i="14"/>
  <c r="B2235" i="14"/>
  <c r="A2237" i="14"/>
  <c r="B2236" i="14"/>
  <c r="A2238" i="14"/>
  <c r="B2237" i="14"/>
  <c r="A2239" i="14"/>
  <c r="B2238" i="14"/>
  <c r="A2240" i="14"/>
  <c r="B2239" i="14"/>
  <c r="A2241" i="14"/>
  <c r="B2240" i="14"/>
  <c r="A2242" i="14"/>
  <c r="B2241" i="14"/>
  <c r="A2243" i="14"/>
  <c r="B2242" i="14"/>
  <c r="A2244" i="14"/>
  <c r="B2243" i="14"/>
  <c r="A2245" i="14"/>
  <c r="B2244" i="14"/>
  <c r="A2246" i="14"/>
  <c r="B2245" i="14"/>
  <c r="A2247" i="14"/>
  <c r="B2246" i="14"/>
  <c r="A2248" i="14"/>
  <c r="B2247" i="14"/>
  <c r="A2249" i="14"/>
  <c r="B2248" i="14"/>
  <c r="A2250" i="14"/>
  <c r="B2249" i="14"/>
  <c r="A2251" i="14"/>
  <c r="B2250" i="14"/>
  <c r="A2252" i="14"/>
  <c r="B2251" i="14"/>
  <c r="A2253" i="14"/>
  <c r="B2252" i="14"/>
  <c r="A2254" i="14"/>
  <c r="B2253" i="14"/>
  <c r="A2255" i="14"/>
  <c r="B2254" i="14"/>
  <c r="A2256" i="14"/>
  <c r="B2255" i="14"/>
  <c r="A2257" i="14"/>
  <c r="B2256" i="14"/>
  <c r="A2258" i="14"/>
  <c r="B2257" i="14"/>
  <c r="A2259" i="14"/>
  <c r="B2258" i="14"/>
  <c r="A2260" i="14"/>
  <c r="B2259" i="14"/>
  <c r="A2261" i="14"/>
  <c r="B2260" i="14"/>
  <c r="A2262" i="14"/>
  <c r="B2261" i="14"/>
  <c r="A2263" i="14"/>
  <c r="B2262" i="14"/>
  <c r="A2264" i="14"/>
  <c r="B2263" i="14"/>
  <c r="A2265" i="14"/>
  <c r="B2264" i="14"/>
  <c r="A2266" i="14"/>
  <c r="B2265" i="14"/>
  <c r="A2267" i="14"/>
  <c r="B2266" i="14"/>
  <c r="A2268" i="14"/>
  <c r="B2267" i="14"/>
  <c r="A2269" i="14"/>
  <c r="B2268" i="14"/>
  <c r="A2270" i="14"/>
  <c r="B2269" i="14"/>
  <c r="A2271" i="14"/>
  <c r="B2270" i="14"/>
  <c r="A2272" i="14"/>
  <c r="B2271" i="14"/>
  <c r="A2273" i="14"/>
  <c r="B2272" i="14"/>
  <c r="A2274" i="14"/>
  <c r="B2273" i="14"/>
  <c r="A2275" i="14"/>
  <c r="B2274" i="14"/>
  <c r="A2276" i="14"/>
  <c r="B2275" i="14"/>
  <c r="A2277" i="14"/>
  <c r="B2276" i="14"/>
  <c r="A2278" i="14"/>
  <c r="B2277" i="14"/>
  <c r="A2279" i="14"/>
  <c r="B2278" i="14"/>
  <c r="A2280" i="14"/>
  <c r="B2279" i="14"/>
  <c r="A2281" i="14"/>
  <c r="B2280" i="14"/>
  <c r="A2282" i="14"/>
  <c r="B2281" i="14"/>
  <c r="A2283" i="14"/>
  <c r="B2282" i="14"/>
  <c r="A2284" i="14"/>
  <c r="B2283" i="14"/>
  <c r="A2285" i="14"/>
  <c r="B2284" i="14"/>
  <c r="A2286" i="14"/>
  <c r="B2285" i="14"/>
  <c r="B2286" i="14"/>
  <c r="A2287" i="14"/>
  <c r="A2288" i="14"/>
  <c r="B2287" i="14"/>
  <c r="A2289" i="14"/>
  <c r="B2288" i="14"/>
  <c r="A2290" i="14"/>
  <c r="B2289" i="14"/>
  <c r="A2291" i="14"/>
  <c r="B2290" i="14"/>
  <c r="A2292" i="14"/>
  <c r="B2291" i="14"/>
  <c r="A2293" i="14"/>
  <c r="B2292" i="14"/>
  <c r="A2294" i="14"/>
  <c r="B2293" i="14"/>
  <c r="A2295" i="14"/>
  <c r="B2294" i="14"/>
  <c r="A2296" i="14"/>
  <c r="B2295" i="14"/>
  <c r="A2297" i="14"/>
  <c r="B2296" i="14"/>
  <c r="A2298" i="14"/>
  <c r="B2297" i="14"/>
  <c r="A2299" i="14"/>
  <c r="B2298" i="14"/>
  <c r="A2300" i="14"/>
  <c r="B2299" i="14"/>
  <c r="A2301" i="14"/>
  <c r="B2300" i="14"/>
  <c r="A2302" i="14"/>
  <c r="B2301" i="14"/>
  <c r="A2303" i="14"/>
  <c r="B2302" i="14"/>
  <c r="A2304" i="14"/>
  <c r="B2303" i="14"/>
  <c r="A2305" i="14"/>
  <c r="B2304" i="14"/>
  <c r="A2306" i="14"/>
  <c r="B2305" i="14"/>
  <c r="A2307" i="14"/>
  <c r="B2306" i="14"/>
  <c r="A2308" i="14"/>
  <c r="B2307" i="14"/>
  <c r="A2309" i="14"/>
  <c r="B2308" i="14"/>
  <c r="A2310" i="14"/>
  <c r="B2309" i="14"/>
  <c r="A2311" i="14"/>
  <c r="B2310" i="14"/>
  <c r="A2312" i="14"/>
  <c r="B2311" i="14"/>
  <c r="A2313" i="14"/>
  <c r="B2312" i="14"/>
  <c r="A2314" i="14"/>
  <c r="B2313" i="14"/>
  <c r="A2315" i="14"/>
  <c r="B2314" i="14"/>
  <c r="A2316" i="14"/>
  <c r="B2315" i="14"/>
  <c r="A2317" i="14"/>
  <c r="B2316" i="14"/>
  <c r="A2318" i="14"/>
  <c r="B2317" i="14"/>
  <c r="A2319" i="14"/>
  <c r="B2318" i="14"/>
  <c r="A2320" i="14"/>
  <c r="B2319" i="14"/>
  <c r="A2321" i="14"/>
  <c r="B2320" i="14"/>
  <c r="A2322" i="14"/>
  <c r="B2321" i="14"/>
  <c r="A2323" i="14"/>
  <c r="B2322" i="14"/>
  <c r="A2324" i="14"/>
  <c r="B2323" i="14"/>
  <c r="A2325" i="14"/>
  <c r="B2324" i="14"/>
  <c r="A2326" i="14"/>
  <c r="B2325" i="14"/>
  <c r="A2327" i="14"/>
  <c r="B2326" i="14"/>
  <c r="A2328" i="14"/>
  <c r="B2327" i="14"/>
  <c r="A2329" i="14"/>
  <c r="B2328" i="14"/>
  <c r="A2330" i="14"/>
  <c r="B2329" i="14"/>
  <c r="A2331" i="14"/>
  <c r="B2330" i="14"/>
  <c r="A2332" i="14"/>
  <c r="B2331" i="14"/>
  <c r="A2333" i="14"/>
  <c r="B2332" i="14"/>
  <c r="A2334" i="14"/>
  <c r="B2333" i="14"/>
  <c r="A2335" i="14"/>
  <c r="B2334" i="14"/>
  <c r="A2336" i="14"/>
  <c r="B2335" i="14"/>
  <c r="A2337" i="14"/>
  <c r="B2336" i="14"/>
  <c r="A2338" i="14"/>
  <c r="B2337" i="14"/>
  <c r="A2339" i="14"/>
  <c r="B2338" i="14"/>
  <c r="A2340" i="14"/>
  <c r="B2339" i="14"/>
  <c r="A2341" i="14"/>
  <c r="B2340" i="14"/>
  <c r="A2342" i="14"/>
  <c r="B2341" i="14"/>
  <c r="A2343" i="14"/>
  <c r="B2342" i="14"/>
  <c r="A2344" i="14"/>
  <c r="B2343" i="14"/>
  <c r="A2345" i="14"/>
  <c r="B2344" i="14"/>
  <c r="A2346" i="14"/>
  <c r="B2345" i="14"/>
  <c r="A2347" i="14"/>
  <c r="B2346" i="14"/>
  <c r="A2348" i="14"/>
  <c r="B2347" i="14"/>
  <c r="A2349" i="14"/>
  <c r="B2348" i="14"/>
  <c r="A2350" i="14"/>
  <c r="B2349" i="14"/>
  <c r="A2351" i="14"/>
  <c r="B2350" i="14"/>
  <c r="A2352" i="14"/>
  <c r="B2351" i="14"/>
  <c r="A2353" i="14"/>
  <c r="B2352" i="14"/>
  <c r="A2354" i="14"/>
  <c r="B2353" i="14"/>
  <c r="A2355" i="14"/>
  <c r="B2354" i="14"/>
  <c r="A2356" i="14"/>
  <c r="B2355" i="14"/>
  <c r="A2357" i="14"/>
  <c r="B2356" i="14"/>
  <c r="A2358" i="14"/>
  <c r="B2357" i="14"/>
  <c r="A2359" i="14"/>
  <c r="B2358" i="14"/>
  <c r="A2360" i="14"/>
  <c r="B2359" i="14"/>
  <c r="A2361" i="14"/>
  <c r="B2360" i="14"/>
  <c r="A2362" i="14"/>
  <c r="B2361" i="14"/>
  <c r="A2363" i="14"/>
  <c r="B2362" i="14"/>
  <c r="A2364" i="14"/>
  <c r="B2363" i="14"/>
  <c r="A2365" i="14"/>
  <c r="B2364" i="14"/>
  <c r="A2366" i="14"/>
  <c r="B2365" i="14"/>
  <c r="A2367" i="14"/>
  <c r="B2366" i="14"/>
  <c r="A2368" i="14"/>
  <c r="B2367" i="14"/>
  <c r="A2369" i="14"/>
  <c r="B2368" i="14"/>
  <c r="A2370" i="14"/>
  <c r="B2369" i="14"/>
  <c r="A2371" i="14"/>
  <c r="B2370" i="14"/>
  <c r="A2372" i="14"/>
  <c r="B2371" i="14"/>
  <c r="A2373" i="14"/>
  <c r="B2372" i="14"/>
  <c r="A2374" i="14"/>
  <c r="B2373" i="14"/>
  <c r="A2375" i="14"/>
  <c r="B2374" i="14"/>
  <c r="A2376" i="14"/>
  <c r="B2375" i="14"/>
  <c r="A2377" i="14"/>
  <c r="B2376" i="14"/>
  <c r="A2378" i="14"/>
  <c r="B2377" i="14"/>
  <c r="A2379" i="14"/>
  <c r="B2378" i="14"/>
  <c r="A2380" i="14"/>
  <c r="B2379" i="14"/>
  <c r="A2381" i="14"/>
  <c r="B2380" i="14"/>
  <c r="A2382" i="14"/>
  <c r="B2381" i="14"/>
  <c r="A2383" i="14"/>
  <c r="B2382" i="14"/>
  <c r="A2384" i="14"/>
  <c r="B2383" i="14"/>
  <c r="A2385" i="14"/>
  <c r="B2384" i="14"/>
  <c r="A2386" i="14"/>
  <c r="B2385" i="14"/>
  <c r="A2387" i="14"/>
  <c r="B2386" i="14"/>
  <c r="A2388" i="14"/>
  <c r="B2387" i="14"/>
  <c r="A2389" i="14"/>
  <c r="B2388" i="14"/>
  <c r="A2390" i="14"/>
  <c r="B2389" i="14"/>
  <c r="A2391" i="14"/>
  <c r="B2390" i="14"/>
  <c r="A2392" i="14"/>
  <c r="B2391" i="14"/>
  <c r="A2393" i="14"/>
  <c r="B2392" i="14"/>
  <c r="A2394" i="14"/>
  <c r="B2393" i="14"/>
  <c r="A2395" i="14"/>
  <c r="B2394" i="14"/>
  <c r="B2395" i="14"/>
  <c r="A2396" i="14"/>
  <c r="A2397" i="14"/>
  <c r="B2396" i="14"/>
  <c r="A2398" i="14"/>
  <c r="B2397" i="14"/>
  <c r="A2399" i="14"/>
  <c r="B2398" i="14"/>
  <c r="A2400" i="14"/>
  <c r="B2399" i="14"/>
  <c r="A2401" i="14"/>
  <c r="B2400" i="14"/>
  <c r="A2402" i="14"/>
  <c r="B2401" i="14"/>
  <c r="A2403" i="14"/>
  <c r="B2402" i="14"/>
  <c r="A2404" i="14"/>
  <c r="B2403" i="14"/>
  <c r="A2405" i="14"/>
  <c r="B2404" i="14"/>
  <c r="A2406" i="14"/>
  <c r="B2405" i="14"/>
  <c r="A2407" i="14"/>
  <c r="B2406" i="14"/>
  <c r="A2408" i="14"/>
  <c r="B2407" i="14"/>
  <c r="A2409" i="14"/>
  <c r="B2408" i="14"/>
  <c r="A2410" i="14"/>
  <c r="B2409" i="14"/>
  <c r="A2411" i="14"/>
  <c r="B2410" i="14"/>
  <c r="A2412" i="14"/>
  <c r="B2411" i="14"/>
  <c r="A2413" i="14"/>
  <c r="B2412" i="14"/>
  <c r="A2414" i="14"/>
  <c r="B2413" i="14"/>
  <c r="A2415" i="14"/>
  <c r="B2414" i="14"/>
  <c r="A2416" i="14"/>
  <c r="B2415" i="14"/>
  <c r="A2417" i="14"/>
  <c r="B2416" i="14"/>
  <c r="A2418" i="14"/>
  <c r="B2417" i="14"/>
  <c r="A2419" i="14"/>
  <c r="B2418" i="14"/>
  <c r="A2420" i="14"/>
  <c r="B2419" i="14"/>
  <c r="A2421" i="14"/>
  <c r="B2420" i="14"/>
  <c r="A2422" i="14"/>
  <c r="B2421" i="14"/>
  <c r="A2423" i="14"/>
  <c r="B2422" i="14"/>
  <c r="A2424" i="14"/>
  <c r="B2423" i="14"/>
  <c r="A2425" i="14"/>
  <c r="B2424" i="14"/>
  <c r="A2426" i="14"/>
  <c r="B2425" i="14"/>
  <c r="A2427" i="14"/>
  <c r="B2426" i="14"/>
  <c r="A2428" i="14"/>
  <c r="B2427" i="14"/>
  <c r="A2429" i="14"/>
  <c r="B2428" i="14"/>
  <c r="A2430" i="14"/>
  <c r="B2429" i="14"/>
  <c r="A2431" i="14"/>
  <c r="B2430" i="14"/>
  <c r="A2432" i="14"/>
  <c r="B2431" i="14"/>
  <c r="A2433" i="14"/>
  <c r="B2432" i="14"/>
  <c r="A2434" i="14"/>
  <c r="B2433" i="14"/>
  <c r="A2435" i="14"/>
  <c r="B2434" i="14"/>
  <c r="A2436" i="14"/>
  <c r="B2435" i="14"/>
  <c r="A2437" i="14"/>
  <c r="B2436" i="14"/>
  <c r="A2438" i="14"/>
  <c r="B2437" i="14"/>
  <c r="A2439" i="14"/>
  <c r="B2438" i="14"/>
  <c r="A2440" i="14"/>
  <c r="B2439" i="14"/>
  <c r="A2441" i="14"/>
  <c r="B2440" i="14"/>
  <c r="A2442" i="14"/>
  <c r="B2441" i="14"/>
  <c r="A2443" i="14"/>
  <c r="B2442" i="14"/>
  <c r="A2444" i="14"/>
  <c r="B2443" i="14"/>
  <c r="A2445" i="14"/>
  <c r="B2444" i="14"/>
  <c r="A2446" i="14"/>
  <c r="B2445" i="14"/>
  <c r="A2447" i="14"/>
  <c r="B2446" i="14"/>
  <c r="A2448" i="14"/>
  <c r="B2447" i="14"/>
  <c r="A2449" i="14"/>
  <c r="B2448" i="14"/>
  <c r="A2450" i="14"/>
  <c r="B2449" i="14"/>
  <c r="A2451" i="14"/>
  <c r="B2450" i="14"/>
  <c r="A2452" i="14"/>
  <c r="B2451" i="14"/>
  <c r="A2453" i="14"/>
  <c r="B2452" i="14"/>
  <c r="A2454" i="14"/>
  <c r="B2453" i="14"/>
  <c r="A2455" i="14"/>
  <c r="B2454" i="14"/>
  <c r="A2456" i="14"/>
  <c r="B2455" i="14"/>
  <c r="B2456" i="14"/>
  <c r="A2457" i="14"/>
  <c r="A2458" i="14"/>
  <c r="B2457" i="14"/>
  <c r="A2459" i="14"/>
  <c r="B2458" i="14"/>
  <c r="A2460" i="14"/>
  <c r="B2459" i="14"/>
  <c r="A2461" i="14"/>
  <c r="B2460" i="14"/>
  <c r="A2462" i="14"/>
  <c r="B2461" i="14"/>
  <c r="A2463" i="14"/>
  <c r="B2462" i="14"/>
  <c r="A2464" i="14"/>
  <c r="B2463" i="14"/>
  <c r="A2465" i="14"/>
  <c r="B2464" i="14"/>
  <c r="A2466" i="14"/>
  <c r="B2465" i="14"/>
  <c r="A2467" i="14"/>
  <c r="B2466" i="14"/>
  <c r="A2468" i="14"/>
  <c r="B2467" i="14"/>
  <c r="A2469" i="14"/>
  <c r="B2468" i="14"/>
  <c r="A2470" i="14"/>
  <c r="B2469" i="14"/>
  <c r="A2471" i="14"/>
  <c r="B2470" i="14"/>
  <c r="A2472" i="14"/>
  <c r="B2471" i="14"/>
  <c r="A2473" i="14"/>
  <c r="B2472" i="14"/>
  <c r="A2474" i="14"/>
  <c r="B2473" i="14"/>
  <c r="A2475" i="14"/>
  <c r="B2474" i="14"/>
  <c r="A2476" i="14"/>
  <c r="B2475" i="14"/>
  <c r="A2477" i="14"/>
  <c r="B2476" i="14"/>
  <c r="A2478" i="14"/>
  <c r="B2477" i="14"/>
  <c r="A2479" i="14"/>
  <c r="B2478" i="14"/>
  <c r="A2480" i="14"/>
  <c r="B2479" i="14"/>
  <c r="A2481" i="14"/>
  <c r="B2480" i="14"/>
  <c r="A2482" i="14"/>
  <c r="B2481" i="14"/>
  <c r="A2483" i="14"/>
  <c r="B2482" i="14"/>
  <c r="A2484" i="14"/>
  <c r="B2483" i="14"/>
  <c r="A2485" i="14"/>
  <c r="B2484" i="14"/>
  <c r="A2486" i="14"/>
  <c r="B2485" i="14"/>
  <c r="A2487" i="14"/>
  <c r="B2486" i="14"/>
  <c r="A2488" i="14"/>
  <c r="B2487" i="14"/>
  <c r="A2489" i="14"/>
  <c r="B2488" i="14"/>
  <c r="A2490" i="14"/>
  <c r="B2489" i="14"/>
  <c r="A2491" i="14"/>
  <c r="B2490" i="14"/>
  <c r="A2492" i="14"/>
  <c r="B2491" i="14"/>
  <c r="A2493" i="14"/>
  <c r="B2492" i="14"/>
  <c r="A2494" i="14"/>
  <c r="B2493" i="14"/>
  <c r="A2495" i="14"/>
  <c r="B2494" i="14"/>
  <c r="A2496" i="14"/>
  <c r="B2495" i="14"/>
  <c r="A2497" i="14"/>
  <c r="B2496" i="14"/>
  <c r="A2498" i="14"/>
  <c r="B2497" i="14"/>
  <c r="A2499" i="14"/>
  <c r="B2498" i="14"/>
  <c r="A2500" i="14"/>
  <c r="B2499" i="14"/>
  <c r="A2501" i="14"/>
  <c r="B2500" i="14"/>
  <c r="A2502" i="14"/>
  <c r="B2501" i="14"/>
  <c r="A2503" i="14"/>
  <c r="B2502" i="14"/>
  <c r="A2504" i="14"/>
  <c r="B2503" i="14"/>
  <c r="A2505" i="14"/>
  <c r="B2504" i="14"/>
  <c r="A2506" i="14"/>
  <c r="B2505" i="14"/>
  <c r="A2507" i="14"/>
  <c r="B2506" i="14"/>
  <c r="A2508" i="14"/>
  <c r="B2507" i="14"/>
  <c r="A2509" i="14"/>
  <c r="B2508" i="14"/>
  <c r="A2510" i="14"/>
  <c r="B2509" i="14"/>
  <c r="A2511" i="14"/>
  <c r="B2510" i="14"/>
  <c r="A2512" i="14"/>
  <c r="B2511" i="14"/>
  <c r="A2513" i="14"/>
  <c r="B2512" i="14"/>
  <c r="A2514" i="14"/>
  <c r="B2513" i="14"/>
  <c r="A2515" i="14"/>
  <c r="B2514" i="14"/>
  <c r="A2516" i="14"/>
  <c r="B2515" i="14"/>
  <c r="A2517" i="14"/>
  <c r="B2516" i="14"/>
  <c r="A2518" i="14"/>
  <c r="B2517" i="14"/>
  <c r="A2519" i="14"/>
  <c r="B2518" i="14"/>
  <c r="A2520" i="14"/>
  <c r="B2519" i="14"/>
  <c r="A2521" i="14"/>
  <c r="B2520" i="14"/>
  <c r="A2522" i="14"/>
  <c r="B2521" i="14"/>
  <c r="A2523" i="14"/>
  <c r="B2522" i="14"/>
  <c r="A2524" i="14"/>
  <c r="B2523" i="14"/>
  <c r="A2525" i="14"/>
  <c r="B2524" i="14"/>
  <c r="A2526" i="14"/>
  <c r="B2525" i="14"/>
  <c r="A2527" i="14"/>
  <c r="B2526" i="14"/>
  <c r="A2528" i="14"/>
  <c r="B2527" i="14"/>
  <c r="A2529" i="14"/>
  <c r="B2528" i="14"/>
  <c r="B2529" i="14"/>
  <c r="A2530" i="14"/>
  <c r="B2530" i="14"/>
  <c r="A2531" i="14"/>
  <c r="A2532" i="14"/>
  <c r="B2531" i="14"/>
  <c r="A2533" i="14"/>
  <c r="B2532" i="14"/>
  <c r="A2534" i="14"/>
  <c r="B2533" i="14"/>
  <c r="A2535" i="14"/>
  <c r="B2534" i="14"/>
  <c r="A2536" i="14"/>
  <c r="B2535" i="14"/>
  <c r="A2537" i="14"/>
  <c r="B2536" i="14"/>
  <c r="A2538" i="14"/>
  <c r="B2537" i="14"/>
  <c r="A2539" i="14"/>
  <c r="B2538" i="14"/>
  <c r="A2540" i="14"/>
  <c r="B2539" i="14"/>
  <c r="A2541" i="14"/>
  <c r="B2540" i="14"/>
  <c r="A2542" i="14"/>
  <c r="B2541" i="14"/>
  <c r="A2543" i="14"/>
  <c r="B2542" i="14"/>
  <c r="A2544" i="14"/>
  <c r="B2543" i="14"/>
  <c r="B2544" i="14"/>
  <c r="A2545" i="14"/>
  <c r="A2546" i="14"/>
  <c r="B2545" i="14"/>
  <c r="A2547" i="14"/>
  <c r="B2546" i="14"/>
  <c r="A2548" i="14"/>
  <c r="B2547" i="14"/>
  <c r="B2548" i="14"/>
  <c r="A2549" i="14"/>
  <c r="B2549" i="14"/>
  <c r="A2550" i="14"/>
  <c r="A2551" i="14"/>
  <c r="B2550" i="14"/>
  <c r="A2552" i="14"/>
  <c r="B2551" i="14"/>
  <c r="A2553" i="14"/>
  <c r="B2552" i="14"/>
  <c r="A2554" i="14"/>
  <c r="B2553" i="14"/>
  <c r="A2555" i="14"/>
  <c r="B2554" i="14"/>
  <c r="A2556" i="14"/>
  <c r="B2555" i="14"/>
  <c r="B2556" i="14"/>
  <c r="A2557" i="14"/>
  <c r="B2557" i="14"/>
  <c r="A2558" i="14"/>
  <c r="A2559" i="14"/>
  <c r="B2558" i="14"/>
  <c r="A2560" i="14"/>
  <c r="B2559" i="14"/>
  <c r="A2561" i="14"/>
  <c r="B2560" i="14"/>
  <c r="A2562" i="14"/>
  <c r="B2561" i="14"/>
  <c r="A2563" i="14"/>
  <c r="B2562" i="14"/>
  <c r="A2564" i="14"/>
  <c r="B2563" i="14"/>
  <c r="B2564" i="14"/>
  <c r="A2565" i="14"/>
  <c r="B2565" i="14"/>
  <c r="A2566" i="14"/>
  <c r="A2567" i="14"/>
  <c r="B2566" i="14"/>
  <c r="A2568" i="14"/>
  <c r="B2567" i="14"/>
  <c r="A2569" i="14"/>
  <c r="B2568" i="14"/>
  <c r="A2570" i="14"/>
  <c r="B2569" i="14"/>
  <c r="A2571" i="14"/>
  <c r="B2570" i="14"/>
  <c r="A2572" i="14"/>
  <c r="B2571" i="14"/>
  <c r="B2572" i="14"/>
  <c r="A2573" i="14"/>
  <c r="B2573" i="14"/>
  <c r="A2574" i="14"/>
  <c r="A2575" i="14"/>
  <c r="B2574" i="14"/>
  <c r="A2576" i="14"/>
  <c r="B2575" i="14"/>
  <c r="A2577" i="14"/>
  <c r="B2576" i="14"/>
  <c r="A2578" i="14"/>
  <c r="B2577" i="14"/>
  <c r="A2579" i="14"/>
  <c r="B2578" i="14"/>
  <c r="A2580" i="14"/>
  <c r="B2579" i="14"/>
  <c r="B2580" i="14"/>
  <c r="A2581" i="14"/>
  <c r="B2581" i="14"/>
  <c r="A2582" i="14"/>
  <c r="A2583" i="14"/>
  <c r="B2582" i="14"/>
  <c r="A2584" i="14"/>
  <c r="B2583" i="14"/>
  <c r="A2585" i="14"/>
  <c r="B2584" i="14"/>
  <c r="A2586" i="14"/>
  <c r="B2585" i="14"/>
  <c r="A2587" i="14"/>
  <c r="B2586" i="14"/>
  <c r="A2588" i="14"/>
  <c r="B2587" i="14"/>
  <c r="B2588" i="14"/>
  <c r="A2589" i="14"/>
  <c r="B2589" i="14"/>
  <c r="A2590" i="14"/>
  <c r="A2591" i="14"/>
  <c r="B2590" i="14"/>
  <c r="A2592" i="14"/>
  <c r="B2591" i="14"/>
  <c r="A2593" i="14"/>
  <c r="B2592" i="14"/>
  <c r="A2594" i="14"/>
  <c r="B2593" i="14"/>
  <c r="A2595" i="14"/>
  <c r="B2594" i="14"/>
  <c r="A2596" i="14"/>
  <c r="B2595" i="14"/>
  <c r="B2596" i="14"/>
  <c r="A2597" i="14"/>
  <c r="B2597" i="14"/>
  <c r="A2598" i="14"/>
  <c r="A2599" i="14"/>
  <c r="B2598" i="14"/>
  <c r="A2600" i="14"/>
  <c r="B2599" i="14"/>
  <c r="A2601" i="14"/>
  <c r="B2600" i="14"/>
  <c r="A2602" i="14"/>
  <c r="B2601" i="14"/>
  <c r="A2603" i="14"/>
  <c r="B2602" i="14"/>
  <c r="A2604" i="14"/>
  <c r="B2603" i="14"/>
  <c r="B2604" i="14"/>
  <c r="A2605" i="14"/>
  <c r="B2605" i="14"/>
  <c r="A2606" i="14"/>
  <c r="A2607" i="14"/>
  <c r="B2606" i="14"/>
  <c r="A2608" i="14"/>
  <c r="B2607" i="14"/>
  <c r="A2609" i="14"/>
  <c r="B2608" i="14"/>
  <c r="A2610" i="14"/>
  <c r="B2609" i="14"/>
  <c r="A2611" i="14"/>
  <c r="B2610" i="14"/>
  <c r="A2612" i="14"/>
  <c r="B2611" i="14"/>
  <c r="B2612" i="14"/>
  <c r="A2613" i="14"/>
  <c r="B2613" i="14"/>
  <c r="A2614" i="14"/>
  <c r="A2615" i="14"/>
  <c r="B2614" i="14"/>
  <c r="A2616" i="14"/>
  <c r="B2615" i="14"/>
  <c r="A2617" i="14"/>
  <c r="B2616" i="14"/>
  <c r="A2618" i="14"/>
  <c r="B2617" i="14"/>
  <c r="A2619" i="14"/>
  <c r="B2618" i="14"/>
  <c r="A2620" i="14"/>
  <c r="B2619" i="14"/>
  <c r="B2620" i="14"/>
  <c r="A2621" i="14"/>
  <c r="B2621" i="14"/>
  <c r="A2622" i="14"/>
  <c r="A2623" i="14"/>
  <c r="B2622" i="14"/>
  <c r="A2624" i="14"/>
  <c r="B2623" i="14"/>
  <c r="A2625" i="14"/>
  <c r="B2624" i="14"/>
  <c r="A2626" i="14"/>
  <c r="B2625" i="14"/>
  <c r="A2627" i="14"/>
  <c r="B2626" i="14"/>
  <c r="A2628" i="14"/>
  <c r="B2627" i="14"/>
  <c r="B2628" i="14"/>
  <c r="A2629" i="14"/>
  <c r="B2629" i="14"/>
  <c r="A2630" i="14"/>
  <c r="A2631" i="14"/>
  <c r="B2630" i="14"/>
  <c r="A2632" i="14"/>
  <c r="B2631" i="14"/>
  <c r="A2633" i="14"/>
  <c r="B2632" i="14"/>
  <c r="A2634" i="14"/>
  <c r="B2633" i="14"/>
  <c r="A2635" i="14"/>
  <c r="B2634" i="14"/>
  <c r="A2636" i="14"/>
  <c r="B2635" i="14"/>
  <c r="B2636" i="14"/>
  <c r="A2637" i="14"/>
  <c r="B2637" i="14"/>
  <c r="A2638" i="14"/>
  <c r="A2639" i="14"/>
  <c r="B2638" i="14"/>
  <c r="A2640" i="14"/>
  <c r="B2639" i="14"/>
  <c r="A2641" i="14"/>
  <c r="B2640" i="14"/>
  <c r="A2642" i="14"/>
  <c r="B2641" i="14"/>
  <c r="A2643" i="14"/>
  <c r="B2642" i="14"/>
  <c r="A2644" i="14"/>
  <c r="B2643" i="14"/>
  <c r="B2644" i="14"/>
  <c r="A2645" i="14"/>
  <c r="B2645" i="14"/>
  <c r="A2646" i="14"/>
  <c r="A2647" i="14"/>
  <c r="B2646" i="14"/>
  <c r="A2648" i="14"/>
  <c r="B2647" i="14"/>
  <c r="A2649" i="14"/>
  <c r="B2648" i="14"/>
  <c r="A2650" i="14"/>
  <c r="B2649" i="14"/>
  <c r="A2651" i="14"/>
  <c r="B2650" i="14"/>
  <c r="A2652" i="14"/>
  <c r="B2651" i="14"/>
  <c r="B2652" i="14"/>
  <c r="A2653" i="14"/>
  <c r="B2653" i="14"/>
  <c r="A2654" i="14"/>
  <c r="A2655" i="14"/>
  <c r="B2654" i="14"/>
  <c r="A2656" i="14"/>
  <c r="B2655" i="14"/>
  <c r="A2657" i="14"/>
  <c r="B2656" i="14"/>
  <c r="A2658" i="14"/>
  <c r="B2657" i="14"/>
  <c r="A2659" i="14"/>
  <c r="B2658" i="14"/>
  <c r="A2660" i="14"/>
  <c r="B2659" i="14"/>
  <c r="B2660" i="14"/>
  <c r="A2661" i="14"/>
  <c r="B2661" i="14"/>
  <c r="A2662" i="14"/>
  <c r="A2663" i="14"/>
  <c r="B2662" i="14"/>
  <c r="A2664" i="14"/>
  <c r="B2663" i="14"/>
  <c r="A2665" i="14"/>
  <c r="B2664" i="14"/>
  <c r="A2666" i="14"/>
  <c r="B2665" i="14"/>
  <c r="A2667" i="14"/>
  <c r="B2666" i="14"/>
  <c r="A2668" i="14"/>
  <c r="B2667" i="14"/>
  <c r="B2668" i="14"/>
  <c r="A2669" i="14"/>
  <c r="B2669" i="14"/>
  <c r="A2670" i="14"/>
  <c r="A2671" i="14"/>
  <c r="B2670" i="14"/>
  <c r="B2671" i="14"/>
  <c r="A2672" i="14"/>
  <c r="A2673" i="14"/>
  <c r="B2672" i="14"/>
  <c r="A2674" i="14"/>
  <c r="B2673" i="14"/>
  <c r="B2674" i="14"/>
  <c r="A2675" i="14"/>
  <c r="A2676" i="14"/>
  <c r="B2675" i="14"/>
  <c r="B2676" i="14"/>
  <c r="A2677" i="14"/>
  <c r="B2677" i="14"/>
  <c r="A2678" i="14"/>
  <c r="A2679" i="14"/>
  <c r="B2678" i="14"/>
  <c r="A2680" i="14"/>
  <c r="B2679" i="14"/>
  <c r="A2681" i="14"/>
  <c r="B2680" i="14"/>
  <c r="A2682" i="14"/>
  <c r="B2681" i="14"/>
  <c r="A2683" i="14"/>
  <c r="B2682" i="14"/>
  <c r="B2683" i="14"/>
  <c r="A2684" i="14"/>
  <c r="B2684" i="14"/>
  <c r="A2685" i="14"/>
  <c r="B2685" i="14"/>
  <c r="A2686" i="14"/>
  <c r="A2687" i="14"/>
  <c r="B2686" i="14"/>
  <c r="A2688" i="14"/>
  <c r="B2687" i="14"/>
  <c r="B2688" i="14"/>
  <c r="A2689" i="14"/>
  <c r="B2689" i="14"/>
  <c r="A2690" i="14"/>
  <c r="A2691" i="14"/>
  <c r="B2690" i="14"/>
  <c r="B2691" i="14"/>
  <c r="A2692" i="14"/>
  <c r="A2693" i="14"/>
  <c r="B2692" i="14"/>
  <c r="A2694" i="14"/>
  <c r="B2693" i="14"/>
  <c r="A2695" i="14"/>
  <c r="B2694" i="14"/>
  <c r="B2695" i="14"/>
  <c r="A2696" i="14"/>
  <c r="A2697" i="14"/>
  <c r="B2696" i="14"/>
  <c r="A2698" i="14"/>
  <c r="B2697" i="14"/>
  <c r="A2699" i="14"/>
  <c r="B2698" i="14"/>
  <c r="B2699" i="14"/>
  <c r="A2700" i="14"/>
  <c r="B2700" i="14"/>
  <c r="A2701" i="14"/>
  <c r="B2701" i="14"/>
  <c r="A2702" i="14"/>
  <c r="A2703" i="14"/>
  <c r="B2702" i="14"/>
  <c r="A2704" i="14"/>
  <c r="B2703" i="14"/>
  <c r="A2705" i="14"/>
  <c r="B2704" i="14"/>
  <c r="A2706" i="14"/>
  <c r="B2705" i="14"/>
  <c r="A2707" i="14"/>
  <c r="B2706" i="14"/>
  <c r="A2708" i="14"/>
  <c r="B2707" i="14"/>
  <c r="A2709" i="14"/>
  <c r="B2708" i="14"/>
  <c r="B2709" i="14"/>
  <c r="A2710" i="14"/>
  <c r="A2711" i="14"/>
  <c r="B2710" i="14"/>
  <c r="A2712" i="14"/>
  <c r="B2711" i="14"/>
  <c r="A2713" i="14"/>
  <c r="B2712" i="14"/>
  <c r="A2714" i="14"/>
  <c r="B2713" i="14"/>
  <c r="A2715" i="14"/>
  <c r="B2714" i="14"/>
  <c r="A2716" i="14"/>
  <c r="B2715" i="14"/>
  <c r="B2716" i="14"/>
  <c r="A2717" i="14"/>
  <c r="B2717" i="14"/>
  <c r="A2718" i="14"/>
  <c r="A2719" i="14"/>
  <c r="B2718" i="14"/>
  <c r="A2720" i="14"/>
  <c r="B2719" i="14"/>
  <c r="A2721" i="14"/>
  <c r="B2720" i="14"/>
  <c r="A2722" i="14"/>
  <c r="B2721" i="14"/>
  <c r="A2723" i="14"/>
  <c r="B2722" i="14"/>
  <c r="A2724" i="14"/>
  <c r="B2723" i="14"/>
  <c r="B2724" i="14"/>
  <c r="A2725" i="14"/>
  <c r="B2725" i="14"/>
  <c r="A2726" i="14"/>
  <c r="B2726" i="14"/>
  <c r="A2727" i="14"/>
  <c r="A2728" i="14"/>
  <c r="B2727" i="14"/>
  <c r="A2729" i="14"/>
  <c r="B2728" i="14"/>
  <c r="A2730" i="14"/>
  <c r="B2729" i="14"/>
  <c r="B2730" i="14"/>
  <c r="A2731" i="14"/>
  <c r="A2732" i="14"/>
  <c r="B2731" i="14"/>
  <c r="B2732" i="14"/>
  <c r="A2733" i="14"/>
  <c r="B2733" i="14"/>
  <c r="A2734" i="14"/>
  <c r="A2735" i="14"/>
  <c r="B2734" i="14"/>
  <c r="A2736" i="14"/>
  <c r="B2735" i="14"/>
  <c r="A2737" i="14"/>
  <c r="B2736" i="14"/>
  <c r="A2738" i="14"/>
  <c r="B2737" i="14"/>
  <c r="A2739" i="14"/>
  <c r="B2738" i="14"/>
  <c r="A2740" i="14"/>
  <c r="B2739" i="14"/>
  <c r="B2740" i="14"/>
  <c r="A2741" i="14"/>
  <c r="B2741" i="14"/>
  <c r="A2742" i="14"/>
  <c r="A2743" i="14"/>
  <c r="B2742" i="14"/>
  <c r="A2744" i="14"/>
  <c r="B2743" i="14"/>
  <c r="A2745" i="14"/>
  <c r="B2744" i="14"/>
  <c r="A2746" i="14"/>
  <c r="B2745" i="14"/>
  <c r="A2747" i="14"/>
  <c r="B2746" i="14"/>
  <c r="A2748" i="14"/>
  <c r="B2747" i="14"/>
  <c r="B2748" i="14"/>
  <c r="A2749" i="14"/>
  <c r="B2749" i="14"/>
  <c r="A2750" i="14"/>
  <c r="A2751" i="14"/>
  <c r="B2750" i="14"/>
  <c r="A2752" i="14"/>
  <c r="B2751" i="14"/>
  <c r="A2753" i="14"/>
  <c r="B2752" i="14"/>
  <c r="A2754" i="14"/>
  <c r="B2753" i="14"/>
  <c r="A2755" i="14"/>
  <c r="B2754" i="14"/>
  <c r="A2756" i="14"/>
  <c r="B2755" i="14"/>
  <c r="B2756" i="14"/>
  <c r="A2757" i="14"/>
  <c r="B2757" i="14"/>
  <c r="A2758" i="14"/>
  <c r="A2759" i="14"/>
  <c r="B2758" i="14"/>
  <c r="A2760" i="14"/>
  <c r="B2759" i="14"/>
  <c r="A2761" i="14"/>
  <c r="B2760" i="14"/>
  <c r="A2762" i="14"/>
  <c r="B2761" i="14"/>
  <c r="A2763" i="14"/>
  <c r="B2762" i="14"/>
  <c r="A2764" i="14"/>
  <c r="B2763" i="14"/>
  <c r="B2764" i="14"/>
  <c r="A2765" i="14"/>
  <c r="B2765" i="14"/>
  <c r="A2766" i="14"/>
  <c r="B2766" i="14"/>
  <c r="A2767" i="14"/>
  <c r="A2768" i="14"/>
  <c r="B2767" i="14"/>
  <c r="A2769" i="14"/>
  <c r="B2768" i="14"/>
  <c r="A2770" i="14"/>
  <c r="B2769" i="14"/>
  <c r="A2771" i="14"/>
  <c r="B2770" i="14"/>
  <c r="A2772" i="14"/>
  <c r="B2771" i="14"/>
  <c r="B2772" i="14"/>
  <c r="A2773" i="14"/>
  <c r="B2773" i="14"/>
  <c r="A2774" i="14"/>
  <c r="A2775" i="14"/>
  <c r="B2774" i="14"/>
  <c r="A2776" i="14"/>
  <c r="B2775" i="14"/>
  <c r="A2777" i="14"/>
  <c r="B2776" i="14"/>
  <c r="A2778" i="14"/>
  <c r="B2777" i="14"/>
  <c r="A2779" i="14"/>
  <c r="B2778" i="14"/>
  <c r="A2780" i="14"/>
  <c r="B2779" i="14"/>
  <c r="B2780" i="14"/>
  <c r="A2781" i="14"/>
  <c r="B2781" i="14"/>
  <c r="A2782" i="14"/>
  <c r="A2783" i="14"/>
  <c r="B2782" i="14"/>
  <c r="A2784" i="14"/>
  <c r="B2783" i="14"/>
  <c r="A2785" i="14"/>
  <c r="B2784" i="14"/>
  <c r="A2786" i="14"/>
  <c r="B2785" i="14"/>
  <c r="A2787" i="14"/>
  <c r="B2786" i="14"/>
  <c r="A2788" i="14"/>
  <c r="B2787" i="14"/>
  <c r="B2788" i="14"/>
  <c r="A2789" i="14"/>
  <c r="B2789" i="14"/>
  <c r="A2790" i="14"/>
  <c r="A2791" i="14"/>
  <c r="B2790" i="14"/>
  <c r="A2792" i="14"/>
  <c r="B2791" i="14"/>
  <c r="A2793" i="14"/>
  <c r="B2792" i="14"/>
  <c r="A2794" i="14"/>
  <c r="B2793" i="14"/>
  <c r="A2795" i="14"/>
  <c r="B2794" i="14"/>
  <c r="A2796" i="14"/>
  <c r="B2795" i="14"/>
  <c r="B2796" i="14"/>
  <c r="A2797" i="14"/>
  <c r="B2797" i="14"/>
  <c r="A2798" i="14"/>
  <c r="A2799" i="14"/>
  <c r="B2798" i="14"/>
  <c r="A2800" i="14"/>
  <c r="B2799" i="14"/>
  <c r="A2801" i="14"/>
  <c r="B2800" i="14"/>
  <c r="A2802" i="14"/>
  <c r="B2801" i="14"/>
  <c r="A2803" i="14"/>
  <c r="B2802" i="14"/>
  <c r="A2804" i="14"/>
  <c r="B2803" i="14"/>
  <c r="B2804" i="14"/>
  <c r="A2805" i="14"/>
  <c r="B2805" i="14"/>
  <c r="A2806" i="14"/>
  <c r="A2807" i="14"/>
  <c r="B2806" i="14"/>
  <c r="A2808" i="14"/>
  <c r="B2807" i="14"/>
  <c r="A2809" i="14"/>
  <c r="B2808" i="14"/>
  <c r="A2810" i="14"/>
  <c r="B2809" i="14"/>
  <c r="B2810" i="14"/>
  <c r="A2811" i="14"/>
  <c r="A2812" i="14"/>
  <c r="B2811" i="14"/>
  <c r="B2812" i="14"/>
  <c r="A2813" i="14"/>
  <c r="B2813" i="14"/>
  <c r="A2814" i="14"/>
  <c r="A2815" i="14"/>
  <c r="B2814" i="14"/>
  <c r="A2816" i="14"/>
  <c r="B2815" i="14"/>
  <c r="A2817" i="14"/>
  <c r="B2816" i="14"/>
  <c r="A2818" i="14"/>
  <c r="B2817" i="14"/>
  <c r="A2819" i="14"/>
  <c r="B2818" i="14"/>
  <c r="A2820" i="14"/>
  <c r="B2819" i="14"/>
  <c r="B2820" i="14"/>
  <c r="A2821" i="14"/>
  <c r="B2821" i="14"/>
  <c r="A2822" i="14"/>
  <c r="A2823" i="14"/>
  <c r="B2822" i="14"/>
  <c r="A2824" i="14"/>
  <c r="B2823" i="14"/>
  <c r="B2824" i="14"/>
  <c r="A2825" i="14"/>
  <c r="B2825" i="14"/>
  <c r="A2826" i="14"/>
  <c r="B2826" i="14"/>
  <c r="A2827" i="14"/>
  <c r="B2827" i="14"/>
  <c r="A2828" i="14"/>
  <c r="A2829" i="14"/>
  <c r="B2828" i="14"/>
  <c r="A2830" i="14"/>
  <c r="B2829" i="14"/>
  <c r="B2830" i="14"/>
  <c r="A2831" i="14"/>
  <c r="B2831" i="14"/>
  <c r="A2832" i="14"/>
  <c r="B2832" i="14"/>
  <c r="A2833" i="14"/>
  <c r="B2833" i="14"/>
  <c r="A2834" i="14"/>
  <c r="A2835" i="14"/>
  <c r="B2834" i="14"/>
  <c r="A2836" i="14"/>
  <c r="B2835" i="14"/>
  <c r="B2836" i="14"/>
  <c r="A2837" i="14"/>
  <c r="B2837" i="14"/>
  <c r="A2838" i="14"/>
  <c r="A2839" i="14"/>
  <c r="B2838" i="14"/>
  <c r="A2840" i="14"/>
  <c r="B2839" i="14"/>
  <c r="A2841" i="14"/>
  <c r="B2840" i="14"/>
  <c r="A2842" i="14"/>
  <c r="B2841" i="14"/>
  <c r="A2843" i="14"/>
  <c r="B2842" i="14"/>
  <c r="A2844" i="14"/>
  <c r="B2843" i="14"/>
  <c r="B2844" i="14"/>
  <c r="A2845" i="14"/>
  <c r="B2845" i="14"/>
  <c r="A2846" i="14"/>
  <c r="A2847" i="14"/>
  <c r="B2846" i="14"/>
  <c r="A2848" i="14"/>
  <c r="B2847" i="14"/>
  <c r="A2849" i="14"/>
  <c r="B2848" i="14"/>
  <c r="B2849" i="14"/>
  <c r="A2850" i="14"/>
  <c r="A2851" i="14"/>
  <c r="B2850" i="14"/>
  <c r="A2852" i="14"/>
  <c r="B2851" i="14"/>
  <c r="B2852" i="14"/>
  <c r="A2853" i="14"/>
  <c r="B2853" i="14"/>
  <c r="A2854" i="14"/>
  <c r="A2855" i="14"/>
  <c r="B2854" i="14"/>
  <c r="B2855" i="14"/>
  <c r="A2856" i="14"/>
  <c r="A2857" i="14"/>
  <c r="B2856" i="14"/>
  <c r="B2857" i="14"/>
  <c r="A2858" i="14"/>
  <c r="B2858" i="14"/>
  <c r="A2859" i="14"/>
  <c r="B2859" i="14"/>
  <c r="A2860" i="14"/>
  <c r="B2860" i="14"/>
  <c r="A2861" i="14"/>
  <c r="B2861" i="14"/>
  <c r="A2862" i="14"/>
  <c r="A2863" i="14"/>
  <c r="B2862" i="14"/>
  <c r="A2864" i="14"/>
  <c r="B2863" i="14"/>
  <c r="A2865" i="14"/>
  <c r="B2864" i="14"/>
  <c r="A2866" i="14"/>
  <c r="B2865" i="14"/>
  <c r="A2867" i="14"/>
  <c r="B2866" i="14"/>
  <c r="A2868" i="14"/>
  <c r="B2867" i="14"/>
  <c r="B2868" i="14"/>
  <c r="A2869" i="14"/>
  <c r="B2869" i="14"/>
  <c r="A2870" i="14"/>
  <c r="A2871" i="14"/>
  <c r="B2870" i="14"/>
  <c r="A2872" i="14"/>
  <c r="B2871" i="14"/>
  <c r="A2873" i="14"/>
  <c r="B2872" i="14"/>
  <c r="A2874" i="14"/>
  <c r="B2873" i="14"/>
  <c r="A2875" i="14"/>
  <c r="B2874" i="14"/>
  <c r="A2876" i="14"/>
  <c r="B2875" i="14"/>
  <c r="B2876" i="14"/>
  <c r="A2877" i="14"/>
  <c r="B2877" i="14"/>
  <c r="A2878" i="14"/>
  <c r="A2879" i="14"/>
  <c r="B2878" i="14"/>
  <c r="A2880" i="14"/>
  <c r="B2879" i="14"/>
  <c r="A2881" i="14"/>
  <c r="B2880" i="14"/>
  <c r="A2882" i="14"/>
  <c r="B2881" i="14"/>
  <c r="A2883" i="14"/>
  <c r="B2882" i="14"/>
  <c r="A2884" i="14"/>
  <c r="B2883" i="14"/>
  <c r="B2884" i="14"/>
  <c r="A2885" i="14"/>
  <c r="B2885" i="14"/>
  <c r="A2886" i="14"/>
  <c r="A2887" i="14"/>
  <c r="B2886" i="14"/>
  <c r="A2888" i="14"/>
  <c r="B2887" i="14"/>
  <c r="A2889" i="14"/>
  <c r="B2888" i="14"/>
  <c r="A2890" i="14"/>
  <c r="B2889" i="14"/>
  <c r="A2891" i="14"/>
  <c r="B2890" i="14"/>
  <c r="A2892" i="14"/>
  <c r="B2891" i="14"/>
  <c r="B2892" i="14"/>
  <c r="A2893" i="14"/>
  <c r="B2893" i="14"/>
  <c r="A2894" i="14"/>
  <c r="A2895" i="14"/>
  <c r="B2894" i="14"/>
  <c r="A2896" i="14"/>
  <c r="B2895" i="14"/>
  <c r="A2897" i="14"/>
  <c r="B2896" i="14"/>
  <c r="A2898" i="14"/>
  <c r="B2897" i="14"/>
  <c r="A2899" i="14"/>
  <c r="B2898" i="14"/>
  <c r="A2900" i="14"/>
  <c r="B2899" i="14"/>
  <c r="B2900" i="14"/>
  <c r="A2901" i="14"/>
  <c r="B2901" i="14"/>
  <c r="A2902" i="14"/>
  <c r="A2903" i="14"/>
  <c r="B2902" i="14"/>
  <c r="A2904" i="14"/>
  <c r="B2903" i="14"/>
  <c r="A2905" i="14"/>
  <c r="B2904" i="14"/>
  <c r="A2906" i="14"/>
  <c r="B2905" i="14"/>
  <c r="A2907" i="14"/>
  <c r="B2906" i="14"/>
  <c r="A2908" i="14"/>
  <c r="B2907" i="14"/>
  <c r="B2908" i="14"/>
  <c r="A2909" i="14"/>
  <c r="B2909" i="14"/>
  <c r="A2910" i="14"/>
  <c r="A2911" i="14"/>
  <c r="B2910" i="14"/>
  <c r="A2912" i="14"/>
  <c r="B2911" i="14"/>
  <c r="A2913" i="14"/>
  <c r="B2912" i="14"/>
  <c r="A2914" i="14"/>
  <c r="B2913" i="14"/>
  <c r="A2915" i="14"/>
  <c r="B2914" i="14"/>
  <c r="A2916" i="14"/>
  <c r="B2915" i="14"/>
  <c r="B2916" i="14"/>
  <c r="A2917" i="14"/>
  <c r="B2917" i="14"/>
  <c r="A2918" i="14"/>
  <c r="A2919" i="14"/>
  <c r="B2918" i="14"/>
  <c r="A2920" i="14"/>
  <c r="B2919" i="14"/>
  <c r="A2921" i="14"/>
  <c r="B2920" i="14"/>
  <c r="A2922" i="14"/>
  <c r="B2921" i="14"/>
  <c r="A2923" i="14"/>
  <c r="B2922" i="14"/>
  <c r="A2924" i="14"/>
  <c r="B2923" i="14"/>
  <c r="B2924" i="14"/>
  <c r="A2925" i="14"/>
  <c r="B2925" i="14"/>
  <c r="A2926" i="14"/>
  <c r="A2927" i="14"/>
  <c r="B2926" i="14"/>
  <c r="A2928" i="14"/>
  <c r="B2927" i="14"/>
  <c r="A2929" i="14"/>
  <c r="B2928" i="14"/>
  <c r="A2930" i="14"/>
  <c r="B2929" i="14"/>
  <c r="A2931" i="14"/>
  <c r="B2930" i="14"/>
  <c r="A2932" i="14"/>
  <c r="B2931" i="14"/>
  <c r="B2932" i="14"/>
  <c r="A2933" i="14"/>
  <c r="B2933" i="14"/>
  <c r="A2934" i="14"/>
  <c r="A2935" i="14"/>
  <c r="B2934" i="14"/>
  <c r="A2936" i="14"/>
  <c r="B2935" i="14"/>
  <c r="A2937" i="14"/>
  <c r="B2936" i="14"/>
  <c r="A2938" i="14"/>
  <c r="B2937" i="14"/>
  <c r="A2939" i="14"/>
  <c r="B2938" i="14"/>
  <c r="A2940" i="14"/>
  <c r="B2939" i="14"/>
  <c r="B2940" i="14"/>
  <c r="A2941" i="14"/>
  <c r="B2941" i="14"/>
  <c r="A2942" i="14"/>
  <c r="A2943" i="14"/>
  <c r="B2942" i="14"/>
  <c r="A2944" i="14"/>
  <c r="B2943" i="14"/>
  <c r="A2945" i="14"/>
  <c r="B2944" i="14"/>
  <c r="A2946" i="14"/>
  <c r="B2945" i="14"/>
  <c r="A2947" i="14"/>
  <c r="B2946" i="14"/>
  <c r="A2948" i="14"/>
  <c r="B2947" i="14"/>
  <c r="B2948" i="14"/>
  <c r="A2949" i="14"/>
  <c r="B2949" i="14"/>
  <c r="A2950" i="14"/>
  <c r="A2951" i="14"/>
  <c r="B2950" i="14"/>
  <c r="A2952" i="14"/>
  <c r="B2951" i="14"/>
  <c r="A2953" i="14"/>
  <c r="B2952" i="14"/>
  <c r="A2954" i="14"/>
  <c r="B2953" i="14"/>
  <c r="A2955" i="14"/>
  <c r="B2954" i="14"/>
  <c r="A2956" i="14"/>
  <c r="B2955" i="14"/>
  <c r="B2956" i="14"/>
  <c r="A2957" i="14"/>
  <c r="B2957" i="14"/>
  <c r="A2958" i="14"/>
  <c r="A2959" i="14"/>
  <c r="B2958" i="14"/>
  <c r="A2960" i="14"/>
  <c r="B2959" i="14"/>
  <c r="A2961" i="14"/>
  <c r="B2960" i="14"/>
  <c r="A2962" i="14"/>
  <c r="B2961" i="14"/>
  <c r="A2963" i="14"/>
  <c r="B2962" i="14"/>
  <c r="A2964" i="14"/>
  <c r="B2963" i="14"/>
  <c r="B2964" i="14"/>
  <c r="A2965" i="14"/>
  <c r="B2965" i="14"/>
  <c r="A2966" i="14"/>
  <c r="A2967" i="14"/>
  <c r="B2966" i="14"/>
  <c r="A2968" i="14"/>
  <c r="B2967" i="14"/>
  <c r="A2969" i="14"/>
  <c r="B2968" i="14"/>
  <c r="A2970" i="14"/>
  <c r="B2969" i="14"/>
  <c r="A2971" i="14"/>
  <c r="B2970" i="14"/>
  <c r="A2972" i="14"/>
  <c r="B2971" i="14"/>
  <c r="B2972" i="14"/>
  <c r="A2973" i="14"/>
  <c r="B2973" i="14"/>
  <c r="A2974" i="14"/>
  <c r="A2975" i="14"/>
  <c r="B2974" i="14"/>
  <c r="A2976" i="14"/>
  <c r="B2975" i="14"/>
  <c r="A2977" i="14"/>
  <c r="B2976" i="14"/>
  <c r="A2978" i="14"/>
  <c r="B2977" i="14"/>
  <c r="A2979" i="14"/>
  <c r="B2978" i="14"/>
  <c r="A2980" i="14"/>
  <c r="B2979" i="14"/>
  <c r="B2980" i="14"/>
  <c r="A2981" i="14"/>
  <c r="B2981" i="14"/>
  <c r="A2982" i="14"/>
  <c r="A2983" i="14"/>
  <c r="B2982" i="14"/>
  <c r="B2983" i="14"/>
  <c r="A2984" i="14"/>
  <c r="A2985" i="14"/>
  <c r="B2984" i="14"/>
  <c r="A2986" i="14"/>
  <c r="B2985" i="14"/>
  <c r="A2987" i="14"/>
  <c r="B2986" i="14"/>
  <c r="A2988" i="14"/>
  <c r="B2987" i="14"/>
  <c r="B2988" i="14"/>
  <c r="A2989" i="14"/>
  <c r="B2989" i="14"/>
  <c r="A2990" i="14"/>
  <c r="A2991" i="14"/>
  <c r="B2990" i="14"/>
  <c r="B2991" i="14"/>
  <c r="A2992" i="14"/>
  <c r="A2993" i="14"/>
  <c r="B2992" i="14"/>
  <c r="A2994" i="14"/>
  <c r="B2993" i="14"/>
  <c r="A2995" i="14"/>
  <c r="B2994" i="14"/>
  <c r="A2996" i="14"/>
  <c r="B2995" i="14"/>
  <c r="B2996" i="14"/>
  <c r="A2997" i="14"/>
  <c r="B2997" i="14"/>
  <c r="A2998" i="14"/>
  <c r="A2999" i="14"/>
  <c r="B2998" i="14"/>
  <c r="A3000" i="14"/>
  <c r="B2999" i="14"/>
  <c r="A3001" i="14"/>
  <c r="B3000" i="14"/>
  <c r="A3002" i="14"/>
  <c r="B3001" i="14"/>
  <c r="A3003" i="14"/>
  <c r="B3002" i="14"/>
  <c r="A3004" i="14"/>
  <c r="B3003" i="14"/>
  <c r="B3004" i="14"/>
  <c r="A3005" i="14"/>
  <c r="B3005" i="14"/>
  <c r="A3006" i="14"/>
  <c r="A3007" i="14"/>
  <c r="B3006" i="14"/>
  <c r="A3008" i="14"/>
  <c r="B3007" i="14"/>
  <c r="A3009" i="14"/>
  <c r="B3008" i="14"/>
  <c r="A3010" i="14"/>
  <c r="B3009" i="14"/>
  <c r="A3011" i="14"/>
  <c r="B3010" i="14"/>
  <c r="A3012" i="14"/>
  <c r="B3011" i="14"/>
  <c r="B3012" i="14"/>
  <c r="A3013" i="14"/>
  <c r="B3013" i="14"/>
  <c r="A3014" i="14"/>
  <c r="A3015" i="14"/>
  <c r="B3014" i="14"/>
  <c r="A3016" i="14"/>
  <c r="B3015" i="14"/>
  <c r="A3017" i="14"/>
  <c r="B3016" i="14"/>
  <c r="A3018" i="14"/>
  <c r="B3017" i="14"/>
  <c r="A3019" i="14"/>
  <c r="B3018" i="14"/>
  <c r="A3020" i="14"/>
  <c r="B3019" i="14"/>
  <c r="B3020" i="14"/>
  <c r="A3021" i="14"/>
  <c r="B3021" i="14"/>
  <c r="A3022" i="14"/>
  <c r="A3023" i="14"/>
  <c r="B3022" i="14"/>
  <c r="A3024" i="14"/>
  <c r="B3023" i="14"/>
  <c r="A3025" i="14"/>
  <c r="B3024" i="14"/>
  <c r="A3026" i="14"/>
  <c r="B3025" i="14"/>
  <c r="A3027" i="14"/>
  <c r="B3026" i="14"/>
  <c r="A3028" i="14"/>
  <c r="B3027" i="14"/>
  <c r="B3028" i="14"/>
  <c r="A3029" i="14"/>
  <c r="B3029" i="14"/>
  <c r="A3030" i="14"/>
  <c r="A3031" i="14"/>
  <c r="B3030" i="14"/>
  <c r="A3032" i="14"/>
  <c r="B3031" i="14"/>
  <c r="A3033" i="14"/>
  <c r="B3032" i="14"/>
  <c r="A3034" i="14"/>
  <c r="B3033" i="14"/>
  <c r="A3035" i="14"/>
  <c r="B3034" i="14"/>
  <c r="A3036" i="14"/>
  <c r="B3035" i="14"/>
  <c r="B3036" i="14"/>
  <c r="A3037" i="14"/>
  <c r="B3037" i="14"/>
  <c r="A3038" i="14"/>
  <c r="A3039" i="14"/>
  <c r="B3038" i="14"/>
  <c r="A3040" i="14"/>
  <c r="B3039" i="14"/>
  <c r="B3040" i="14"/>
  <c r="A3041" i="14"/>
  <c r="B3041" i="14"/>
  <c r="A3042" i="14"/>
  <c r="B3042" i="14"/>
  <c r="A3043" i="14"/>
  <c r="A3044" i="14"/>
  <c r="B3043" i="14"/>
  <c r="A3045" i="14"/>
  <c r="B3044" i="14"/>
  <c r="A3046" i="14"/>
  <c r="B3045" i="14"/>
  <c r="A3047" i="14"/>
  <c r="B3046" i="14"/>
  <c r="A3048" i="14"/>
  <c r="B3047" i="14"/>
  <c r="B3048" i="14"/>
  <c r="A3049" i="14"/>
  <c r="A3050" i="14"/>
  <c r="B3049" i="14"/>
  <c r="A3051" i="14"/>
  <c r="B3050" i="14"/>
  <c r="A3052" i="14"/>
  <c r="B3051" i="14"/>
  <c r="B3052" i="14"/>
  <c r="A3053" i="14"/>
  <c r="B3053" i="14"/>
  <c r="A3054" i="14"/>
  <c r="A3055" i="14"/>
  <c r="B3054" i="14"/>
  <c r="A3056" i="14"/>
  <c r="B3055" i="14"/>
  <c r="B3056" i="14"/>
  <c r="A3057" i="14"/>
  <c r="B3057" i="14"/>
  <c r="A3058" i="14"/>
  <c r="B3058" i="14"/>
  <c r="A3059" i="14"/>
  <c r="A3060" i="14"/>
  <c r="B3059" i="14"/>
  <c r="A3061" i="14"/>
  <c r="B3060" i="14"/>
  <c r="A3062" i="14"/>
  <c r="B3061" i="14"/>
  <c r="A3063" i="14"/>
  <c r="B3062" i="14"/>
  <c r="A3064" i="14"/>
  <c r="B3063" i="14"/>
  <c r="B3064" i="14"/>
  <c r="A3065" i="14"/>
  <c r="A3066" i="14"/>
  <c r="B3065" i="14"/>
  <c r="A3067" i="14"/>
  <c r="B3066" i="14"/>
  <c r="A3068" i="14"/>
  <c r="B3067" i="14"/>
  <c r="B3068" i="14"/>
  <c r="A3069" i="14"/>
  <c r="B3069" i="14"/>
  <c r="A3070" i="14"/>
  <c r="B3070" i="14"/>
  <c r="A3071" i="14"/>
  <c r="B3071" i="14"/>
  <c r="A3072" i="14"/>
  <c r="A3073" i="14"/>
  <c r="B3072" i="14"/>
  <c r="A3074" i="14"/>
  <c r="B3073" i="14"/>
  <c r="A3075" i="14"/>
  <c r="B3074" i="14"/>
  <c r="A3076" i="14"/>
  <c r="B3075" i="14"/>
  <c r="B3076" i="14"/>
  <c r="A3077" i="14"/>
  <c r="A3078" i="14"/>
  <c r="B3077" i="14"/>
  <c r="A3079" i="14"/>
  <c r="B3078" i="14"/>
  <c r="A3080" i="14"/>
  <c r="B3079" i="14"/>
  <c r="B3080" i="14"/>
  <c r="A3081" i="14"/>
  <c r="A3082" i="14"/>
  <c r="B3081" i="14"/>
  <c r="A3083" i="14"/>
  <c r="B3082" i="14"/>
  <c r="A3084" i="14"/>
  <c r="B3083" i="14"/>
  <c r="B3084" i="14"/>
  <c r="A3085" i="14"/>
  <c r="B3085" i="14"/>
  <c r="A3086" i="14"/>
  <c r="A3087" i="14"/>
  <c r="B3086" i="14"/>
  <c r="A3088" i="14"/>
  <c r="B3087" i="14"/>
  <c r="B3088" i="14"/>
  <c r="A3089" i="14"/>
  <c r="B3089" i="14"/>
  <c r="A3090" i="14"/>
  <c r="B3090" i="14"/>
  <c r="A3091" i="14"/>
  <c r="A3092" i="14"/>
  <c r="B3091" i="14"/>
  <c r="A3093" i="14"/>
  <c r="B3092" i="14"/>
  <c r="A3094" i="14"/>
  <c r="B3093" i="14"/>
  <c r="A3095" i="14"/>
  <c r="B3094" i="14"/>
  <c r="A3096" i="14"/>
  <c r="B3095" i="14"/>
  <c r="B3096" i="14"/>
  <c r="A3097" i="14"/>
  <c r="A3098" i="14"/>
  <c r="B3097" i="14"/>
  <c r="A3099" i="14"/>
  <c r="B3098" i="14"/>
  <c r="A3100" i="14"/>
  <c r="B3099" i="14"/>
  <c r="B3100" i="14"/>
  <c r="A3101" i="14"/>
  <c r="B3101" i="14"/>
  <c r="A3102" i="14"/>
  <c r="A3103" i="14"/>
  <c r="B3102" i="14"/>
  <c r="A3104" i="14"/>
  <c r="B3103" i="14"/>
  <c r="B3104" i="14"/>
  <c r="A3105" i="14"/>
  <c r="B3105" i="14"/>
  <c r="A3106" i="14"/>
  <c r="B3106" i="14"/>
  <c r="A3107" i="14"/>
  <c r="A3108" i="14"/>
  <c r="B3107" i="14"/>
  <c r="A3109" i="14"/>
  <c r="B3108" i="14"/>
  <c r="A3110" i="14"/>
  <c r="B3109" i="14"/>
  <c r="B3110" i="14"/>
  <c r="A3111" i="14"/>
  <c r="A3112" i="14"/>
  <c r="B3111" i="14"/>
  <c r="B3112" i="14"/>
  <c r="A3113" i="14"/>
  <c r="A3114" i="14"/>
  <c r="B3113" i="14"/>
  <c r="A3115" i="14"/>
  <c r="B3114" i="14"/>
  <c r="A3116" i="14"/>
  <c r="B3115" i="14"/>
  <c r="B3116" i="14"/>
  <c r="A3117" i="14"/>
  <c r="A3118" i="14"/>
  <c r="B3117" i="14"/>
  <c r="A3119" i="14"/>
  <c r="B3118" i="14"/>
  <c r="A3120" i="14"/>
  <c r="B3119" i="14"/>
  <c r="B3120" i="14"/>
  <c r="A3121" i="14"/>
  <c r="A3122" i="14"/>
  <c r="B3121" i="14"/>
  <c r="A3123" i="14"/>
  <c r="B3122" i="14"/>
  <c r="A3124" i="14"/>
  <c r="B3123" i="14"/>
  <c r="B3124" i="14"/>
  <c r="A3125" i="14"/>
  <c r="A3126" i="14"/>
  <c r="B3125" i="14"/>
  <c r="A3127" i="14"/>
  <c r="B3126" i="14"/>
  <c r="A3128" i="14"/>
  <c r="B3127" i="14"/>
  <c r="B3128" i="14"/>
  <c r="A3129" i="14"/>
  <c r="A3130" i="14"/>
  <c r="B3129" i="14"/>
  <c r="A3131" i="14"/>
  <c r="B3130" i="14"/>
  <c r="A3132" i="14"/>
  <c r="B3131" i="14"/>
  <c r="B3132" i="14"/>
  <c r="A3133" i="14"/>
  <c r="A3134" i="14"/>
  <c r="B3133" i="14"/>
  <c r="A3135" i="14"/>
  <c r="B3134" i="14"/>
  <c r="A3136" i="14"/>
  <c r="B3135" i="14"/>
  <c r="B3136" i="14"/>
  <c r="A3137" i="14"/>
  <c r="A3138" i="14"/>
  <c r="B3137" i="14"/>
  <c r="A3139" i="14"/>
  <c r="B3138" i="14"/>
  <c r="A3140" i="14"/>
  <c r="B3139" i="14"/>
  <c r="B3140" i="14"/>
  <c r="A3141" i="14"/>
  <c r="A3142" i="14"/>
  <c r="B3141" i="14"/>
  <c r="A3143" i="14"/>
  <c r="B3142" i="14"/>
  <c r="A3144" i="14"/>
  <c r="B3143" i="14"/>
  <c r="B3144" i="14"/>
  <c r="A3145" i="14"/>
  <c r="A3146" i="14"/>
  <c r="B3145" i="14"/>
  <c r="A3147" i="14"/>
  <c r="B3146" i="14"/>
  <c r="A3148" i="14"/>
  <c r="B3147" i="14"/>
  <c r="B3148" i="14"/>
  <c r="A3149" i="14"/>
  <c r="A3150" i="14"/>
  <c r="B3149" i="14"/>
  <c r="A3151" i="14"/>
  <c r="B3150" i="14"/>
  <c r="A3152" i="14"/>
  <c r="B3151" i="14"/>
  <c r="B3152" i="14"/>
  <c r="A3153" i="14"/>
  <c r="A3154" i="14"/>
  <c r="B3153" i="14"/>
  <c r="A3155" i="14"/>
  <c r="B3154" i="14"/>
  <c r="A3156" i="14"/>
  <c r="B3155" i="14"/>
  <c r="B3156" i="14"/>
  <c r="A3157" i="14"/>
  <c r="A3158" i="14"/>
  <c r="B3157" i="14"/>
  <c r="A3159" i="14"/>
  <c r="B3158" i="14"/>
  <c r="A3160" i="14"/>
  <c r="B3159" i="14"/>
  <c r="B3160" i="14"/>
  <c r="A3161" i="14"/>
  <c r="A3162" i="14"/>
  <c r="B3161" i="14"/>
  <c r="A3163" i="14"/>
  <c r="B3162" i="14"/>
  <c r="A3164" i="14"/>
  <c r="B3163" i="14"/>
  <c r="B3164" i="14"/>
  <c r="A3165" i="14"/>
  <c r="A3166" i="14"/>
  <c r="B3165" i="14"/>
  <c r="A3167" i="14"/>
  <c r="B3166" i="14"/>
  <c r="A3168" i="14"/>
  <c r="B3167" i="14"/>
  <c r="B3168" i="14"/>
  <c r="A3169" i="14"/>
  <c r="A3170" i="14"/>
  <c r="B3169" i="14"/>
  <c r="A3171" i="14"/>
  <c r="B3170" i="14"/>
  <c r="A3172" i="14"/>
  <c r="B3171" i="14"/>
  <c r="B3172" i="14"/>
  <c r="A3173" i="14"/>
  <c r="A3174" i="14"/>
  <c r="B3173" i="14"/>
  <c r="A3175" i="14"/>
  <c r="B3174" i="14"/>
  <c r="A3176" i="14"/>
  <c r="B3175" i="14"/>
  <c r="B3176" i="14"/>
  <c r="A3177" i="14"/>
  <c r="A3178" i="14"/>
  <c r="B3177" i="14"/>
  <c r="A3179" i="14"/>
  <c r="B3178" i="14"/>
  <c r="A3180" i="14"/>
  <c r="B3179" i="14"/>
  <c r="B3180" i="14"/>
  <c r="A3181" i="14"/>
  <c r="A3182" i="14"/>
  <c r="B3181" i="14"/>
  <c r="A3183" i="14"/>
  <c r="B3182" i="14"/>
  <c r="A3184" i="14"/>
  <c r="B3183" i="14"/>
  <c r="B3184" i="14"/>
  <c r="A3185" i="14"/>
  <c r="A3186" i="14"/>
  <c r="B3185" i="14"/>
  <c r="A3187" i="14"/>
  <c r="B3186" i="14"/>
  <c r="A3188" i="14"/>
  <c r="B3187" i="14"/>
  <c r="B3188" i="14"/>
  <c r="A3189" i="14"/>
  <c r="A3190" i="14"/>
  <c r="B3189" i="14"/>
  <c r="B3190" i="14"/>
  <c r="A3191" i="14"/>
  <c r="A3192" i="14"/>
  <c r="B3191" i="14"/>
  <c r="B3192" i="14"/>
  <c r="A3193" i="14"/>
  <c r="A3194" i="14"/>
  <c r="B3193" i="14"/>
  <c r="A3195" i="14"/>
  <c r="B3194" i="14"/>
  <c r="A3196" i="14"/>
  <c r="B3195" i="14"/>
  <c r="B3196" i="14"/>
  <c r="A3197" i="14"/>
  <c r="A3198" i="14"/>
  <c r="B3197" i="14"/>
  <c r="A3199" i="14"/>
  <c r="B3198" i="14"/>
  <c r="A3200" i="14"/>
  <c r="B3199" i="14"/>
  <c r="B3200" i="14"/>
  <c r="A3201" i="14"/>
  <c r="A3202" i="14"/>
  <c r="B3201" i="14"/>
  <c r="A3203" i="14"/>
  <c r="B3202" i="14"/>
  <c r="A3204" i="14"/>
  <c r="B3203" i="14"/>
  <c r="B3204" i="14"/>
  <c r="A3205" i="14"/>
  <c r="A3206" i="14"/>
  <c r="B3205" i="14"/>
  <c r="A3207" i="14"/>
  <c r="B3206" i="14"/>
  <c r="A3208" i="14"/>
  <c r="B3207" i="14"/>
  <c r="B3208" i="14"/>
  <c r="A3209" i="14"/>
  <c r="A3210" i="14"/>
  <c r="B3209" i="14"/>
  <c r="A3211" i="14"/>
  <c r="B3210" i="14"/>
  <c r="A3212" i="14"/>
  <c r="B3211" i="14"/>
  <c r="B3212" i="14"/>
  <c r="A3213" i="14"/>
  <c r="A3214" i="14"/>
  <c r="B3213" i="14"/>
  <c r="A3215" i="14"/>
  <c r="B3214" i="14"/>
  <c r="A3216" i="14"/>
  <c r="B3215" i="14"/>
  <c r="B3216" i="14"/>
  <c r="A3217" i="14"/>
  <c r="A3218" i="14"/>
  <c r="B3217" i="14"/>
  <c r="A3219" i="14"/>
  <c r="B3218" i="14"/>
  <c r="A3220" i="14"/>
  <c r="B3219" i="14"/>
  <c r="B3220" i="14"/>
  <c r="A3221" i="14"/>
  <c r="A3222" i="14"/>
  <c r="B3221" i="14"/>
  <c r="A3223" i="14"/>
  <c r="B3222" i="14"/>
  <c r="A3224" i="14"/>
  <c r="B3223" i="14"/>
  <c r="B3224" i="14"/>
  <c r="A3225" i="14"/>
  <c r="A3226" i="14"/>
  <c r="B3225" i="14"/>
  <c r="A3227" i="14"/>
  <c r="B3226" i="14"/>
  <c r="A3228" i="14"/>
  <c r="B3227" i="14"/>
  <c r="B3228" i="14"/>
  <c r="A3229" i="14"/>
  <c r="A3230" i="14"/>
  <c r="B3229" i="14"/>
  <c r="A3231" i="14"/>
  <c r="B3230" i="14"/>
  <c r="A3232" i="14"/>
  <c r="B3231" i="14"/>
  <c r="B3232" i="14"/>
  <c r="A3233" i="14"/>
  <c r="A3234" i="14"/>
  <c r="B3233" i="14"/>
  <c r="A3235" i="14"/>
  <c r="B3234" i="14"/>
  <c r="A3236" i="14"/>
  <c r="B3235" i="14"/>
  <c r="B3236" i="14"/>
  <c r="A3237" i="14"/>
  <c r="A3238" i="14"/>
  <c r="B3237" i="14"/>
  <c r="A3239" i="14"/>
  <c r="B3238" i="14"/>
  <c r="A3240" i="14"/>
  <c r="B3239" i="14"/>
  <c r="B3240" i="14"/>
  <c r="A3241" i="14"/>
  <c r="A3242" i="14"/>
  <c r="B3241" i="14"/>
  <c r="A3243" i="14"/>
  <c r="B3242" i="14"/>
  <c r="A3244" i="14"/>
  <c r="B3243" i="14"/>
  <c r="B3244" i="14"/>
  <c r="A3245" i="14"/>
  <c r="A3246" i="14"/>
  <c r="B3245" i="14"/>
  <c r="A3247" i="14"/>
  <c r="B3246" i="14"/>
  <c r="A3248" i="14"/>
  <c r="B3247" i="14"/>
  <c r="B3248" i="14"/>
  <c r="A3249" i="14"/>
  <c r="A3250" i="14"/>
  <c r="B3249" i="14"/>
  <c r="A3251" i="14"/>
  <c r="B3250" i="14"/>
  <c r="A3252" i="14"/>
  <c r="B3251" i="14"/>
  <c r="B3252" i="14"/>
  <c r="A3253" i="14"/>
  <c r="A3254" i="14"/>
  <c r="B3253" i="14"/>
  <c r="A3255" i="14"/>
  <c r="B3254" i="14"/>
  <c r="A3256" i="14"/>
  <c r="B3255" i="14"/>
  <c r="B3256" i="14"/>
  <c r="A3257" i="14"/>
  <c r="A3258" i="14"/>
  <c r="B3257" i="14"/>
  <c r="A3259" i="14"/>
  <c r="B3258" i="14"/>
  <c r="A3260" i="14"/>
  <c r="B3259" i="14"/>
  <c r="B3260" i="14"/>
  <c r="A3261" i="14"/>
  <c r="A3262" i="14"/>
  <c r="B3261" i="14"/>
  <c r="B3262" i="14"/>
  <c r="A3263" i="14"/>
  <c r="A3264" i="14"/>
  <c r="B3263" i="14"/>
  <c r="A3265" i="14"/>
  <c r="B3264" i="14"/>
  <c r="B3265" i="14"/>
  <c r="A3266" i="14"/>
  <c r="A3267" i="14"/>
  <c r="B3266" i="14"/>
  <c r="B3267" i="14"/>
  <c r="A3268" i="14"/>
  <c r="A3269" i="14"/>
  <c r="B3268" i="14"/>
  <c r="B3269" i="14"/>
  <c r="A3270" i="14"/>
  <c r="B3270" i="14"/>
  <c r="A3271" i="14"/>
  <c r="A3272" i="14"/>
  <c r="B3271" i="14"/>
  <c r="B3272" i="14"/>
  <c r="A3273" i="14"/>
  <c r="A3274" i="14"/>
  <c r="B3273" i="14"/>
  <c r="A3275" i="14"/>
  <c r="B3274" i="14"/>
  <c r="A3276" i="14"/>
  <c r="B3275" i="14"/>
  <c r="B3276" i="14"/>
  <c r="A3277" i="14"/>
  <c r="A3278" i="14"/>
  <c r="B3277" i="14"/>
  <c r="A3279" i="14"/>
  <c r="B3278" i="14"/>
  <c r="A3280" i="14"/>
  <c r="B3279" i="14"/>
  <c r="B3280" i="14"/>
  <c r="A3281" i="14"/>
  <c r="A3282" i="14"/>
  <c r="B3281" i="14"/>
  <c r="A3283" i="14"/>
  <c r="B3282" i="14"/>
  <c r="A3284" i="14"/>
  <c r="B3283" i="14"/>
  <c r="B3284" i="14"/>
  <c r="A3285" i="14"/>
  <c r="A3286" i="14"/>
  <c r="B3285" i="14"/>
  <c r="A3287" i="14"/>
  <c r="B3286" i="14"/>
  <c r="A3288" i="14"/>
  <c r="B3287" i="14"/>
  <c r="B3288" i="14"/>
  <c r="A3289" i="14"/>
  <c r="A3290" i="14"/>
  <c r="B3289" i="14"/>
  <c r="A3291" i="14"/>
  <c r="B3290" i="14"/>
  <c r="A3292" i="14"/>
  <c r="B3291" i="14"/>
  <c r="B3292" i="14"/>
  <c r="A3293" i="14"/>
  <c r="A3294" i="14"/>
  <c r="B3293" i="14"/>
  <c r="A3295" i="14"/>
  <c r="B3294" i="14"/>
  <c r="A3296" i="14"/>
  <c r="B3295" i="14"/>
  <c r="H110" i="16"/>
  <c r="G110" i="16"/>
  <c r="C110" i="16"/>
  <c r="F110" i="16"/>
  <c r="I110" i="16"/>
  <c r="I111" i="16"/>
  <c r="E110" i="16"/>
  <c r="F111" i="16"/>
  <c r="H111" i="16"/>
  <c r="G111" i="16"/>
  <c r="C111" i="16"/>
  <c r="D111" i="16"/>
  <c r="E111" i="16"/>
  <c r="E112" i="16"/>
  <c r="F112" i="16"/>
  <c r="I112" i="16"/>
  <c r="H112" i="16"/>
  <c r="C112" i="16"/>
  <c r="D112" i="16"/>
  <c r="G112" i="16"/>
  <c r="A3297" i="14"/>
  <c r="B3297" i="14"/>
  <c r="C3" i="20"/>
  <c r="D3" i="20"/>
  <c r="B3296" i="14"/>
  <c r="F2" i="20"/>
  <c r="D110" i="16"/>
  <c r="C4" i="19"/>
  <c r="D4" i="19"/>
  <c r="F3" i="20"/>
  <c r="I2" i="17"/>
  <c r="G5" i="15"/>
  <c r="C2" i="20"/>
  <c r="I3" i="22"/>
  <c r="G3" i="19"/>
  <c r="F2" i="22"/>
  <c r="E3" i="20"/>
  <c r="I3" i="17"/>
  <c r="H6" i="19"/>
  <c r="H3" i="22"/>
  <c r="H6" i="15"/>
  <c r="H4" i="18"/>
  <c r="I5" i="15"/>
  <c r="H2" i="20"/>
  <c r="C5" i="22"/>
  <c r="D5" i="22"/>
  <c r="F5" i="22"/>
  <c r="H7" i="18"/>
  <c r="I4" i="20"/>
  <c r="H5" i="20"/>
  <c r="G4" i="15"/>
  <c r="H3" i="20"/>
  <c r="I6" i="18"/>
  <c r="E3" i="19"/>
  <c r="F3" i="17"/>
  <c r="H5" i="19"/>
  <c r="E9" i="18"/>
  <c r="I5" i="19"/>
  <c r="I4" i="21"/>
  <c r="I3" i="15"/>
  <c r="F7" i="19"/>
  <c r="E6" i="19"/>
  <c r="E5" i="17"/>
  <c r="I9" i="19"/>
  <c r="H3" i="19"/>
  <c r="C2" i="15"/>
  <c r="F4" i="21"/>
  <c r="E5" i="15"/>
  <c r="I3" i="18"/>
  <c r="E6" i="18"/>
  <c r="E2" i="19"/>
  <c r="F4" i="19"/>
  <c r="F5" i="18"/>
  <c r="H6" i="20"/>
  <c r="C4" i="15"/>
  <c r="D4" i="15"/>
  <c r="G3" i="17"/>
  <c r="G7" i="17"/>
  <c r="F10" i="22"/>
  <c r="H9" i="22"/>
  <c r="F7" i="20"/>
  <c r="E7" i="15"/>
  <c r="H8" i="19"/>
  <c r="E6" i="21"/>
  <c r="F5" i="21"/>
  <c r="C7" i="17"/>
  <c r="D7" i="17"/>
  <c r="G7" i="15"/>
  <c r="I11" i="18"/>
  <c r="H6" i="21"/>
  <c r="F8" i="20"/>
  <c r="C6" i="22"/>
  <c r="D6" i="22"/>
  <c r="E6" i="17"/>
  <c r="H7" i="15"/>
  <c r="I7" i="15"/>
  <c r="E9" i="20"/>
  <c r="G9" i="15"/>
  <c r="H13" i="18"/>
  <c r="I7" i="20"/>
  <c r="E10" i="22"/>
  <c r="H10" i="19"/>
  <c r="C9" i="15"/>
  <c r="D9" i="15"/>
  <c r="G8" i="17"/>
  <c r="C10" i="22"/>
  <c r="D10" i="22"/>
  <c r="I12" i="18"/>
  <c r="C7" i="18"/>
  <c r="D7" i="18"/>
  <c r="C2" i="22"/>
  <c r="D2" i="22"/>
  <c r="C3" i="19"/>
  <c r="D3" i="19"/>
  <c r="E10" i="18"/>
  <c r="E7" i="19"/>
  <c r="H4" i="19"/>
  <c r="H7" i="22"/>
  <c r="G2" i="22"/>
  <c r="H7" i="19"/>
  <c r="C3" i="17"/>
  <c r="D3" i="17"/>
  <c r="H3" i="21"/>
  <c r="I5" i="18"/>
  <c r="C4" i="20"/>
  <c r="D4" i="20"/>
  <c r="I2" i="15"/>
  <c r="H4" i="22"/>
  <c r="I8" i="18"/>
  <c r="E4" i="19"/>
  <c r="G5" i="20"/>
  <c r="H2" i="15"/>
  <c r="F5" i="15"/>
  <c r="G2" i="21"/>
  <c r="H2" i="21"/>
  <c r="C2" i="18"/>
  <c r="D2" i="18"/>
  <c r="E5" i="18"/>
  <c r="F11" i="18"/>
  <c r="F2" i="18"/>
  <c r="I4" i="19"/>
  <c r="G4" i="20"/>
  <c r="G3" i="15"/>
  <c r="I5" i="17"/>
  <c r="C6" i="18"/>
  <c r="D6" i="18"/>
  <c r="G4" i="17"/>
  <c r="H2" i="18"/>
  <c r="G4" i="18"/>
  <c r="H8" i="22"/>
  <c r="H7" i="17"/>
  <c r="I6" i="21"/>
  <c r="E9" i="19"/>
  <c r="E12" i="18"/>
  <c r="F7" i="17"/>
  <c r="H5" i="21"/>
  <c r="I8" i="19"/>
  <c r="H8" i="15"/>
  <c r="G6" i="17"/>
  <c r="E7" i="17"/>
  <c r="E8" i="19"/>
  <c r="I7" i="17"/>
  <c r="C4" i="18"/>
  <c r="D4" i="18"/>
  <c r="I5" i="21"/>
  <c r="C6" i="17"/>
  <c r="D6" i="17"/>
  <c r="I6" i="17"/>
  <c r="C8" i="15"/>
  <c r="D8" i="15"/>
  <c r="H10" i="22"/>
  <c r="C9" i="19"/>
  <c r="D9" i="19"/>
  <c r="F7" i="21"/>
  <c r="G9" i="17"/>
  <c r="C9" i="17"/>
  <c r="D9" i="17"/>
  <c r="G7" i="21"/>
  <c r="I9" i="20"/>
  <c r="G11" i="15"/>
  <c r="F13" i="18"/>
  <c r="E9" i="15"/>
  <c r="C6" i="21"/>
  <c r="D6" i="21"/>
  <c r="G11" i="19"/>
  <c r="F7" i="18"/>
  <c r="E2" i="21"/>
  <c r="E4" i="17"/>
  <c r="F7" i="22"/>
  <c r="G3" i="20"/>
  <c r="C5" i="19"/>
  <c r="D5" i="19"/>
  <c r="F6" i="18"/>
  <c r="I8" i="15"/>
  <c r="H11" i="18"/>
  <c r="F8" i="15"/>
  <c r="C9" i="22"/>
  <c r="D9" i="22"/>
  <c r="C10" i="18"/>
  <c r="D10" i="18"/>
  <c r="E10" i="19"/>
  <c r="E5" i="21"/>
  <c r="G9" i="22"/>
  <c r="G8" i="19"/>
  <c r="G8" i="22"/>
  <c r="F7" i="15"/>
  <c r="F9" i="19"/>
  <c r="G10" i="18"/>
  <c r="H10" i="18"/>
  <c r="H6" i="17"/>
  <c r="C6" i="19"/>
  <c r="D6" i="19"/>
  <c r="C4" i="17"/>
  <c r="D4" i="17"/>
  <c r="F8" i="19"/>
  <c r="G8" i="20"/>
  <c r="F8" i="17"/>
  <c r="H8" i="20"/>
  <c r="F12" i="18"/>
  <c r="G10" i="22"/>
  <c r="I9" i="17"/>
  <c r="I8" i="17"/>
  <c r="G10" i="19"/>
  <c r="F6" i="17"/>
  <c r="I9" i="15"/>
  <c r="I10" i="22"/>
  <c r="E5" i="19"/>
  <c r="H5" i="22"/>
  <c r="E5" i="22"/>
  <c r="H4" i="17"/>
  <c r="H6" i="18"/>
  <c r="I9" i="18"/>
  <c r="C8" i="22"/>
  <c r="D8" i="22"/>
  <c r="F8" i="22"/>
  <c r="G5" i="21"/>
  <c r="E8" i="22"/>
  <c r="C10" i="19"/>
  <c r="D10" i="19"/>
  <c r="F9" i="22"/>
  <c r="H8" i="17"/>
  <c r="C11" i="18"/>
  <c r="D11" i="18"/>
  <c r="E13" i="18"/>
  <c r="E11" i="19"/>
  <c r="I7" i="21"/>
  <c r="C8" i="20"/>
  <c r="D8" i="20"/>
  <c r="E8" i="15"/>
  <c r="I12" i="19"/>
  <c r="E11" i="22"/>
  <c r="G9" i="19"/>
  <c r="G11" i="22"/>
  <c r="C10" i="17"/>
  <c r="D10" i="17"/>
  <c r="C8" i="17"/>
  <c r="D8" i="17"/>
  <c r="F10" i="20"/>
  <c r="F13" i="19"/>
  <c r="F9" i="21"/>
  <c r="E12" i="19"/>
  <c r="H10" i="15"/>
  <c r="F10" i="15"/>
  <c r="F8" i="21"/>
  <c r="I10" i="21"/>
  <c r="I10" i="15"/>
  <c r="F9" i="17"/>
  <c r="I8" i="21"/>
  <c r="C13" i="19"/>
  <c r="D13" i="19"/>
  <c r="F15" i="22"/>
  <c r="C15" i="22"/>
  <c r="D15" i="22"/>
  <c r="H11" i="17"/>
  <c r="E15" i="22"/>
  <c r="H13" i="19"/>
  <c r="G12" i="22"/>
  <c r="H10" i="21"/>
  <c r="G12" i="15"/>
  <c r="C8" i="21"/>
  <c r="D8" i="21"/>
  <c r="F11" i="15"/>
  <c r="E13" i="19"/>
  <c r="I13" i="20"/>
  <c r="F15" i="19"/>
  <c r="F14" i="15"/>
  <c r="G15" i="19"/>
  <c r="G13" i="20"/>
  <c r="I11" i="21"/>
  <c r="F11" i="21"/>
  <c r="H14" i="22"/>
  <c r="H15" i="19"/>
  <c r="C12" i="20"/>
  <c r="D12" i="20"/>
  <c r="H12" i="17"/>
  <c r="I17" i="18"/>
  <c r="G14" i="20"/>
  <c r="G12" i="17"/>
  <c r="G14" i="15"/>
  <c r="C14" i="20"/>
  <c r="D14" i="20"/>
  <c r="G12" i="21"/>
  <c r="E12" i="21"/>
  <c r="G15" i="22"/>
  <c r="H13" i="21"/>
  <c r="E12" i="17"/>
  <c r="G14" i="19"/>
  <c r="H19" i="18"/>
  <c r="I16" i="15"/>
  <c r="I15" i="15"/>
  <c r="C14" i="22"/>
  <c r="D14" i="22"/>
  <c r="C14" i="19"/>
  <c r="D14" i="19"/>
  <c r="I20" i="22"/>
  <c r="H15" i="15"/>
  <c r="C16" i="15"/>
  <c r="D16" i="15"/>
  <c r="I17" i="19"/>
  <c r="G14" i="21"/>
  <c r="F6" i="20"/>
  <c r="G5" i="18"/>
  <c r="I7" i="22"/>
  <c r="G6" i="19"/>
  <c r="H6" i="22"/>
  <c r="C5" i="20"/>
  <c r="D5" i="20"/>
  <c r="C9" i="18"/>
  <c r="D9" i="18"/>
  <c r="F10" i="18"/>
  <c r="I10" i="18"/>
  <c r="C8" i="18"/>
  <c r="D8" i="18"/>
  <c r="H7" i="20"/>
  <c r="H9" i="15"/>
  <c r="H9" i="19"/>
  <c r="H7" i="21"/>
  <c r="G9" i="20"/>
  <c r="G12" i="18"/>
  <c r="C8" i="19"/>
  <c r="D8" i="19"/>
  <c r="I11" i="19"/>
  <c r="H9" i="17"/>
  <c r="H11" i="22"/>
  <c r="H11" i="15"/>
  <c r="C11" i="22"/>
  <c r="D11" i="22"/>
  <c r="C9" i="20"/>
  <c r="D9" i="20"/>
  <c r="G9" i="21"/>
  <c r="E10" i="20"/>
  <c r="E14" i="18"/>
  <c r="C11" i="17"/>
  <c r="D11" i="17"/>
  <c r="F12" i="22"/>
  <c r="H9" i="21"/>
  <c r="G8" i="21"/>
  <c r="C11" i="19"/>
  <c r="D11" i="19"/>
  <c r="H12" i="19"/>
  <c r="E9" i="21"/>
  <c r="G10" i="15"/>
  <c r="F11" i="19"/>
  <c r="E10" i="17"/>
  <c r="H11" i="20"/>
  <c r="I13" i="15"/>
  <c r="C13" i="18"/>
  <c r="D13" i="18"/>
  <c r="C10" i="20"/>
  <c r="D10" i="20"/>
  <c r="I13" i="19"/>
  <c r="E11" i="20"/>
  <c r="G15" i="18"/>
  <c r="F14" i="18"/>
  <c r="H12" i="15"/>
  <c r="C14" i="15"/>
  <c r="D14" i="15"/>
  <c r="I12" i="15"/>
  <c r="G11" i="17"/>
  <c r="C18" i="18"/>
  <c r="D18" i="18"/>
  <c r="G14" i="22"/>
  <c r="E12" i="15"/>
  <c r="F12" i="20"/>
  <c r="F16" i="18"/>
  <c r="H14" i="15"/>
  <c r="F13" i="21"/>
  <c r="E11" i="21"/>
  <c r="E13" i="15"/>
  <c r="G11" i="21"/>
  <c r="C10" i="21"/>
  <c r="D10" i="21"/>
  <c r="F13" i="17"/>
  <c r="F13" i="20"/>
  <c r="E14" i="19"/>
  <c r="E12" i="20"/>
  <c r="E13" i="20"/>
  <c r="I12" i="17"/>
  <c r="G13" i="17"/>
  <c r="I14" i="22"/>
  <c r="E18" i="18"/>
  <c r="G12" i="20"/>
  <c r="I15" i="22"/>
  <c r="C16" i="20"/>
  <c r="D16" i="20"/>
  <c r="F18" i="18"/>
  <c r="C15" i="15"/>
  <c r="D15" i="15"/>
  <c r="H16" i="15"/>
  <c r="G17" i="22"/>
  <c r="C18" i="17"/>
  <c r="D18" i="17"/>
  <c r="C17" i="18"/>
  <c r="D17" i="18"/>
  <c r="E15" i="15"/>
  <c r="F15" i="20"/>
  <c r="G8" i="18"/>
  <c r="G3" i="18"/>
  <c r="C3" i="22"/>
  <c r="D3" i="22"/>
  <c r="I2" i="22"/>
  <c r="E6" i="22"/>
  <c r="G6" i="21"/>
  <c r="I3" i="21"/>
  <c r="E11" i="18"/>
  <c r="G8" i="15"/>
  <c r="C7" i="19"/>
  <c r="D7" i="19"/>
  <c r="C5" i="21"/>
  <c r="D5" i="21"/>
  <c r="F10" i="19"/>
  <c r="C7" i="21"/>
  <c r="D7" i="21"/>
  <c r="G13" i="18"/>
  <c r="E7" i="21"/>
  <c r="I8" i="20"/>
  <c r="I13" i="18"/>
  <c r="H9" i="20"/>
  <c r="E9" i="17"/>
  <c r="F9" i="15"/>
  <c r="G12" i="19"/>
  <c r="E10" i="15"/>
  <c r="I14" i="18"/>
  <c r="H10" i="20"/>
  <c r="C12" i="18"/>
  <c r="D12" i="18"/>
  <c r="H8" i="21"/>
  <c r="C13" i="22"/>
  <c r="D13" i="22"/>
  <c r="C9" i="21"/>
  <c r="D9" i="21"/>
  <c r="F12" i="19"/>
  <c r="G14" i="18"/>
  <c r="F11" i="22"/>
  <c r="G10" i="17"/>
  <c r="F12" i="15"/>
  <c r="H14" i="18"/>
  <c r="I11" i="22"/>
  <c r="I10" i="20"/>
  <c r="E10" i="21"/>
  <c r="C10" i="15"/>
  <c r="D10" i="15"/>
  <c r="I11" i="17"/>
  <c r="H13" i="22"/>
  <c r="C12" i="19"/>
  <c r="D12" i="19"/>
  <c r="F11" i="20"/>
  <c r="C12" i="22"/>
  <c r="D12" i="22"/>
  <c r="I11" i="20"/>
  <c r="E13" i="22"/>
  <c r="F13" i="15"/>
  <c r="H12" i="21"/>
  <c r="C12" i="15"/>
  <c r="D12" i="15"/>
  <c r="E14" i="15"/>
  <c r="C15" i="17"/>
  <c r="D15" i="17"/>
  <c r="H13" i="17"/>
  <c r="E13" i="21"/>
  <c r="I13" i="17"/>
  <c r="I15" i="19"/>
  <c r="I14" i="19"/>
  <c r="C11" i="21"/>
  <c r="D11" i="21"/>
  <c r="C12" i="17"/>
  <c r="D12" i="17"/>
  <c r="G16" i="18"/>
  <c r="H16" i="18"/>
  <c r="H11" i="21"/>
  <c r="I12" i="21"/>
  <c r="I14" i="17"/>
  <c r="I16" i="18"/>
  <c r="E16" i="22"/>
  <c r="C13" i="15"/>
  <c r="D13" i="15"/>
  <c r="H14" i="17"/>
  <c r="H17" i="18"/>
  <c r="C15" i="18"/>
  <c r="D15" i="18"/>
  <c r="I14" i="15"/>
  <c r="E13" i="17"/>
  <c r="F17" i="18"/>
  <c r="F16" i="15"/>
  <c r="G16" i="19"/>
  <c r="E16" i="19"/>
  <c r="G16" i="15"/>
  <c r="E15" i="17"/>
  <c r="E15" i="20"/>
  <c r="E17" i="22"/>
  <c r="G15" i="15"/>
  <c r="C16" i="22"/>
  <c r="D16" i="22"/>
  <c r="C12" i="21"/>
  <c r="D12" i="21"/>
  <c r="E14" i="21"/>
  <c r="F17" i="19"/>
  <c r="C16" i="18"/>
  <c r="D16" i="18"/>
  <c r="I18" i="18"/>
  <c r="I6" i="20"/>
  <c r="G5" i="19"/>
  <c r="E7" i="18"/>
  <c r="F6" i="19"/>
  <c r="G6" i="18"/>
  <c r="F5" i="19"/>
  <c r="I8" i="22"/>
  <c r="C6" i="20"/>
  <c r="D6" i="20"/>
  <c r="G6" i="20"/>
  <c r="G11" i="18"/>
  <c r="E9" i="22"/>
  <c r="I10" i="19"/>
  <c r="H12" i="18"/>
  <c r="C7" i="20"/>
  <c r="D7" i="20"/>
  <c r="F9" i="20"/>
  <c r="G7" i="20"/>
  <c r="E8" i="17"/>
  <c r="C7" i="15"/>
  <c r="D7" i="15"/>
  <c r="H11" i="19"/>
  <c r="E8" i="20"/>
  <c r="I10" i="17"/>
  <c r="I11" i="15"/>
  <c r="F10" i="17"/>
  <c r="C14" i="18"/>
  <c r="D14" i="18"/>
  <c r="I12" i="22"/>
  <c r="E8" i="21"/>
  <c r="F15" i="18"/>
  <c r="H12" i="22"/>
  <c r="E11" i="15"/>
  <c r="G11" i="20"/>
  <c r="H10" i="17"/>
  <c r="E12" i="22"/>
  <c r="F10" i="21"/>
  <c r="C11" i="15"/>
  <c r="D11" i="15"/>
  <c r="I9" i="21"/>
  <c r="G10" i="20"/>
  <c r="H13" i="15"/>
  <c r="H13" i="20"/>
  <c r="H15" i="18"/>
  <c r="I15" i="18"/>
  <c r="F13" i="22"/>
  <c r="G10" i="21"/>
  <c r="G13" i="19"/>
  <c r="F12" i="21"/>
  <c r="E15" i="18"/>
  <c r="E11" i="17"/>
  <c r="G13" i="22"/>
  <c r="F11" i="17"/>
  <c r="G14" i="17"/>
  <c r="G17" i="18"/>
  <c r="F14" i="19"/>
  <c r="C14" i="17"/>
  <c r="D14" i="17"/>
  <c r="H12" i="20"/>
  <c r="I12" i="20"/>
  <c r="H14" i="19"/>
  <c r="E14" i="20"/>
  <c r="E16" i="18"/>
  <c r="F14" i="20"/>
  <c r="F12" i="17"/>
  <c r="E14" i="22"/>
  <c r="E17" i="18"/>
  <c r="H15" i="22"/>
  <c r="E15" i="19"/>
  <c r="C11" i="20"/>
  <c r="D11" i="20"/>
  <c r="I16" i="22"/>
  <c r="G16" i="22"/>
  <c r="G13" i="21"/>
  <c r="H18" i="18"/>
  <c r="F14" i="22"/>
  <c r="I13" i="22"/>
  <c r="C13" i="17"/>
  <c r="D13" i="17"/>
  <c r="F15" i="15"/>
  <c r="C13" i="21"/>
  <c r="D13" i="21"/>
  <c r="G15" i="20"/>
  <c r="H16" i="19"/>
  <c r="H16" i="21"/>
  <c r="I19" i="18"/>
  <c r="E14" i="17"/>
  <c r="F14" i="17"/>
  <c r="I14" i="21"/>
  <c r="H14" i="20"/>
  <c r="I13" i="21"/>
  <c r="H16" i="22"/>
  <c r="I17" i="22"/>
  <c r="I15" i="20"/>
  <c r="I16" i="19"/>
  <c r="C17" i="22"/>
  <c r="D17" i="22"/>
  <c r="C17" i="19"/>
  <c r="D17" i="19"/>
  <c r="G13" i="15"/>
  <c r="H15" i="20"/>
  <c r="E18" i="17"/>
  <c r="G16" i="17"/>
  <c r="F18" i="19"/>
  <c r="I20" i="18"/>
  <c r="G18" i="22"/>
  <c r="E15" i="21"/>
  <c r="I17" i="15"/>
  <c r="F18" i="22"/>
  <c r="F15" i="21"/>
  <c r="C15" i="21"/>
  <c r="D15" i="21"/>
  <c r="H16" i="17"/>
  <c r="G15" i="21"/>
  <c r="E16" i="20"/>
  <c r="H18" i="17"/>
  <c r="F16" i="17"/>
  <c r="E18" i="15"/>
  <c r="G18" i="20"/>
  <c r="I18" i="15"/>
  <c r="I22" i="22"/>
  <c r="C19" i="22"/>
  <c r="D19" i="22"/>
  <c r="C20" i="18"/>
  <c r="D20" i="18"/>
  <c r="E17" i="17"/>
  <c r="F19" i="19"/>
  <c r="C15" i="20"/>
  <c r="D15" i="20"/>
  <c r="E21" i="18"/>
  <c r="H16" i="20"/>
  <c r="F19" i="15"/>
  <c r="G19" i="15"/>
  <c r="G21" i="18"/>
  <c r="E19" i="22"/>
  <c r="H18" i="15"/>
  <c r="F21" i="15"/>
  <c r="H17" i="21"/>
  <c r="H22" i="19"/>
  <c r="E22" i="22"/>
  <c r="G22" i="22"/>
  <c r="G23" i="18"/>
  <c r="G17" i="21"/>
  <c r="E21" i="15"/>
  <c r="E22" i="19"/>
  <c r="H19" i="20"/>
  <c r="G23" i="19"/>
  <c r="C21" i="19"/>
  <c r="D21" i="19"/>
  <c r="F20" i="15"/>
  <c r="H19" i="15"/>
  <c r="I22" i="15"/>
  <c r="H21" i="20"/>
  <c r="H22" i="22"/>
  <c r="F20" i="17"/>
  <c r="I24" i="22"/>
  <c r="G19" i="20"/>
  <c r="H25" i="18"/>
  <c r="C18" i="21"/>
  <c r="D18" i="21"/>
  <c r="I20" i="15"/>
  <c r="H22" i="15"/>
  <c r="H23" i="22"/>
  <c r="C23" i="22"/>
  <c r="D23" i="22"/>
  <c r="C20" i="21"/>
  <c r="D20" i="21"/>
  <c r="C22" i="22"/>
  <c r="D22" i="22"/>
  <c r="H24" i="22"/>
  <c r="C21" i="17"/>
  <c r="D21" i="17"/>
  <c r="I24" i="18"/>
  <c r="E21" i="20"/>
  <c r="I21" i="15"/>
  <c r="F23" i="19"/>
  <c r="H24" i="18"/>
  <c r="C22" i="19"/>
  <c r="D22" i="19"/>
  <c r="F25" i="18"/>
  <c r="F21" i="17"/>
  <c r="I23" i="20"/>
  <c r="E24" i="17"/>
  <c r="C24" i="18"/>
  <c r="D24" i="18"/>
  <c r="F24" i="20"/>
  <c r="G24" i="22"/>
  <c r="F22" i="21"/>
  <c r="E23" i="20"/>
  <c r="G22" i="21"/>
  <c r="H23" i="20"/>
  <c r="F27" i="18"/>
  <c r="G23" i="17"/>
  <c r="G15" i="17"/>
  <c r="G18" i="18"/>
  <c r="E19" i="18"/>
  <c r="F16" i="22"/>
  <c r="F14" i="21"/>
  <c r="H22" i="18"/>
  <c r="G16" i="20"/>
  <c r="F20" i="18"/>
  <c r="C14" i="21"/>
  <c r="D14" i="21"/>
  <c r="C16" i="19"/>
  <c r="D16" i="19"/>
  <c r="F18" i="17"/>
  <c r="I18" i="22"/>
  <c r="H18" i="19"/>
  <c r="I21" i="19"/>
  <c r="F17" i="15"/>
  <c r="E16" i="17"/>
  <c r="H15" i="21"/>
  <c r="C19" i="15"/>
  <c r="D19" i="15"/>
  <c r="I19" i="15"/>
  <c r="C20" i="22"/>
  <c r="D20" i="22"/>
  <c r="F21" i="18"/>
  <c r="H17" i="17"/>
  <c r="F16" i="20"/>
  <c r="F19" i="22"/>
  <c r="H21" i="18"/>
  <c r="I19" i="22"/>
  <c r="G18" i="17"/>
  <c r="I19" i="17"/>
  <c r="G17" i="15"/>
  <c r="G17" i="17"/>
  <c r="I21" i="18"/>
  <c r="F16" i="21"/>
  <c r="E17" i="20"/>
  <c r="G18" i="15"/>
  <c r="G19" i="19"/>
  <c r="I20" i="21"/>
  <c r="F21" i="22"/>
  <c r="H20" i="15"/>
  <c r="F23" i="18"/>
  <c r="F22" i="18"/>
  <c r="E17" i="21"/>
  <c r="C19" i="21"/>
  <c r="D19" i="21"/>
  <c r="E21" i="22"/>
  <c r="F22" i="22"/>
  <c r="E19" i="17"/>
  <c r="C20" i="15"/>
  <c r="D20" i="15"/>
  <c r="G21" i="15"/>
  <c r="C18" i="20"/>
  <c r="D18" i="20"/>
  <c r="G18" i="21"/>
  <c r="E20" i="15"/>
  <c r="I25" i="18"/>
  <c r="H20" i="21"/>
  <c r="I22" i="19"/>
  <c r="C17" i="21"/>
  <c r="D17" i="21"/>
  <c r="H23" i="19"/>
  <c r="C21" i="18"/>
  <c r="D21" i="18"/>
  <c r="E20" i="20"/>
  <c r="G21" i="22"/>
  <c r="F24" i="19"/>
  <c r="I21" i="17"/>
  <c r="C24" i="22"/>
  <c r="D24" i="22"/>
  <c r="G21" i="21"/>
  <c r="C22" i="15"/>
  <c r="D22" i="15"/>
  <c r="H22" i="20"/>
  <c r="C23" i="18"/>
  <c r="D23" i="18"/>
  <c r="E23" i="22"/>
  <c r="C20" i="20"/>
  <c r="D20" i="20"/>
  <c r="I20" i="17"/>
  <c r="I22" i="20"/>
  <c r="E21" i="21"/>
  <c r="I26" i="18"/>
  <c r="E25" i="18"/>
  <c r="I20" i="20"/>
  <c r="I22" i="21"/>
  <c r="F22" i="20"/>
  <c r="C22" i="17"/>
  <c r="D22" i="17"/>
  <c r="E26" i="18"/>
  <c r="I23" i="17"/>
  <c r="C23" i="17"/>
  <c r="D23" i="17"/>
  <c r="C25" i="18"/>
  <c r="D25" i="18"/>
  <c r="C23" i="15"/>
  <c r="D23" i="15"/>
  <c r="G24" i="15"/>
  <c r="F23" i="17"/>
  <c r="G26" i="19"/>
  <c r="F16" i="19"/>
  <c r="C13" i="20"/>
  <c r="D13" i="20"/>
  <c r="F15" i="17"/>
  <c r="I14" i="20"/>
  <c r="G19" i="18"/>
  <c r="H17" i="22"/>
  <c r="I15" i="17"/>
  <c r="I15" i="21"/>
  <c r="G22" i="18"/>
  <c r="G18" i="19"/>
  <c r="I16" i="17"/>
  <c r="H15" i="17"/>
  <c r="C19" i="18"/>
  <c r="D19" i="18"/>
  <c r="H20" i="18"/>
  <c r="H17" i="15"/>
  <c r="C16" i="17"/>
  <c r="D16" i="17"/>
  <c r="E20" i="18"/>
  <c r="H18" i="22"/>
  <c r="I16" i="20"/>
  <c r="H20" i="19"/>
  <c r="F17" i="20"/>
  <c r="H20" i="22"/>
  <c r="G17" i="20"/>
  <c r="E16" i="21"/>
  <c r="E20" i="19"/>
  <c r="H18" i="20"/>
  <c r="E19" i="15"/>
  <c r="F18" i="15"/>
  <c r="I16" i="21"/>
  <c r="I19" i="19"/>
  <c r="G19" i="22"/>
  <c r="E19" i="19"/>
  <c r="C22" i="18"/>
  <c r="D22" i="18"/>
  <c r="H19" i="17"/>
  <c r="F18" i="20"/>
  <c r="E20" i="22"/>
  <c r="G20" i="19"/>
  <c r="C21" i="22"/>
  <c r="D21" i="22"/>
  <c r="I19" i="20"/>
  <c r="F17" i="17"/>
  <c r="H23" i="18"/>
  <c r="H21" i="15"/>
  <c r="H21" i="22"/>
  <c r="E23" i="18"/>
  <c r="F21" i="19"/>
  <c r="C19" i="17"/>
  <c r="D19" i="17"/>
  <c r="H21" i="17"/>
  <c r="F19" i="21"/>
  <c r="I19" i="21"/>
  <c r="G20" i="21"/>
  <c r="C17" i="20"/>
  <c r="D17" i="20"/>
  <c r="G21" i="17"/>
  <c r="E20" i="17"/>
  <c r="H18" i="21"/>
  <c r="H21" i="21"/>
  <c r="F22" i="15"/>
  <c r="E19" i="21"/>
  <c r="F20" i="21"/>
  <c r="F18" i="21"/>
  <c r="G26" i="18"/>
  <c r="G22" i="19"/>
  <c r="I21" i="20"/>
  <c r="F24" i="22"/>
  <c r="I24" i="19"/>
  <c r="E23" i="17"/>
  <c r="H24" i="19"/>
  <c r="C26" i="18"/>
  <c r="D26" i="18"/>
  <c r="H20" i="17"/>
  <c r="E24" i="19"/>
  <c r="H25" i="22"/>
  <c r="C19" i="20"/>
  <c r="D19" i="20"/>
  <c r="G22" i="20"/>
  <c r="F21" i="20"/>
  <c r="G24" i="18"/>
  <c r="E21" i="17"/>
  <c r="C23" i="19"/>
  <c r="D23" i="19"/>
  <c r="E25" i="19"/>
  <c r="E27" i="18"/>
  <c r="E22" i="20"/>
  <c r="G25" i="19"/>
  <c r="G23" i="15"/>
  <c r="H22" i="17"/>
  <c r="F23" i="15"/>
  <c r="E25" i="22"/>
  <c r="F22" i="17"/>
  <c r="F19" i="18"/>
  <c r="C15" i="19"/>
  <c r="D15" i="19"/>
  <c r="E17" i="19"/>
  <c r="H17" i="19"/>
  <c r="H14" i="21"/>
  <c r="G16" i="21"/>
  <c r="E17" i="15"/>
  <c r="G20" i="22"/>
  <c r="E21" i="19"/>
  <c r="C17" i="15"/>
  <c r="D17" i="15"/>
  <c r="I18" i="19"/>
  <c r="F17" i="22"/>
  <c r="C16" i="21"/>
  <c r="D16" i="21"/>
  <c r="G20" i="18"/>
  <c r="G17" i="19"/>
  <c r="E18" i="19"/>
  <c r="E18" i="22"/>
  <c r="G21" i="19"/>
  <c r="E16" i="15"/>
  <c r="F20" i="22"/>
  <c r="C17" i="17"/>
  <c r="D17" i="17"/>
  <c r="H19" i="19"/>
  <c r="C21" i="15"/>
  <c r="D21" i="15"/>
  <c r="E18" i="20"/>
  <c r="I22" i="18"/>
  <c r="C18" i="22"/>
  <c r="D18" i="22"/>
  <c r="H17" i="20"/>
  <c r="C18" i="19"/>
  <c r="D18" i="19"/>
  <c r="I18" i="20"/>
  <c r="I18" i="17"/>
  <c r="F20" i="19"/>
  <c r="I20" i="19"/>
  <c r="H19" i="22"/>
  <c r="I17" i="20"/>
  <c r="E22" i="18"/>
  <c r="I17" i="17"/>
  <c r="F22" i="19"/>
  <c r="F17" i="21"/>
  <c r="G20" i="15"/>
  <c r="E23" i="19"/>
  <c r="G19" i="21"/>
  <c r="F19" i="17"/>
  <c r="E18" i="21"/>
  <c r="C18" i="15"/>
  <c r="D18" i="15"/>
  <c r="I17" i="21"/>
  <c r="F19" i="20"/>
  <c r="H19" i="21"/>
  <c r="C19" i="19"/>
  <c r="D19" i="19"/>
  <c r="H21" i="19"/>
  <c r="C20" i="19"/>
  <c r="D20" i="19"/>
  <c r="I23" i="18"/>
  <c r="G24" i="19"/>
  <c r="E22" i="15"/>
  <c r="G21" i="20"/>
  <c r="G22" i="15"/>
  <c r="E19" i="20"/>
  <c r="G20" i="17"/>
  <c r="G23" i="22"/>
  <c r="I18" i="21"/>
  <c r="F20" i="20"/>
  <c r="F23" i="22"/>
  <c r="I23" i="19"/>
  <c r="E20" i="21"/>
  <c r="H20" i="20"/>
  <c r="F26" i="18"/>
  <c r="I23" i="22"/>
  <c r="G19" i="17"/>
  <c r="E24" i="18"/>
  <c r="E24" i="22"/>
  <c r="F24" i="18"/>
  <c r="I21" i="21"/>
  <c r="I25" i="15"/>
  <c r="G20" i="20"/>
  <c r="I21" i="22"/>
  <c r="G25" i="18"/>
  <c r="H27" i="18"/>
  <c r="G22" i="17"/>
  <c r="F21" i="21"/>
  <c r="H26" i="18"/>
  <c r="F25" i="22"/>
  <c r="I23" i="15"/>
  <c r="C25" i="19"/>
  <c r="D25" i="19"/>
  <c r="G25" i="22"/>
  <c r="H22" i="21"/>
  <c r="C20" i="17"/>
  <c r="D20" i="17"/>
  <c r="E22" i="21"/>
  <c r="I22" i="17"/>
  <c r="F23" i="20"/>
  <c r="C24" i="19"/>
  <c r="D24" i="19"/>
  <c r="H25" i="19"/>
  <c r="I24" i="15"/>
  <c r="H23" i="15"/>
  <c r="E23" i="15"/>
  <c r="I27" i="18"/>
  <c r="C24" i="15"/>
  <c r="D24" i="15"/>
  <c r="E26" i="19"/>
  <c r="C23" i="21"/>
  <c r="D23" i="21"/>
  <c r="F28" i="18"/>
  <c r="E25" i="15"/>
  <c r="F24" i="21"/>
  <c r="C25" i="15"/>
  <c r="D25" i="15"/>
  <c r="E23" i="21"/>
  <c r="I28" i="18"/>
  <c r="F24" i="17"/>
  <c r="C22" i="20"/>
  <c r="D22" i="20"/>
  <c r="H28" i="18"/>
  <c r="C27" i="20"/>
  <c r="D27" i="20"/>
  <c r="E25" i="17"/>
  <c r="H25" i="20"/>
  <c r="G27" i="19"/>
  <c r="G27" i="22"/>
  <c r="G29" i="18"/>
  <c r="H28" i="19"/>
  <c r="F26" i="15"/>
  <c r="H26" i="15"/>
  <c r="E28" i="19"/>
  <c r="E27" i="22"/>
  <c r="C27" i="19"/>
  <c r="D27" i="19"/>
  <c r="C29" i="19"/>
  <c r="D29" i="19"/>
  <c r="C28" i="15"/>
  <c r="D28" i="15"/>
  <c r="H26" i="20"/>
  <c r="F27" i="15"/>
  <c r="I27" i="17"/>
  <c r="G27" i="20"/>
  <c r="F26" i="17"/>
  <c r="F26" i="21"/>
  <c r="I28" i="22"/>
  <c r="F31" i="18"/>
  <c r="G29" i="19"/>
  <c r="G31" i="18"/>
  <c r="E29" i="19"/>
  <c r="G28" i="15"/>
  <c r="F29" i="22"/>
  <c r="E29" i="22"/>
  <c r="H29" i="19"/>
  <c r="F29" i="19"/>
  <c r="I28" i="15"/>
  <c r="C27" i="15"/>
  <c r="D27" i="15"/>
  <c r="C33" i="18"/>
  <c r="D33" i="18"/>
  <c r="E32" i="22"/>
  <c r="G31" i="19"/>
  <c r="F32" i="19"/>
  <c r="H34" i="18"/>
  <c r="I35" i="18"/>
  <c r="F32" i="18"/>
  <c r="H31" i="22"/>
  <c r="H30" i="19"/>
  <c r="E30" i="19"/>
  <c r="F30" i="19"/>
  <c r="H27" i="21"/>
  <c r="F28" i="20"/>
  <c r="F31" i="22"/>
  <c r="H29" i="15"/>
  <c r="G32" i="18"/>
  <c r="I29" i="20"/>
  <c r="C26" i="21"/>
  <c r="D26" i="21"/>
  <c r="G29" i="15"/>
  <c r="I27" i="21"/>
  <c r="F29" i="15"/>
  <c r="I30" i="19"/>
  <c r="E31" i="22"/>
  <c r="I30" i="20"/>
  <c r="G32" i="19"/>
  <c r="G31" i="17"/>
  <c r="C30" i="20"/>
  <c r="D30" i="20"/>
  <c r="I30" i="21"/>
  <c r="G32" i="15"/>
  <c r="F31" i="15"/>
  <c r="F31" i="20"/>
  <c r="C31" i="17"/>
  <c r="D31" i="17"/>
  <c r="F30" i="17"/>
  <c r="I28" i="20"/>
  <c r="G35" i="18"/>
  <c r="I29" i="21"/>
  <c r="G23" i="20"/>
  <c r="C21" i="20"/>
  <c r="D21" i="20"/>
  <c r="E24" i="20"/>
  <c r="F26" i="22"/>
  <c r="G27" i="18"/>
  <c r="H24" i="15"/>
  <c r="F26" i="19"/>
  <c r="C26" i="19"/>
  <c r="D26" i="19"/>
  <c r="I27" i="19"/>
  <c r="H24" i="20"/>
  <c r="E24" i="15"/>
  <c r="E22" i="17"/>
  <c r="I26" i="19"/>
  <c r="C24" i="17"/>
  <c r="D24" i="17"/>
  <c r="C24" i="20"/>
  <c r="D24" i="20"/>
  <c r="G26" i="22"/>
  <c r="G25" i="20"/>
  <c r="I26" i="17"/>
  <c r="C26" i="22"/>
  <c r="D26" i="22"/>
  <c r="F28" i="22"/>
  <c r="E27" i="19"/>
  <c r="H29" i="18"/>
  <c r="E24" i="21"/>
  <c r="I27" i="22"/>
  <c r="H25" i="17"/>
  <c r="I28" i="19"/>
  <c r="E29" i="18"/>
  <c r="C26" i="17"/>
  <c r="D26" i="17"/>
  <c r="F27" i="17"/>
  <c r="C27" i="17"/>
  <c r="D27" i="17"/>
  <c r="H28" i="15"/>
  <c r="C25" i="17"/>
  <c r="D25" i="17"/>
  <c r="F26" i="20"/>
  <c r="C28" i="19"/>
  <c r="D28" i="19"/>
  <c r="H30" i="18"/>
  <c r="F28" i="17"/>
  <c r="C24" i="21"/>
  <c r="D24" i="21"/>
  <c r="F30" i="22"/>
  <c r="I25" i="21"/>
  <c r="E27" i="20"/>
  <c r="C29" i="22"/>
  <c r="D29" i="22"/>
  <c r="I31" i="18"/>
  <c r="G30" i="22"/>
  <c r="H27" i="20"/>
  <c r="H26" i="21"/>
  <c r="I28" i="17"/>
  <c r="C29" i="18"/>
  <c r="D29" i="18"/>
  <c r="H30" i="15"/>
  <c r="G28" i="17"/>
  <c r="E34" i="18"/>
  <c r="H32" i="22"/>
  <c r="H31" i="15"/>
  <c r="C28" i="17"/>
  <c r="D28" i="17"/>
  <c r="H33" i="18"/>
  <c r="G32" i="22"/>
  <c r="H29" i="17"/>
  <c r="C31" i="18"/>
  <c r="D31" i="18"/>
  <c r="G33" i="18"/>
  <c r="E28" i="21"/>
  <c r="F32" i="22"/>
  <c r="G29" i="17"/>
  <c r="E27" i="21"/>
  <c r="G30" i="15"/>
  <c r="I32" i="22"/>
  <c r="I30" i="15"/>
  <c r="I33" i="18"/>
  <c r="I29" i="17"/>
  <c r="I29" i="22"/>
  <c r="C29" i="15"/>
  <c r="D29" i="15"/>
  <c r="G32" i="17"/>
  <c r="E31" i="15"/>
  <c r="I33" i="21"/>
  <c r="C33" i="22"/>
  <c r="D33" i="22"/>
  <c r="H30" i="21"/>
  <c r="F31" i="17"/>
  <c r="H32" i="19"/>
  <c r="E35" i="18"/>
  <c r="G29" i="21"/>
  <c r="G30" i="21"/>
  <c r="F35" i="20"/>
  <c r="C29" i="17"/>
  <c r="D29" i="17"/>
  <c r="F29" i="21"/>
  <c r="C30" i="19"/>
  <c r="D30" i="19"/>
  <c r="C28" i="21"/>
  <c r="D28" i="21"/>
  <c r="G30" i="17"/>
  <c r="I25" i="19"/>
  <c r="F23" i="21"/>
  <c r="I25" i="22"/>
  <c r="I26" i="22"/>
  <c r="G28" i="19"/>
  <c r="E28" i="18"/>
  <c r="H24" i="17"/>
  <c r="H25" i="21"/>
  <c r="G24" i="17"/>
  <c r="G23" i="21"/>
  <c r="H23" i="17"/>
  <c r="G24" i="20"/>
  <c r="F27" i="22"/>
  <c r="F25" i="15"/>
  <c r="H26" i="19"/>
  <c r="I25" i="17"/>
  <c r="H25" i="15"/>
  <c r="F25" i="17"/>
  <c r="G26" i="17"/>
  <c r="F25" i="21"/>
  <c r="I25" i="20"/>
  <c r="F28" i="19"/>
  <c r="E25" i="20"/>
  <c r="G26" i="15"/>
  <c r="H24" i="21"/>
  <c r="C27" i="18"/>
  <c r="D27" i="18"/>
  <c r="I24" i="20"/>
  <c r="F27" i="19"/>
  <c r="I24" i="21"/>
  <c r="F29" i="17"/>
  <c r="G27" i="17"/>
  <c r="F28" i="15"/>
  <c r="F29" i="20"/>
  <c r="G30" i="18"/>
  <c r="E26" i="21"/>
  <c r="F27" i="20"/>
  <c r="C26" i="15"/>
  <c r="D26" i="15"/>
  <c r="C28" i="22"/>
  <c r="D28" i="22"/>
  <c r="E27" i="17"/>
  <c r="G27" i="15"/>
  <c r="H30" i="22"/>
  <c r="E31" i="18"/>
  <c r="E30" i="22"/>
  <c r="E30" i="18"/>
  <c r="E28" i="15"/>
  <c r="C25" i="20"/>
  <c r="D25" i="20"/>
  <c r="H31" i="18"/>
  <c r="I26" i="21"/>
  <c r="E25" i="21"/>
  <c r="H27" i="15"/>
  <c r="G31" i="22"/>
  <c r="G30" i="20"/>
  <c r="F30" i="20"/>
  <c r="I32" i="19"/>
  <c r="C30" i="22"/>
  <c r="D30" i="22"/>
  <c r="E32" i="19"/>
  <c r="H28" i="20"/>
  <c r="F30" i="15"/>
  <c r="F27" i="21"/>
  <c r="G29" i="20"/>
  <c r="I28" i="21"/>
  <c r="H28" i="21"/>
  <c r="G27" i="21"/>
  <c r="F33" i="18"/>
  <c r="G34" i="18"/>
  <c r="C28" i="20"/>
  <c r="D28" i="20"/>
  <c r="E30" i="20"/>
  <c r="H32" i="18"/>
  <c r="E28" i="20"/>
  <c r="C25" i="21"/>
  <c r="D25" i="21"/>
  <c r="E30" i="15"/>
  <c r="E29" i="17"/>
  <c r="I32" i="15"/>
  <c r="C32" i="15"/>
  <c r="D32" i="15"/>
  <c r="C33" i="19"/>
  <c r="D33" i="19"/>
  <c r="H33" i="22"/>
  <c r="H35" i="18"/>
  <c r="F32" i="15"/>
  <c r="C32" i="19"/>
  <c r="D32" i="19"/>
  <c r="F30" i="21"/>
  <c r="C29" i="20"/>
  <c r="D29" i="20"/>
  <c r="E33" i="22"/>
  <c r="C32" i="18"/>
  <c r="D32" i="18"/>
  <c r="E29" i="21"/>
  <c r="E31" i="17"/>
  <c r="H37" i="22"/>
  <c r="C30" i="15"/>
  <c r="D30" i="15"/>
  <c r="H29" i="21"/>
  <c r="C32" i="20"/>
  <c r="D32" i="20"/>
  <c r="C31" i="20"/>
  <c r="D31" i="20"/>
  <c r="E34" i="19"/>
  <c r="C32" i="17"/>
  <c r="D32" i="17"/>
  <c r="C21" i="21"/>
  <c r="D21" i="21"/>
  <c r="C25" i="22"/>
  <c r="D25" i="22"/>
  <c r="I23" i="21"/>
  <c r="E26" i="15"/>
  <c r="F24" i="15"/>
  <c r="C23" i="20"/>
  <c r="D23" i="20"/>
  <c r="H27" i="22"/>
  <c r="F25" i="19"/>
  <c r="C22" i="21"/>
  <c r="D22" i="21"/>
  <c r="H23" i="21"/>
  <c r="E26" i="22"/>
  <c r="H26" i="22"/>
  <c r="I24" i="17"/>
  <c r="I26" i="15"/>
  <c r="F25" i="20"/>
  <c r="G25" i="15"/>
  <c r="G28" i="18"/>
  <c r="H28" i="17"/>
  <c r="G24" i="21"/>
  <c r="H27" i="19"/>
  <c r="I30" i="18"/>
  <c r="F29" i="18"/>
  <c r="C28" i="18"/>
  <c r="D28" i="18"/>
  <c r="H26" i="17"/>
  <c r="C27" i="22"/>
  <c r="D27" i="22"/>
  <c r="E26" i="17"/>
  <c r="I29" i="18"/>
  <c r="H28" i="22"/>
  <c r="G25" i="17"/>
  <c r="G28" i="21"/>
  <c r="F28" i="21"/>
  <c r="G25" i="21"/>
  <c r="G28" i="22"/>
  <c r="E28" i="22"/>
  <c r="I30" i="22"/>
  <c r="I27" i="20"/>
  <c r="G29" i="22"/>
  <c r="E28" i="17"/>
  <c r="C31" i="22"/>
  <c r="D31" i="22"/>
  <c r="E33" i="18"/>
  <c r="E26" i="20"/>
  <c r="H29" i="22"/>
  <c r="G26" i="21"/>
  <c r="I26" i="20"/>
  <c r="H27" i="17"/>
  <c r="I27" i="15"/>
  <c r="I29" i="19"/>
  <c r="C30" i="18"/>
  <c r="D30" i="18"/>
  <c r="G26" i="20"/>
  <c r="F30" i="18"/>
  <c r="F31" i="19"/>
  <c r="I34" i="18"/>
  <c r="H31" i="19"/>
  <c r="C32" i="22"/>
  <c r="D32" i="22"/>
  <c r="I31" i="15"/>
  <c r="H29" i="20"/>
  <c r="I29" i="15"/>
  <c r="C31" i="15"/>
  <c r="D31" i="15"/>
  <c r="E27" i="15"/>
  <c r="E29" i="15"/>
  <c r="G28" i="20"/>
  <c r="C27" i="21"/>
  <c r="D27" i="21"/>
  <c r="C34" i="18"/>
  <c r="D34" i="18"/>
  <c r="I31" i="22"/>
  <c r="E32" i="18"/>
  <c r="I31" i="19"/>
  <c r="H30" i="20"/>
  <c r="I32" i="18"/>
  <c r="C26" i="20"/>
  <c r="D26" i="20"/>
  <c r="G30" i="19"/>
  <c r="E29" i="20"/>
  <c r="E31" i="19"/>
  <c r="G31" i="20"/>
  <c r="F33" i="22"/>
  <c r="E30" i="21"/>
  <c r="F34" i="18"/>
  <c r="H33" i="19"/>
  <c r="I33" i="22"/>
  <c r="E31" i="20"/>
  <c r="F35" i="18"/>
  <c r="I30" i="17"/>
  <c r="G31" i="15"/>
  <c r="I31" i="17"/>
  <c r="I31" i="20"/>
  <c r="H30" i="17"/>
  <c r="C31" i="19"/>
  <c r="D31" i="19"/>
  <c r="H32" i="15"/>
  <c r="G33" i="22"/>
  <c r="F34" i="19"/>
  <c r="G34" i="22"/>
  <c r="I33" i="19"/>
  <c r="E33" i="21"/>
  <c r="I32" i="20"/>
  <c r="H31" i="20"/>
  <c r="F34" i="22"/>
  <c r="H34" i="19"/>
  <c r="G36" i="17"/>
  <c r="E33" i="15"/>
  <c r="G35" i="19"/>
  <c r="I32" i="21"/>
  <c r="H33" i="20"/>
  <c r="C29" i="21"/>
  <c r="D29" i="21"/>
  <c r="H31" i="17"/>
  <c r="G33" i="20"/>
  <c r="F34" i="15"/>
  <c r="F36" i="18"/>
  <c r="I33" i="17"/>
  <c r="G35" i="22"/>
  <c r="G32" i="21"/>
  <c r="F31" i="21"/>
  <c r="I37" i="19"/>
  <c r="F33" i="20"/>
  <c r="F33" i="17"/>
  <c r="H32" i="21"/>
  <c r="H38" i="20"/>
  <c r="I33" i="20"/>
  <c r="G35" i="20"/>
  <c r="H40" i="18"/>
  <c r="G35" i="15"/>
  <c r="I38" i="18"/>
  <c r="I36" i="20"/>
  <c r="G38" i="18"/>
  <c r="G36" i="19"/>
  <c r="G37" i="15"/>
  <c r="G34" i="17"/>
  <c r="I35" i="15"/>
  <c r="E34" i="20"/>
  <c r="G38" i="19"/>
  <c r="C34" i="21"/>
  <c r="D34" i="21"/>
  <c r="H36" i="22"/>
  <c r="C38" i="18"/>
  <c r="D38" i="18"/>
  <c r="F36" i="17"/>
  <c r="C35" i="19"/>
  <c r="D35" i="19"/>
  <c r="F37" i="17"/>
  <c r="H35" i="20"/>
  <c r="F35" i="21"/>
  <c r="C36" i="15"/>
  <c r="D36" i="15"/>
  <c r="G34" i="20"/>
  <c r="C35" i="17"/>
  <c r="D35" i="17"/>
  <c r="I38" i="22"/>
  <c r="E38" i="22"/>
  <c r="E41" i="18"/>
  <c r="E40" i="18"/>
  <c r="F41" i="18"/>
  <c r="G36" i="21"/>
  <c r="G39" i="19"/>
  <c r="G39" i="22"/>
  <c r="E36" i="21"/>
  <c r="F39" i="22"/>
  <c r="C37" i="17"/>
  <c r="D37" i="17"/>
  <c r="H37" i="20"/>
  <c r="I38" i="15"/>
  <c r="G38" i="15"/>
  <c r="F37" i="21"/>
  <c r="C40" i="18"/>
  <c r="D40" i="18"/>
  <c r="I37" i="17"/>
  <c r="E41" i="19"/>
  <c r="E43" i="18"/>
  <c r="C36" i="21"/>
  <c r="D36" i="21"/>
  <c r="H39" i="17"/>
  <c r="I39" i="17"/>
  <c r="G38" i="21"/>
  <c r="I41" i="19"/>
  <c r="G40" i="19"/>
  <c r="F38" i="21"/>
  <c r="E41" i="22"/>
  <c r="F40" i="22"/>
  <c r="E42" i="18"/>
  <c r="G39" i="20"/>
  <c r="G38" i="17"/>
  <c r="F41" i="19"/>
  <c r="E39" i="17"/>
  <c r="F45" i="18"/>
  <c r="C41" i="17"/>
  <c r="D41" i="17"/>
  <c r="H41" i="17"/>
  <c r="G40" i="21"/>
  <c r="F42" i="15"/>
  <c r="H40" i="20"/>
  <c r="G43" i="22"/>
  <c r="I39" i="21"/>
  <c r="F42" i="22"/>
  <c r="H42" i="19"/>
  <c r="G40" i="17"/>
  <c r="I40" i="21"/>
  <c r="E42" i="20"/>
  <c r="I45" i="18"/>
  <c r="F44" i="18"/>
  <c r="C41" i="15"/>
  <c r="D41" i="15"/>
  <c r="E40" i="20"/>
  <c r="I41" i="15"/>
  <c r="F42" i="20"/>
  <c r="G43" i="19"/>
  <c r="G45" i="15"/>
  <c r="F41" i="20"/>
  <c r="C42" i="19"/>
  <c r="D42" i="19"/>
  <c r="H44" i="22"/>
  <c r="E42" i="17"/>
  <c r="H42" i="20"/>
  <c r="G42" i="20"/>
  <c r="G45" i="22"/>
  <c r="C40" i="21"/>
  <c r="D40" i="21"/>
  <c r="G46" i="18"/>
  <c r="H41" i="21"/>
  <c r="F43" i="20"/>
  <c r="C40" i="17"/>
  <c r="D40" i="17"/>
  <c r="I42" i="15"/>
  <c r="I42" i="17"/>
  <c r="H46" i="19"/>
  <c r="F43" i="17"/>
  <c r="C43" i="17"/>
  <c r="D43" i="17"/>
  <c r="F46" i="18"/>
  <c r="G44" i="15"/>
  <c r="G43" i="20"/>
  <c r="F42" i="21"/>
  <c r="E43" i="17"/>
  <c r="I43" i="20"/>
  <c r="F44" i="20"/>
  <c r="I47" i="18"/>
  <c r="F45" i="15"/>
  <c r="E42" i="21"/>
  <c r="C42" i="20"/>
  <c r="D42" i="20"/>
  <c r="C44" i="20"/>
  <c r="D44" i="20"/>
  <c r="H47" i="18"/>
  <c r="I43" i="17"/>
  <c r="C44" i="17"/>
  <c r="D44" i="17"/>
  <c r="I46" i="19"/>
  <c r="H47" i="22"/>
  <c r="F44" i="21"/>
  <c r="I45" i="17"/>
  <c r="G48" i="19"/>
  <c r="I45" i="20"/>
  <c r="G43" i="17"/>
  <c r="G47" i="22"/>
  <c r="I47" i="22"/>
  <c r="C45" i="17"/>
  <c r="D45" i="17"/>
  <c r="F49" i="22"/>
  <c r="H49" i="18"/>
  <c r="G45" i="21"/>
  <c r="H49" i="19"/>
  <c r="I51" i="18"/>
  <c r="H50" i="18"/>
  <c r="E44" i="15"/>
  <c r="H45" i="21"/>
  <c r="I50" i="18"/>
  <c r="G48" i="22"/>
  <c r="E49" i="18"/>
  <c r="H46" i="20"/>
  <c r="G46" i="17"/>
  <c r="E33" i="19"/>
  <c r="H34" i="22"/>
  <c r="I34" i="22"/>
  <c r="F32" i="17"/>
  <c r="I32" i="17"/>
  <c r="H32" i="20"/>
  <c r="E35" i="22"/>
  <c r="E36" i="18"/>
  <c r="G34" i="15"/>
  <c r="E37" i="22"/>
  <c r="E35" i="19"/>
  <c r="H36" i="18"/>
  <c r="I36" i="18"/>
  <c r="H37" i="18"/>
  <c r="F35" i="22"/>
  <c r="E35" i="20"/>
  <c r="H33" i="17"/>
  <c r="H33" i="21"/>
  <c r="E31" i="21"/>
  <c r="I31" i="21"/>
  <c r="F35" i="19"/>
  <c r="C34" i="19"/>
  <c r="D34" i="19"/>
  <c r="I35" i="19"/>
  <c r="C35" i="22"/>
  <c r="D35" i="22"/>
  <c r="G33" i="17"/>
  <c r="H39" i="18"/>
  <c r="F34" i="21"/>
  <c r="F37" i="19"/>
  <c r="G35" i="21"/>
  <c r="G36" i="22"/>
  <c r="F36" i="20"/>
  <c r="H36" i="20"/>
  <c r="E34" i="17"/>
  <c r="I35" i="17"/>
  <c r="H37" i="15"/>
  <c r="E37" i="15"/>
  <c r="F35" i="15"/>
  <c r="I40" i="18"/>
  <c r="I36" i="17"/>
  <c r="G36" i="20"/>
  <c r="F36" i="19"/>
  <c r="F36" i="22"/>
  <c r="C36" i="22"/>
  <c r="D36" i="22"/>
  <c r="H36" i="15"/>
  <c r="C37" i="18"/>
  <c r="D37" i="18"/>
  <c r="F37" i="15"/>
  <c r="I38" i="19"/>
  <c r="C36" i="17"/>
  <c r="D36" i="17"/>
  <c r="E37" i="20"/>
  <c r="F38" i="22"/>
  <c r="C39" i="15"/>
  <c r="D39" i="15"/>
  <c r="I37" i="21"/>
  <c r="C33" i="20"/>
  <c r="D33" i="20"/>
  <c r="E39" i="19"/>
  <c r="H36" i="17"/>
  <c r="C38" i="15"/>
  <c r="D38" i="15"/>
  <c r="H39" i="22"/>
  <c r="C39" i="18"/>
  <c r="D39" i="18"/>
  <c r="E39" i="15"/>
  <c r="I39" i="22"/>
  <c r="E39" i="22"/>
  <c r="C38" i="19"/>
  <c r="D38" i="19"/>
  <c r="G39" i="15"/>
  <c r="G38" i="20"/>
  <c r="E38" i="20"/>
  <c r="F38" i="20"/>
  <c r="F40" i="15"/>
  <c r="E37" i="17"/>
  <c r="F43" i="18"/>
  <c r="H41" i="22"/>
  <c r="E40" i="19"/>
  <c r="I38" i="20"/>
  <c r="C38" i="22"/>
  <c r="D38" i="22"/>
  <c r="I40" i="15"/>
  <c r="E40" i="22"/>
  <c r="C39" i="17"/>
  <c r="D39" i="17"/>
  <c r="I38" i="17"/>
  <c r="C40" i="22"/>
  <c r="D40" i="22"/>
  <c r="I40" i="22"/>
  <c r="H38" i="17"/>
  <c r="G41" i="22"/>
  <c r="I38" i="21"/>
  <c r="H43" i="18"/>
  <c r="E40" i="21"/>
  <c r="H44" i="18"/>
  <c r="F41" i="22"/>
  <c r="F40" i="17"/>
  <c r="G39" i="21"/>
  <c r="H45" i="18"/>
  <c r="C40" i="19"/>
  <c r="D40" i="19"/>
  <c r="I40" i="20"/>
  <c r="I43" i="19"/>
  <c r="H40" i="17"/>
  <c r="H39" i="21"/>
  <c r="F41" i="15"/>
  <c r="E40" i="17"/>
  <c r="H41" i="15"/>
  <c r="F40" i="20"/>
  <c r="E42" i="22"/>
  <c r="I42" i="22"/>
  <c r="E42" i="15"/>
  <c r="C41" i="20"/>
  <c r="D41" i="20"/>
  <c r="E43" i="21"/>
  <c r="G42" i="15"/>
  <c r="E41" i="20"/>
  <c r="C42" i="22"/>
  <c r="D42" i="22"/>
  <c r="G42" i="17"/>
  <c r="H44" i="19"/>
  <c r="E41" i="21"/>
  <c r="F43" i="15"/>
  <c r="F44" i="19"/>
  <c r="I46" i="18"/>
  <c r="H43" i="15"/>
  <c r="C42" i="17"/>
  <c r="D42" i="17"/>
  <c r="E44" i="19"/>
  <c r="E44" i="22"/>
  <c r="I44" i="19"/>
  <c r="E44" i="17"/>
  <c r="G44" i="20"/>
  <c r="F45" i="22"/>
  <c r="F43" i="21"/>
  <c r="I44" i="17"/>
  <c r="G42" i="21"/>
  <c r="G46" i="19"/>
  <c r="H45" i="19"/>
  <c r="F47" i="18"/>
  <c r="F48" i="18"/>
  <c r="G46" i="21"/>
  <c r="G43" i="21"/>
  <c r="G44" i="17"/>
  <c r="F44" i="15"/>
  <c r="C41" i="21"/>
  <c r="D41" i="21"/>
  <c r="E47" i="18"/>
  <c r="I46" i="15"/>
  <c r="G46" i="15"/>
  <c r="G49" i="18"/>
  <c r="G47" i="19"/>
  <c r="I48" i="19"/>
  <c r="H47" i="19"/>
  <c r="I46" i="22"/>
  <c r="F46" i="22"/>
  <c r="C47" i="22"/>
  <c r="D47" i="22"/>
  <c r="H46" i="22"/>
  <c r="E48" i="19"/>
  <c r="F47" i="15"/>
  <c r="G47" i="20"/>
  <c r="F46" i="15"/>
  <c r="F48" i="22"/>
  <c r="F46" i="21"/>
  <c r="G47" i="17"/>
  <c r="G45" i="20"/>
  <c r="E47" i="17"/>
  <c r="C47" i="17"/>
  <c r="D47" i="17"/>
  <c r="H48" i="15"/>
  <c r="F47" i="19"/>
  <c r="C48" i="22"/>
  <c r="D48" i="22"/>
  <c r="H51" i="18"/>
  <c r="C45" i="20"/>
  <c r="D45" i="20"/>
  <c r="C46" i="22"/>
  <c r="D46" i="22"/>
  <c r="E51" i="22"/>
  <c r="I47" i="17"/>
  <c r="F47" i="17"/>
  <c r="C49" i="19"/>
  <c r="D49" i="19"/>
  <c r="H48" i="22"/>
  <c r="C30" i="17"/>
  <c r="D30" i="17"/>
  <c r="E32" i="17"/>
  <c r="F32" i="20"/>
  <c r="H32" i="17"/>
  <c r="E32" i="15"/>
  <c r="C35" i="18"/>
  <c r="D35" i="18"/>
  <c r="E34" i="22"/>
  <c r="H35" i="22"/>
  <c r="F37" i="18"/>
  <c r="I36" i="15"/>
  <c r="I34" i="15"/>
  <c r="G37" i="18"/>
  <c r="C33" i="15"/>
  <c r="D33" i="15"/>
  <c r="F32" i="21"/>
  <c r="I39" i="18"/>
  <c r="G33" i="19"/>
  <c r="C31" i="21"/>
  <c r="D31" i="21"/>
  <c r="I34" i="21"/>
  <c r="C33" i="17"/>
  <c r="D33" i="17"/>
  <c r="F33" i="15"/>
  <c r="H31" i="21"/>
  <c r="F37" i="22"/>
  <c r="H35" i="19"/>
  <c r="E39" i="18"/>
  <c r="I37" i="18"/>
  <c r="H37" i="19"/>
  <c r="F33" i="21"/>
  <c r="H34" i="21"/>
  <c r="G39" i="18"/>
  <c r="F35" i="17"/>
  <c r="G34" i="21"/>
  <c r="C34" i="17"/>
  <c r="D34" i="17"/>
  <c r="E37" i="19"/>
  <c r="I36" i="19"/>
  <c r="C37" i="15"/>
  <c r="D37" i="15"/>
  <c r="E38" i="18"/>
  <c r="F40" i="18"/>
  <c r="C35" i="20"/>
  <c r="D35" i="20"/>
  <c r="C35" i="15"/>
  <c r="D35" i="15"/>
  <c r="C37" i="22"/>
  <c r="D37" i="22"/>
  <c r="C32" i="21"/>
  <c r="D32" i="21"/>
  <c r="E34" i="21"/>
  <c r="F34" i="20"/>
  <c r="I34" i="20"/>
  <c r="I36" i="22"/>
  <c r="H35" i="17"/>
  <c r="H34" i="17"/>
  <c r="C35" i="21"/>
  <c r="D35" i="21"/>
  <c r="H35" i="21"/>
  <c r="I36" i="21"/>
  <c r="E38" i="15"/>
  <c r="I37" i="20"/>
  <c r="C39" i="22"/>
  <c r="D39" i="22"/>
  <c r="C33" i="21"/>
  <c r="D33" i="21"/>
  <c r="F39" i="19"/>
  <c r="C34" i="15"/>
  <c r="D34" i="15"/>
  <c r="F36" i="21"/>
  <c r="H38" i="22"/>
  <c r="G36" i="15"/>
  <c r="G37" i="20"/>
  <c r="E37" i="21"/>
  <c r="H37" i="17"/>
  <c r="H39" i="15"/>
  <c r="F37" i="20"/>
  <c r="G37" i="21"/>
  <c r="H37" i="21"/>
  <c r="H39" i="19"/>
  <c r="C41" i="22"/>
  <c r="D41" i="22"/>
  <c r="G42" i="18"/>
  <c r="I43" i="18"/>
  <c r="G43" i="18"/>
  <c r="I42" i="18"/>
  <c r="H38" i="21"/>
  <c r="H40" i="22"/>
  <c r="C38" i="17"/>
  <c r="D38" i="17"/>
  <c r="H41" i="19"/>
  <c r="I40" i="19"/>
  <c r="F38" i="17"/>
  <c r="C40" i="15"/>
  <c r="D40" i="15"/>
  <c r="I39" i="20"/>
  <c r="H40" i="19"/>
  <c r="E39" i="20"/>
  <c r="H39" i="20"/>
  <c r="F43" i="19"/>
  <c r="G44" i="18"/>
  <c r="C38" i="21"/>
  <c r="D38" i="21"/>
  <c r="F42" i="19"/>
  <c r="C39" i="21"/>
  <c r="D39" i="21"/>
  <c r="E40" i="15"/>
  <c r="C40" i="20"/>
  <c r="D40" i="20"/>
  <c r="H42" i="22"/>
  <c r="G41" i="19"/>
  <c r="E43" i="22"/>
  <c r="E41" i="15"/>
  <c r="H43" i="19"/>
  <c r="E38" i="17"/>
  <c r="I44" i="18"/>
  <c r="G41" i="15"/>
  <c r="G42" i="19"/>
  <c r="F39" i="21"/>
  <c r="C43" i="22"/>
  <c r="D43" i="22"/>
  <c r="C42" i="15"/>
  <c r="D42" i="15"/>
  <c r="F41" i="17"/>
  <c r="H42" i="17"/>
  <c r="I43" i="22"/>
  <c r="I42" i="20"/>
  <c r="C44" i="18"/>
  <c r="D44" i="18"/>
  <c r="C43" i="15"/>
  <c r="D43" i="15"/>
  <c r="C45" i="19"/>
  <c r="D45" i="19"/>
  <c r="I44" i="22"/>
  <c r="G41" i="21"/>
  <c r="I45" i="19"/>
  <c r="H43" i="22"/>
  <c r="F42" i="17"/>
  <c r="H46" i="18"/>
  <c r="I41" i="20"/>
  <c r="G44" i="19"/>
  <c r="H43" i="21"/>
  <c r="H45" i="15"/>
  <c r="I44" i="15"/>
  <c r="G47" i="18"/>
  <c r="H45" i="22"/>
  <c r="I48" i="18"/>
  <c r="E46" i="19"/>
  <c r="I42" i="21"/>
  <c r="E48" i="18"/>
  <c r="G45" i="19"/>
  <c r="H44" i="15"/>
  <c r="F45" i="19"/>
  <c r="C44" i="15"/>
  <c r="D44" i="15"/>
  <c r="F44" i="17"/>
  <c r="I45" i="15"/>
  <c r="H43" i="17"/>
  <c r="E45" i="15"/>
  <c r="C47" i="18"/>
  <c r="D47" i="18"/>
  <c r="E47" i="22"/>
  <c r="F45" i="17"/>
  <c r="C43" i="20"/>
  <c r="D43" i="20"/>
  <c r="H48" i="18"/>
  <c r="I44" i="21"/>
  <c r="G45" i="17"/>
  <c r="H48" i="19"/>
  <c r="F49" i="18"/>
  <c r="C42" i="21"/>
  <c r="D42" i="21"/>
  <c r="C46" i="19"/>
  <c r="D46" i="19"/>
  <c r="C48" i="18"/>
  <c r="D48" i="18"/>
  <c r="F48" i="15"/>
  <c r="I45" i="22"/>
  <c r="E49" i="19"/>
  <c r="H46" i="17"/>
  <c r="I48" i="20"/>
  <c r="I49" i="19"/>
  <c r="I46" i="20"/>
  <c r="G51" i="18"/>
  <c r="C48" i="15"/>
  <c r="D48" i="15"/>
  <c r="H45" i="20"/>
  <c r="F46" i="20"/>
  <c r="E48" i="22"/>
  <c r="G49" i="22"/>
  <c r="F51" i="18"/>
  <c r="C51" i="22"/>
  <c r="D51" i="22"/>
  <c r="G48" i="21"/>
  <c r="I46" i="17"/>
  <c r="I49" i="22"/>
  <c r="H47" i="15"/>
  <c r="C51" i="18"/>
  <c r="D51" i="18"/>
  <c r="H51" i="22"/>
  <c r="G48" i="20"/>
  <c r="G46" i="20"/>
  <c r="C49" i="17"/>
  <c r="D49" i="17"/>
  <c r="F33" i="19"/>
  <c r="I34" i="19"/>
  <c r="C30" i="21"/>
  <c r="D30" i="21"/>
  <c r="G34" i="19"/>
  <c r="E32" i="20"/>
  <c r="G32" i="20"/>
  <c r="I37" i="15"/>
  <c r="E30" i="17"/>
  <c r="H34" i="15"/>
  <c r="E33" i="20"/>
  <c r="E32" i="21"/>
  <c r="G33" i="15"/>
  <c r="I33" i="15"/>
  <c r="I35" i="20"/>
  <c r="G33" i="21"/>
  <c r="G36" i="18"/>
  <c r="H33" i="15"/>
  <c r="I35" i="22"/>
  <c r="C37" i="19"/>
  <c r="D37" i="19"/>
  <c r="G31" i="21"/>
  <c r="E34" i="15"/>
  <c r="C34" i="22"/>
  <c r="D34" i="22"/>
  <c r="E33" i="17"/>
  <c r="E38" i="19"/>
  <c r="G37" i="22"/>
  <c r="E37" i="18"/>
  <c r="H36" i="21"/>
  <c r="E36" i="20"/>
  <c r="F39" i="18"/>
  <c r="H38" i="19"/>
  <c r="E35" i="21"/>
  <c r="C36" i="18"/>
  <c r="D36" i="18"/>
  <c r="E35" i="17"/>
  <c r="E36" i="19"/>
  <c r="G37" i="19"/>
  <c r="I37" i="22"/>
  <c r="F34" i="17"/>
  <c r="F38" i="19"/>
  <c r="H38" i="18"/>
  <c r="H34" i="20"/>
  <c r="G37" i="17"/>
  <c r="I35" i="21"/>
  <c r="F38" i="18"/>
  <c r="G35" i="17"/>
  <c r="I34" i="17"/>
  <c r="E36" i="22"/>
  <c r="H36" i="19"/>
  <c r="H35" i="15"/>
  <c r="G40" i="18"/>
  <c r="C34" i="20"/>
  <c r="D34" i="20"/>
  <c r="I39" i="15"/>
  <c r="C36" i="19"/>
  <c r="D36" i="19"/>
  <c r="C36" i="20"/>
  <c r="D36" i="20"/>
  <c r="E36" i="15"/>
  <c r="G38" i="22"/>
  <c r="F36" i="15"/>
  <c r="F38" i="15"/>
  <c r="H38" i="15"/>
  <c r="I41" i="18"/>
  <c r="E36" i="17"/>
  <c r="E35" i="15"/>
  <c r="I41" i="22"/>
  <c r="F39" i="15"/>
  <c r="C39" i="19"/>
  <c r="D39" i="19"/>
  <c r="G41" i="18"/>
  <c r="H41" i="18"/>
  <c r="I39" i="19"/>
  <c r="C42" i="18"/>
  <c r="D42" i="18"/>
  <c r="H42" i="18"/>
  <c r="G40" i="22"/>
  <c r="F39" i="17"/>
  <c r="E38" i="21"/>
  <c r="C41" i="19"/>
  <c r="D41" i="19"/>
  <c r="F39" i="20"/>
  <c r="G39" i="17"/>
  <c r="C37" i="20"/>
  <c r="D37" i="20"/>
  <c r="C41" i="18"/>
  <c r="D41" i="18"/>
  <c r="G40" i="15"/>
  <c r="C37" i="21"/>
  <c r="D37" i="21"/>
  <c r="F40" i="19"/>
  <c r="H40" i="15"/>
  <c r="H42" i="15"/>
  <c r="C38" i="20"/>
  <c r="D38" i="20"/>
  <c r="I44" i="20"/>
  <c r="G41" i="17"/>
  <c r="C43" i="18"/>
  <c r="D43" i="18"/>
  <c r="F43" i="22"/>
  <c r="F42" i="18"/>
  <c r="C43" i="19"/>
  <c r="D43" i="19"/>
  <c r="I40" i="17"/>
  <c r="E39" i="21"/>
  <c r="H40" i="21"/>
  <c r="G41" i="20"/>
  <c r="I42" i="19"/>
  <c r="E44" i="18"/>
  <c r="G42" i="22"/>
  <c r="F40" i="21"/>
  <c r="I41" i="17"/>
  <c r="E42" i="19"/>
  <c r="G40" i="20"/>
  <c r="E45" i="18"/>
  <c r="C39" i="20"/>
  <c r="D39" i="20"/>
  <c r="E43" i="19"/>
  <c r="G45" i="18"/>
  <c r="H41" i="20"/>
  <c r="E46" i="18"/>
  <c r="F41" i="21"/>
  <c r="C45" i="18"/>
  <c r="D45" i="18"/>
  <c r="I43" i="15"/>
  <c r="C44" i="22"/>
  <c r="D44" i="22"/>
  <c r="E41" i="17"/>
  <c r="E43" i="15"/>
  <c r="C46" i="18"/>
  <c r="D46" i="18"/>
  <c r="G43" i="15"/>
  <c r="G44" i="22"/>
  <c r="F44" i="22"/>
  <c r="I41" i="21"/>
  <c r="H44" i="17"/>
  <c r="F47" i="22"/>
  <c r="C45" i="22"/>
  <c r="D45" i="22"/>
  <c r="C45" i="15"/>
  <c r="D45" i="15"/>
  <c r="G46" i="22"/>
  <c r="F46" i="19"/>
  <c r="E45" i="22"/>
  <c r="E43" i="20"/>
  <c r="E46" i="22"/>
  <c r="H43" i="20"/>
  <c r="I43" i="21"/>
  <c r="H42" i="21"/>
  <c r="C44" i="19"/>
  <c r="D44" i="19"/>
  <c r="E44" i="20"/>
  <c r="E45" i="19"/>
  <c r="C43" i="21"/>
  <c r="D43" i="21"/>
  <c r="H44" i="20"/>
  <c r="E46" i="15"/>
  <c r="H45" i="17"/>
  <c r="F48" i="19"/>
  <c r="F45" i="20"/>
  <c r="E45" i="20"/>
  <c r="H44" i="21"/>
  <c r="G44" i="21"/>
  <c r="I47" i="19"/>
  <c r="I49" i="18"/>
  <c r="G48" i="18"/>
  <c r="H46" i="15"/>
  <c r="G50" i="18"/>
  <c r="F46" i="17"/>
  <c r="E46" i="20"/>
  <c r="H49" i="22"/>
  <c r="E47" i="20"/>
  <c r="H46" i="21"/>
  <c r="E47" i="19"/>
  <c r="F49" i="19"/>
  <c r="C47" i="15"/>
  <c r="D47" i="15"/>
  <c r="E45" i="17"/>
  <c r="E44" i="21"/>
  <c r="I45" i="21"/>
  <c r="G47" i="15"/>
  <c r="C49" i="22"/>
  <c r="D49" i="22"/>
  <c r="F47" i="20"/>
  <c r="G51" i="22"/>
  <c r="G50" i="19"/>
  <c r="E46" i="17"/>
  <c r="E45" i="21"/>
  <c r="H48" i="21"/>
  <c r="H50" i="22"/>
  <c r="E48" i="17"/>
  <c r="C48" i="19"/>
  <c r="D48" i="19"/>
  <c r="E51" i="18"/>
  <c r="E46" i="21"/>
  <c r="C48" i="20"/>
  <c r="D48" i="20"/>
  <c r="I47" i="20"/>
  <c r="I47" i="15"/>
  <c r="G53" i="18"/>
  <c r="I50" i="19"/>
  <c r="H50" i="15"/>
  <c r="C46" i="17"/>
  <c r="D46" i="17"/>
  <c r="I52" i="19"/>
  <c r="F48" i="17"/>
  <c r="I47" i="21"/>
  <c r="H49" i="17"/>
  <c r="C53" i="18"/>
  <c r="D53" i="18"/>
  <c r="I52" i="18"/>
  <c r="I48" i="17"/>
  <c r="F52" i="22"/>
  <c r="C51" i="15"/>
  <c r="D51" i="15"/>
  <c r="G52" i="18"/>
  <c r="I51" i="22"/>
  <c r="E47" i="15"/>
  <c r="E48" i="20"/>
  <c r="E50" i="19"/>
  <c r="F50" i="20"/>
  <c r="I51" i="15"/>
  <c r="E50" i="21"/>
  <c r="G50" i="15"/>
  <c r="G53" i="22"/>
  <c r="C51" i="19"/>
  <c r="D51" i="19"/>
  <c r="F51" i="20"/>
  <c r="E50" i="20"/>
  <c r="I50" i="21"/>
  <c r="F50" i="17"/>
  <c r="C49" i="20"/>
  <c r="D49" i="20"/>
  <c r="H52" i="22"/>
  <c r="E55" i="18"/>
  <c r="H53" i="15"/>
  <c r="H52" i="19"/>
  <c r="E54" i="19"/>
  <c r="H53" i="22"/>
  <c r="C54" i="15"/>
  <c r="D54" i="15"/>
  <c r="G53" i="17"/>
  <c r="G57" i="18"/>
  <c r="G55" i="22"/>
  <c r="E50" i="17"/>
  <c r="H52" i="15"/>
  <c r="C50" i="20"/>
  <c r="D50" i="20"/>
  <c r="H54" i="19"/>
  <c r="C55" i="22"/>
  <c r="D55" i="22"/>
  <c r="C53" i="22"/>
  <c r="D53" i="22"/>
  <c r="C49" i="21"/>
  <c r="D49" i="21"/>
  <c r="G52" i="20"/>
  <c r="E57" i="18"/>
  <c r="F54" i="20"/>
  <c r="H55" i="22"/>
  <c r="I55" i="22"/>
  <c r="E52" i="20"/>
  <c r="F51" i="21"/>
  <c r="G56" i="22"/>
  <c r="F53" i="21"/>
  <c r="G58" i="18"/>
  <c r="I52" i="17"/>
  <c r="E51" i="21"/>
  <c r="I53" i="20"/>
  <c r="F55" i="19"/>
  <c r="C52" i="20"/>
  <c r="D52" i="20"/>
  <c r="G53" i="15"/>
  <c r="F53" i="20"/>
  <c r="G57" i="15"/>
  <c r="F54" i="17"/>
  <c r="H57" i="19"/>
  <c r="I59" i="18"/>
  <c r="G54" i="17"/>
  <c r="C54" i="17"/>
  <c r="D54" i="17"/>
  <c r="I55" i="15"/>
  <c r="E59" i="18"/>
  <c r="H54" i="17"/>
  <c r="E53" i="21"/>
  <c r="F56" i="19"/>
  <c r="F57" i="19"/>
  <c r="F59" i="18"/>
  <c r="C58" i="19"/>
  <c r="D58" i="19"/>
  <c r="F56" i="17"/>
  <c r="H58" i="22"/>
  <c r="G56" i="17"/>
  <c r="G56" i="20"/>
  <c r="E57" i="15"/>
  <c r="H55" i="17"/>
  <c r="E56" i="20"/>
  <c r="C53" i="21"/>
  <c r="D53" i="21"/>
  <c r="F59" i="22"/>
  <c r="E56" i="21"/>
  <c r="E58" i="22"/>
  <c r="H58" i="19"/>
  <c r="I55" i="21"/>
  <c r="F60" i="18"/>
  <c r="I57" i="15"/>
  <c r="F59" i="15"/>
  <c r="F58" i="15"/>
  <c r="F60" i="19"/>
  <c r="H58" i="15"/>
  <c r="E57" i="21"/>
  <c r="E59" i="15"/>
  <c r="G58" i="15"/>
  <c r="G57" i="21"/>
  <c r="F63" i="18"/>
  <c r="F57" i="20"/>
  <c r="E59" i="19"/>
  <c r="H59" i="15"/>
  <c r="F57" i="21"/>
  <c r="F60" i="15"/>
  <c r="C60" i="18"/>
  <c r="D60" i="18"/>
  <c r="H57" i="17"/>
  <c r="I58" i="20"/>
  <c r="G57" i="17"/>
  <c r="I60" i="22"/>
  <c r="E58" i="20"/>
  <c r="G59" i="15"/>
  <c r="F62" i="22"/>
  <c r="C58" i="17"/>
  <c r="D58" i="17"/>
  <c r="E62" i="19"/>
  <c r="I62" i="22"/>
  <c r="G61" i="17"/>
  <c r="C59" i="15"/>
  <c r="D59" i="15"/>
  <c r="E58" i="21"/>
  <c r="H63" i="22"/>
  <c r="I59" i="21"/>
  <c r="G60" i="20"/>
  <c r="E62" i="22"/>
  <c r="E61" i="22"/>
  <c r="H60" i="15"/>
  <c r="I59" i="17"/>
  <c r="I63" i="22"/>
  <c r="E57" i="17"/>
  <c r="I65" i="18"/>
  <c r="H62" i="20"/>
  <c r="G61" i="20"/>
  <c r="C63" i="18"/>
  <c r="D63" i="18"/>
  <c r="H61" i="20"/>
  <c r="I61" i="17"/>
  <c r="F63" i="22"/>
  <c r="I62" i="15"/>
  <c r="I62" i="17"/>
  <c r="G64" i="18"/>
  <c r="F64" i="18"/>
  <c r="E60" i="17"/>
  <c r="H61" i="21"/>
  <c r="E60" i="20"/>
  <c r="E61" i="21"/>
  <c r="I60" i="20"/>
  <c r="G62" i="17"/>
  <c r="H64" i="19"/>
  <c r="H67" i="18"/>
  <c r="I62" i="21"/>
  <c r="I65" i="19"/>
  <c r="F67" i="18"/>
  <c r="C65" i="18"/>
  <c r="D65" i="18"/>
  <c r="F50" i="22"/>
  <c r="E51" i="19"/>
  <c r="C49" i="15"/>
  <c r="D49" i="15"/>
  <c r="G48" i="15"/>
  <c r="F51" i="22"/>
  <c r="I53" i="18"/>
  <c r="H47" i="20"/>
  <c r="F45" i="21"/>
  <c r="F51" i="19"/>
  <c r="H47" i="17"/>
  <c r="F49" i="17"/>
  <c r="G49" i="20"/>
  <c r="C50" i="22"/>
  <c r="D50" i="22"/>
  <c r="I50" i="22"/>
  <c r="C46" i="21"/>
  <c r="D46" i="21"/>
  <c r="C48" i="17"/>
  <c r="D48" i="17"/>
  <c r="E49" i="20"/>
  <c r="F48" i="20"/>
  <c r="C47" i="20"/>
  <c r="D47" i="20"/>
  <c r="F47" i="21"/>
  <c r="H47" i="21"/>
  <c r="G49" i="15"/>
  <c r="C47" i="21"/>
  <c r="D47" i="21"/>
  <c r="E53" i="18"/>
  <c r="C48" i="21"/>
  <c r="D48" i="21"/>
  <c r="H50" i="19"/>
  <c r="C50" i="19"/>
  <c r="D50" i="19"/>
  <c r="C52" i="18"/>
  <c r="D52" i="18"/>
  <c r="C50" i="17"/>
  <c r="D50" i="17"/>
  <c r="E49" i="21"/>
  <c r="G52" i="19"/>
  <c r="F52" i="19"/>
  <c r="C51" i="17"/>
  <c r="D51" i="17"/>
  <c r="C53" i="15"/>
  <c r="D53" i="15"/>
  <c r="I55" i="18"/>
  <c r="E54" i="18"/>
  <c r="I52" i="15"/>
  <c r="F55" i="18"/>
  <c r="C50" i="21"/>
  <c r="D50" i="21"/>
  <c r="H53" i="19"/>
  <c r="E51" i="17"/>
  <c r="F49" i="21"/>
  <c r="G51" i="17"/>
  <c r="G53" i="20"/>
  <c r="G52" i="15"/>
  <c r="G50" i="21"/>
  <c r="F52" i="15"/>
  <c r="H56" i="18"/>
  <c r="C52" i="15"/>
  <c r="D52" i="15"/>
  <c r="C52" i="19"/>
  <c r="D52" i="19"/>
  <c r="I53" i="22"/>
  <c r="F53" i="22"/>
  <c r="G56" i="18"/>
  <c r="F54" i="18"/>
  <c r="F55" i="15"/>
  <c r="I53" i="21"/>
  <c r="F56" i="22"/>
  <c r="E56" i="22"/>
  <c r="G55" i="19"/>
  <c r="H52" i="21"/>
  <c r="G52" i="21"/>
  <c r="I51" i="21"/>
  <c r="C54" i="19"/>
  <c r="D54" i="19"/>
  <c r="H53" i="17"/>
  <c r="H56" i="22"/>
  <c r="H52" i="17"/>
  <c r="I52" i="21"/>
  <c r="H58" i="18"/>
  <c r="C51" i="21"/>
  <c r="D51" i="21"/>
  <c r="H52" i="20"/>
  <c r="E55" i="15"/>
  <c r="H59" i="18"/>
  <c r="I56" i="19"/>
  <c r="I54" i="21"/>
  <c r="G56" i="15"/>
  <c r="G53" i="21"/>
  <c r="H54" i="20"/>
  <c r="F58" i="18"/>
  <c r="C56" i="15"/>
  <c r="D56" i="15"/>
  <c r="E55" i="20"/>
  <c r="I58" i="18"/>
  <c r="C52" i="17"/>
  <c r="D52" i="17"/>
  <c r="C55" i="19"/>
  <c r="D55" i="19"/>
  <c r="H56" i="15"/>
  <c r="I57" i="22"/>
  <c r="F56" i="20"/>
  <c r="E60" i="22"/>
  <c r="H57" i="15"/>
  <c r="E55" i="17"/>
  <c r="G60" i="18"/>
  <c r="I60" i="18"/>
  <c r="F57" i="22"/>
  <c r="C57" i="15"/>
  <c r="D57" i="15"/>
  <c r="C54" i="21"/>
  <c r="D54" i="21"/>
  <c r="C55" i="21"/>
  <c r="D55" i="21"/>
  <c r="G55" i="21"/>
  <c r="C56" i="20"/>
  <c r="D56" i="20"/>
  <c r="G57" i="19"/>
  <c r="I56" i="17"/>
  <c r="I57" i="20"/>
  <c r="G61" i="18"/>
  <c r="E57" i="20"/>
  <c r="G57" i="20"/>
  <c r="C60" i="22"/>
  <c r="D60" i="22"/>
  <c r="H60" i="22"/>
  <c r="F56" i="21"/>
  <c r="G59" i="22"/>
  <c r="H57" i="21"/>
  <c r="H59" i="22"/>
  <c r="E59" i="22"/>
  <c r="I59" i="22"/>
  <c r="F59" i="19"/>
  <c r="E63" i="18"/>
  <c r="C57" i="20"/>
  <c r="D57" i="20"/>
  <c r="I59" i="19"/>
  <c r="H60" i="19"/>
  <c r="G61" i="22"/>
  <c r="H59" i="19"/>
  <c r="I58" i="17"/>
  <c r="I62" i="18"/>
  <c r="F58" i="21"/>
  <c r="I59" i="20"/>
  <c r="C62" i="22"/>
  <c r="D62" i="22"/>
  <c r="F59" i="21"/>
  <c r="C62" i="18"/>
  <c r="D62" i="18"/>
  <c r="H63" i="18"/>
  <c r="H59" i="20"/>
  <c r="C58" i="20"/>
  <c r="D58" i="20"/>
  <c r="C60" i="15"/>
  <c r="D60" i="15"/>
  <c r="G58" i="21"/>
  <c r="I64" i="18"/>
  <c r="G60" i="15"/>
  <c r="F61" i="15"/>
  <c r="C61" i="19"/>
  <c r="D61" i="19"/>
  <c r="F60" i="21"/>
  <c r="H61" i="17"/>
  <c r="I63" i="18"/>
  <c r="C60" i="20"/>
  <c r="D60" i="20"/>
  <c r="C59" i="21"/>
  <c r="D59" i="21"/>
  <c r="C60" i="17"/>
  <c r="D60" i="17"/>
  <c r="F62" i="20"/>
  <c r="C61" i="15"/>
  <c r="D61" i="15"/>
  <c r="H60" i="17"/>
  <c r="E63" i="22"/>
  <c r="E64" i="19"/>
  <c r="C64" i="18"/>
  <c r="D64" i="18"/>
  <c r="G60" i="21"/>
  <c r="F62" i="15"/>
  <c r="C64" i="19"/>
  <c r="D64" i="19"/>
  <c r="E61" i="20"/>
  <c r="H61" i="15"/>
  <c r="G65" i="18"/>
  <c r="E63" i="19"/>
  <c r="E60" i="15"/>
  <c r="E63" i="15"/>
  <c r="H62" i="17"/>
  <c r="G61" i="21"/>
  <c r="H66" i="18"/>
  <c r="C62" i="20"/>
  <c r="D62" i="20"/>
  <c r="E62" i="20"/>
  <c r="C60" i="21"/>
  <c r="D60" i="21"/>
  <c r="C63" i="19"/>
  <c r="D63" i="19"/>
  <c r="F65" i="15"/>
  <c r="E67" i="18"/>
  <c r="H65" i="15"/>
  <c r="F64" i="22"/>
  <c r="C67" i="18"/>
  <c r="D67" i="18"/>
  <c r="C63" i="15"/>
  <c r="D63" i="15"/>
  <c r="H62" i="21"/>
  <c r="F66" i="19"/>
  <c r="I46" i="21"/>
  <c r="I48" i="22"/>
  <c r="I49" i="15"/>
  <c r="C47" i="19"/>
  <c r="D47" i="19"/>
  <c r="F50" i="18"/>
  <c r="G47" i="21"/>
  <c r="H49" i="15"/>
  <c r="C46" i="15"/>
  <c r="D46" i="15"/>
  <c r="E50" i="22"/>
  <c r="C44" i="21"/>
  <c r="D44" i="21"/>
  <c r="C49" i="18"/>
  <c r="D49" i="18"/>
  <c r="E52" i="18"/>
  <c r="H48" i="17"/>
  <c r="H54" i="18"/>
  <c r="I51" i="19"/>
  <c r="I54" i="18"/>
  <c r="G50" i="22"/>
  <c r="F51" i="15"/>
  <c r="E48" i="21"/>
  <c r="E49" i="17"/>
  <c r="G49" i="17"/>
  <c r="F49" i="20"/>
  <c r="H53" i="18"/>
  <c r="H51" i="19"/>
  <c r="E52" i="22"/>
  <c r="G51" i="19"/>
  <c r="E50" i="15"/>
  <c r="C50" i="15"/>
  <c r="D50" i="15"/>
  <c r="I52" i="22"/>
  <c r="G50" i="20"/>
  <c r="H49" i="21"/>
  <c r="E52" i="19"/>
  <c r="G51" i="15"/>
  <c r="I51" i="20"/>
  <c r="I54" i="19"/>
  <c r="C51" i="20"/>
  <c r="D51" i="20"/>
  <c r="G50" i="17"/>
  <c r="I49" i="21"/>
  <c r="F51" i="17"/>
  <c r="F54" i="19"/>
  <c r="F56" i="18"/>
  <c r="I50" i="20"/>
  <c r="G53" i="19"/>
  <c r="F53" i="19"/>
  <c r="C53" i="17"/>
  <c r="D53" i="17"/>
  <c r="E53" i="22"/>
  <c r="E56" i="18"/>
  <c r="E52" i="15"/>
  <c r="H54" i="15"/>
  <c r="E52" i="21"/>
  <c r="E51" i="15"/>
  <c r="E54" i="22"/>
  <c r="F53" i="15"/>
  <c r="H55" i="18"/>
  <c r="E55" i="19"/>
  <c r="H53" i="21"/>
  <c r="E53" i="20"/>
  <c r="C55" i="18"/>
  <c r="D55" i="18"/>
  <c r="G54" i="20"/>
  <c r="E58" i="18"/>
  <c r="C56" i="18"/>
  <c r="D56" i="18"/>
  <c r="I57" i="18"/>
  <c r="G55" i="15"/>
  <c r="F54" i="15"/>
  <c r="H55" i="15"/>
  <c r="G52" i="17"/>
  <c r="H55" i="19"/>
  <c r="H56" i="19"/>
  <c r="G54" i="22"/>
  <c r="F52" i="20"/>
  <c r="E56" i="19"/>
  <c r="F53" i="17"/>
  <c r="I54" i="20"/>
  <c r="G56" i="19"/>
  <c r="G54" i="21"/>
  <c r="C58" i="18"/>
  <c r="D58" i="18"/>
  <c r="C54" i="22"/>
  <c r="D54" i="22"/>
  <c r="I57" i="19"/>
  <c r="C57" i="22"/>
  <c r="D57" i="22"/>
  <c r="G59" i="18"/>
  <c r="E57" i="19"/>
  <c r="F55" i="20"/>
  <c r="E57" i="22"/>
  <c r="G55" i="20"/>
  <c r="I56" i="15"/>
  <c r="I55" i="17"/>
  <c r="E61" i="18"/>
  <c r="C54" i="20"/>
  <c r="D54" i="20"/>
  <c r="G58" i="22"/>
  <c r="F57" i="15"/>
  <c r="G58" i="19"/>
  <c r="I56" i="21"/>
  <c r="F55" i="21"/>
  <c r="H56" i="17"/>
  <c r="H57" i="22"/>
  <c r="C59" i="18"/>
  <c r="D59" i="18"/>
  <c r="E58" i="19"/>
  <c r="H56" i="20"/>
  <c r="F58" i="22"/>
  <c r="E56" i="15"/>
  <c r="E58" i="15"/>
  <c r="E60" i="19"/>
  <c r="E62" i="18"/>
  <c r="H57" i="20"/>
  <c r="G60" i="22"/>
  <c r="C58" i="22"/>
  <c r="D58" i="22"/>
  <c r="E58" i="17"/>
  <c r="C57" i="17"/>
  <c r="D57" i="17"/>
  <c r="G62" i="22"/>
  <c r="F57" i="17"/>
  <c r="C56" i="17"/>
  <c r="D56" i="17"/>
  <c r="G58" i="17"/>
  <c r="F58" i="17"/>
  <c r="C60" i="19"/>
  <c r="D60" i="19"/>
  <c r="I58" i="21"/>
  <c r="I59" i="15"/>
  <c r="F60" i="22"/>
  <c r="E59" i="17"/>
  <c r="H58" i="17"/>
  <c r="I58" i="15"/>
  <c r="H62" i="22"/>
  <c r="E61" i="19"/>
  <c r="G63" i="18"/>
  <c r="H64" i="18"/>
  <c r="G59" i="17"/>
  <c r="E59" i="20"/>
  <c r="F61" i="19"/>
  <c r="E62" i="15"/>
  <c r="H62" i="19"/>
  <c r="E61" i="15"/>
  <c r="G61" i="15"/>
  <c r="F61" i="22"/>
  <c r="H61" i="19"/>
  <c r="G61" i="19"/>
  <c r="H65" i="18"/>
  <c r="H59" i="17"/>
  <c r="F62" i="18"/>
  <c r="E65" i="18"/>
  <c r="F62" i="19"/>
  <c r="I61" i="15"/>
  <c r="F66" i="18"/>
  <c r="C63" i="22"/>
  <c r="D63" i="22"/>
  <c r="F61" i="21"/>
  <c r="I63" i="19"/>
  <c r="F61" i="17"/>
  <c r="C62" i="17"/>
  <c r="D62" i="17"/>
  <c r="H59" i="21"/>
  <c r="F61" i="20"/>
  <c r="H60" i="21"/>
  <c r="F65" i="18"/>
  <c r="I61" i="22"/>
  <c r="C62" i="19"/>
  <c r="D62" i="19"/>
  <c r="C59" i="20"/>
  <c r="D59" i="20"/>
  <c r="I61" i="20"/>
  <c r="H66" i="17"/>
  <c r="I65" i="22"/>
  <c r="I62" i="20"/>
  <c r="C65" i="19"/>
  <c r="D65" i="19"/>
  <c r="C66" i="18"/>
  <c r="D66" i="18"/>
  <c r="E61" i="17"/>
  <c r="F65" i="19"/>
  <c r="G64" i="19"/>
  <c r="E66" i="18"/>
  <c r="G66" i="19"/>
  <c r="G64" i="22"/>
  <c r="I63" i="21"/>
  <c r="G63" i="15"/>
  <c r="G64" i="15"/>
  <c r="C64" i="22"/>
  <c r="D64" i="22"/>
  <c r="E64" i="22"/>
  <c r="I66" i="19"/>
  <c r="C64" i="17"/>
  <c r="D64" i="17"/>
  <c r="F67" i="22"/>
  <c r="E65" i="15"/>
  <c r="H66" i="19"/>
  <c r="I68" i="22"/>
  <c r="E69" i="18"/>
  <c r="F50" i="15"/>
  <c r="C50" i="18"/>
  <c r="D50" i="18"/>
  <c r="F50" i="19"/>
  <c r="F53" i="18"/>
  <c r="E50" i="18"/>
  <c r="G48" i="17"/>
  <c r="I48" i="15"/>
  <c r="E49" i="22"/>
  <c r="F48" i="21"/>
  <c r="F49" i="15"/>
  <c r="I50" i="15"/>
  <c r="H48" i="20"/>
  <c r="H51" i="15"/>
  <c r="C52" i="22"/>
  <c r="D52" i="22"/>
  <c r="C45" i="21"/>
  <c r="D45" i="21"/>
  <c r="C46" i="20"/>
  <c r="D46" i="20"/>
  <c r="E47" i="21"/>
  <c r="I49" i="20"/>
  <c r="I49" i="17"/>
  <c r="G54" i="18"/>
  <c r="F52" i="18"/>
  <c r="E49" i="15"/>
  <c r="E48" i="15"/>
  <c r="H49" i="20"/>
  <c r="I48" i="21"/>
  <c r="H52" i="18"/>
  <c r="H51" i="20"/>
  <c r="E53" i="19"/>
  <c r="G55" i="18"/>
  <c r="H50" i="20"/>
  <c r="C54" i="18"/>
  <c r="D54" i="18"/>
  <c r="G49" i="19"/>
  <c r="C53" i="19"/>
  <c r="D53" i="19"/>
  <c r="I53" i="19"/>
  <c r="H50" i="17"/>
  <c r="G51" i="20"/>
  <c r="H54" i="22"/>
  <c r="H51" i="17"/>
  <c r="G52" i="22"/>
  <c r="I50" i="17"/>
  <c r="G49" i="21"/>
  <c r="I56" i="18"/>
  <c r="H50" i="21"/>
  <c r="H57" i="18"/>
  <c r="E53" i="15"/>
  <c r="H53" i="20"/>
  <c r="F57" i="18"/>
  <c r="I53" i="17"/>
  <c r="E51" i="20"/>
  <c r="I51" i="17"/>
  <c r="F50" i="21"/>
  <c r="F52" i="21"/>
  <c r="G54" i="19"/>
  <c r="I53" i="15"/>
  <c r="E54" i="15"/>
  <c r="G51" i="21"/>
  <c r="I54" i="15"/>
  <c r="E53" i="17"/>
  <c r="G54" i="15"/>
  <c r="E55" i="22"/>
  <c r="E54" i="20"/>
  <c r="I54" i="22"/>
  <c r="F54" i="22"/>
  <c r="I56" i="22"/>
  <c r="I52" i="20"/>
  <c r="F52" i="17"/>
  <c r="F55" i="22"/>
  <c r="I55" i="19"/>
  <c r="C57" i="18"/>
  <c r="D57" i="18"/>
  <c r="E52" i="17"/>
  <c r="H51" i="21"/>
  <c r="F61" i="18"/>
  <c r="H54" i="21"/>
  <c r="C56" i="22"/>
  <c r="D56" i="22"/>
  <c r="C55" i="15"/>
  <c r="D55" i="15"/>
  <c r="F56" i="15"/>
  <c r="F54" i="21"/>
  <c r="H55" i="20"/>
  <c r="I55" i="20"/>
  <c r="C56" i="19"/>
  <c r="D56" i="19"/>
  <c r="C52" i="21"/>
  <c r="D52" i="21"/>
  <c r="C57" i="19"/>
  <c r="D57" i="19"/>
  <c r="I54" i="17"/>
  <c r="C53" i="20"/>
  <c r="D53" i="20"/>
  <c r="E54" i="21"/>
  <c r="I58" i="19"/>
  <c r="E56" i="17"/>
  <c r="E60" i="18"/>
  <c r="E55" i="21"/>
  <c r="I61" i="18"/>
  <c r="F55" i="17"/>
  <c r="H60" i="18"/>
  <c r="C55" i="17"/>
  <c r="D55" i="17"/>
  <c r="C55" i="20"/>
  <c r="D55" i="20"/>
  <c r="G57" i="22"/>
  <c r="H55" i="21"/>
  <c r="I58" i="22"/>
  <c r="E54" i="17"/>
  <c r="F58" i="19"/>
  <c r="I57" i="17"/>
  <c r="G56" i="21"/>
  <c r="H61" i="18"/>
  <c r="G59" i="19"/>
  <c r="C59" i="22"/>
  <c r="D59" i="22"/>
  <c r="H58" i="20"/>
  <c r="I56" i="20"/>
  <c r="G58" i="20"/>
  <c r="G55" i="17"/>
  <c r="I61" i="19"/>
  <c r="I57" i="21"/>
  <c r="C61" i="18"/>
  <c r="D61" i="18"/>
  <c r="H62" i="18"/>
  <c r="G62" i="18"/>
  <c r="H63" i="19"/>
  <c r="C61" i="22"/>
  <c r="D61" i="22"/>
  <c r="H56" i="21"/>
  <c r="F58" i="20"/>
  <c r="F59" i="20"/>
  <c r="G60" i="19"/>
  <c r="I60" i="19"/>
  <c r="H58" i="21"/>
  <c r="I64" i="19"/>
  <c r="I60" i="15"/>
  <c r="F60" i="20"/>
  <c r="C59" i="17"/>
  <c r="D59" i="17"/>
  <c r="G59" i="20"/>
  <c r="F59" i="17"/>
  <c r="E59" i="21"/>
  <c r="G62" i="19"/>
  <c r="H60" i="20"/>
  <c r="C58" i="15"/>
  <c r="D58" i="15"/>
  <c r="C59" i="19"/>
  <c r="D59" i="19"/>
  <c r="E64" i="18"/>
  <c r="F60" i="17"/>
  <c r="H61" i="22"/>
  <c r="C57" i="21"/>
  <c r="D57" i="21"/>
  <c r="C56" i="21"/>
  <c r="D56" i="21"/>
  <c r="E60" i="21"/>
  <c r="G62" i="15"/>
  <c r="I60" i="17"/>
  <c r="C61" i="17"/>
  <c r="D61" i="17"/>
  <c r="I60" i="21"/>
  <c r="G60" i="17"/>
  <c r="G63" i="19"/>
  <c r="H62" i="15"/>
  <c r="G62" i="20"/>
  <c r="I62" i="19"/>
  <c r="G59" i="21"/>
  <c r="C62" i="15"/>
  <c r="D62" i="15"/>
  <c r="F63" i="19"/>
  <c r="C58" i="21"/>
  <c r="D58" i="21"/>
  <c r="G63" i="22"/>
  <c r="E65" i="19"/>
  <c r="G66" i="18"/>
  <c r="F65" i="22"/>
  <c r="I66" i="18"/>
  <c r="F62" i="21"/>
  <c r="I61" i="21"/>
  <c r="H65" i="22"/>
  <c r="E62" i="17"/>
  <c r="I64" i="22"/>
  <c r="C65" i="22"/>
  <c r="D65" i="22"/>
  <c r="G67" i="18"/>
  <c r="G62" i="21"/>
  <c r="C61" i="20"/>
  <c r="D61" i="20"/>
  <c r="H63" i="20"/>
  <c r="H64" i="22"/>
  <c r="F63" i="15"/>
  <c r="I63" i="15"/>
  <c r="I63" i="20"/>
  <c r="F64" i="19"/>
  <c r="F63" i="20"/>
  <c r="G65" i="15"/>
  <c r="G64" i="21"/>
  <c r="F64" i="15"/>
  <c r="I63" i="17"/>
  <c r="E65" i="20"/>
  <c r="F63" i="21"/>
  <c r="H64" i="15"/>
  <c r="I65" i="15"/>
  <c r="C64" i="15"/>
  <c r="D64" i="15"/>
  <c r="G63" i="21"/>
  <c r="F68" i="18"/>
  <c r="E64" i="17"/>
  <c r="C63" i="17"/>
  <c r="D63" i="17"/>
  <c r="I67" i="19"/>
  <c r="E65" i="21"/>
  <c r="G66" i="15"/>
  <c r="E66" i="17"/>
  <c r="H66" i="22"/>
  <c r="H65" i="21"/>
  <c r="F65" i="20"/>
  <c r="H69" i="19"/>
  <c r="C65" i="17"/>
  <c r="D65" i="17"/>
  <c r="I68" i="19"/>
  <c r="E70" i="18"/>
  <c r="C65" i="20"/>
  <c r="D65" i="20"/>
  <c r="G67" i="15"/>
  <c r="I65" i="21"/>
  <c r="H65" i="17"/>
  <c r="G66" i="20"/>
  <c r="H64" i="21"/>
  <c r="C67" i="19"/>
  <c r="D67" i="19"/>
  <c r="E68" i="15"/>
  <c r="H68" i="19"/>
  <c r="F66" i="21"/>
  <c r="C68" i="19"/>
  <c r="D68" i="19"/>
  <c r="H66" i="20"/>
  <c r="H68" i="15"/>
  <c r="E66" i="20"/>
  <c r="G71" i="22"/>
  <c r="I69" i="22"/>
  <c r="F69" i="15"/>
  <c r="C70" i="22"/>
  <c r="D70" i="22"/>
  <c r="I69" i="19"/>
  <c r="C71" i="22"/>
  <c r="D71" i="22"/>
  <c r="E69" i="15"/>
  <c r="C64" i="21"/>
  <c r="D64" i="21"/>
  <c r="E71" i="22"/>
  <c r="G67" i="21"/>
  <c r="H69" i="15"/>
  <c r="E67" i="17"/>
  <c r="I70" i="15"/>
  <c r="H72" i="18"/>
  <c r="F71" i="19"/>
  <c r="H69" i="17"/>
  <c r="G69" i="20"/>
  <c r="E73" i="18"/>
  <c r="F71" i="15"/>
  <c r="C70" i="15"/>
  <c r="D70" i="15"/>
  <c r="E74" i="18"/>
  <c r="F70" i="17"/>
  <c r="H71" i="22"/>
  <c r="F69" i="20"/>
  <c r="G68" i="17"/>
  <c r="C69" i="20"/>
  <c r="D69" i="20"/>
  <c r="F72" i="18"/>
  <c r="I68" i="17"/>
  <c r="G70" i="22"/>
  <c r="E72" i="20"/>
  <c r="H72" i="22"/>
  <c r="H75" i="18"/>
  <c r="I73" i="19"/>
  <c r="H72" i="19"/>
  <c r="E70" i="20"/>
  <c r="H73" i="19"/>
  <c r="G72" i="19"/>
  <c r="F72" i="15"/>
  <c r="I71" i="17"/>
  <c r="C70" i="20"/>
  <c r="D70" i="20"/>
  <c r="C72" i="22"/>
  <c r="D72" i="22"/>
  <c r="G73" i="21"/>
  <c r="C72" i="19"/>
  <c r="D72" i="19"/>
  <c r="E72" i="15"/>
  <c r="C71" i="21"/>
  <c r="D71" i="21"/>
  <c r="G71" i="17"/>
  <c r="G73" i="19"/>
  <c r="F74" i="19"/>
  <c r="I72" i="17"/>
  <c r="E74" i="19"/>
  <c r="I71" i="21"/>
  <c r="G70" i="21"/>
  <c r="G71" i="20"/>
  <c r="F73" i="17"/>
  <c r="F72" i="21"/>
  <c r="I72" i="20"/>
  <c r="G73" i="22"/>
  <c r="H74" i="20"/>
  <c r="I70" i="21"/>
  <c r="H76" i="22"/>
  <c r="E73" i="17"/>
  <c r="F72" i="20"/>
  <c r="G76" i="19"/>
  <c r="F75" i="19"/>
  <c r="E73" i="20"/>
  <c r="G73" i="20"/>
  <c r="C74" i="19"/>
  <c r="D74" i="19"/>
  <c r="F75" i="22"/>
  <c r="G72" i="20"/>
  <c r="C75" i="15"/>
  <c r="D75" i="15"/>
  <c r="C77" i="15"/>
  <c r="D77" i="15"/>
  <c r="F77" i="22"/>
  <c r="H74" i="17"/>
  <c r="F80" i="18"/>
  <c r="F76" i="15"/>
  <c r="I72" i="21"/>
  <c r="G77" i="15"/>
  <c r="C78" i="18"/>
  <c r="D78" i="18"/>
  <c r="E77" i="19"/>
  <c r="F75" i="15"/>
  <c r="H77" i="22"/>
  <c r="I80" i="18"/>
  <c r="I73" i="21"/>
  <c r="I75" i="17"/>
  <c r="H75" i="21"/>
  <c r="G75" i="15"/>
  <c r="I77" i="22"/>
  <c r="I76" i="19"/>
  <c r="C72" i="21"/>
  <c r="D72" i="21"/>
  <c r="C73" i="20"/>
  <c r="D73" i="20"/>
  <c r="F77" i="19"/>
  <c r="E75" i="17"/>
  <c r="H75" i="20"/>
  <c r="G74" i="21"/>
  <c r="H78" i="22"/>
  <c r="G80" i="18"/>
  <c r="F77" i="21"/>
  <c r="E77" i="21"/>
  <c r="I78" i="20"/>
  <c r="E76" i="17"/>
  <c r="H78" i="15"/>
  <c r="I79" i="15"/>
  <c r="F76" i="20"/>
  <c r="I78" i="17"/>
  <c r="G76" i="21"/>
  <c r="H81" i="18"/>
  <c r="G81" i="18"/>
  <c r="E76" i="15"/>
  <c r="F79" i="22"/>
  <c r="F81" i="18"/>
  <c r="C76" i="17"/>
  <c r="D76" i="17"/>
  <c r="E78" i="19"/>
  <c r="E81" i="15"/>
  <c r="F77" i="17"/>
  <c r="H79" i="15"/>
  <c r="G82" i="18"/>
  <c r="G78" i="17"/>
  <c r="E78" i="17"/>
  <c r="C77" i="17"/>
  <c r="D77" i="17"/>
  <c r="H81" i="15"/>
  <c r="H78" i="21"/>
  <c r="F82" i="15"/>
  <c r="G80" i="22"/>
  <c r="F78" i="21"/>
  <c r="E79" i="21"/>
  <c r="H80" i="15"/>
  <c r="G80" i="15"/>
  <c r="E82" i="15"/>
  <c r="C81" i="19"/>
  <c r="D81" i="19"/>
  <c r="E85" i="18"/>
  <c r="E65" i="22"/>
  <c r="G64" i="20"/>
  <c r="E63" i="20"/>
  <c r="I69" i="18"/>
  <c r="E64" i="20"/>
  <c r="F63" i="17"/>
  <c r="G66" i="22"/>
  <c r="E68" i="18"/>
  <c r="I68" i="18"/>
  <c r="C62" i="21"/>
  <c r="D62" i="21"/>
  <c r="F66" i="20"/>
  <c r="C61" i="21"/>
  <c r="D61" i="21"/>
  <c r="E64" i="15"/>
  <c r="C65" i="15"/>
  <c r="D65" i="15"/>
  <c r="G63" i="17"/>
  <c r="I70" i="18"/>
  <c r="H66" i="15"/>
  <c r="C69" i="19"/>
  <c r="D69" i="19"/>
  <c r="G65" i="20"/>
  <c r="G68" i="19"/>
  <c r="C67" i="15"/>
  <c r="D67" i="15"/>
  <c r="G70" i="18"/>
  <c r="C69" i="22"/>
  <c r="D69" i="22"/>
  <c r="I67" i="22"/>
  <c r="I66" i="15"/>
  <c r="F64" i="17"/>
  <c r="C68" i="22"/>
  <c r="D68" i="22"/>
  <c r="C68" i="18"/>
  <c r="D68" i="18"/>
  <c r="H67" i="15"/>
  <c r="I64" i="21"/>
  <c r="H63" i="17"/>
  <c r="G67" i="19"/>
  <c r="F69" i="22"/>
  <c r="G68" i="15"/>
  <c r="F69" i="19"/>
  <c r="I67" i="20"/>
  <c r="H71" i="18"/>
  <c r="F67" i="20"/>
  <c r="H69" i="22"/>
  <c r="G69" i="22"/>
  <c r="I68" i="20"/>
  <c r="E66" i="21"/>
  <c r="E67" i="21"/>
  <c r="C67" i="21"/>
  <c r="D67" i="21"/>
  <c r="G69" i="19"/>
  <c r="I67" i="21"/>
  <c r="G70" i="19"/>
  <c r="G67" i="17"/>
  <c r="I72" i="18"/>
  <c r="C71" i="18"/>
  <c r="D71" i="18"/>
  <c r="E67" i="15"/>
  <c r="G71" i="18"/>
  <c r="H70" i="19"/>
  <c r="G67" i="20"/>
  <c r="E69" i="20"/>
  <c r="H68" i="20"/>
  <c r="F68" i="15"/>
  <c r="G70" i="17"/>
  <c r="E68" i="17"/>
  <c r="C70" i="19"/>
  <c r="D70" i="19"/>
  <c r="F68" i="17"/>
  <c r="I71" i="22"/>
  <c r="F75" i="18"/>
  <c r="I70" i="17"/>
  <c r="E72" i="18"/>
  <c r="I73" i="18"/>
  <c r="E69" i="17"/>
  <c r="I68" i="21"/>
  <c r="F73" i="18"/>
  <c r="E71" i="17"/>
  <c r="I75" i="18"/>
  <c r="C72" i="18"/>
  <c r="D72" i="18"/>
  <c r="C73" i="19"/>
  <c r="D73" i="19"/>
  <c r="F72" i="19"/>
  <c r="H69" i="21"/>
  <c r="G75" i="18"/>
  <c r="H70" i="20"/>
  <c r="G71" i="15"/>
  <c r="H70" i="17"/>
  <c r="I72" i="15"/>
  <c r="E73" i="19"/>
  <c r="E71" i="21"/>
  <c r="E73" i="15"/>
  <c r="I73" i="22"/>
  <c r="E76" i="18"/>
  <c r="E74" i="22"/>
  <c r="G76" i="18"/>
  <c r="E70" i="21"/>
  <c r="H70" i="21"/>
  <c r="I76" i="18"/>
  <c r="H76" i="18"/>
  <c r="F73" i="15"/>
  <c r="C75" i="22"/>
  <c r="D75" i="22"/>
  <c r="C72" i="20"/>
  <c r="D72" i="20"/>
  <c r="E74" i="15"/>
  <c r="E76" i="22"/>
  <c r="C76" i="22"/>
  <c r="D76" i="22"/>
  <c r="C76" i="18"/>
  <c r="D76" i="18"/>
  <c r="F71" i="20"/>
  <c r="C70" i="21"/>
  <c r="D70" i="21"/>
  <c r="I74" i="17"/>
  <c r="G72" i="17"/>
  <c r="F75" i="17"/>
  <c r="G73" i="17"/>
  <c r="F76" i="19"/>
  <c r="I77" i="18"/>
  <c r="G72" i="21"/>
  <c r="H72" i="21"/>
  <c r="I77" i="19"/>
  <c r="F74" i="20"/>
  <c r="F79" i="18"/>
  <c r="G75" i="20"/>
  <c r="H75" i="17"/>
  <c r="G77" i="22"/>
  <c r="E75" i="22"/>
  <c r="H75" i="22"/>
  <c r="I76" i="17"/>
  <c r="I75" i="22"/>
  <c r="I73" i="17"/>
  <c r="H76" i="19"/>
  <c r="H75" i="15"/>
  <c r="H79" i="18"/>
  <c r="C76" i="19"/>
  <c r="D76" i="19"/>
  <c r="E75" i="15"/>
  <c r="C74" i="17"/>
  <c r="D74" i="17"/>
  <c r="C77" i="19"/>
  <c r="D77" i="19"/>
  <c r="I78" i="15"/>
  <c r="H77" i="19"/>
  <c r="G78" i="18"/>
  <c r="F78" i="22"/>
  <c r="I74" i="21"/>
  <c r="E81" i="18"/>
  <c r="G77" i="21"/>
  <c r="I76" i="21"/>
  <c r="I82" i="18"/>
  <c r="E78" i="22"/>
  <c r="C73" i="21"/>
  <c r="D73" i="21"/>
  <c r="H77" i="15"/>
  <c r="F78" i="18"/>
  <c r="F75" i="21"/>
  <c r="E77" i="20"/>
  <c r="E78" i="21"/>
  <c r="G79" i="15"/>
  <c r="E77" i="15"/>
  <c r="E82" i="18"/>
  <c r="F78" i="19"/>
  <c r="F77" i="20"/>
  <c r="G78" i="19"/>
  <c r="H82" i="18"/>
  <c r="H82" i="22"/>
  <c r="I79" i="19"/>
  <c r="H77" i="20"/>
  <c r="I78" i="21"/>
  <c r="E76" i="21"/>
  <c r="H78" i="20"/>
  <c r="F78" i="17"/>
  <c r="I77" i="17"/>
  <c r="H76" i="21"/>
  <c r="C79" i="15"/>
  <c r="D79" i="15"/>
  <c r="E80" i="19"/>
  <c r="H80" i="22"/>
  <c r="I80" i="19"/>
  <c r="C79" i="17"/>
  <c r="D79" i="17"/>
  <c r="I80" i="22"/>
  <c r="E62" i="21"/>
  <c r="I66" i="22"/>
  <c r="I67" i="18"/>
  <c r="F64" i="20"/>
  <c r="H70" i="18"/>
  <c r="C64" i="20"/>
  <c r="D64" i="20"/>
  <c r="I64" i="17"/>
  <c r="E64" i="21"/>
  <c r="G63" i="20"/>
  <c r="H64" i="20"/>
  <c r="G65" i="17"/>
  <c r="E68" i="22"/>
  <c r="E63" i="17"/>
  <c r="H64" i="17"/>
  <c r="G64" i="17"/>
  <c r="G68" i="18"/>
  <c r="I65" i="20"/>
  <c r="C66" i="17"/>
  <c r="D66" i="17"/>
  <c r="G69" i="18"/>
  <c r="I64" i="20"/>
  <c r="C63" i="20"/>
  <c r="D63" i="20"/>
  <c r="C66" i="15"/>
  <c r="D66" i="15"/>
  <c r="I66" i="17"/>
  <c r="F67" i="15"/>
  <c r="G66" i="17"/>
  <c r="I65" i="17"/>
  <c r="F69" i="18"/>
  <c r="F67" i="17"/>
  <c r="C66" i="22"/>
  <c r="D66" i="22"/>
  <c r="G67" i="22"/>
  <c r="E65" i="17"/>
  <c r="E68" i="19"/>
  <c r="H69" i="18"/>
  <c r="C69" i="18"/>
  <c r="D69" i="18"/>
  <c r="G66" i="21"/>
  <c r="E71" i="18"/>
  <c r="E69" i="22"/>
  <c r="C65" i="21"/>
  <c r="D65" i="21"/>
  <c r="I71" i="18"/>
  <c r="I69" i="15"/>
  <c r="H66" i="21"/>
  <c r="F68" i="20"/>
  <c r="C66" i="20"/>
  <c r="D66" i="20"/>
  <c r="F71" i="18"/>
  <c r="C69" i="17"/>
  <c r="D69" i="17"/>
  <c r="E71" i="19"/>
  <c r="I70" i="22"/>
  <c r="E70" i="15"/>
  <c r="I68" i="15"/>
  <c r="H67" i="21"/>
  <c r="H73" i="18"/>
  <c r="F70" i="18"/>
  <c r="E69" i="19"/>
  <c r="I69" i="17"/>
  <c r="H68" i="17"/>
  <c r="I71" i="19"/>
  <c r="E67" i="20"/>
  <c r="C71" i="15"/>
  <c r="D71" i="15"/>
  <c r="C68" i="21"/>
  <c r="D68" i="21"/>
  <c r="G71" i="19"/>
  <c r="H74" i="18"/>
  <c r="G70" i="15"/>
  <c r="E70" i="22"/>
  <c r="I70" i="20"/>
  <c r="C67" i="20"/>
  <c r="D67" i="20"/>
  <c r="I70" i="19"/>
  <c r="G69" i="17"/>
  <c r="C70" i="17"/>
  <c r="D70" i="17"/>
  <c r="I74" i="18"/>
  <c r="F70" i="19"/>
  <c r="E75" i="18"/>
  <c r="G72" i="15"/>
  <c r="I72" i="19"/>
  <c r="G69" i="21"/>
  <c r="I72" i="22"/>
  <c r="F71" i="17"/>
  <c r="F69" i="21"/>
  <c r="E72" i="19"/>
  <c r="H72" i="15"/>
  <c r="C71" i="17"/>
  <c r="D71" i="17"/>
  <c r="E69" i="21"/>
  <c r="F72" i="22"/>
  <c r="H74" i="22"/>
  <c r="H71" i="20"/>
  <c r="H72" i="17"/>
  <c r="G74" i="22"/>
  <c r="H73" i="22"/>
  <c r="F76" i="18"/>
  <c r="E72" i="17"/>
  <c r="C72" i="17"/>
  <c r="D72" i="17"/>
  <c r="H74" i="19"/>
  <c r="E71" i="20"/>
  <c r="G73" i="15"/>
  <c r="I78" i="18"/>
  <c r="H73" i="15"/>
  <c r="E74" i="20"/>
  <c r="H73" i="20"/>
  <c r="G75" i="22"/>
  <c r="I74" i="15"/>
  <c r="C73" i="22"/>
  <c r="D73" i="22"/>
  <c r="I73" i="20"/>
  <c r="E73" i="21"/>
  <c r="G74" i="19"/>
  <c r="F73" i="21"/>
  <c r="I79" i="18"/>
  <c r="I75" i="19"/>
  <c r="G76" i="22"/>
  <c r="C75" i="19"/>
  <c r="D75" i="19"/>
  <c r="H73" i="17"/>
  <c r="C77" i="18"/>
  <c r="D77" i="18"/>
  <c r="E72" i="21"/>
  <c r="H77" i="18"/>
  <c r="C74" i="20"/>
  <c r="D74" i="20"/>
  <c r="I78" i="22"/>
  <c r="G74" i="20"/>
  <c r="F73" i="20"/>
  <c r="I76" i="15"/>
  <c r="F77" i="15"/>
  <c r="G74" i="15"/>
  <c r="C71" i="20"/>
  <c r="D71" i="20"/>
  <c r="H74" i="15"/>
  <c r="E77" i="18"/>
  <c r="H74" i="21"/>
  <c r="I75" i="21"/>
  <c r="H78" i="18"/>
  <c r="I74" i="20"/>
  <c r="I75" i="20"/>
  <c r="F75" i="20"/>
  <c r="I76" i="20"/>
  <c r="C76" i="15"/>
  <c r="D76" i="15"/>
  <c r="C76" i="20"/>
  <c r="D76" i="20"/>
  <c r="G76" i="20"/>
  <c r="G75" i="17"/>
  <c r="G77" i="19"/>
  <c r="G78" i="21"/>
  <c r="F78" i="20"/>
  <c r="G79" i="22"/>
  <c r="C75" i="20"/>
  <c r="D75" i="20"/>
  <c r="C74" i="21"/>
  <c r="D74" i="21"/>
  <c r="H79" i="19"/>
  <c r="E78" i="20"/>
  <c r="E78" i="15"/>
  <c r="I81" i="18"/>
  <c r="H79" i="22"/>
  <c r="C75" i="21"/>
  <c r="D75" i="21"/>
  <c r="C82" i="18"/>
  <c r="D82" i="18"/>
  <c r="I79" i="22"/>
  <c r="G77" i="20"/>
  <c r="G81" i="22"/>
  <c r="G79" i="17"/>
  <c r="H78" i="19"/>
  <c r="C80" i="18"/>
  <c r="D80" i="18"/>
  <c r="F79" i="19"/>
  <c r="E81" i="22"/>
  <c r="H77" i="17"/>
  <c r="I80" i="17"/>
  <c r="I79" i="17"/>
  <c r="G77" i="17"/>
  <c r="F81" i="22"/>
  <c r="C80" i="19"/>
  <c r="D80" i="19"/>
  <c r="F80" i="19"/>
  <c r="C80" i="22"/>
  <c r="D80" i="22"/>
  <c r="C78" i="19"/>
  <c r="D78" i="19"/>
  <c r="H80" i="19"/>
  <c r="C81" i="18"/>
  <c r="D81" i="18"/>
  <c r="F84" i="22"/>
  <c r="H82" i="19"/>
  <c r="F82" i="22"/>
  <c r="G81" i="19"/>
  <c r="H81" i="19"/>
  <c r="F79" i="21"/>
  <c r="H84" i="18"/>
  <c r="E82" i="19"/>
  <c r="G80" i="17"/>
  <c r="C76" i="21"/>
  <c r="D76" i="21"/>
  <c r="E79" i="15"/>
  <c r="H83" i="18"/>
  <c r="I81" i="19"/>
  <c r="E77" i="17"/>
  <c r="G82" i="15"/>
  <c r="F80" i="15"/>
  <c r="F81" i="15"/>
  <c r="G82" i="22"/>
  <c r="I85" i="18"/>
  <c r="C83" i="15"/>
  <c r="D83" i="15"/>
  <c r="I82" i="15"/>
  <c r="C83" i="22"/>
  <c r="D83" i="22"/>
  <c r="E81" i="20"/>
  <c r="H63" i="15"/>
  <c r="H65" i="19"/>
  <c r="E66" i="22"/>
  <c r="G65" i="22"/>
  <c r="F62" i="17"/>
  <c r="G65" i="19"/>
  <c r="C67" i="22"/>
  <c r="D67" i="22"/>
  <c r="C63" i="21"/>
  <c r="D63" i="21"/>
  <c r="H68" i="18"/>
  <c r="H63" i="21"/>
  <c r="F65" i="17"/>
  <c r="F67" i="19"/>
  <c r="E66" i="19"/>
  <c r="I64" i="15"/>
  <c r="F66" i="22"/>
  <c r="E66" i="15"/>
  <c r="H67" i="19"/>
  <c r="E67" i="19"/>
  <c r="F68" i="19"/>
  <c r="F66" i="15"/>
  <c r="H67" i="22"/>
  <c r="C66" i="19"/>
  <c r="D66" i="19"/>
  <c r="H68" i="22"/>
  <c r="E67" i="22"/>
  <c r="F65" i="21"/>
  <c r="C70" i="18"/>
  <c r="D70" i="18"/>
  <c r="F64" i="21"/>
  <c r="H65" i="20"/>
  <c r="E63" i="21"/>
  <c r="I66" i="21"/>
  <c r="G68" i="22"/>
  <c r="G65" i="21"/>
  <c r="C67" i="17"/>
  <c r="D67" i="17"/>
  <c r="C69" i="15"/>
  <c r="D69" i="15"/>
  <c r="F68" i="22"/>
  <c r="H67" i="20"/>
  <c r="H67" i="17"/>
  <c r="I67" i="17"/>
  <c r="I66" i="20"/>
  <c r="I67" i="15"/>
  <c r="F66" i="17"/>
  <c r="G69" i="15"/>
  <c r="F69" i="17"/>
  <c r="F67" i="21"/>
  <c r="C66" i="21"/>
  <c r="D66" i="21"/>
  <c r="C68" i="17"/>
  <c r="D68" i="17"/>
  <c r="G68" i="20"/>
  <c r="F68" i="21"/>
  <c r="G73" i="18"/>
  <c r="H68" i="21"/>
  <c r="F71" i="22"/>
  <c r="C68" i="15"/>
  <c r="D68" i="15"/>
  <c r="C68" i="20"/>
  <c r="D68" i="20"/>
  <c r="G72" i="18"/>
  <c r="E68" i="21"/>
  <c r="G70" i="20"/>
  <c r="E70" i="17"/>
  <c r="G74" i="18"/>
  <c r="I71" i="15"/>
  <c r="H70" i="15"/>
  <c r="I69" i="20"/>
  <c r="H69" i="20"/>
  <c r="H71" i="15"/>
  <c r="H70" i="22"/>
  <c r="F70" i="15"/>
  <c r="G68" i="21"/>
  <c r="F70" i="22"/>
  <c r="E70" i="19"/>
  <c r="E68" i="20"/>
  <c r="H71" i="19"/>
  <c r="F73" i="19"/>
  <c r="F74" i="18"/>
  <c r="F70" i="20"/>
  <c r="I69" i="21"/>
  <c r="E72" i="22"/>
  <c r="C74" i="18"/>
  <c r="D74" i="18"/>
  <c r="H71" i="17"/>
  <c r="C73" i="18"/>
  <c r="D73" i="18"/>
  <c r="C72" i="15"/>
  <c r="D72" i="15"/>
  <c r="C71" i="19"/>
  <c r="D71" i="19"/>
  <c r="E71" i="15"/>
  <c r="G72" i="22"/>
  <c r="H72" i="20"/>
  <c r="I74" i="22"/>
  <c r="F70" i="21"/>
  <c r="H71" i="21"/>
  <c r="F74" i="22"/>
  <c r="I71" i="20"/>
  <c r="C73" i="15"/>
  <c r="D73" i="15"/>
  <c r="I74" i="19"/>
  <c r="F71" i="21"/>
  <c r="C75" i="18"/>
  <c r="D75" i="18"/>
  <c r="C74" i="22"/>
  <c r="D74" i="22"/>
  <c r="E73" i="22"/>
  <c r="F73" i="22"/>
  <c r="H73" i="21"/>
  <c r="C69" i="21"/>
  <c r="D69" i="21"/>
  <c r="I73" i="15"/>
  <c r="F77" i="18"/>
  <c r="H75" i="19"/>
  <c r="E75" i="19"/>
  <c r="F74" i="15"/>
  <c r="G71" i="21"/>
  <c r="E76" i="19"/>
  <c r="F74" i="21"/>
  <c r="G77" i="18"/>
  <c r="C73" i="17"/>
  <c r="D73" i="17"/>
  <c r="F74" i="17"/>
  <c r="G75" i="19"/>
  <c r="E74" i="17"/>
  <c r="C75" i="17"/>
  <c r="D75" i="17"/>
  <c r="F72" i="17"/>
  <c r="E75" i="20"/>
  <c r="H76" i="20"/>
  <c r="I75" i="15"/>
  <c r="E78" i="18"/>
  <c r="F76" i="17"/>
  <c r="E76" i="20"/>
  <c r="E74" i="21"/>
  <c r="C74" i="15"/>
  <c r="D74" i="15"/>
  <c r="G79" i="18"/>
  <c r="G76" i="15"/>
  <c r="I77" i="15"/>
  <c r="G74" i="17"/>
  <c r="E79" i="19"/>
  <c r="I76" i="22"/>
  <c r="H76" i="15"/>
  <c r="G78" i="22"/>
  <c r="F76" i="22"/>
  <c r="I77" i="20"/>
  <c r="F78" i="15"/>
  <c r="C77" i="22"/>
  <c r="D77" i="22"/>
  <c r="E79" i="18"/>
  <c r="E75" i="21"/>
  <c r="C79" i="18"/>
  <c r="D79" i="18"/>
  <c r="C78" i="22"/>
  <c r="D78" i="22"/>
  <c r="C78" i="15"/>
  <c r="D78" i="15"/>
  <c r="H76" i="17"/>
  <c r="H77" i="21"/>
  <c r="E80" i="18"/>
  <c r="C79" i="19"/>
  <c r="D79" i="19"/>
  <c r="G76" i="17"/>
  <c r="G75" i="21"/>
  <c r="H80" i="18"/>
  <c r="G79" i="19"/>
  <c r="E79" i="22"/>
  <c r="H78" i="17"/>
  <c r="I78" i="19"/>
  <c r="F79" i="15"/>
  <c r="C79" i="22"/>
  <c r="D79" i="22"/>
  <c r="G78" i="15"/>
  <c r="E77" i="22"/>
  <c r="F82" i="18"/>
  <c r="F76" i="21"/>
  <c r="H85" i="18"/>
  <c r="C81" i="22"/>
  <c r="D81" i="22"/>
  <c r="I77" i="21"/>
  <c r="F79" i="17"/>
  <c r="G78" i="20"/>
  <c r="F80" i="22"/>
  <c r="C77" i="21"/>
  <c r="D77" i="21"/>
  <c r="G80" i="19"/>
  <c r="C77" i="20"/>
  <c r="D77" i="20"/>
  <c r="E80" i="22"/>
  <c r="I81" i="22"/>
  <c r="I83" i="18"/>
  <c r="I84" i="18"/>
  <c r="I79" i="20"/>
  <c r="E87" i="18"/>
  <c r="C79" i="21"/>
  <c r="D79" i="21"/>
  <c r="F84" i="18"/>
  <c r="H79" i="17"/>
  <c r="F79" i="20"/>
  <c r="E80" i="20"/>
  <c r="C82" i="15"/>
  <c r="D82" i="15"/>
  <c r="F82" i="19"/>
  <c r="I80" i="15"/>
  <c r="I81" i="15"/>
  <c r="H80" i="20"/>
  <c r="C81" i="15"/>
  <c r="D81" i="15"/>
  <c r="C82" i="22"/>
  <c r="D82" i="22"/>
  <c r="C80" i="20"/>
  <c r="D80" i="20"/>
  <c r="F80" i="20"/>
  <c r="I82" i="19"/>
  <c r="I82" i="20"/>
  <c r="C82" i="17"/>
  <c r="D82" i="17"/>
  <c r="H82" i="20"/>
  <c r="F82" i="20"/>
  <c r="F81" i="17"/>
  <c r="I86" i="18"/>
  <c r="I80" i="20"/>
  <c r="C78" i="21"/>
  <c r="D78" i="21"/>
  <c r="G83" i="15"/>
  <c r="G81" i="15"/>
  <c r="E81" i="19"/>
  <c r="G85" i="18"/>
  <c r="G82" i="19"/>
  <c r="E83" i="18"/>
  <c r="G79" i="21"/>
  <c r="I82" i="17"/>
  <c r="G81" i="20"/>
  <c r="H82" i="17"/>
  <c r="I83" i="19"/>
  <c r="E80" i="21"/>
  <c r="G82" i="20"/>
  <c r="H81" i="20"/>
  <c r="H84" i="22"/>
  <c r="F83" i="19"/>
  <c r="C82" i="19"/>
  <c r="D82" i="19"/>
  <c r="C80" i="17"/>
  <c r="D80" i="17"/>
  <c r="F83" i="22"/>
  <c r="C79" i="20"/>
  <c r="D79" i="20"/>
  <c r="G83" i="17"/>
  <c r="C86" i="18"/>
  <c r="D86" i="18"/>
  <c r="F82" i="17"/>
  <c r="G85" i="19"/>
  <c r="E84" i="17"/>
  <c r="I84" i="20"/>
  <c r="F84" i="20"/>
  <c r="I83" i="17"/>
  <c r="E84" i="20"/>
  <c r="F85" i="15"/>
  <c r="G82" i="21"/>
  <c r="G83" i="20"/>
  <c r="E83" i="21"/>
  <c r="H83" i="21"/>
  <c r="F85" i="22"/>
  <c r="C84" i="20"/>
  <c r="D84" i="20"/>
  <c r="I86" i="22"/>
  <c r="E86" i="19"/>
  <c r="H85" i="19"/>
  <c r="I85" i="22"/>
  <c r="E84" i="15"/>
  <c r="C82" i="20"/>
  <c r="D82" i="20"/>
  <c r="C83" i="21"/>
  <c r="D83" i="21"/>
  <c r="I88" i="22"/>
  <c r="H85" i="17"/>
  <c r="E84" i="21"/>
  <c r="H87" i="15"/>
  <c r="C87" i="15"/>
  <c r="D87" i="15"/>
  <c r="F86" i="20"/>
  <c r="I85" i="20"/>
  <c r="C84" i="19"/>
  <c r="D84" i="19"/>
  <c r="I88" i="18"/>
  <c r="C85" i="17"/>
  <c r="D85" i="17"/>
  <c r="I84" i="21"/>
  <c r="G86" i="15"/>
  <c r="C82" i="21"/>
  <c r="D82" i="21"/>
  <c r="H84" i="21"/>
  <c r="G90" i="18"/>
  <c r="F87" i="15"/>
  <c r="I91" i="18"/>
  <c r="G88" i="15"/>
  <c r="E88" i="19"/>
  <c r="F88" i="15"/>
  <c r="F88" i="20"/>
  <c r="G91" i="18"/>
  <c r="E87" i="15"/>
  <c r="H86" i="20"/>
  <c r="E86" i="21"/>
  <c r="H91" i="18"/>
  <c r="G86" i="17"/>
  <c r="C88" i="15"/>
  <c r="D88" i="15"/>
  <c r="F86" i="21"/>
  <c r="F87" i="20"/>
  <c r="C89" i="15"/>
  <c r="D89" i="15"/>
  <c r="G94" i="18"/>
  <c r="E89" i="15"/>
  <c r="G90" i="19"/>
  <c r="E88" i="17"/>
  <c r="I90" i="19"/>
  <c r="H90" i="19"/>
  <c r="C87" i="21"/>
  <c r="D87" i="21"/>
  <c r="G87" i="17"/>
  <c r="I87" i="21"/>
  <c r="H92" i="19"/>
  <c r="F87" i="21"/>
  <c r="G92" i="18"/>
  <c r="I93" i="22"/>
  <c r="H88" i="21"/>
  <c r="E91" i="19"/>
  <c r="E93" i="22"/>
  <c r="I93" i="15"/>
  <c r="E88" i="21"/>
  <c r="E93" i="18"/>
  <c r="G93" i="18"/>
  <c r="H91" i="19"/>
  <c r="E89" i="20"/>
  <c r="F90" i="15"/>
  <c r="C87" i="20"/>
  <c r="D87" i="20"/>
  <c r="I89" i="17"/>
  <c r="E94" i="18"/>
  <c r="H93" i="19"/>
  <c r="I90" i="17"/>
  <c r="C92" i="22"/>
  <c r="D92" i="22"/>
  <c r="C88" i="21"/>
  <c r="D88" i="21"/>
  <c r="F92" i="19"/>
  <c r="G93" i="22"/>
  <c r="I94" i="19"/>
  <c r="F90" i="20"/>
  <c r="H91" i="15"/>
  <c r="C93" i="22"/>
  <c r="D93" i="22"/>
  <c r="F92" i="17"/>
  <c r="I89" i="21"/>
  <c r="I90" i="20"/>
  <c r="F95" i="18"/>
  <c r="G92" i="20"/>
  <c r="C89" i="20"/>
  <c r="D89" i="20"/>
  <c r="C90" i="15"/>
  <c r="D90" i="15"/>
  <c r="H93" i="15"/>
  <c r="E91" i="20"/>
  <c r="I95" i="18"/>
  <c r="H92" i="17"/>
  <c r="C92" i="17"/>
  <c r="D92" i="17"/>
  <c r="E96" i="18"/>
  <c r="I92" i="21"/>
  <c r="F94" i="22"/>
  <c r="E94" i="22"/>
  <c r="F95" i="19"/>
  <c r="E95" i="22"/>
  <c r="F95" i="22"/>
  <c r="E98" i="19"/>
  <c r="E90" i="17"/>
  <c r="H97" i="18"/>
  <c r="H91" i="21"/>
  <c r="H93" i="20"/>
  <c r="I92" i="20"/>
  <c r="G97" i="18"/>
  <c r="F93" i="17"/>
  <c r="F97" i="18"/>
  <c r="E94" i="15"/>
  <c r="E97" i="19"/>
  <c r="C92" i="21"/>
  <c r="D92" i="21"/>
  <c r="H96" i="19"/>
  <c r="G95" i="20"/>
  <c r="G98" i="19"/>
  <c r="H99" i="18"/>
  <c r="G95" i="15"/>
  <c r="F93" i="21"/>
  <c r="H94" i="17"/>
  <c r="E99" i="17"/>
  <c r="I98" i="22"/>
  <c r="G95" i="17"/>
  <c r="E94" i="21"/>
  <c r="F96" i="19"/>
  <c r="H97" i="15"/>
  <c r="C95" i="21"/>
  <c r="D95" i="21"/>
  <c r="I94" i="21"/>
  <c r="I95" i="20"/>
  <c r="C96" i="18"/>
  <c r="D96" i="18"/>
  <c r="E98" i="18"/>
  <c r="G93" i="21"/>
  <c r="I97" i="22"/>
  <c r="H97" i="17"/>
  <c r="G99" i="19"/>
  <c r="C96" i="17"/>
  <c r="D96" i="17"/>
  <c r="I95" i="21"/>
  <c r="C94" i="20"/>
  <c r="D94" i="20"/>
  <c r="F99" i="19"/>
  <c r="G96" i="20"/>
  <c r="G98" i="15"/>
  <c r="F94" i="17"/>
  <c r="F96" i="20"/>
  <c r="I82" i="22"/>
  <c r="I79" i="21"/>
  <c r="H79" i="20"/>
  <c r="G84" i="18"/>
  <c r="F80" i="17"/>
  <c r="F85" i="18"/>
  <c r="F81" i="19"/>
  <c r="C78" i="20"/>
  <c r="D78" i="20"/>
  <c r="G86" i="18"/>
  <c r="C83" i="18"/>
  <c r="D83" i="18"/>
  <c r="H83" i="15"/>
  <c r="I83" i="22"/>
  <c r="C85" i="18"/>
  <c r="D85" i="18"/>
  <c r="F80" i="21"/>
  <c r="G83" i="19"/>
  <c r="C84" i="18"/>
  <c r="D84" i="18"/>
  <c r="F83" i="15"/>
  <c r="E82" i="20"/>
  <c r="I80" i="21"/>
  <c r="H86" i="18"/>
  <c r="I84" i="17"/>
  <c r="E83" i="19"/>
  <c r="E84" i="22"/>
  <c r="H84" i="15"/>
  <c r="G84" i="19"/>
  <c r="H86" i="15"/>
  <c r="I81" i="21"/>
  <c r="E85" i="19"/>
  <c r="G84" i="17"/>
  <c r="G87" i="18"/>
  <c r="G86" i="19"/>
  <c r="E88" i="18"/>
  <c r="G83" i="21"/>
  <c r="F88" i="18"/>
  <c r="C81" i="20"/>
  <c r="D81" i="20"/>
  <c r="C83" i="19"/>
  <c r="D83" i="19"/>
  <c r="F89" i="18"/>
  <c r="F82" i="21"/>
  <c r="E85" i="22"/>
  <c r="E85" i="15"/>
  <c r="I85" i="15"/>
  <c r="I85" i="19"/>
  <c r="E82" i="21"/>
  <c r="H85" i="15"/>
  <c r="C86" i="15"/>
  <c r="D86" i="15"/>
  <c r="E88" i="22"/>
  <c r="C86" i="19"/>
  <c r="D86" i="19"/>
  <c r="H88" i="19"/>
  <c r="H85" i="21"/>
  <c r="G85" i="20"/>
  <c r="H86" i="19"/>
  <c r="F87" i="19"/>
  <c r="H88" i="22"/>
  <c r="H88" i="18"/>
  <c r="E86" i="17"/>
  <c r="G87" i="15"/>
  <c r="F84" i="15"/>
  <c r="I86" i="20"/>
  <c r="E87" i="22"/>
  <c r="G87" i="22"/>
  <c r="C87" i="22"/>
  <c r="D87" i="22"/>
  <c r="C84" i="21"/>
  <c r="D84" i="21"/>
  <c r="E90" i="19"/>
  <c r="C88" i="22"/>
  <c r="D88" i="22"/>
  <c r="I89" i="22"/>
  <c r="C89" i="18"/>
  <c r="D89" i="18"/>
  <c r="I88" i="15"/>
  <c r="F89" i="22"/>
  <c r="I90" i="18"/>
  <c r="C85" i="21"/>
  <c r="D85" i="21"/>
  <c r="C88" i="19"/>
  <c r="D88" i="19"/>
  <c r="I85" i="21"/>
  <c r="C89" i="19"/>
  <c r="D89" i="19"/>
  <c r="C86" i="20"/>
  <c r="D86" i="20"/>
  <c r="F86" i="15"/>
  <c r="C90" i="21"/>
  <c r="D90" i="21"/>
  <c r="G88" i="17"/>
  <c r="G89" i="22"/>
  <c r="H88" i="20"/>
  <c r="I87" i="20"/>
  <c r="H92" i="18"/>
  <c r="E92" i="18"/>
  <c r="I89" i="15"/>
  <c r="E88" i="15"/>
  <c r="C86" i="21"/>
  <c r="D86" i="21"/>
  <c r="G90" i="22"/>
  <c r="I90" i="22"/>
  <c r="G89" i="19"/>
  <c r="I90" i="21"/>
  <c r="I94" i="18"/>
  <c r="C92" i="18"/>
  <c r="D92" i="18"/>
  <c r="C91" i="22"/>
  <c r="D91" i="22"/>
  <c r="G91" i="19"/>
  <c r="G92" i="21"/>
  <c r="F89" i="17"/>
  <c r="C94" i="18"/>
  <c r="D94" i="18"/>
  <c r="I89" i="20"/>
  <c r="H94" i="18"/>
  <c r="G89" i="20"/>
  <c r="G92" i="17"/>
  <c r="G90" i="15"/>
  <c r="I91" i="22"/>
  <c r="F90" i="17"/>
  <c r="C90" i="17"/>
  <c r="D90" i="17"/>
  <c r="H95" i="15"/>
  <c r="C93" i="19"/>
  <c r="D93" i="19"/>
  <c r="G93" i="19"/>
  <c r="F94" i="19"/>
  <c r="H90" i="20"/>
  <c r="I91" i="15"/>
  <c r="G91" i="15"/>
  <c r="G90" i="20"/>
  <c r="E91" i="15"/>
  <c r="C93" i="15"/>
  <c r="D93" i="15"/>
  <c r="F99" i="22"/>
  <c r="H92" i="15"/>
  <c r="C91" i="17"/>
  <c r="D91" i="17"/>
  <c r="G92" i="15"/>
  <c r="C92" i="19"/>
  <c r="D92" i="19"/>
  <c r="C92" i="15"/>
  <c r="D92" i="15"/>
  <c r="C91" i="19"/>
  <c r="D91" i="19"/>
  <c r="G93" i="15"/>
  <c r="G94" i="19"/>
  <c r="F91" i="17"/>
  <c r="H96" i="18"/>
  <c r="I94" i="22"/>
  <c r="H94" i="15"/>
  <c r="C94" i="19"/>
  <c r="D94" i="19"/>
  <c r="E96" i="17"/>
  <c r="H95" i="19"/>
  <c r="I95" i="22"/>
  <c r="G95" i="22"/>
  <c r="G91" i="21"/>
  <c r="I96" i="18"/>
  <c r="H98" i="22"/>
  <c r="G93" i="17"/>
  <c r="G94" i="15"/>
  <c r="E93" i="20"/>
  <c r="E95" i="15"/>
  <c r="H93" i="17"/>
  <c r="F97" i="19"/>
  <c r="I93" i="21"/>
  <c r="E94" i="20"/>
  <c r="H96" i="22"/>
  <c r="I95" i="17"/>
  <c r="F98" i="22"/>
  <c r="G99" i="18"/>
  <c r="F95" i="21"/>
  <c r="I94" i="20"/>
  <c r="G94" i="20"/>
  <c r="F95" i="20"/>
  <c r="F97" i="22"/>
  <c r="H96" i="15"/>
  <c r="C97" i="19"/>
  <c r="D97" i="19"/>
  <c r="G96" i="19"/>
  <c r="C95" i="17"/>
  <c r="D95" i="17"/>
  <c r="F98" i="19"/>
  <c r="C97" i="22"/>
  <c r="D97" i="22"/>
  <c r="I98" i="19"/>
  <c r="I96" i="19"/>
  <c r="I96" i="22"/>
  <c r="E96" i="19"/>
  <c r="E96" i="15"/>
  <c r="F94" i="21"/>
  <c r="H97" i="22"/>
  <c r="H95" i="21"/>
  <c r="G99" i="17"/>
  <c r="H96" i="20"/>
  <c r="I97" i="20"/>
  <c r="E96" i="21"/>
  <c r="E79" i="17"/>
  <c r="G80" i="20"/>
  <c r="E80" i="17"/>
  <c r="H79" i="21"/>
  <c r="E82" i="22"/>
  <c r="G79" i="20"/>
  <c r="F86" i="18"/>
  <c r="I84" i="22"/>
  <c r="G83" i="18"/>
  <c r="F84" i="19"/>
  <c r="H80" i="21"/>
  <c r="I83" i="20"/>
  <c r="E81" i="17"/>
  <c r="E84" i="19"/>
  <c r="F83" i="20"/>
  <c r="H83" i="19"/>
  <c r="H83" i="20"/>
  <c r="F81" i="20"/>
  <c r="E86" i="18"/>
  <c r="C84" i="22"/>
  <c r="D84" i="22"/>
  <c r="G83" i="22"/>
  <c r="E83" i="15"/>
  <c r="C85" i="22"/>
  <c r="D85" i="22"/>
  <c r="H87" i="18"/>
  <c r="G85" i="22"/>
  <c r="H84" i="19"/>
  <c r="F81" i="21"/>
  <c r="I84" i="19"/>
  <c r="E89" i="18"/>
  <c r="G86" i="22"/>
  <c r="I87" i="18"/>
  <c r="C81" i="17"/>
  <c r="D81" i="17"/>
  <c r="H84" i="17"/>
  <c r="C86" i="22"/>
  <c r="D86" i="22"/>
  <c r="C80" i="21"/>
  <c r="D80" i="21"/>
  <c r="I89" i="18"/>
  <c r="C85" i="19"/>
  <c r="D85" i="19"/>
  <c r="G85" i="15"/>
  <c r="H85" i="22"/>
  <c r="I82" i="21"/>
  <c r="F86" i="22"/>
  <c r="F86" i="19"/>
  <c r="I83" i="21"/>
  <c r="E82" i="17"/>
  <c r="H87" i="22"/>
  <c r="G86" i="20"/>
  <c r="F85" i="21"/>
  <c r="H85" i="20"/>
  <c r="I86" i="15"/>
  <c r="I87" i="22"/>
  <c r="E85" i="21"/>
  <c r="F85" i="20"/>
  <c r="G85" i="17"/>
  <c r="F83" i="21"/>
  <c r="C84" i="17"/>
  <c r="D84" i="17"/>
  <c r="G88" i="19"/>
  <c r="I86" i="17"/>
  <c r="E90" i="18"/>
  <c r="F87" i="22"/>
  <c r="G89" i="18"/>
  <c r="E86" i="15"/>
  <c r="E85" i="17"/>
  <c r="H89" i="19"/>
  <c r="H86" i="21"/>
  <c r="I86" i="21"/>
  <c r="I87" i="17"/>
  <c r="C87" i="19"/>
  <c r="D87" i="19"/>
  <c r="C89" i="22"/>
  <c r="D89" i="22"/>
  <c r="H88" i="15"/>
  <c r="E87" i="17"/>
  <c r="C90" i="18"/>
  <c r="D90" i="18"/>
  <c r="E89" i="22"/>
  <c r="E89" i="19"/>
  <c r="F88" i="22"/>
  <c r="E91" i="18"/>
  <c r="C87" i="17"/>
  <c r="D87" i="17"/>
  <c r="F89" i="15"/>
  <c r="F89" i="21"/>
  <c r="H87" i="20"/>
  <c r="H88" i="17"/>
  <c r="H90" i="22"/>
  <c r="I88" i="17"/>
  <c r="E90" i="22"/>
  <c r="E87" i="20"/>
  <c r="H90" i="21"/>
  <c r="G89" i="15"/>
  <c r="H89" i="15"/>
  <c r="I92" i="18"/>
  <c r="C91" i="18"/>
  <c r="D91" i="18"/>
  <c r="G90" i="21"/>
  <c r="H93" i="18"/>
  <c r="E89" i="17"/>
  <c r="C88" i="17"/>
  <c r="D88" i="17"/>
  <c r="H92" i="22"/>
  <c r="C90" i="19"/>
  <c r="D90" i="19"/>
  <c r="G91" i="22"/>
  <c r="I93" i="18"/>
  <c r="H89" i="17"/>
  <c r="F89" i="20"/>
  <c r="G88" i="21"/>
  <c r="E91" i="22"/>
  <c r="I91" i="19"/>
  <c r="G89" i="17"/>
  <c r="F91" i="15"/>
  <c r="E94" i="19"/>
  <c r="G89" i="21"/>
  <c r="H92" i="20"/>
  <c r="I92" i="19"/>
  <c r="I92" i="17"/>
  <c r="F93" i="15"/>
  <c r="H89" i="21"/>
  <c r="E92" i="20"/>
  <c r="F90" i="21"/>
  <c r="E93" i="15"/>
  <c r="G92" i="22"/>
  <c r="C93" i="18"/>
  <c r="D93" i="18"/>
  <c r="H95" i="18"/>
  <c r="F92" i="15"/>
  <c r="E97" i="18"/>
  <c r="G95" i="18"/>
  <c r="F94" i="18"/>
  <c r="I97" i="19"/>
  <c r="I92" i="15"/>
  <c r="G91" i="17"/>
  <c r="G91" i="20"/>
  <c r="F91" i="21"/>
  <c r="I91" i="21"/>
  <c r="C90" i="20"/>
  <c r="D90" i="20"/>
  <c r="C95" i="22"/>
  <c r="D95" i="22"/>
  <c r="I95" i="19"/>
  <c r="F92" i="21"/>
  <c r="E92" i="17"/>
  <c r="C89" i="21"/>
  <c r="D89" i="21"/>
  <c r="G95" i="19"/>
  <c r="E91" i="21"/>
  <c r="I95" i="15"/>
  <c r="F93" i="20"/>
  <c r="I97" i="18"/>
  <c r="C91" i="20"/>
  <c r="D91" i="20"/>
  <c r="G93" i="20"/>
  <c r="F95" i="15"/>
  <c r="I93" i="17"/>
  <c r="C94" i="17"/>
  <c r="D94" i="17"/>
  <c r="F94" i="20"/>
  <c r="C97" i="15"/>
  <c r="D97" i="15"/>
  <c r="F97" i="15"/>
  <c r="F96" i="15"/>
  <c r="C98" i="22"/>
  <c r="D98" i="22"/>
  <c r="G98" i="18"/>
  <c r="F98" i="18"/>
  <c r="I99" i="18"/>
  <c r="C98" i="15"/>
  <c r="D98" i="15"/>
  <c r="E98" i="22"/>
  <c r="I96" i="15"/>
  <c r="I94" i="17"/>
  <c r="G97" i="19"/>
  <c r="C95" i="15"/>
  <c r="D95" i="15"/>
  <c r="E95" i="17"/>
  <c r="C97" i="18"/>
  <c r="D97" i="18"/>
  <c r="E94" i="17"/>
  <c r="H94" i="20"/>
  <c r="F96" i="22"/>
  <c r="E96" i="22"/>
  <c r="E99" i="18"/>
  <c r="F95" i="17"/>
  <c r="C94" i="21"/>
  <c r="D94" i="21"/>
  <c r="H100" i="18"/>
  <c r="H97" i="20"/>
  <c r="C93" i="21"/>
  <c r="D93" i="21"/>
  <c r="E97" i="17"/>
  <c r="F96" i="21"/>
  <c r="G99" i="20"/>
  <c r="E100" i="18"/>
  <c r="C96" i="15"/>
  <c r="D96" i="15"/>
  <c r="I96" i="17"/>
  <c r="F97" i="17"/>
  <c r="E79" i="20"/>
  <c r="G84" i="22"/>
  <c r="H81" i="22"/>
  <c r="C78" i="17"/>
  <c r="D78" i="17"/>
  <c r="E84" i="18"/>
  <c r="E80" i="15"/>
  <c r="F83" i="18"/>
  <c r="H82" i="15"/>
  <c r="H80" i="17"/>
  <c r="C83" i="17"/>
  <c r="D83" i="17"/>
  <c r="I81" i="20"/>
  <c r="E83" i="22"/>
  <c r="H81" i="17"/>
  <c r="I83" i="15"/>
  <c r="G81" i="17"/>
  <c r="H83" i="17"/>
  <c r="F83" i="17"/>
  <c r="F87" i="18"/>
  <c r="E81" i="21"/>
  <c r="H83" i="22"/>
  <c r="G80" i="21"/>
  <c r="I81" i="17"/>
  <c r="G82" i="17"/>
  <c r="C80" i="15"/>
  <c r="D80" i="15"/>
  <c r="H81" i="21"/>
  <c r="E83" i="20"/>
  <c r="I87" i="15"/>
  <c r="E83" i="17"/>
  <c r="I84" i="15"/>
  <c r="G81" i="21"/>
  <c r="H86" i="22"/>
  <c r="C85" i="15"/>
  <c r="D85" i="15"/>
  <c r="I86" i="19"/>
  <c r="H84" i="20"/>
  <c r="E86" i="22"/>
  <c r="H82" i="21"/>
  <c r="F85" i="19"/>
  <c r="C81" i="21"/>
  <c r="D81" i="21"/>
  <c r="C87" i="18"/>
  <c r="D87" i="18"/>
  <c r="G84" i="20"/>
  <c r="G84" i="15"/>
  <c r="H89" i="18"/>
  <c r="C84" i="15"/>
  <c r="D84" i="15"/>
  <c r="F84" i="17"/>
  <c r="G84" i="21"/>
  <c r="H87" i="19"/>
  <c r="G88" i="22"/>
  <c r="I85" i="17"/>
  <c r="H86" i="17"/>
  <c r="I87" i="19"/>
  <c r="F84" i="21"/>
  <c r="C86" i="17"/>
  <c r="D86" i="17"/>
  <c r="I88" i="19"/>
  <c r="C83" i="20"/>
  <c r="D83" i="20"/>
  <c r="G88" i="18"/>
  <c r="E85" i="20"/>
  <c r="E87" i="19"/>
  <c r="F88" i="19"/>
  <c r="F85" i="17"/>
  <c r="G85" i="21"/>
  <c r="G87" i="19"/>
  <c r="C88" i="18"/>
  <c r="D88" i="18"/>
  <c r="F89" i="19"/>
  <c r="H90" i="18"/>
  <c r="G86" i="21"/>
  <c r="E86" i="20"/>
  <c r="G87" i="20"/>
  <c r="F90" i="18"/>
  <c r="C85" i="20"/>
  <c r="D85" i="20"/>
  <c r="F91" i="18"/>
  <c r="H87" i="17"/>
  <c r="I89" i="19"/>
  <c r="F92" i="18"/>
  <c r="F87" i="17"/>
  <c r="F86" i="17"/>
  <c r="H89" i="22"/>
  <c r="I88" i="21"/>
  <c r="I88" i="20"/>
  <c r="C90" i="22"/>
  <c r="D90" i="22"/>
  <c r="H87" i="21"/>
  <c r="F90" i="22"/>
  <c r="E88" i="20"/>
  <c r="G88" i="20"/>
  <c r="F88" i="17"/>
  <c r="E87" i="21"/>
  <c r="F90" i="19"/>
  <c r="G87" i="21"/>
  <c r="C88" i="20"/>
  <c r="D88" i="20"/>
  <c r="I93" i="19"/>
  <c r="E92" i="22"/>
  <c r="E90" i="15"/>
  <c r="F93" i="18"/>
  <c r="H95" i="22"/>
  <c r="I90" i="15"/>
  <c r="C89" i="17"/>
  <c r="D89" i="17"/>
  <c r="H91" i="22"/>
  <c r="F91" i="22"/>
  <c r="H90" i="15"/>
  <c r="F88" i="21"/>
  <c r="G92" i="19"/>
  <c r="F91" i="19"/>
  <c r="H89" i="20"/>
  <c r="E92" i="19"/>
  <c r="H93" i="22"/>
  <c r="G90" i="17"/>
  <c r="E93" i="19"/>
  <c r="E89" i="21"/>
  <c r="F93" i="19"/>
  <c r="E90" i="21"/>
  <c r="F93" i="22"/>
  <c r="C92" i="20"/>
  <c r="D92" i="20"/>
  <c r="H90" i="17"/>
  <c r="F92" i="22"/>
  <c r="E90" i="20"/>
  <c r="I92" i="22"/>
  <c r="F91" i="20"/>
  <c r="F92" i="20"/>
  <c r="H91" i="20"/>
  <c r="I91" i="20"/>
  <c r="I91" i="17"/>
  <c r="E95" i="18"/>
  <c r="I94" i="15"/>
  <c r="E91" i="17"/>
  <c r="H94" i="19"/>
  <c r="H91" i="17"/>
  <c r="C91" i="21"/>
  <c r="D91" i="21"/>
  <c r="C91" i="15"/>
  <c r="D91" i="15"/>
  <c r="H92" i="21"/>
  <c r="G94" i="22"/>
  <c r="H94" i="22"/>
  <c r="C94" i="22"/>
  <c r="D94" i="22"/>
  <c r="E95" i="19"/>
  <c r="E92" i="21"/>
  <c r="F96" i="18"/>
  <c r="G96" i="18"/>
  <c r="F94" i="15"/>
  <c r="C93" i="17"/>
  <c r="D93" i="17"/>
  <c r="C95" i="18"/>
  <c r="D95" i="18"/>
  <c r="E92" i="15"/>
  <c r="I93" i="20"/>
  <c r="E93" i="17"/>
  <c r="C96" i="22"/>
  <c r="D96" i="22"/>
  <c r="C95" i="19"/>
  <c r="D95" i="19"/>
  <c r="I98" i="18"/>
  <c r="H94" i="21"/>
  <c r="F99" i="18"/>
  <c r="C94" i="15"/>
  <c r="D94" i="15"/>
  <c r="G96" i="22"/>
  <c r="H93" i="21"/>
  <c r="E93" i="21"/>
  <c r="C93" i="20"/>
  <c r="D93" i="20"/>
  <c r="G97" i="22"/>
  <c r="G96" i="17"/>
  <c r="G97" i="15"/>
  <c r="C96" i="20"/>
  <c r="D96" i="20"/>
  <c r="C98" i="18"/>
  <c r="D98" i="18"/>
  <c r="G96" i="15"/>
  <c r="H95" i="20"/>
  <c r="G94" i="21"/>
  <c r="G94" i="17"/>
  <c r="H98" i="18"/>
  <c r="H97" i="19"/>
  <c r="G95" i="21"/>
  <c r="E95" i="20"/>
  <c r="E97" i="22"/>
  <c r="H98" i="19"/>
  <c r="G96" i="21"/>
  <c r="H96" i="17"/>
  <c r="I98" i="15"/>
  <c r="E99" i="19"/>
  <c r="E101" i="18"/>
  <c r="E98" i="15"/>
  <c r="C96" i="19"/>
  <c r="D96" i="19"/>
  <c r="F98" i="15"/>
  <c r="G97" i="20"/>
  <c r="G101" i="18"/>
  <c r="E96" i="20"/>
  <c r="F100" i="18"/>
  <c r="G99" i="22"/>
  <c r="I100" i="18"/>
  <c r="E97" i="15"/>
  <c r="H99" i="19"/>
  <c r="I97" i="15"/>
  <c r="G100" i="18"/>
  <c r="I103" i="18"/>
  <c r="C96" i="21"/>
  <c r="D96" i="21"/>
  <c r="H101" i="22"/>
  <c r="G103" i="18"/>
  <c r="G101" i="19"/>
  <c r="I99" i="19"/>
  <c r="H102" i="18"/>
  <c r="C99" i="17"/>
  <c r="D99" i="17"/>
  <c r="E101" i="22"/>
  <c r="H95" i="17"/>
  <c r="E100" i="19"/>
  <c r="F99" i="20"/>
  <c r="C100" i="18"/>
  <c r="D100" i="18"/>
  <c r="H99" i="17"/>
  <c r="I101" i="18"/>
  <c r="G98" i="20"/>
  <c r="I98" i="20"/>
  <c r="I102" i="18"/>
  <c r="G99" i="15"/>
  <c r="C100" i="17"/>
  <c r="D100" i="17"/>
  <c r="F99" i="15"/>
  <c r="F103" i="18"/>
  <c r="I99" i="15"/>
  <c r="I101" i="15"/>
  <c r="H101" i="15"/>
  <c r="E103" i="19"/>
  <c r="G104" i="18"/>
  <c r="C98" i="20"/>
  <c r="D98" i="20"/>
  <c r="H103" i="19"/>
  <c r="H103" i="22"/>
  <c r="E99" i="21"/>
  <c r="I104" i="18"/>
  <c r="E100" i="20"/>
  <c r="C99" i="15"/>
  <c r="D99" i="15"/>
  <c r="H104" i="18"/>
  <c r="H101" i="21"/>
  <c r="C102" i="17"/>
  <c r="D102" i="17"/>
  <c r="C97" i="21"/>
  <c r="D97" i="21"/>
  <c r="H103" i="15"/>
  <c r="H102" i="22"/>
  <c r="F101" i="17"/>
  <c r="G102" i="15"/>
  <c r="C103" i="18"/>
  <c r="D103" i="18"/>
  <c r="E101" i="21"/>
  <c r="F101" i="21"/>
  <c r="G101" i="21"/>
  <c r="I103" i="19"/>
  <c r="H101" i="17"/>
  <c r="C103" i="22"/>
  <c r="D103" i="22"/>
  <c r="I103" i="15"/>
  <c r="H104" i="22"/>
  <c r="C104" i="15"/>
  <c r="D104" i="15"/>
  <c r="H105" i="19"/>
  <c r="F104" i="19"/>
  <c r="F105" i="19"/>
  <c r="G106" i="15"/>
  <c r="E107" i="18"/>
  <c r="E104" i="22"/>
  <c r="E105" i="22"/>
  <c r="E103" i="20"/>
  <c r="I103" i="20"/>
  <c r="G104" i="15"/>
  <c r="F106" i="18"/>
  <c r="F105" i="22"/>
  <c r="C105" i="19"/>
  <c r="D105" i="19"/>
  <c r="I104" i="17"/>
  <c r="F105" i="15"/>
  <c r="G104" i="17"/>
  <c r="G109" i="19"/>
  <c r="C106" i="22"/>
  <c r="D106" i="22"/>
  <c r="H104" i="20"/>
  <c r="F106" i="15"/>
  <c r="G103" i="21"/>
  <c r="H103" i="21"/>
  <c r="F106" i="19"/>
  <c r="F104" i="15"/>
  <c r="I106" i="19"/>
  <c r="E108" i="18"/>
  <c r="C105" i="15"/>
  <c r="D105" i="15"/>
  <c r="F105" i="17"/>
  <c r="H106" i="19"/>
  <c r="G104" i="21"/>
  <c r="F104" i="21"/>
  <c r="G109" i="18"/>
  <c r="G107" i="15"/>
  <c r="H107" i="22"/>
  <c r="I104" i="21"/>
  <c r="H109" i="22"/>
  <c r="H111" i="19"/>
  <c r="F109" i="18"/>
  <c r="H111" i="18"/>
  <c r="H109" i="15"/>
  <c r="E111" i="18"/>
  <c r="G110" i="18"/>
  <c r="E110" i="18"/>
  <c r="G109" i="15"/>
  <c r="F112" i="18"/>
  <c r="G109" i="22"/>
  <c r="C108" i="22"/>
  <c r="D108" i="22"/>
  <c r="C106" i="15"/>
  <c r="D106" i="15"/>
  <c r="H113" i="18"/>
  <c r="H108" i="20"/>
  <c r="I108" i="15"/>
  <c r="F108" i="15"/>
  <c r="H108" i="19"/>
  <c r="F108" i="19"/>
  <c r="I106" i="20"/>
  <c r="I109" i="22"/>
  <c r="I112" i="18"/>
  <c r="C109" i="18"/>
  <c r="D109" i="18"/>
  <c r="I110" i="18"/>
  <c r="G108" i="22"/>
  <c r="F107" i="15"/>
  <c r="G108" i="15"/>
  <c r="C111" i="18"/>
  <c r="D111" i="18"/>
  <c r="C107" i="19"/>
  <c r="D107" i="19"/>
  <c r="C106" i="20"/>
  <c r="D106" i="20"/>
  <c r="C113" i="18"/>
  <c r="D113" i="18"/>
  <c r="F112" i="22"/>
  <c r="G108" i="17"/>
  <c r="C110" i="19"/>
  <c r="D110" i="19"/>
  <c r="H108" i="21"/>
  <c r="C110" i="17"/>
  <c r="D110" i="17"/>
  <c r="F110" i="17"/>
  <c r="F109" i="20"/>
  <c r="C107" i="20"/>
  <c r="D107" i="20"/>
  <c r="E112" i="19"/>
  <c r="C109" i="17"/>
  <c r="D109" i="17"/>
  <c r="I112" i="22"/>
  <c r="G111" i="22"/>
  <c r="H115" i="18"/>
  <c r="H111" i="20"/>
  <c r="H114" i="18"/>
  <c r="G114" i="18"/>
  <c r="E109" i="21"/>
  <c r="H113" i="19"/>
  <c r="C113" i="22"/>
  <c r="D113" i="22"/>
  <c r="E111" i="17"/>
  <c r="F111" i="15"/>
  <c r="F115" i="18"/>
  <c r="H111" i="15"/>
  <c r="I110" i="21"/>
  <c r="F109" i="21"/>
  <c r="I110" i="20"/>
  <c r="F111" i="20"/>
  <c r="E115" i="18"/>
  <c r="I113" i="19"/>
  <c r="E114" i="19"/>
  <c r="F114" i="19"/>
  <c r="C114" i="22"/>
  <c r="D114" i="22"/>
  <c r="H112" i="21"/>
  <c r="E112" i="17"/>
  <c r="E113" i="15"/>
  <c r="E114" i="22"/>
  <c r="F113" i="15"/>
  <c r="G112" i="20"/>
  <c r="F113" i="17"/>
  <c r="I111" i="21"/>
  <c r="H116" i="18"/>
  <c r="F117" i="18"/>
  <c r="I113" i="17"/>
  <c r="C114" i="15"/>
  <c r="D114" i="15"/>
  <c r="F113" i="16"/>
  <c r="H114" i="15"/>
  <c r="C111" i="21"/>
  <c r="D111" i="21"/>
  <c r="C110" i="20"/>
  <c r="D110" i="20"/>
  <c r="G116" i="22"/>
  <c r="I113" i="21"/>
  <c r="E114" i="15"/>
  <c r="F115" i="17"/>
  <c r="C112" i="21"/>
  <c r="D112" i="21"/>
  <c r="C113" i="21"/>
  <c r="D113" i="21"/>
  <c r="F114" i="20"/>
  <c r="I114" i="16"/>
  <c r="E114" i="21"/>
  <c r="I113" i="15"/>
  <c r="I117" i="15"/>
  <c r="C114" i="16"/>
  <c r="D114" i="16"/>
  <c r="E116" i="19"/>
  <c r="C117" i="18"/>
  <c r="D117" i="18"/>
  <c r="I114" i="20"/>
  <c r="E115" i="22"/>
  <c r="I115" i="15"/>
  <c r="G118" i="18"/>
  <c r="C116" i="18"/>
  <c r="D116" i="18"/>
  <c r="C115" i="22"/>
  <c r="D115" i="22"/>
  <c r="F113" i="21"/>
  <c r="H115" i="15"/>
  <c r="E118" i="18"/>
  <c r="E116" i="20"/>
  <c r="C122" i="18"/>
  <c r="D122" i="18"/>
  <c r="I115" i="20"/>
  <c r="I116" i="16"/>
  <c r="H118" i="22"/>
  <c r="C115" i="15"/>
  <c r="D115" i="15"/>
  <c r="H117" i="15"/>
  <c r="C116" i="16"/>
  <c r="D116" i="16"/>
  <c r="G117" i="22"/>
  <c r="I116" i="21"/>
  <c r="C115" i="21"/>
  <c r="D115" i="21"/>
  <c r="I116" i="15"/>
  <c r="E117" i="15"/>
  <c r="I119" i="18"/>
  <c r="C113" i="20"/>
  <c r="D113" i="20"/>
  <c r="F118" i="19"/>
  <c r="G116" i="16"/>
  <c r="C116" i="20"/>
  <c r="D116" i="20"/>
  <c r="E113" i="17"/>
  <c r="G118" i="19"/>
  <c r="E120" i="18"/>
  <c r="E117" i="19"/>
  <c r="F117" i="16"/>
  <c r="G117" i="17"/>
  <c r="H118" i="16"/>
  <c r="E120" i="19"/>
  <c r="G119" i="16"/>
  <c r="H120" i="15"/>
  <c r="C119" i="22"/>
  <c r="D119" i="22"/>
  <c r="I117" i="20"/>
  <c r="E119" i="17"/>
  <c r="H117" i="20"/>
  <c r="F119" i="20"/>
  <c r="E119" i="20"/>
  <c r="E119" i="15"/>
  <c r="C117" i="17"/>
  <c r="D117" i="17"/>
  <c r="F122" i="18"/>
  <c r="G121" i="18"/>
  <c r="C118" i="16"/>
  <c r="D118" i="16"/>
  <c r="I120" i="16"/>
  <c r="I118" i="16"/>
  <c r="I118" i="17"/>
  <c r="F118" i="17"/>
  <c r="H118" i="20"/>
  <c r="C120" i="18"/>
  <c r="D120" i="18"/>
  <c r="H117" i="21"/>
  <c r="F121" i="15"/>
  <c r="C119" i="15"/>
  <c r="D119" i="15"/>
  <c r="G122" i="18"/>
  <c r="H119" i="15"/>
  <c r="I122" i="18"/>
  <c r="G118" i="17"/>
  <c r="I118" i="15"/>
  <c r="E122" i="22"/>
  <c r="F122" i="22"/>
  <c r="C119" i="20"/>
  <c r="D119" i="20"/>
  <c r="F118" i="21"/>
  <c r="H123" i="18"/>
  <c r="I122" i="22"/>
  <c r="E121" i="15"/>
  <c r="C119" i="16"/>
  <c r="D119" i="16"/>
  <c r="E119" i="21"/>
  <c r="E123" i="18"/>
  <c r="C121" i="18"/>
  <c r="D121" i="18"/>
  <c r="G121" i="19"/>
  <c r="C117" i="20"/>
  <c r="D117" i="20"/>
  <c r="F121" i="16"/>
  <c r="G122" i="19"/>
  <c r="E118" i="21"/>
  <c r="G124" i="22"/>
  <c r="H121" i="22"/>
  <c r="E123" i="16"/>
  <c r="H122" i="17"/>
  <c r="H124" i="18"/>
  <c r="E124" i="22"/>
  <c r="H127" i="18"/>
  <c r="C122" i="19"/>
  <c r="D122" i="19"/>
  <c r="I120" i="21"/>
  <c r="H121" i="17"/>
  <c r="F123" i="21"/>
  <c r="F123" i="19"/>
  <c r="G122" i="16"/>
  <c r="H124" i="19"/>
  <c r="F121" i="20"/>
  <c r="H120" i="21"/>
  <c r="G123" i="19"/>
  <c r="E121" i="17"/>
  <c r="G121" i="20"/>
  <c r="E123" i="17"/>
  <c r="G126" i="18"/>
  <c r="G121" i="17"/>
  <c r="H123" i="16"/>
  <c r="C125" i="19"/>
  <c r="D125" i="19"/>
  <c r="G123" i="20"/>
  <c r="C126" i="22"/>
  <c r="D126" i="22"/>
  <c r="H123" i="15"/>
  <c r="F123" i="20"/>
  <c r="C122" i="20"/>
  <c r="D122" i="20"/>
  <c r="G127" i="18"/>
  <c r="F126" i="22"/>
  <c r="G128" i="18"/>
  <c r="F124" i="20"/>
  <c r="E126" i="22"/>
  <c r="I123" i="17"/>
  <c r="C120" i="21"/>
  <c r="D120" i="21"/>
  <c r="I125" i="22"/>
  <c r="G125" i="19"/>
  <c r="G126" i="19"/>
  <c r="H123" i="20"/>
  <c r="F123" i="17"/>
  <c r="H125" i="19"/>
  <c r="C121" i="21"/>
  <c r="D121" i="21"/>
  <c r="G124" i="20"/>
  <c r="H127" i="19"/>
  <c r="E125" i="15"/>
  <c r="H126" i="16"/>
  <c r="E126" i="19"/>
  <c r="H124" i="17"/>
  <c r="C130" i="18"/>
  <c r="D130" i="18"/>
  <c r="G125" i="17"/>
  <c r="H125" i="15"/>
  <c r="G130" i="18"/>
  <c r="G127" i="22"/>
  <c r="F127" i="19"/>
  <c r="G126" i="16"/>
  <c r="C126" i="20"/>
  <c r="D126" i="20"/>
  <c r="G125" i="16"/>
  <c r="E125" i="16"/>
  <c r="H128" i="15"/>
  <c r="H130" i="18"/>
  <c r="C127" i="22"/>
  <c r="D127" i="22"/>
  <c r="C127" i="17"/>
  <c r="D127" i="17"/>
  <c r="F127" i="21"/>
  <c r="H101" i="18"/>
  <c r="C99" i="18"/>
  <c r="D99" i="18"/>
  <c r="C95" i="20"/>
  <c r="D95" i="20"/>
  <c r="F101" i="18"/>
  <c r="E95" i="21"/>
  <c r="C100" i="22"/>
  <c r="D100" i="22"/>
  <c r="E98" i="20"/>
  <c r="G100" i="22"/>
  <c r="E99" i="15"/>
  <c r="C100" i="15"/>
  <c r="D100" i="15"/>
  <c r="E102" i="18"/>
  <c r="F97" i="21"/>
  <c r="I96" i="20"/>
  <c r="G99" i="21"/>
  <c r="I97" i="17"/>
  <c r="E99" i="20"/>
  <c r="E100" i="22"/>
  <c r="G101" i="22"/>
  <c r="C102" i="22"/>
  <c r="D102" i="22"/>
  <c r="G98" i="17"/>
  <c r="H101" i="19"/>
  <c r="C100" i="19"/>
  <c r="D100" i="19"/>
  <c r="I99" i="20"/>
  <c r="F98" i="20"/>
  <c r="C101" i="15"/>
  <c r="D101" i="15"/>
  <c r="I100" i="21"/>
  <c r="F98" i="21"/>
  <c r="I101" i="19"/>
  <c r="F100" i="20"/>
  <c r="F105" i="18"/>
  <c r="E102" i="22"/>
  <c r="C99" i="20"/>
  <c r="D99" i="20"/>
  <c r="H103" i="18"/>
  <c r="C97" i="17"/>
  <c r="D97" i="17"/>
  <c r="C105" i="18"/>
  <c r="D105" i="18"/>
  <c r="F101" i="20"/>
  <c r="I101" i="20"/>
  <c r="G98" i="21"/>
  <c r="E104" i="18"/>
  <c r="H102" i="15"/>
  <c r="I105" i="18"/>
  <c r="C98" i="21"/>
  <c r="D98" i="21"/>
  <c r="H102" i="17"/>
  <c r="E102" i="17"/>
  <c r="C106" i="18"/>
  <c r="D106" i="18"/>
  <c r="G104" i="22"/>
  <c r="C104" i="22"/>
  <c r="D104" i="22"/>
  <c r="F102" i="15"/>
  <c r="G106" i="18"/>
  <c r="E101" i="17"/>
  <c r="H106" i="18"/>
  <c r="I101" i="17"/>
  <c r="H104" i="19"/>
  <c r="E102" i="20"/>
  <c r="G103" i="19"/>
  <c r="I101" i="21"/>
  <c r="I106" i="18"/>
  <c r="H104" i="15"/>
  <c r="F104" i="22"/>
  <c r="F102" i="21"/>
  <c r="C102" i="19"/>
  <c r="D102" i="19"/>
  <c r="C103" i="19"/>
  <c r="D103" i="19"/>
  <c r="I102" i="21"/>
  <c r="I103" i="17"/>
  <c r="G107" i="18"/>
  <c r="E105" i="15"/>
  <c r="I104" i="15"/>
  <c r="F103" i="17"/>
  <c r="I105" i="19"/>
  <c r="G105" i="22"/>
  <c r="C104" i="17"/>
  <c r="D104" i="17"/>
  <c r="I111" i="18"/>
  <c r="G105" i="21"/>
  <c r="C101" i="21"/>
  <c r="D101" i="21"/>
  <c r="H106" i="22"/>
  <c r="G106" i="22"/>
  <c r="C103" i="21"/>
  <c r="D103" i="21"/>
  <c r="G105" i="15"/>
  <c r="E106" i="22"/>
  <c r="I106" i="15"/>
  <c r="G108" i="18"/>
  <c r="G104" i="20"/>
  <c r="E103" i="21"/>
  <c r="C108" i="20"/>
  <c r="D108" i="20"/>
  <c r="E104" i="20"/>
  <c r="C105" i="17"/>
  <c r="D105" i="17"/>
  <c r="I107" i="22"/>
  <c r="H106" i="17"/>
  <c r="E112" i="18"/>
  <c r="E109" i="15"/>
  <c r="E108" i="20"/>
  <c r="F107" i="22"/>
  <c r="H106" i="20"/>
  <c r="F105" i="20"/>
  <c r="G105" i="20"/>
  <c r="H110" i="22"/>
  <c r="I109" i="18"/>
  <c r="C109" i="19"/>
  <c r="D109" i="19"/>
  <c r="F109" i="19"/>
  <c r="F108" i="17"/>
  <c r="F110" i="19"/>
  <c r="I109" i="20"/>
  <c r="E107" i="15"/>
  <c r="G109" i="20"/>
  <c r="G111" i="18"/>
  <c r="C108" i="15"/>
  <c r="D108" i="15"/>
  <c r="C105" i="20"/>
  <c r="D105" i="20"/>
  <c r="E107" i="17"/>
  <c r="C109" i="15"/>
  <c r="D109" i="15"/>
  <c r="E108" i="19"/>
  <c r="C110" i="22"/>
  <c r="D110" i="22"/>
  <c r="C104" i="21"/>
  <c r="D104" i="21"/>
  <c r="F109" i="22"/>
  <c r="F107" i="20"/>
  <c r="G111" i="19"/>
  <c r="I109" i="15"/>
  <c r="F106" i="20"/>
  <c r="H106" i="21"/>
  <c r="F108" i="20"/>
  <c r="G107" i="20"/>
  <c r="F111" i="19"/>
  <c r="G108" i="21"/>
  <c r="E110" i="17"/>
  <c r="E112" i="22"/>
  <c r="F112" i="19"/>
  <c r="E111" i="22"/>
  <c r="I110" i="15"/>
  <c r="H107" i="21"/>
  <c r="E108" i="15"/>
  <c r="I109" i="17"/>
  <c r="G107" i="17"/>
  <c r="F110" i="15"/>
  <c r="I111" i="19"/>
  <c r="F110" i="18"/>
  <c r="H109" i="17"/>
  <c r="F110" i="22"/>
  <c r="G112" i="19"/>
  <c r="H110" i="17"/>
  <c r="C111" i="17"/>
  <c r="D111" i="17"/>
  <c r="I113" i="22"/>
  <c r="I115" i="18"/>
  <c r="G110" i="21"/>
  <c r="F110" i="20"/>
  <c r="I112" i="15"/>
  <c r="H110" i="20"/>
  <c r="I111" i="20"/>
  <c r="E111" i="20"/>
  <c r="E110" i="21"/>
  <c r="H114" i="22"/>
  <c r="C111" i="19"/>
  <c r="D111" i="19"/>
  <c r="I111" i="15"/>
  <c r="F112" i="15"/>
  <c r="C112" i="20"/>
  <c r="D112" i="20"/>
  <c r="C109" i="21"/>
  <c r="D109" i="21"/>
  <c r="H112" i="17"/>
  <c r="F115" i="22"/>
  <c r="G114" i="22"/>
  <c r="G113" i="20"/>
  <c r="G116" i="18"/>
  <c r="I114" i="22"/>
  <c r="I112" i="21"/>
  <c r="E111" i="15"/>
  <c r="H113" i="15"/>
  <c r="H111" i="21"/>
  <c r="G114" i="19"/>
  <c r="H117" i="18"/>
  <c r="I114" i="19"/>
  <c r="H110" i="21"/>
  <c r="E117" i="18"/>
  <c r="H114" i="19"/>
  <c r="C116" i="19"/>
  <c r="D116" i="19"/>
  <c r="C114" i="19"/>
  <c r="D114" i="19"/>
  <c r="G115" i="17"/>
  <c r="G116" i="19"/>
  <c r="E115" i="15"/>
  <c r="H118" i="19"/>
  <c r="H114" i="20"/>
  <c r="C116" i="15"/>
  <c r="D116" i="15"/>
  <c r="G114" i="16"/>
  <c r="F113" i="20"/>
  <c r="E116" i="22"/>
  <c r="I115" i="19"/>
  <c r="I116" i="19"/>
  <c r="F115" i="19"/>
  <c r="E116" i="17"/>
  <c r="H114" i="17"/>
  <c r="E115" i="19"/>
  <c r="H114" i="16"/>
  <c r="I118" i="19"/>
  <c r="G115" i="22"/>
  <c r="C113" i="17"/>
  <c r="D113" i="17"/>
  <c r="E113" i="16"/>
  <c r="G113" i="16"/>
  <c r="H116" i="21"/>
  <c r="G120" i="22"/>
  <c r="G116" i="15"/>
  <c r="E122" i="18"/>
  <c r="E115" i="20"/>
  <c r="I118" i="22"/>
  <c r="E117" i="21"/>
  <c r="E119" i="18"/>
  <c r="F116" i="21"/>
  <c r="E116" i="15"/>
  <c r="I117" i="19"/>
  <c r="H115" i="20"/>
  <c r="F117" i="22"/>
  <c r="F119" i="18"/>
  <c r="E119" i="19"/>
  <c r="G116" i="17"/>
  <c r="C117" i="15"/>
  <c r="D117" i="15"/>
  <c r="H114" i="21"/>
  <c r="I116" i="17"/>
  <c r="F116" i="20"/>
  <c r="F117" i="15"/>
  <c r="I116" i="20"/>
  <c r="H115" i="16"/>
  <c r="C117" i="19"/>
  <c r="D117" i="19"/>
  <c r="F119" i="15"/>
  <c r="C118" i="17"/>
  <c r="D118" i="17"/>
  <c r="C119" i="17"/>
  <c r="D119" i="17"/>
  <c r="E119" i="16"/>
  <c r="C119" i="19"/>
  <c r="D119" i="19"/>
  <c r="H117" i="17"/>
  <c r="F123" i="22"/>
  <c r="F117" i="17"/>
  <c r="G121" i="15"/>
  <c r="F119" i="16"/>
  <c r="H122" i="22"/>
  <c r="F119" i="19"/>
  <c r="C116" i="17"/>
  <c r="D116" i="17"/>
  <c r="E119" i="22"/>
  <c r="F120" i="19"/>
  <c r="C120" i="17"/>
  <c r="D120" i="17"/>
  <c r="I120" i="15"/>
  <c r="G118" i="20"/>
  <c r="H122" i="18"/>
  <c r="E120" i="15"/>
  <c r="E117" i="22"/>
  <c r="E120" i="16"/>
  <c r="I122" i="19"/>
  <c r="F117" i="21"/>
  <c r="H121" i="18"/>
  <c r="E116" i="21"/>
  <c r="E118" i="17"/>
  <c r="H119" i="17"/>
  <c r="I119" i="21"/>
  <c r="C121" i="15"/>
  <c r="D121" i="15"/>
  <c r="C121" i="17"/>
  <c r="D121" i="17"/>
  <c r="F120" i="16"/>
  <c r="C120" i="16"/>
  <c r="D120" i="16"/>
  <c r="E125" i="18"/>
  <c r="F118" i="15"/>
  <c r="C121" i="19"/>
  <c r="D121" i="19"/>
  <c r="H119" i="21"/>
  <c r="F124" i="18"/>
  <c r="H120" i="17"/>
  <c r="I125" i="18"/>
  <c r="I118" i="21"/>
  <c r="E118" i="16"/>
  <c r="C118" i="20"/>
  <c r="D118" i="20"/>
  <c r="C121" i="16"/>
  <c r="D121" i="16"/>
  <c r="C117" i="21"/>
  <c r="D117" i="21"/>
  <c r="I120" i="17"/>
  <c r="G121" i="22"/>
  <c r="C125" i="22"/>
  <c r="D125" i="22"/>
  <c r="F123" i="15"/>
  <c r="G123" i="22"/>
  <c r="I121" i="16"/>
  <c r="G123" i="17"/>
  <c r="C124" i="18"/>
  <c r="D124" i="18"/>
  <c r="I123" i="20"/>
  <c r="F120" i="21"/>
  <c r="I124" i="20"/>
  <c r="E124" i="19"/>
  <c r="H121" i="20"/>
  <c r="H121" i="21"/>
  <c r="E126" i="18"/>
  <c r="H122" i="20"/>
  <c r="C124" i="15"/>
  <c r="D124" i="15"/>
  <c r="F121" i="17"/>
  <c r="F124" i="22"/>
  <c r="E122" i="20"/>
  <c r="E122" i="15"/>
  <c r="I121" i="17"/>
  <c r="F126" i="19"/>
  <c r="H126" i="18"/>
  <c r="I124" i="15"/>
  <c r="I124" i="16"/>
  <c r="I122" i="16"/>
  <c r="H125" i="22"/>
  <c r="H124" i="16"/>
  <c r="C123" i="19"/>
  <c r="D123" i="19"/>
  <c r="H123" i="17"/>
  <c r="C123" i="21"/>
  <c r="D123" i="21"/>
  <c r="G123" i="16"/>
  <c r="I128" i="18"/>
  <c r="I127" i="18"/>
  <c r="F125" i="19"/>
  <c r="H122" i="21"/>
  <c r="C121" i="20"/>
  <c r="D121" i="20"/>
  <c r="F127" i="18"/>
  <c r="G122" i="21"/>
  <c r="F124" i="16"/>
  <c r="E122" i="17"/>
  <c r="H124" i="20"/>
  <c r="E124" i="16"/>
  <c r="E124" i="15"/>
  <c r="H124" i="21"/>
  <c r="H128" i="18"/>
  <c r="H126" i="22"/>
  <c r="I130" i="18"/>
  <c r="C124" i="17"/>
  <c r="D124" i="17"/>
  <c r="I124" i="21"/>
  <c r="E124" i="21"/>
  <c r="F126" i="20"/>
  <c r="C127" i="18"/>
  <c r="D127" i="18"/>
  <c r="I125" i="15"/>
  <c r="C129" i="18"/>
  <c r="D129" i="18"/>
  <c r="F125" i="15"/>
  <c r="E127" i="22"/>
  <c r="G124" i="16"/>
  <c r="G126" i="17"/>
  <c r="G125" i="20"/>
  <c r="F124" i="21"/>
  <c r="I125" i="17"/>
  <c r="F97" i="20"/>
  <c r="H99" i="22"/>
  <c r="C99" i="22"/>
  <c r="D99" i="22"/>
  <c r="G97" i="17"/>
  <c r="I96" i="21"/>
  <c r="H97" i="21"/>
  <c r="F101" i="19"/>
  <c r="C101" i="18"/>
  <c r="D101" i="18"/>
  <c r="H99" i="15"/>
  <c r="E103" i="18"/>
  <c r="C101" i="22"/>
  <c r="D101" i="22"/>
  <c r="E97" i="21"/>
  <c r="I100" i="22"/>
  <c r="I98" i="17"/>
  <c r="F102" i="22"/>
  <c r="C98" i="19"/>
  <c r="D98" i="19"/>
  <c r="H99" i="20"/>
  <c r="G100" i="19"/>
  <c r="F100" i="19"/>
  <c r="H98" i="15"/>
  <c r="C97" i="20"/>
  <c r="D97" i="20"/>
  <c r="C99" i="19"/>
  <c r="D99" i="19"/>
  <c r="C98" i="17"/>
  <c r="D98" i="17"/>
  <c r="G101" i="15"/>
  <c r="I99" i="17"/>
  <c r="E100" i="15"/>
  <c r="I100" i="17"/>
  <c r="F99" i="17"/>
  <c r="I101" i="22"/>
  <c r="F100" i="15"/>
  <c r="I99" i="21"/>
  <c r="G100" i="17"/>
  <c r="I103" i="22"/>
  <c r="I100" i="20"/>
  <c r="G100" i="21"/>
  <c r="G102" i="19"/>
  <c r="I98" i="21"/>
  <c r="H100" i="20"/>
  <c r="F99" i="21"/>
  <c r="E103" i="22"/>
  <c r="F102" i="17"/>
  <c r="F102" i="19"/>
  <c r="F100" i="21"/>
  <c r="E105" i="18"/>
  <c r="H99" i="21"/>
  <c r="E102" i="15"/>
  <c r="G102" i="22"/>
  <c r="E101" i="20"/>
  <c r="I102" i="17"/>
  <c r="G102" i="17"/>
  <c r="H105" i="22"/>
  <c r="I102" i="20"/>
  <c r="F102" i="20"/>
  <c r="G104" i="19"/>
  <c r="E100" i="21"/>
  <c r="H100" i="21"/>
  <c r="E106" i="18"/>
  <c r="G103" i="20"/>
  <c r="H102" i="20"/>
  <c r="E103" i="15"/>
  <c r="F100" i="17"/>
  <c r="H103" i="17"/>
  <c r="I105" i="17"/>
  <c r="C103" i="15"/>
  <c r="D103" i="15"/>
  <c r="F103" i="20"/>
  <c r="C103" i="17"/>
  <c r="D103" i="17"/>
  <c r="I107" i="18"/>
  <c r="E103" i="17"/>
  <c r="C104" i="19"/>
  <c r="D104" i="19"/>
  <c r="H102" i="21"/>
  <c r="E104" i="15"/>
  <c r="C107" i="18"/>
  <c r="D107" i="18"/>
  <c r="C103" i="20"/>
  <c r="D103" i="20"/>
  <c r="G106" i="17"/>
  <c r="H104" i="17"/>
  <c r="F111" i="18"/>
  <c r="G105" i="17"/>
  <c r="I107" i="17"/>
  <c r="H107" i="15"/>
  <c r="C110" i="18"/>
  <c r="D110" i="18"/>
  <c r="I108" i="18"/>
  <c r="F106" i="22"/>
  <c r="H108" i="18"/>
  <c r="G105" i="19"/>
  <c r="E106" i="17"/>
  <c r="C104" i="20"/>
  <c r="D104" i="20"/>
  <c r="C106" i="17"/>
  <c r="D106" i="17"/>
  <c r="E104" i="21"/>
  <c r="H110" i="19"/>
  <c r="E109" i="18"/>
  <c r="F104" i="17"/>
  <c r="H105" i="20"/>
  <c r="E106" i="21"/>
  <c r="I107" i="20"/>
  <c r="I106" i="17"/>
  <c r="G106" i="20"/>
  <c r="C106" i="19"/>
  <c r="D106" i="19"/>
  <c r="C107" i="22"/>
  <c r="D107" i="22"/>
  <c r="E105" i="21"/>
  <c r="H108" i="17"/>
  <c r="H110" i="18"/>
  <c r="G108" i="20"/>
  <c r="G112" i="18"/>
  <c r="E111" i="19"/>
  <c r="F106" i="17"/>
  <c r="F105" i="21"/>
  <c r="H107" i="20"/>
  <c r="H109" i="19"/>
  <c r="F109" i="15"/>
  <c r="I105" i="21"/>
  <c r="I108" i="22"/>
  <c r="C108" i="18"/>
  <c r="D108" i="18"/>
  <c r="F111" i="22"/>
  <c r="I109" i="19"/>
  <c r="G110" i="19"/>
  <c r="I105" i="15"/>
  <c r="G108" i="19"/>
  <c r="E110" i="19"/>
  <c r="C107" i="17"/>
  <c r="D107" i="17"/>
  <c r="E107" i="20"/>
  <c r="I110" i="22"/>
  <c r="H111" i="22"/>
  <c r="C112" i="22"/>
  <c r="D112" i="22"/>
  <c r="G110" i="17"/>
  <c r="C112" i="18"/>
  <c r="D112" i="18"/>
  <c r="C106" i="21"/>
  <c r="D106" i="21"/>
  <c r="F107" i="21"/>
  <c r="E113" i="18"/>
  <c r="G112" i="22"/>
  <c r="I110" i="17"/>
  <c r="G110" i="15"/>
  <c r="E108" i="17"/>
  <c r="I108" i="17"/>
  <c r="I107" i="21"/>
  <c r="F108" i="21"/>
  <c r="E108" i="21"/>
  <c r="G112" i="17"/>
  <c r="C109" i="20"/>
  <c r="D109" i="20"/>
  <c r="I109" i="21"/>
  <c r="F113" i="22"/>
  <c r="C112" i="19"/>
  <c r="D112" i="19"/>
  <c r="G111" i="15"/>
  <c r="F111" i="17"/>
  <c r="G115" i="18"/>
  <c r="G109" i="21"/>
  <c r="C113" i="19"/>
  <c r="D113" i="19"/>
  <c r="I114" i="18"/>
  <c r="E110" i="20"/>
  <c r="G112" i="15"/>
  <c r="G113" i="19"/>
  <c r="E114" i="18"/>
  <c r="H112" i="15"/>
  <c r="F112" i="21"/>
  <c r="E112" i="21"/>
  <c r="I116" i="18"/>
  <c r="F116" i="18"/>
  <c r="G112" i="21"/>
  <c r="E112" i="20"/>
  <c r="G117" i="18"/>
  <c r="I114" i="15"/>
  <c r="C112" i="15"/>
  <c r="D112" i="15"/>
  <c r="F114" i="22"/>
  <c r="I117" i="18"/>
  <c r="F111" i="21"/>
  <c r="C111" i="20"/>
  <c r="D111" i="20"/>
  <c r="H116" i="15"/>
  <c r="F114" i="15"/>
  <c r="I112" i="17"/>
  <c r="I118" i="18"/>
  <c r="C115" i="17"/>
  <c r="D115" i="17"/>
  <c r="F114" i="16"/>
  <c r="F116" i="22"/>
  <c r="E118" i="19"/>
  <c r="E114" i="17"/>
  <c r="E115" i="21"/>
  <c r="I114" i="17"/>
  <c r="G113" i="21"/>
  <c r="H113" i="20"/>
  <c r="H116" i="22"/>
  <c r="G113" i="17"/>
  <c r="H113" i="16"/>
  <c r="H116" i="16"/>
  <c r="G115" i="15"/>
  <c r="H113" i="17"/>
  <c r="E113" i="20"/>
  <c r="F116" i="16"/>
  <c r="E113" i="21"/>
  <c r="G115" i="19"/>
  <c r="I115" i="21"/>
  <c r="G116" i="20"/>
  <c r="E118" i="20"/>
  <c r="I120" i="18"/>
  <c r="I114" i="21"/>
  <c r="I115" i="17"/>
  <c r="E115" i="16"/>
  <c r="E115" i="17"/>
  <c r="C115" i="19"/>
  <c r="D115" i="19"/>
  <c r="G116" i="21"/>
  <c r="C114" i="21"/>
  <c r="D114" i="21"/>
  <c r="H117" i="22"/>
  <c r="H120" i="18"/>
  <c r="F115" i="16"/>
  <c r="F116" i="17"/>
  <c r="C117" i="22"/>
  <c r="D117" i="22"/>
  <c r="G117" i="19"/>
  <c r="H117" i="19"/>
  <c r="G117" i="16"/>
  <c r="G118" i="22"/>
  <c r="C115" i="16"/>
  <c r="D115" i="16"/>
  <c r="I119" i="15"/>
  <c r="F117" i="19"/>
  <c r="G119" i="18"/>
  <c r="G114" i="21"/>
  <c r="H119" i="18"/>
  <c r="E120" i="22"/>
  <c r="I119" i="20"/>
  <c r="C120" i="19"/>
  <c r="D120" i="19"/>
  <c r="H120" i="19"/>
  <c r="F119" i="22"/>
  <c r="H119" i="16"/>
  <c r="C117" i="16"/>
  <c r="D117" i="16"/>
  <c r="H120" i="22"/>
  <c r="F119" i="21"/>
  <c r="G119" i="17"/>
  <c r="H119" i="20"/>
  <c r="I121" i="18"/>
  <c r="H117" i="16"/>
  <c r="C116" i="21"/>
  <c r="D116" i="21"/>
  <c r="F119" i="17"/>
  <c r="F120" i="15"/>
  <c r="H118" i="15"/>
  <c r="G117" i="21"/>
  <c r="E117" i="20"/>
  <c r="G117" i="20"/>
  <c r="I119" i="16"/>
  <c r="F120" i="17"/>
  <c r="E118" i="15"/>
  <c r="G118" i="16"/>
  <c r="I117" i="21"/>
  <c r="I120" i="19"/>
  <c r="G119" i="15"/>
  <c r="C120" i="22"/>
  <c r="D120" i="22"/>
  <c r="E122" i="19"/>
  <c r="F120" i="20"/>
  <c r="E121" i="19"/>
  <c r="G122" i="22"/>
  <c r="G118" i="21"/>
  <c r="G123" i="18"/>
  <c r="H123" i="19"/>
  <c r="C120" i="20"/>
  <c r="D120" i="20"/>
  <c r="I124" i="18"/>
  <c r="I121" i="21"/>
  <c r="H120" i="20"/>
  <c r="E124" i="18"/>
  <c r="I121" i="22"/>
  <c r="I123" i="22"/>
  <c r="G120" i="20"/>
  <c r="C124" i="22"/>
  <c r="D124" i="22"/>
  <c r="E121" i="21"/>
  <c r="G121" i="16"/>
  <c r="I123" i="18"/>
  <c r="H123" i="22"/>
  <c r="F121" i="21"/>
  <c r="E121" i="16"/>
  <c r="G123" i="15"/>
  <c r="I123" i="19"/>
  <c r="E120" i="21"/>
  <c r="C123" i="18"/>
  <c r="D123" i="18"/>
  <c r="F122" i="15"/>
  <c r="I123" i="15"/>
  <c r="E121" i="22"/>
  <c r="C122" i="17"/>
  <c r="D122" i="17"/>
  <c r="F122" i="20"/>
  <c r="I122" i="15"/>
  <c r="H122" i="15"/>
  <c r="E121" i="20"/>
  <c r="I124" i="22"/>
  <c r="F121" i="19"/>
  <c r="I123" i="16"/>
  <c r="F123" i="16"/>
  <c r="H124" i="15"/>
  <c r="F124" i="19"/>
  <c r="I122" i="17"/>
  <c r="F125" i="22"/>
  <c r="E123" i="15"/>
  <c r="C123" i="20"/>
  <c r="D123" i="20"/>
  <c r="G122" i="17"/>
  <c r="G125" i="22"/>
  <c r="E125" i="19"/>
  <c r="G126" i="22"/>
  <c r="G124" i="15"/>
  <c r="I126" i="22"/>
  <c r="I125" i="20"/>
  <c r="I126" i="16"/>
  <c r="F126" i="18"/>
  <c r="E124" i="20"/>
  <c r="E122" i="21"/>
  <c r="C125" i="17"/>
  <c r="D125" i="17"/>
  <c r="G123" i="21"/>
  <c r="I122" i="21"/>
  <c r="I126" i="19"/>
  <c r="I125" i="19"/>
  <c r="C124" i="19"/>
  <c r="D124" i="19"/>
  <c r="E123" i="21"/>
  <c r="C122" i="16"/>
  <c r="D122" i="16"/>
  <c r="E128" i="18"/>
  <c r="E125" i="17"/>
  <c r="C126" i="19"/>
  <c r="D126" i="19"/>
  <c r="I127" i="19"/>
  <c r="E127" i="19"/>
  <c r="G129" i="18"/>
  <c r="C126" i="16"/>
  <c r="D126" i="16"/>
  <c r="I126" i="21"/>
  <c r="E128" i="15"/>
  <c r="H126" i="15"/>
  <c r="E127" i="17"/>
  <c r="F129" i="18"/>
  <c r="H125" i="20"/>
  <c r="I126" i="15"/>
  <c r="I129" i="18"/>
  <c r="I127" i="17"/>
  <c r="C125" i="15"/>
  <c r="D125" i="15"/>
  <c r="F130" i="18"/>
  <c r="G126" i="15"/>
  <c r="G128" i="15"/>
  <c r="F125" i="21"/>
  <c r="C126" i="17"/>
  <c r="D126" i="17"/>
  <c r="G127" i="17"/>
  <c r="F128" i="22"/>
  <c r="I126" i="17"/>
  <c r="I128" i="19"/>
  <c r="C129" i="22"/>
  <c r="D129" i="22"/>
  <c r="H127" i="20"/>
  <c r="I127" i="16"/>
  <c r="I132" i="18"/>
  <c r="I129" i="19"/>
  <c r="H131" i="18"/>
  <c r="F130" i="19"/>
  <c r="C127" i="21"/>
  <c r="D127" i="21"/>
  <c r="F126" i="21"/>
  <c r="G98" i="22"/>
  <c r="I99" i="22"/>
  <c r="F96" i="17"/>
  <c r="E99" i="22"/>
  <c r="H96" i="21"/>
  <c r="F100" i="22"/>
  <c r="E98" i="21"/>
  <c r="H98" i="20"/>
  <c r="H98" i="21"/>
  <c r="I100" i="19"/>
  <c r="C101" i="19"/>
  <c r="D101" i="19"/>
  <c r="C99" i="21"/>
  <c r="D99" i="21"/>
  <c r="E98" i="17"/>
  <c r="H100" i="22"/>
  <c r="F98" i="17"/>
  <c r="H100" i="19"/>
  <c r="F101" i="22"/>
  <c r="I97" i="21"/>
  <c r="E101" i="19"/>
  <c r="E97" i="20"/>
  <c r="H98" i="17"/>
  <c r="H100" i="15"/>
  <c r="G97" i="21"/>
  <c r="E101" i="15"/>
  <c r="H102" i="19"/>
  <c r="G102" i="18"/>
  <c r="C102" i="15"/>
  <c r="D102" i="15"/>
  <c r="C102" i="18"/>
  <c r="D102" i="18"/>
  <c r="E100" i="17"/>
  <c r="H105" i="18"/>
  <c r="I100" i="15"/>
  <c r="F102" i="18"/>
  <c r="G101" i="20"/>
  <c r="G100" i="20"/>
  <c r="G100" i="15"/>
  <c r="I102" i="22"/>
  <c r="I102" i="19"/>
  <c r="C100" i="20"/>
  <c r="D100" i="20"/>
  <c r="G103" i="22"/>
  <c r="I102" i="15"/>
  <c r="H100" i="17"/>
  <c r="F104" i="18"/>
  <c r="G101" i="17"/>
  <c r="E102" i="19"/>
  <c r="F101" i="15"/>
  <c r="F103" i="15"/>
  <c r="C101" i="20"/>
  <c r="D101" i="20"/>
  <c r="C101" i="17"/>
  <c r="D101" i="17"/>
  <c r="F103" i="19"/>
  <c r="I104" i="19"/>
  <c r="F103" i="22"/>
  <c r="E104" i="19"/>
  <c r="C100" i="21"/>
  <c r="D100" i="21"/>
  <c r="G105" i="18"/>
  <c r="I104" i="22"/>
  <c r="C104" i="18"/>
  <c r="D104" i="18"/>
  <c r="H101" i="20"/>
  <c r="G102" i="20"/>
  <c r="C102" i="20"/>
  <c r="D102" i="20"/>
  <c r="C102" i="21"/>
  <c r="D102" i="21"/>
  <c r="G103" i="15"/>
  <c r="H103" i="20"/>
  <c r="C105" i="22"/>
  <c r="D105" i="22"/>
  <c r="F107" i="18"/>
  <c r="E105" i="19"/>
  <c r="H107" i="18"/>
  <c r="E104" i="17"/>
  <c r="H105" i="15"/>
  <c r="E102" i="21"/>
  <c r="G102" i="21"/>
  <c r="I107" i="19"/>
  <c r="I106" i="22"/>
  <c r="F107" i="17"/>
  <c r="F104" i="20"/>
  <c r="I105" i="20"/>
  <c r="F103" i="21"/>
  <c r="I103" i="21"/>
  <c r="H105" i="21"/>
  <c r="F108" i="18"/>
  <c r="G103" i="17"/>
  <c r="G106" i="19"/>
  <c r="H105" i="17"/>
  <c r="H106" i="15"/>
  <c r="E106" i="19"/>
  <c r="E106" i="15"/>
  <c r="I105" i="22"/>
  <c r="F108" i="22"/>
  <c r="E109" i="19"/>
  <c r="G107" i="19"/>
  <c r="F107" i="19"/>
  <c r="E107" i="22"/>
  <c r="H104" i="21"/>
  <c r="H109" i="18"/>
  <c r="E105" i="20"/>
  <c r="I104" i="20"/>
  <c r="H107" i="19"/>
  <c r="E107" i="19"/>
  <c r="G107" i="22"/>
  <c r="I108" i="19"/>
  <c r="H112" i="18"/>
  <c r="C107" i="15"/>
  <c r="D107" i="15"/>
  <c r="H108" i="15"/>
  <c r="G110" i="22"/>
  <c r="E110" i="22"/>
  <c r="H108" i="22"/>
  <c r="H107" i="17"/>
  <c r="I111" i="22"/>
  <c r="F113" i="18"/>
  <c r="G113" i="18"/>
  <c r="I106" i="21"/>
  <c r="C109" i="22"/>
  <c r="D109" i="22"/>
  <c r="E108" i="22"/>
  <c r="E109" i="22"/>
  <c r="G106" i="21"/>
  <c r="F106" i="21"/>
  <c r="I107" i="15"/>
  <c r="E105" i="17"/>
  <c r="E106" i="20"/>
  <c r="E110" i="15"/>
  <c r="H112" i="22"/>
  <c r="C111" i="22"/>
  <c r="D111" i="22"/>
  <c r="I110" i="19"/>
  <c r="G107" i="21"/>
  <c r="E107" i="21"/>
  <c r="C107" i="21"/>
  <c r="D107" i="21"/>
  <c r="H112" i="19"/>
  <c r="C110" i="15"/>
  <c r="D110" i="15"/>
  <c r="I108" i="21"/>
  <c r="H110" i="15"/>
  <c r="H109" i="20"/>
  <c r="C105" i="21"/>
  <c r="D105" i="21"/>
  <c r="C108" i="19"/>
  <c r="D108" i="19"/>
  <c r="E109" i="20"/>
  <c r="I108" i="20"/>
  <c r="F109" i="17"/>
  <c r="I113" i="18"/>
  <c r="G109" i="17"/>
  <c r="I112" i="19"/>
  <c r="E109" i="17"/>
  <c r="C114" i="18"/>
  <c r="D114" i="18"/>
  <c r="G113" i="22"/>
  <c r="C108" i="21"/>
  <c r="D108" i="21"/>
  <c r="E112" i="15"/>
  <c r="G110" i="20"/>
  <c r="E113" i="19"/>
  <c r="H113" i="22"/>
  <c r="I111" i="17"/>
  <c r="F114" i="18"/>
  <c r="H109" i="21"/>
  <c r="F110" i="21"/>
  <c r="C108" i="17"/>
  <c r="D108" i="17"/>
  <c r="C111" i="15"/>
  <c r="D111" i="15"/>
  <c r="E116" i="18"/>
  <c r="G113" i="15"/>
  <c r="G111" i="21"/>
  <c r="F113" i="19"/>
  <c r="G114" i="15"/>
  <c r="H112" i="20"/>
  <c r="E113" i="22"/>
  <c r="G111" i="17"/>
  <c r="I113" i="20"/>
  <c r="F112" i="17"/>
  <c r="F112" i="20"/>
  <c r="G115" i="20"/>
  <c r="C116" i="22"/>
  <c r="D116" i="22"/>
  <c r="C115" i="18"/>
  <c r="D115" i="18"/>
  <c r="H111" i="17"/>
  <c r="C110" i="21"/>
  <c r="D110" i="21"/>
  <c r="H115" i="22"/>
  <c r="G111" i="20"/>
  <c r="C113" i="15"/>
  <c r="D113" i="15"/>
  <c r="E111" i="21"/>
  <c r="I116" i="22"/>
  <c r="F116" i="19"/>
  <c r="C118" i="18"/>
  <c r="D118" i="18"/>
  <c r="G114" i="20"/>
  <c r="E114" i="16"/>
  <c r="H118" i="18"/>
  <c r="I112" i="20"/>
  <c r="I115" i="22"/>
  <c r="H116" i="19"/>
  <c r="H116" i="17"/>
  <c r="C114" i="17"/>
  <c r="D114" i="17"/>
  <c r="H115" i="19"/>
  <c r="C113" i="16"/>
  <c r="C112" i="17"/>
  <c r="D112" i="17"/>
  <c r="G118" i="15"/>
  <c r="G114" i="17"/>
  <c r="F114" i="17"/>
  <c r="F118" i="18"/>
  <c r="F115" i="15"/>
  <c r="E114" i="20"/>
  <c r="I113" i="16"/>
  <c r="H113" i="21"/>
  <c r="F115" i="21"/>
  <c r="C118" i="19"/>
  <c r="D118" i="19"/>
  <c r="F120" i="18"/>
  <c r="H115" i="17"/>
  <c r="G120" i="18"/>
  <c r="G115" i="21"/>
  <c r="C114" i="20"/>
  <c r="D114" i="20"/>
  <c r="I117" i="22"/>
  <c r="H115" i="21"/>
  <c r="F116" i="15"/>
  <c r="H118" i="17"/>
  <c r="C118" i="22"/>
  <c r="D118" i="22"/>
  <c r="H116" i="20"/>
  <c r="E116" i="16"/>
  <c r="F114" i="21"/>
  <c r="I117" i="16"/>
  <c r="E121" i="18"/>
  <c r="I115" i="16"/>
  <c r="F120" i="22"/>
  <c r="G115" i="16"/>
  <c r="E117" i="16"/>
  <c r="F115" i="20"/>
  <c r="G117" i="15"/>
  <c r="F118" i="22"/>
  <c r="E118" i="22"/>
  <c r="G119" i="21"/>
  <c r="G119" i="20"/>
  <c r="I119" i="17"/>
  <c r="F118" i="20"/>
  <c r="I117" i="17"/>
  <c r="F121" i="18"/>
  <c r="I119" i="22"/>
  <c r="C119" i="21"/>
  <c r="D119" i="21"/>
  <c r="H122" i="19"/>
  <c r="G120" i="15"/>
  <c r="E117" i="17"/>
  <c r="C118" i="15"/>
  <c r="D118" i="15"/>
  <c r="I119" i="19"/>
  <c r="G119" i="19"/>
  <c r="E120" i="17"/>
  <c r="C122" i="22"/>
  <c r="D122" i="22"/>
  <c r="I120" i="22"/>
  <c r="C120" i="15"/>
  <c r="D120" i="15"/>
  <c r="H119" i="22"/>
  <c r="F118" i="16"/>
  <c r="C119" i="18"/>
  <c r="D119" i="18"/>
  <c r="H121" i="15"/>
  <c r="H119" i="19"/>
  <c r="G120" i="19"/>
  <c r="C115" i="20"/>
  <c r="D115" i="20"/>
  <c r="I118" i="20"/>
  <c r="G119" i="22"/>
  <c r="F117" i="20"/>
  <c r="G120" i="17"/>
  <c r="H120" i="16"/>
  <c r="H118" i="21"/>
  <c r="E123" i="22"/>
  <c r="I121" i="15"/>
  <c r="G120" i="16"/>
  <c r="G125" i="18"/>
  <c r="F121" i="22"/>
  <c r="H121" i="19"/>
  <c r="F122" i="19"/>
  <c r="H121" i="16"/>
  <c r="I120" i="20"/>
  <c r="F123" i="18"/>
  <c r="H125" i="18"/>
  <c r="C121" i="22"/>
  <c r="D121" i="22"/>
  <c r="I121" i="19"/>
  <c r="E120" i="20"/>
  <c r="F125" i="18"/>
  <c r="C125" i="18"/>
  <c r="D125" i="18"/>
  <c r="G124" i="18"/>
  <c r="I122" i="20"/>
  <c r="I124" i="19"/>
  <c r="C123" i="22"/>
  <c r="D123" i="22"/>
  <c r="G121" i="21"/>
  <c r="G122" i="20"/>
  <c r="I121" i="20"/>
  <c r="E127" i="18"/>
  <c r="H122" i="16"/>
  <c r="E123" i="19"/>
  <c r="G120" i="21"/>
  <c r="I126" i="18"/>
  <c r="F122" i="17"/>
  <c r="E122" i="16"/>
  <c r="C126" i="18"/>
  <c r="D126" i="18"/>
  <c r="G124" i="19"/>
  <c r="G122" i="15"/>
  <c r="F124" i="15"/>
  <c r="C118" i="21"/>
  <c r="D118" i="21"/>
  <c r="H124" i="22"/>
  <c r="F122" i="16"/>
  <c r="G127" i="19"/>
  <c r="C123" i="15"/>
  <c r="D123" i="15"/>
  <c r="E123" i="20"/>
  <c r="F125" i="16"/>
  <c r="F125" i="20"/>
  <c r="C124" i="16"/>
  <c r="D124" i="16"/>
  <c r="C122" i="15"/>
  <c r="D122" i="15"/>
  <c r="E126" i="20"/>
  <c r="I125" i="16"/>
  <c r="H123" i="21"/>
  <c r="I123" i="21"/>
  <c r="C123" i="16"/>
  <c r="D123" i="16"/>
  <c r="H126" i="19"/>
  <c r="F128" i="18"/>
  <c r="E125" i="22"/>
  <c r="C122" i="21"/>
  <c r="D122" i="21"/>
  <c r="F122" i="21"/>
  <c r="C124" i="20"/>
  <c r="D124" i="20"/>
  <c r="C123" i="17"/>
  <c r="D123" i="17"/>
  <c r="H126" i="20"/>
  <c r="I127" i="22"/>
  <c r="E126" i="17"/>
  <c r="E130" i="18"/>
  <c r="H127" i="22"/>
  <c r="E126" i="21"/>
  <c r="F124" i="17"/>
  <c r="F128" i="15"/>
  <c r="G124" i="17"/>
  <c r="F131" i="18"/>
  <c r="F126" i="15"/>
  <c r="F127" i="22"/>
  <c r="C128" i="18"/>
  <c r="D128" i="18"/>
  <c r="G126" i="20"/>
  <c r="H125" i="17"/>
  <c r="F125" i="17"/>
  <c r="E125" i="20"/>
  <c r="E126" i="15"/>
  <c r="H125" i="16"/>
  <c r="G124" i="21"/>
  <c r="I124" i="17"/>
  <c r="E126" i="16"/>
  <c r="E129" i="18"/>
  <c r="I128" i="15"/>
  <c r="F127" i="16"/>
  <c r="G128" i="17"/>
  <c r="I128" i="22"/>
  <c r="G132" i="18"/>
  <c r="C131" i="18"/>
  <c r="D131" i="18"/>
  <c r="H128" i="19"/>
  <c r="H127" i="21"/>
  <c r="E131" i="18"/>
  <c r="E127" i="21"/>
  <c r="I127" i="15"/>
  <c r="G128" i="19"/>
  <c r="I131" i="18"/>
  <c r="G131" i="19"/>
  <c r="C127" i="15"/>
  <c r="D127" i="15"/>
  <c r="I128" i="16"/>
  <c r="F126" i="16"/>
  <c r="E129" i="22"/>
  <c r="F126" i="17"/>
  <c r="I130" i="19"/>
  <c r="C125" i="20"/>
  <c r="D125" i="20"/>
  <c r="C128" i="15"/>
  <c r="D128" i="15"/>
  <c r="F127" i="15"/>
  <c r="I125" i="21"/>
  <c r="E130" i="19"/>
  <c r="H129" i="19"/>
  <c r="I127" i="21"/>
  <c r="E127" i="16"/>
  <c r="H132" i="18"/>
  <c r="E132" i="19"/>
  <c r="H128" i="21"/>
  <c r="H130" i="22"/>
  <c r="F130" i="22"/>
  <c r="H132" i="19"/>
  <c r="I130" i="22"/>
  <c r="G130" i="15"/>
  <c r="E128" i="16"/>
  <c r="F128" i="21"/>
  <c r="C127" i="20"/>
  <c r="D127" i="20"/>
  <c r="E128" i="21"/>
  <c r="I128" i="20"/>
  <c r="E128" i="20"/>
  <c r="H133" i="18"/>
  <c r="G132" i="19"/>
  <c r="C130" i="19"/>
  <c r="D130" i="19"/>
  <c r="I131" i="22"/>
  <c r="C132" i="18"/>
  <c r="D132" i="18"/>
  <c r="I132" i="16"/>
  <c r="C132" i="22"/>
  <c r="D132" i="22"/>
  <c r="I132" i="22"/>
  <c r="I133" i="22"/>
  <c r="H130" i="21"/>
  <c r="F131" i="22"/>
  <c r="I130" i="21"/>
  <c r="H131" i="17"/>
  <c r="E131" i="16"/>
  <c r="F133" i="22"/>
  <c r="E130" i="15"/>
  <c r="E132" i="17"/>
  <c r="F129" i="17"/>
  <c r="E130" i="17"/>
  <c r="I131" i="16"/>
  <c r="H133" i="22"/>
  <c r="H130" i="20"/>
  <c r="F134" i="18"/>
  <c r="G134" i="18"/>
  <c r="E134" i="18"/>
  <c r="C131" i="19"/>
  <c r="D131" i="19"/>
  <c r="H132" i="15"/>
  <c r="C131" i="16"/>
  <c r="D131" i="16"/>
  <c r="I129" i="21"/>
  <c r="C135" i="18"/>
  <c r="D135" i="18"/>
  <c r="C135" i="22"/>
  <c r="D135" i="22"/>
  <c r="C130" i="21"/>
  <c r="D130" i="21"/>
  <c r="F130" i="16"/>
  <c r="F134" i="22"/>
  <c r="C131" i="20"/>
  <c r="D131" i="20"/>
  <c r="F136" i="18"/>
  <c r="H134" i="19"/>
  <c r="C131" i="15"/>
  <c r="D131" i="15"/>
  <c r="I136" i="22"/>
  <c r="E136" i="18"/>
  <c r="I131" i="21"/>
  <c r="C135" i="17"/>
  <c r="D135" i="17"/>
  <c r="E135" i="22"/>
  <c r="F131" i="21"/>
  <c r="E131" i="21"/>
  <c r="H133" i="15"/>
  <c r="C138" i="18"/>
  <c r="D138" i="18"/>
  <c r="I135" i="17"/>
  <c r="H133" i="17"/>
  <c r="H134" i="15"/>
  <c r="E138" i="22"/>
  <c r="F135" i="19"/>
  <c r="F133" i="21"/>
  <c r="G134" i="15"/>
  <c r="H134" i="16"/>
  <c r="G133" i="20"/>
  <c r="G137" i="18"/>
  <c r="E135" i="17"/>
  <c r="E133" i="16"/>
  <c r="I135" i="15"/>
  <c r="G134" i="16"/>
  <c r="F132" i="21"/>
  <c r="G134" i="20"/>
  <c r="C134" i="15"/>
  <c r="D134" i="15"/>
  <c r="E134" i="17"/>
  <c r="E135" i="15"/>
  <c r="C133" i="17"/>
  <c r="D133" i="17"/>
  <c r="H133" i="20"/>
  <c r="I133" i="20"/>
  <c r="C135" i="15"/>
  <c r="D135" i="15"/>
  <c r="H135" i="21"/>
  <c r="C137" i="17"/>
  <c r="D137" i="17"/>
  <c r="F134" i="21"/>
  <c r="E137" i="15"/>
  <c r="H138" i="22"/>
  <c r="H136" i="16"/>
  <c r="E139" i="22"/>
  <c r="E137" i="22"/>
  <c r="E135" i="20"/>
  <c r="C138" i="22"/>
  <c r="D138" i="22"/>
  <c r="I140" i="19"/>
  <c r="C132" i="21"/>
  <c r="D132" i="21"/>
  <c r="H138" i="19"/>
  <c r="C133" i="20"/>
  <c r="D133" i="20"/>
  <c r="H140" i="19"/>
  <c r="C139" i="15"/>
  <c r="D139" i="15"/>
  <c r="H137" i="17"/>
  <c r="I138" i="19"/>
  <c r="G135" i="20"/>
  <c r="F138" i="22"/>
  <c r="E138" i="20"/>
  <c r="I136" i="20"/>
  <c r="G138" i="19"/>
  <c r="H139" i="18"/>
  <c r="H137" i="20"/>
  <c r="E138" i="16"/>
  <c r="G141" i="18"/>
  <c r="G141" i="19"/>
  <c r="I137" i="20"/>
  <c r="C140" i="18"/>
  <c r="D140" i="18"/>
  <c r="G139" i="19"/>
  <c r="E140" i="19"/>
  <c r="F139" i="17"/>
  <c r="H141" i="18"/>
  <c r="F138" i="20"/>
  <c r="H138" i="16"/>
  <c r="E139" i="15"/>
  <c r="I143" i="18"/>
  <c r="E138" i="15"/>
  <c r="G138" i="20"/>
  <c r="C135" i="16"/>
  <c r="D135" i="16"/>
  <c r="F139" i="19"/>
  <c r="F137" i="21"/>
  <c r="I138" i="16"/>
  <c r="I139" i="22"/>
  <c r="H139" i="15"/>
  <c r="E139" i="17"/>
  <c r="E141" i="22"/>
  <c r="E143" i="22"/>
  <c r="H139" i="20"/>
  <c r="C137" i="21"/>
  <c r="D137" i="21"/>
  <c r="F143" i="19"/>
  <c r="F141" i="19"/>
  <c r="H141" i="19"/>
  <c r="G140" i="21"/>
  <c r="C143" i="18"/>
  <c r="D143" i="18"/>
  <c r="F141" i="20"/>
  <c r="G141" i="20"/>
  <c r="I139" i="20"/>
  <c r="F140" i="15"/>
  <c r="F139" i="16"/>
  <c r="I140" i="21"/>
  <c r="E143" i="19"/>
  <c r="G142" i="17"/>
  <c r="H140" i="20"/>
  <c r="F141" i="15"/>
  <c r="E141" i="20"/>
  <c r="C139" i="21"/>
  <c r="D139" i="21"/>
  <c r="C143" i="15"/>
  <c r="D143" i="15"/>
  <c r="C145" i="18"/>
  <c r="D145" i="18"/>
  <c r="G142" i="16"/>
  <c r="C140" i="20"/>
  <c r="D140" i="20"/>
  <c r="I144" i="22"/>
  <c r="H143" i="22"/>
  <c r="I140" i="20"/>
  <c r="H143" i="19"/>
  <c r="G142" i="22"/>
  <c r="G144" i="18"/>
  <c r="C144" i="22"/>
  <c r="D144" i="22"/>
  <c r="I140" i="17"/>
  <c r="F144" i="22"/>
  <c r="H142" i="17"/>
  <c r="E140" i="20"/>
  <c r="F139" i="21"/>
  <c r="I140" i="16"/>
  <c r="G142" i="15"/>
  <c r="F142" i="21"/>
  <c r="G142" i="21"/>
  <c r="E143" i="15"/>
  <c r="I142" i="20"/>
  <c r="I147" i="18"/>
  <c r="F142" i="16"/>
  <c r="F145" i="22"/>
  <c r="C142" i="15"/>
  <c r="D142" i="15"/>
  <c r="C142" i="21"/>
  <c r="D142" i="21"/>
  <c r="H143" i="20"/>
  <c r="E146" i="18"/>
  <c r="E144" i="20"/>
  <c r="F144" i="15"/>
  <c r="I143" i="20"/>
  <c r="C142" i="20"/>
  <c r="D142" i="20"/>
  <c r="H143" i="21"/>
  <c r="I145" i="19"/>
  <c r="E142" i="21"/>
  <c r="H149" i="18"/>
  <c r="G145" i="15"/>
  <c r="H147" i="18"/>
  <c r="G140" i="16"/>
  <c r="F144" i="21"/>
  <c r="H147" i="19"/>
  <c r="F143" i="21"/>
  <c r="G148" i="18"/>
  <c r="F145" i="17"/>
  <c r="H144" i="17"/>
  <c r="I143" i="21"/>
  <c r="C146" i="22"/>
  <c r="D146" i="22"/>
  <c r="E144" i="17"/>
  <c r="C145" i="16"/>
  <c r="D145" i="16"/>
  <c r="C143" i="21"/>
  <c r="D143" i="21"/>
  <c r="E147" i="19"/>
  <c r="E146" i="19"/>
  <c r="G147" i="22"/>
  <c r="F149" i="18"/>
  <c r="C150" i="18"/>
  <c r="D150" i="18"/>
  <c r="G147" i="15"/>
  <c r="F146" i="15"/>
  <c r="F147" i="19"/>
  <c r="I147" i="19"/>
  <c r="F147" i="15"/>
  <c r="I145" i="21"/>
  <c r="C147" i="15"/>
  <c r="D147" i="15"/>
  <c r="I147" i="15"/>
  <c r="E145" i="21"/>
  <c r="E149" i="22"/>
  <c r="C148" i="22"/>
  <c r="D148" i="22"/>
  <c r="E145" i="17"/>
  <c r="H147" i="16"/>
  <c r="G149" i="22"/>
  <c r="F148" i="15"/>
  <c r="F148" i="22"/>
  <c r="E152" i="19"/>
  <c r="H147" i="17"/>
  <c r="H146" i="16"/>
  <c r="C148" i="20"/>
  <c r="D148" i="20"/>
  <c r="E150" i="22"/>
  <c r="C149" i="18"/>
  <c r="D149" i="18"/>
  <c r="G151" i="18"/>
  <c r="I150" i="22"/>
  <c r="C151" i="15"/>
  <c r="D151" i="15"/>
  <c r="I151" i="19"/>
  <c r="I146" i="16"/>
  <c r="F146" i="20"/>
  <c r="E148" i="19"/>
  <c r="C150" i="22"/>
  <c r="D150" i="22"/>
  <c r="I148" i="20"/>
  <c r="G148" i="15"/>
  <c r="G146" i="20"/>
  <c r="I146" i="20"/>
  <c r="I152" i="18"/>
  <c r="E151" i="20"/>
  <c r="E146" i="16"/>
  <c r="G150" i="15"/>
  <c r="F150" i="21"/>
  <c r="E150" i="15"/>
  <c r="F147" i="21"/>
  <c r="I150" i="15"/>
  <c r="G152" i="19"/>
  <c r="F152" i="19"/>
  <c r="G148" i="20"/>
  <c r="H152" i="19"/>
  <c r="C147" i="21"/>
  <c r="D147" i="21"/>
  <c r="I150" i="20"/>
  <c r="H149" i="16"/>
  <c r="I149" i="16"/>
  <c r="C152" i="18"/>
  <c r="D152" i="18"/>
  <c r="H148" i="17"/>
  <c r="F151" i="19"/>
  <c r="E147" i="21"/>
  <c r="G149" i="16"/>
  <c r="I159" i="18"/>
  <c r="I152" i="17"/>
  <c r="I150" i="17"/>
  <c r="F152" i="17"/>
  <c r="G153" i="22"/>
  <c r="I152" i="15"/>
  <c r="I152" i="22"/>
  <c r="C151" i="21"/>
  <c r="D151" i="21"/>
  <c r="H151" i="20"/>
  <c r="C148" i="21"/>
  <c r="D148" i="21"/>
  <c r="H152" i="20"/>
  <c r="G152" i="17"/>
  <c r="E155" i="18"/>
  <c r="E152" i="15"/>
  <c r="G152" i="22"/>
  <c r="E154" i="18"/>
  <c r="H151" i="21"/>
  <c r="I155" i="18"/>
  <c r="C150" i="16"/>
  <c r="D150" i="16"/>
  <c r="I152" i="20"/>
  <c r="C151" i="17"/>
  <c r="D151" i="17"/>
  <c r="I151" i="21"/>
  <c r="G151" i="21"/>
  <c r="F150" i="16"/>
  <c r="E151" i="16"/>
  <c r="C156" i="18"/>
  <c r="D156" i="18"/>
  <c r="H152" i="16"/>
  <c r="F153" i="19"/>
  <c r="E155" i="19"/>
  <c r="G154" i="15"/>
  <c r="F152" i="21"/>
  <c r="I152" i="16"/>
  <c r="H155" i="19"/>
  <c r="G151" i="17"/>
  <c r="C152" i="16"/>
  <c r="D152" i="16"/>
  <c r="H153" i="15"/>
  <c r="I154" i="22"/>
  <c r="G154" i="22"/>
  <c r="C154" i="22"/>
  <c r="D154" i="22"/>
  <c r="H156" i="18"/>
  <c r="I155" i="19"/>
  <c r="E150" i="16"/>
  <c r="E152" i="21"/>
  <c r="F153" i="16"/>
  <c r="H155" i="16"/>
  <c r="F152" i="16"/>
  <c r="C153" i="20"/>
  <c r="D153" i="20"/>
  <c r="E154" i="16"/>
  <c r="I153" i="15"/>
  <c r="E153" i="21"/>
  <c r="H153" i="21"/>
  <c r="G154" i="17"/>
  <c r="E155" i="15"/>
  <c r="G155" i="16"/>
  <c r="H159" i="18"/>
  <c r="I156" i="15"/>
  <c r="G158" i="18"/>
  <c r="I153" i="21"/>
  <c r="F157" i="22"/>
  <c r="F154" i="17"/>
  <c r="C156" i="15"/>
  <c r="D156" i="15"/>
  <c r="C157" i="18"/>
  <c r="D157" i="18"/>
  <c r="I126" i="20"/>
  <c r="F132" i="18"/>
  <c r="E128" i="22"/>
  <c r="C125" i="16"/>
  <c r="D125" i="16"/>
  <c r="G125" i="21"/>
  <c r="C127" i="19"/>
  <c r="D127" i="19"/>
  <c r="H128" i="16"/>
  <c r="H129" i="22"/>
  <c r="E127" i="20"/>
  <c r="H126" i="21"/>
  <c r="H128" i="22"/>
  <c r="H130" i="19"/>
  <c r="E125" i="21"/>
  <c r="C126" i="15"/>
  <c r="D126" i="15"/>
  <c r="F127" i="17"/>
  <c r="E132" i="22"/>
  <c r="I129" i="17"/>
  <c r="E128" i="17"/>
  <c r="F129" i="15"/>
  <c r="I128" i="17"/>
  <c r="G133" i="18"/>
  <c r="H128" i="20"/>
  <c r="G128" i="20"/>
  <c r="E129" i="20"/>
  <c r="F128" i="17"/>
  <c r="E129" i="15"/>
  <c r="C131" i="22"/>
  <c r="D131" i="22"/>
  <c r="E131" i="19"/>
  <c r="E131" i="22"/>
  <c r="C128" i="17"/>
  <c r="D128" i="17"/>
  <c r="H130" i="15"/>
  <c r="I131" i="19"/>
  <c r="C129" i="16"/>
  <c r="D129" i="16"/>
  <c r="I132" i="19"/>
  <c r="H129" i="17"/>
  <c r="E131" i="20"/>
  <c r="H133" i="19"/>
  <c r="F132" i="19"/>
  <c r="H132" i="22"/>
  <c r="I134" i="18"/>
  <c r="F131" i="17"/>
  <c r="G131" i="17"/>
  <c r="C130" i="16"/>
  <c r="D130" i="16"/>
  <c r="E130" i="20"/>
  <c r="F132" i="15"/>
  <c r="G133" i="19"/>
  <c r="C131" i="17"/>
  <c r="D131" i="17"/>
  <c r="C134" i="18"/>
  <c r="D134" i="18"/>
  <c r="F131" i="20"/>
  <c r="I130" i="16"/>
  <c r="G132" i="15"/>
  <c r="E133" i="22"/>
  <c r="G132" i="22"/>
  <c r="H134" i="18"/>
  <c r="F131" i="16"/>
  <c r="I133" i="19"/>
  <c r="F129" i="16"/>
  <c r="C129" i="20"/>
  <c r="D129" i="20"/>
  <c r="G130" i="21"/>
  <c r="C132" i="17"/>
  <c r="D132" i="17"/>
  <c r="E132" i="20"/>
  <c r="I133" i="15"/>
  <c r="I134" i="16"/>
  <c r="E136" i="22"/>
  <c r="H134" i="22"/>
  <c r="I134" i="19"/>
  <c r="E136" i="19"/>
  <c r="G136" i="18"/>
  <c r="I136" i="18"/>
  <c r="F136" i="22"/>
  <c r="G132" i="17"/>
  <c r="H134" i="17"/>
  <c r="H132" i="17"/>
  <c r="F132" i="16"/>
  <c r="H136" i="18"/>
  <c r="F138" i="18"/>
  <c r="F135" i="21"/>
  <c r="H138" i="18"/>
  <c r="G136" i="19"/>
  <c r="G135" i="15"/>
  <c r="E133" i="15"/>
  <c r="E134" i="15"/>
  <c r="E133" i="17"/>
  <c r="I137" i="18"/>
  <c r="I133" i="17"/>
  <c r="F137" i="18"/>
  <c r="I134" i="20"/>
  <c r="I136" i="15"/>
  <c r="E133" i="21"/>
  <c r="H135" i="17"/>
  <c r="E135" i="19"/>
  <c r="I136" i="17"/>
  <c r="G133" i="16"/>
  <c r="H134" i="21"/>
  <c r="I133" i="21"/>
  <c r="H133" i="21"/>
  <c r="G133" i="17"/>
  <c r="I135" i="19"/>
  <c r="E132" i="21"/>
  <c r="F136" i="16"/>
  <c r="I135" i="21"/>
  <c r="E135" i="16"/>
  <c r="C135" i="19"/>
  <c r="D135" i="19"/>
  <c r="F137" i="15"/>
  <c r="E139" i="19"/>
  <c r="F138" i="19"/>
  <c r="G138" i="16"/>
  <c r="F140" i="18"/>
  <c r="I136" i="16"/>
  <c r="E138" i="19"/>
  <c r="H136" i="20"/>
  <c r="G137" i="19"/>
  <c r="C133" i="21"/>
  <c r="D133" i="21"/>
  <c r="G135" i="17"/>
  <c r="H142" i="18"/>
  <c r="C137" i="16"/>
  <c r="D137" i="16"/>
  <c r="I135" i="16"/>
  <c r="C134" i="20"/>
  <c r="D134" i="20"/>
  <c r="E136" i="17"/>
  <c r="C138" i="16"/>
  <c r="D138" i="16"/>
  <c r="H139" i="19"/>
  <c r="H137" i="19"/>
  <c r="I134" i="21"/>
  <c r="I137" i="15"/>
  <c r="I138" i="21"/>
  <c r="C141" i="22"/>
  <c r="D141" i="22"/>
  <c r="G142" i="18"/>
  <c r="H138" i="20"/>
  <c r="G139" i="22"/>
  <c r="G137" i="17"/>
  <c r="E137" i="20"/>
  <c r="C138" i="19"/>
  <c r="D138" i="19"/>
  <c r="E141" i="19"/>
  <c r="G137" i="20"/>
  <c r="I139" i="19"/>
  <c r="F138" i="15"/>
  <c r="H138" i="17"/>
  <c r="C141" i="18"/>
  <c r="D141" i="18"/>
  <c r="C139" i="22"/>
  <c r="D139" i="22"/>
  <c r="C139" i="17"/>
  <c r="D139" i="17"/>
  <c r="G138" i="21"/>
  <c r="G142" i="19"/>
  <c r="C139" i="18"/>
  <c r="D139" i="18"/>
  <c r="E143" i="18"/>
  <c r="C137" i="20"/>
  <c r="D137" i="20"/>
  <c r="H138" i="15"/>
  <c r="G143" i="19"/>
  <c r="F143" i="22"/>
  <c r="E142" i="19"/>
  <c r="F139" i="22"/>
  <c r="C141" i="19"/>
  <c r="D141" i="19"/>
  <c r="G139" i="20"/>
  <c r="H145" i="18"/>
  <c r="I141" i="20"/>
  <c r="G139" i="17"/>
  <c r="H140" i="15"/>
  <c r="H143" i="16"/>
  <c r="C142" i="19"/>
  <c r="D142" i="19"/>
  <c r="I143" i="19"/>
  <c r="G141" i="16"/>
  <c r="C138" i="20"/>
  <c r="D138" i="20"/>
  <c r="G145" i="18"/>
  <c r="I141" i="21"/>
  <c r="F141" i="16"/>
  <c r="G141" i="17"/>
  <c r="C140" i="16"/>
  <c r="D140" i="16"/>
  <c r="C140" i="21"/>
  <c r="D140" i="21"/>
  <c r="E144" i="19"/>
  <c r="E144" i="18"/>
  <c r="C142" i="17"/>
  <c r="D142" i="17"/>
  <c r="E140" i="16"/>
  <c r="E144" i="22"/>
  <c r="I141" i="16"/>
  <c r="E142" i="16"/>
  <c r="F142" i="22"/>
  <c r="G139" i="21"/>
  <c r="E141" i="15"/>
  <c r="F145" i="18"/>
  <c r="I143" i="22"/>
  <c r="I142" i="16"/>
  <c r="H140" i="17"/>
  <c r="C141" i="15"/>
  <c r="D141" i="15"/>
  <c r="I141" i="17"/>
  <c r="F140" i="20"/>
  <c r="I145" i="18"/>
  <c r="F140" i="21"/>
  <c r="F146" i="18"/>
  <c r="I142" i="17"/>
  <c r="F142" i="17"/>
  <c r="G146" i="18"/>
  <c r="F143" i="16"/>
  <c r="I143" i="15"/>
  <c r="C145" i="22"/>
  <c r="D145" i="22"/>
  <c r="C146" i="18"/>
  <c r="D146" i="18"/>
  <c r="F145" i="15"/>
  <c r="E143" i="16"/>
  <c r="H142" i="21"/>
  <c r="I148" i="18"/>
  <c r="C143" i="17"/>
  <c r="D143" i="17"/>
  <c r="H145" i="19"/>
  <c r="H145" i="16"/>
  <c r="I146" i="19"/>
  <c r="E147" i="18"/>
  <c r="G145" i="19"/>
  <c r="F146" i="19"/>
  <c r="C144" i="15"/>
  <c r="D144" i="15"/>
  <c r="F142" i="20"/>
  <c r="F144" i="16"/>
  <c r="C145" i="15"/>
  <c r="D145" i="15"/>
  <c r="E146" i="22"/>
  <c r="E148" i="18"/>
  <c r="H146" i="18"/>
  <c r="H146" i="19"/>
  <c r="E145" i="16"/>
  <c r="H148" i="18"/>
  <c r="E148" i="20"/>
  <c r="I145" i="15"/>
  <c r="F146" i="22"/>
  <c r="I145" i="22"/>
  <c r="H145" i="20"/>
  <c r="C143" i="20"/>
  <c r="D143" i="20"/>
  <c r="C147" i="19"/>
  <c r="D147" i="19"/>
  <c r="F144" i="17"/>
  <c r="F145" i="21"/>
  <c r="C148" i="18"/>
  <c r="D148" i="18"/>
  <c r="I145" i="17"/>
  <c r="H144" i="21"/>
  <c r="F147" i="16"/>
  <c r="G146" i="15"/>
  <c r="E147" i="22"/>
  <c r="I147" i="22"/>
  <c r="G147" i="17"/>
  <c r="I151" i="18"/>
  <c r="H150" i="18"/>
  <c r="I149" i="22"/>
  <c r="C149" i="19"/>
  <c r="D149" i="19"/>
  <c r="H149" i="19"/>
  <c r="H147" i="15"/>
  <c r="I146" i="21"/>
  <c r="I149" i="19"/>
  <c r="I147" i="16"/>
  <c r="F149" i="20"/>
  <c r="F150" i="22"/>
  <c r="H149" i="15"/>
  <c r="F148" i="20"/>
  <c r="F149" i="22"/>
  <c r="H151" i="18"/>
  <c r="E150" i="19"/>
  <c r="I149" i="15"/>
  <c r="H147" i="20"/>
  <c r="E146" i="20"/>
  <c r="F147" i="17"/>
  <c r="F146" i="21"/>
  <c r="H146" i="21"/>
  <c r="C150" i="19"/>
  <c r="D150" i="19"/>
  <c r="I147" i="20"/>
  <c r="G149" i="15"/>
  <c r="E147" i="16"/>
  <c r="H148" i="15"/>
  <c r="I150" i="21"/>
  <c r="H150" i="15"/>
  <c r="I148" i="17"/>
  <c r="F151" i="22"/>
  <c r="E148" i="21"/>
  <c r="I152" i="19"/>
  <c r="E149" i="17"/>
  <c r="E148" i="16"/>
  <c r="C149" i="17"/>
  <c r="D149" i="17"/>
  <c r="I151" i="20"/>
  <c r="E151" i="22"/>
  <c r="G148" i="16"/>
  <c r="F157" i="18"/>
  <c r="G149" i="17"/>
  <c r="I153" i="18"/>
  <c r="E149" i="20"/>
  <c r="H126" i="17"/>
  <c r="E127" i="15"/>
  <c r="H127" i="15"/>
  <c r="E124" i="17"/>
  <c r="F128" i="19"/>
  <c r="I129" i="22"/>
  <c r="H127" i="17"/>
  <c r="C129" i="19"/>
  <c r="D129" i="19"/>
  <c r="H127" i="16"/>
  <c r="H129" i="16"/>
  <c r="C126" i="21"/>
  <c r="D126" i="21"/>
  <c r="G129" i="22"/>
  <c r="G131" i="18"/>
  <c r="G128" i="22"/>
  <c r="F129" i="22"/>
  <c r="G127" i="21"/>
  <c r="F128" i="20"/>
  <c r="I133" i="18"/>
  <c r="E129" i="17"/>
  <c r="F130" i="15"/>
  <c r="H129" i="20"/>
  <c r="C129" i="17"/>
  <c r="D129" i="17"/>
  <c r="G129" i="17"/>
  <c r="I129" i="16"/>
  <c r="H131" i="22"/>
  <c r="G130" i="22"/>
  <c r="C128" i="19"/>
  <c r="D128" i="19"/>
  <c r="C128" i="20"/>
  <c r="D128" i="20"/>
  <c r="F129" i="20"/>
  <c r="I128" i="21"/>
  <c r="G129" i="16"/>
  <c r="G129" i="15"/>
  <c r="C125" i="21"/>
  <c r="D125" i="21"/>
  <c r="F129" i="19"/>
  <c r="C127" i="16"/>
  <c r="D127" i="16"/>
  <c r="F132" i="17"/>
  <c r="E135" i="18"/>
  <c r="G131" i="16"/>
  <c r="I131" i="17"/>
  <c r="H131" i="16"/>
  <c r="F130" i="20"/>
  <c r="C133" i="22"/>
  <c r="D133" i="22"/>
  <c r="H129" i="15"/>
  <c r="H130" i="17"/>
  <c r="I135" i="18"/>
  <c r="E130" i="21"/>
  <c r="G133" i="22"/>
  <c r="G131" i="20"/>
  <c r="C132" i="15"/>
  <c r="D132" i="15"/>
  <c r="G130" i="17"/>
  <c r="E131" i="15"/>
  <c r="G131" i="15"/>
  <c r="I131" i="15"/>
  <c r="E132" i="15"/>
  <c r="F131" i="15"/>
  <c r="F130" i="17"/>
  <c r="H131" i="15"/>
  <c r="F135" i="18"/>
  <c r="E133" i="19"/>
  <c r="G135" i="22"/>
  <c r="G132" i="16"/>
  <c r="F134" i="17"/>
  <c r="C136" i="15"/>
  <c r="D136" i="15"/>
  <c r="I134" i="22"/>
  <c r="C132" i="16"/>
  <c r="D132" i="16"/>
  <c r="C133" i="15"/>
  <c r="D133" i="15"/>
  <c r="C137" i="22"/>
  <c r="D137" i="22"/>
  <c r="F132" i="20"/>
  <c r="G134" i="22"/>
  <c r="H131" i="21"/>
  <c r="C129" i="21"/>
  <c r="D129" i="21"/>
  <c r="G133" i="15"/>
  <c r="F134" i="19"/>
  <c r="H132" i="20"/>
  <c r="C130" i="17"/>
  <c r="D130" i="17"/>
  <c r="F135" i="17"/>
  <c r="G135" i="19"/>
  <c r="E138" i="18"/>
  <c r="C134" i="16"/>
  <c r="D134" i="16"/>
  <c r="F134" i="15"/>
  <c r="F135" i="22"/>
  <c r="F137" i="22"/>
  <c r="F136" i="15"/>
  <c r="G133" i="21"/>
  <c r="I138" i="18"/>
  <c r="C134" i="19"/>
  <c r="D134" i="19"/>
  <c r="H134" i="20"/>
  <c r="H137" i="18"/>
  <c r="I136" i="19"/>
  <c r="G140" i="18"/>
  <c r="G137" i="22"/>
  <c r="F136" i="19"/>
  <c r="I134" i="15"/>
  <c r="I132" i="21"/>
  <c r="H135" i="19"/>
  <c r="I133" i="16"/>
  <c r="E136" i="15"/>
  <c r="C136" i="18"/>
  <c r="D136" i="18"/>
  <c r="H135" i="20"/>
  <c r="H137" i="16"/>
  <c r="F134" i="16"/>
  <c r="E134" i="21"/>
  <c r="I140" i="18"/>
  <c r="C136" i="19"/>
  <c r="D136" i="19"/>
  <c r="E136" i="20"/>
  <c r="E139" i="18"/>
  <c r="I139" i="15"/>
  <c r="H136" i="17"/>
  <c r="G137" i="15"/>
  <c r="C135" i="21"/>
  <c r="D135" i="21"/>
  <c r="G140" i="19"/>
  <c r="G136" i="17"/>
  <c r="G136" i="20"/>
  <c r="E140" i="18"/>
  <c r="G137" i="16"/>
  <c r="F139" i="18"/>
  <c r="C136" i="17"/>
  <c r="D136" i="17"/>
  <c r="G139" i="18"/>
  <c r="H135" i="16"/>
  <c r="E136" i="21"/>
  <c r="C137" i="15"/>
  <c r="D137" i="15"/>
  <c r="F136" i="17"/>
  <c r="C137" i="18"/>
  <c r="D137" i="18"/>
  <c r="I137" i="17"/>
  <c r="F140" i="22"/>
  <c r="I137" i="21"/>
  <c r="F136" i="21"/>
  <c r="E139" i="16"/>
  <c r="F140" i="19"/>
  <c r="G140" i="22"/>
  <c r="H139" i="22"/>
  <c r="C135" i="20"/>
  <c r="D135" i="20"/>
  <c r="C138" i="17"/>
  <c r="D138" i="17"/>
  <c r="G136" i="21"/>
  <c r="H143" i="18"/>
  <c r="E137" i="17"/>
  <c r="I136" i="21"/>
  <c r="I142" i="19"/>
  <c r="I138" i="20"/>
  <c r="C142" i="18"/>
  <c r="D142" i="18"/>
  <c r="E141" i="18"/>
  <c r="F139" i="20"/>
  <c r="I142" i="18"/>
  <c r="G138" i="17"/>
  <c r="H137" i="21"/>
  <c r="I138" i="15"/>
  <c r="G144" i="22"/>
  <c r="E138" i="21"/>
  <c r="E139" i="20"/>
  <c r="C140" i="15"/>
  <c r="D140" i="15"/>
  <c r="I139" i="16"/>
  <c r="C136" i="21"/>
  <c r="D136" i="21"/>
  <c r="H138" i="21"/>
  <c r="I141" i="19"/>
  <c r="C138" i="15"/>
  <c r="D138" i="15"/>
  <c r="H142" i="19"/>
  <c r="F142" i="19"/>
  <c r="C141" i="16"/>
  <c r="D141" i="16"/>
  <c r="H139" i="17"/>
  <c r="G141" i="22"/>
  <c r="H140" i="21"/>
  <c r="H142" i="22"/>
  <c r="G141" i="15"/>
  <c r="E142" i="17"/>
  <c r="H144" i="22"/>
  <c r="H139" i="21"/>
  <c r="H140" i="16"/>
  <c r="C139" i="16"/>
  <c r="D139" i="16"/>
  <c r="E140" i="15"/>
  <c r="G140" i="17"/>
  <c r="F144" i="19"/>
  <c r="H141" i="17"/>
  <c r="H141" i="20"/>
  <c r="I139" i="21"/>
  <c r="G144" i="19"/>
  <c r="H141" i="21"/>
  <c r="C139" i="20"/>
  <c r="D139" i="20"/>
  <c r="F142" i="15"/>
  <c r="E142" i="15"/>
  <c r="H144" i="19"/>
  <c r="I142" i="15"/>
  <c r="E140" i="17"/>
  <c r="I144" i="18"/>
  <c r="C142" i="22"/>
  <c r="D142" i="22"/>
  <c r="H143" i="15"/>
  <c r="F144" i="18"/>
  <c r="I143" i="16"/>
  <c r="G144" i="15"/>
  <c r="H145" i="22"/>
  <c r="E145" i="19"/>
  <c r="H144" i="15"/>
  <c r="C143" i="16"/>
  <c r="D143" i="16"/>
  <c r="C145" i="19"/>
  <c r="D145" i="19"/>
  <c r="G145" i="22"/>
  <c r="G143" i="20"/>
  <c r="E143" i="17"/>
  <c r="I146" i="18"/>
  <c r="E145" i="15"/>
  <c r="G142" i="20"/>
  <c r="I143" i="17"/>
  <c r="F144" i="20"/>
  <c r="I146" i="15"/>
  <c r="F143" i="20"/>
  <c r="G145" i="17"/>
  <c r="C147" i="22"/>
  <c r="D147" i="22"/>
  <c r="C143" i="19"/>
  <c r="D143" i="19"/>
  <c r="H142" i="20"/>
  <c r="F147" i="22"/>
  <c r="C144" i="16"/>
  <c r="D144" i="16"/>
  <c r="G144" i="20"/>
  <c r="H148" i="22"/>
  <c r="I144" i="15"/>
  <c r="H146" i="17"/>
  <c r="H144" i="16"/>
  <c r="G144" i="17"/>
  <c r="H146" i="22"/>
  <c r="I146" i="22"/>
  <c r="G146" i="19"/>
  <c r="I144" i="17"/>
  <c r="H145" i="21"/>
  <c r="E143" i="21"/>
  <c r="F145" i="19"/>
  <c r="I145" i="16"/>
  <c r="C144" i="21"/>
  <c r="D144" i="21"/>
  <c r="G145" i="20"/>
  <c r="G150" i="18"/>
  <c r="E144" i="21"/>
  <c r="I149" i="18"/>
  <c r="F145" i="20"/>
  <c r="C146" i="19"/>
  <c r="D146" i="19"/>
  <c r="C145" i="17"/>
  <c r="D145" i="17"/>
  <c r="H148" i="19"/>
  <c r="E147" i="17"/>
  <c r="C147" i="16"/>
  <c r="D147" i="16"/>
  <c r="E151" i="18"/>
  <c r="G145" i="21"/>
  <c r="H145" i="15"/>
  <c r="G152" i="18"/>
  <c r="G148" i="22"/>
  <c r="E149" i="19"/>
  <c r="G146" i="16"/>
  <c r="I148" i="19"/>
  <c r="I150" i="18"/>
  <c r="G149" i="20"/>
  <c r="E148" i="15"/>
  <c r="C145" i="20"/>
  <c r="D145" i="20"/>
  <c r="H148" i="20"/>
  <c r="E146" i="21"/>
  <c r="G146" i="21"/>
  <c r="F148" i="19"/>
  <c r="G147" i="16"/>
  <c r="F146" i="16"/>
  <c r="I149" i="20"/>
  <c r="E146" i="17"/>
  <c r="H150" i="19"/>
  <c r="C147" i="17"/>
  <c r="D147" i="17"/>
  <c r="H149" i="22"/>
  <c r="E147" i="20"/>
  <c r="I148" i="15"/>
  <c r="C146" i="20"/>
  <c r="D146" i="20"/>
  <c r="E153" i="18"/>
  <c r="C148" i="16"/>
  <c r="D148" i="16"/>
  <c r="E149" i="15"/>
  <c r="H153" i="18"/>
  <c r="G148" i="17"/>
  <c r="E150" i="20"/>
  <c r="H150" i="20"/>
  <c r="C148" i="19"/>
  <c r="D148" i="19"/>
  <c r="C150" i="15"/>
  <c r="D150" i="15"/>
  <c r="C147" i="20"/>
  <c r="D147" i="20"/>
  <c r="C149" i="20"/>
  <c r="D149" i="20"/>
  <c r="H149" i="17"/>
  <c r="I149" i="17"/>
  <c r="F148" i="17"/>
  <c r="F148" i="16"/>
  <c r="C149" i="16"/>
  <c r="D149" i="16"/>
  <c r="C146" i="21"/>
  <c r="D146" i="21"/>
  <c r="I148" i="21"/>
  <c r="F149" i="19"/>
  <c r="H151" i="16"/>
  <c r="H152" i="22"/>
  <c r="E153" i="22"/>
  <c r="H155" i="18"/>
  <c r="H149" i="21"/>
  <c r="C153" i="18"/>
  <c r="D153" i="18"/>
  <c r="I153" i="22"/>
  <c r="G154" i="18"/>
  <c r="C150" i="17"/>
  <c r="D150" i="17"/>
  <c r="G149" i="21"/>
  <c r="C153" i="22"/>
  <c r="D153" i="22"/>
  <c r="G150" i="21"/>
  <c r="G151" i="22"/>
  <c r="E152" i="17"/>
  <c r="E156" i="18"/>
  <c r="G150" i="16"/>
  <c r="E153" i="19"/>
  <c r="H150" i="17"/>
  <c r="H154" i="18"/>
  <c r="I154" i="19"/>
  <c r="G151" i="15"/>
  <c r="H152" i="17"/>
  <c r="I152" i="21"/>
  <c r="G153" i="19"/>
  <c r="F154" i="15"/>
  <c r="E153" i="20"/>
  <c r="H153" i="20"/>
  <c r="F153" i="17"/>
  <c r="E151" i="21"/>
  <c r="F152" i="15"/>
  <c r="H152" i="21"/>
  <c r="C154" i="19"/>
  <c r="D154" i="19"/>
  <c r="H153" i="16"/>
  <c r="H155" i="22"/>
  <c r="G155" i="19"/>
  <c r="I154" i="15"/>
  <c r="G153" i="16"/>
  <c r="I153" i="17"/>
  <c r="F156" i="18"/>
  <c r="G156" i="18"/>
  <c r="F151" i="21"/>
  <c r="C149" i="21"/>
  <c r="D149" i="21"/>
  <c r="I156" i="18"/>
  <c r="G155" i="20"/>
  <c r="I155" i="16"/>
  <c r="E154" i="20"/>
  <c r="H154" i="20"/>
  <c r="F156" i="22"/>
  <c r="C157" i="22"/>
  <c r="D157" i="22"/>
  <c r="I154" i="17"/>
  <c r="F155" i="17"/>
  <c r="E159" i="18"/>
  <c r="G157" i="19"/>
  <c r="G156" i="22"/>
  <c r="F159" i="18"/>
  <c r="G155" i="15"/>
  <c r="I154" i="21"/>
  <c r="F156" i="19"/>
  <c r="F155" i="20"/>
  <c r="E154" i="17"/>
  <c r="E157" i="19"/>
  <c r="F155" i="22"/>
  <c r="H129" i="18"/>
  <c r="G126" i="21"/>
  <c r="E132" i="18"/>
  <c r="G127" i="16"/>
  <c r="G127" i="15"/>
  <c r="E128" i="19"/>
  <c r="G125" i="15"/>
  <c r="G130" i="19"/>
  <c r="C128" i="22"/>
  <c r="D128" i="22"/>
  <c r="I127" i="20"/>
  <c r="H125" i="21"/>
  <c r="G127" i="20"/>
  <c r="E129" i="19"/>
  <c r="C124" i="21"/>
  <c r="D124" i="21"/>
  <c r="G129" i="19"/>
  <c r="F127" i="20"/>
  <c r="I129" i="15"/>
  <c r="G129" i="20"/>
  <c r="I129" i="20"/>
  <c r="H131" i="19"/>
  <c r="E129" i="16"/>
  <c r="F133" i="18"/>
  <c r="C128" i="16"/>
  <c r="D128" i="16"/>
  <c r="C129" i="15"/>
  <c r="D129" i="15"/>
  <c r="G128" i="21"/>
  <c r="H128" i="17"/>
  <c r="C130" i="22"/>
  <c r="D130" i="22"/>
  <c r="I130" i="15"/>
  <c r="E130" i="22"/>
  <c r="F128" i="16"/>
  <c r="G131" i="22"/>
  <c r="C130" i="15"/>
  <c r="D130" i="15"/>
  <c r="G128" i="16"/>
  <c r="E133" i="18"/>
  <c r="F131" i="19"/>
  <c r="G135" i="18"/>
  <c r="E129" i="21"/>
  <c r="F129" i="21"/>
  <c r="I131" i="20"/>
  <c r="C128" i="21"/>
  <c r="D128" i="21"/>
  <c r="H129" i="21"/>
  <c r="I135" i="22"/>
  <c r="H130" i="16"/>
  <c r="C132" i="19"/>
  <c r="D132" i="19"/>
  <c r="F130" i="21"/>
  <c r="I132" i="15"/>
  <c r="E131" i="17"/>
  <c r="G129" i="21"/>
  <c r="C133" i="19"/>
  <c r="D133" i="19"/>
  <c r="H131" i="20"/>
  <c r="G130" i="16"/>
  <c r="F132" i="22"/>
  <c r="H135" i="18"/>
  <c r="I130" i="17"/>
  <c r="C133" i="18"/>
  <c r="D133" i="18"/>
  <c r="I130" i="20"/>
  <c r="E130" i="16"/>
  <c r="G130" i="20"/>
  <c r="G134" i="17"/>
  <c r="G132" i="20"/>
  <c r="F133" i="15"/>
  <c r="C131" i="21"/>
  <c r="D131" i="21"/>
  <c r="C132" i="20"/>
  <c r="D132" i="20"/>
  <c r="H135" i="22"/>
  <c r="E134" i="19"/>
  <c r="I132" i="20"/>
  <c r="H136" i="22"/>
  <c r="C134" i="22"/>
  <c r="D134" i="22"/>
  <c r="G131" i="21"/>
  <c r="G134" i="19"/>
  <c r="I132" i="17"/>
  <c r="F133" i="19"/>
  <c r="C130" i="20"/>
  <c r="D130" i="20"/>
  <c r="E134" i="22"/>
  <c r="E132" i="16"/>
  <c r="C133" i="16"/>
  <c r="D133" i="16"/>
  <c r="E137" i="18"/>
  <c r="F134" i="20"/>
  <c r="G138" i="18"/>
  <c r="H132" i="21"/>
  <c r="G136" i="22"/>
  <c r="E133" i="20"/>
  <c r="F135" i="15"/>
  <c r="H132" i="16"/>
  <c r="H136" i="15"/>
  <c r="G132" i="21"/>
  <c r="H137" i="22"/>
  <c r="H133" i="16"/>
  <c r="C136" i="22"/>
  <c r="D136" i="22"/>
  <c r="E134" i="16"/>
  <c r="I134" i="17"/>
  <c r="I137" i="22"/>
  <c r="C134" i="17"/>
  <c r="D134" i="17"/>
  <c r="H136" i="19"/>
  <c r="H135" i="15"/>
  <c r="E134" i="20"/>
  <c r="F133" i="20"/>
  <c r="G136" i="15"/>
  <c r="C137" i="19"/>
  <c r="D137" i="19"/>
  <c r="I137" i="19"/>
  <c r="H140" i="18"/>
  <c r="F136" i="20"/>
  <c r="E136" i="16"/>
  <c r="G134" i="21"/>
  <c r="I135" i="20"/>
  <c r="E137" i="21"/>
  <c r="E137" i="19"/>
  <c r="G135" i="16"/>
  <c r="F133" i="17"/>
  <c r="F141" i="18"/>
  <c r="F135" i="16"/>
  <c r="E135" i="21"/>
  <c r="G136" i="16"/>
  <c r="I139" i="18"/>
  <c r="F137" i="19"/>
  <c r="G135" i="21"/>
  <c r="G138" i="22"/>
  <c r="F135" i="20"/>
  <c r="I138" i="22"/>
  <c r="G137" i="21"/>
  <c r="H137" i="15"/>
  <c r="C136" i="20"/>
  <c r="D136" i="20"/>
  <c r="C136" i="16"/>
  <c r="D136" i="16"/>
  <c r="F133" i="16"/>
  <c r="F138" i="17"/>
  <c r="I140" i="22"/>
  <c r="G140" i="15"/>
  <c r="C134" i="21"/>
  <c r="D134" i="21"/>
  <c r="E138" i="17"/>
  <c r="H136" i="21"/>
  <c r="C139" i="19"/>
  <c r="D139" i="19"/>
  <c r="I141" i="18"/>
  <c r="I139" i="17"/>
  <c r="E142" i="18"/>
  <c r="G139" i="16"/>
  <c r="F137" i="20"/>
  <c r="E140" i="22"/>
  <c r="C140" i="22"/>
  <c r="D140" i="22"/>
  <c r="F137" i="17"/>
  <c r="G139" i="15"/>
  <c r="F137" i="16"/>
  <c r="I141" i="22"/>
  <c r="H140" i="22"/>
  <c r="G138" i="15"/>
  <c r="I138" i="17"/>
  <c r="I137" i="16"/>
  <c r="E137" i="16"/>
  <c r="F139" i="15"/>
  <c r="G143" i="18"/>
  <c r="H141" i="16"/>
  <c r="E145" i="18"/>
  <c r="F138" i="21"/>
  <c r="H139" i="16"/>
  <c r="C143" i="22"/>
  <c r="D143" i="22"/>
  <c r="I140" i="15"/>
  <c r="F143" i="18"/>
  <c r="F138" i="16"/>
  <c r="H141" i="22"/>
  <c r="F142" i="18"/>
  <c r="C140" i="19"/>
  <c r="D140" i="19"/>
  <c r="E145" i="20"/>
  <c r="F141" i="22"/>
  <c r="E141" i="21"/>
  <c r="F143" i="15"/>
  <c r="F141" i="21"/>
  <c r="H141" i="15"/>
  <c r="G141" i="21"/>
  <c r="E141" i="17"/>
  <c r="C142" i="16"/>
  <c r="D142" i="16"/>
  <c r="E142" i="22"/>
  <c r="C140" i="17"/>
  <c r="D140" i="17"/>
  <c r="G143" i="22"/>
  <c r="E139" i="21"/>
  <c r="H142" i="16"/>
  <c r="G140" i="20"/>
  <c r="F140" i="16"/>
  <c r="H142" i="15"/>
  <c r="I142" i="22"/>
  <c r="E140" i="21"/>
  <c r="I141" i="15"/>
  <c r="C138" i="21"/>
  <c r="D138" i="21"/>
  <c r="H144" i="18"/>
  <c r="G143" i="15"/>
  <c r="F141" i="17"/>
  <c r="F140" i="17"/>
  <c r="G143" i="16"/>
  <c r="E143" i="20"/>
  <c r="E141" i="16"/>
  <c r="I144" i="19"/>
  <c r="F147" i="18"/>
  <c r="E142" i="20"/>
  <c r="F143" i="17"/>
  <c r="C144" i="19"/>
  <c r="D144" i="19"/>
  <c r="C141" i="21"/>
  <c r="D141" i="21"/>
  <c r="E145" i="22"/>
  <c r="C144" i="18"/>
  <c r="D144" i="18"/>
  <c r="C144" i="20"/>
  <c r="D144" i="20"/>
  <c r="C141" i="17"/>
  <c r="D141" i="17"/>
  <c r="E144" i="15"/>
  <c r="C146" i="15"/>
  <c r="D146" i="15"/>
  <c r="H144" i="20"/>
  <c r="G147" i="18"/>
  <c r="G143" i="17"/>
  <c r="I144" i="21"/>
  <c r="H145" i="17"/>
  <c r="I142" i="21"/>
  <c r="C141" i="20"/>
  <c r="D141" i="20"/>
  <c r="E148" i="22"/>
  <c r="G149" i="18"/>
  <c r="G144" i="16"/>
  <c r="I146" i="17"/>
  <c r="F148" i="18"/>
  <c r="E144" i="16"/>
  <c r="I144" i="16"/>
  <c r="G145" i="16"/>
  <c r="H147" i="22"/>
  <c r="I144" i="20"/>
  <c r="G143" i="21"/>
  <c r="G146" i="22"/>
  <c r="H143" i="17"/>
  <c r="C147" i="18"/>
  <c r="D147" i="18"/>
  <c r="E146" i="15"/>
  <c r="G147" i="19"/>
  <c r="H152" i="18"/>
  <c r="E149" i="18"/>
  <c r="G150" i="22"/>
  <c r="F145" i="16"/>
  <c r="G144" i="21"/>
  <c r="I145" i="20"/>
  <c r="E150" i="18"/>
  <c r="H146" i="15"/>
  <c r="E147" i="15"/>
  <c r="C144" i="17"/>
  <c r="D144" i="17"/>
  <c r="I147" i="17"/>
  <c r="F146" i="17"/>
  <c r="F150" i="18"/>
  <c r="G146" i="17"/>
  <c r="C146" i="17"/>
  <c r="D146" i="17"/>
  <c r="C145" i="21"/>
  <c r="D145" i="21"/>
  <c r="E151" i="19"/>
  <c r="I150" i="19"/>
  <c r="G149" i="19"/>
  <c r="F152" i="18"/>
  <c r="C148" i="15"/>
  <c r="D148" i="15"/>
  <c r="G150" i="19"/>
  <c r="I148" i="22"/>
  <c r="E152" i="18"/>
  <c r="F147" i="20"/>
  <c r="C149" i="15"/>
  <c r="D149" i="15"/>
  <c r="C146" i="16"/>
  <c r="D146" i="16"/>
  <c r="F151" i="18"/>
  <c r="H146" i="20"/>
  <c r="F149" i="15"/>
  <c r="F150" i="19"/>
  <c r="H150" i="22"/>
  <c r="G148" i="19"/>
  <c r="C149" i="22"/>
  <c r="D149" i="22"/>
  <c r="G147" i="20"/>
  <c r="G150" i="20"/>
  <c r="H147" i="21"/>
  <c r="F151" i="15"/>
  <c r="G151" i="19"/>
  <c r="G147" i="21"/>
  <c r="I147" i="21"/>
  <c r="H151" i="22"/>
  <c r="I151" i="15"/>
  <c r="H149" i="20"/>
  <c r="I148" i="16"/>
  <c r="E149" i="16"/>
  <c r="F148" i="21"/>
  <c r="C151" i="22"/>
  <c r="D151" i="22"/>
  <c r="F149" i="16"/>
  <c r="H148" i="21"/>
  <c r="G153" i="18"/>
  <c r="F153" i="18"/>
  <c r="E148" i="17"/>
  <c r="C151" i="18"/>
  <c r="D151" i="18"/>
  <c r="H148" i="16"/>
  <c r="I151" i="22"/>
  <c r="E151" i="15"/>
  <c r="H153" i="22"/>
  <c r="C152" i="17"/>
  <c r="D152" i="17"/>
  <c r="G150" i="17"/>
  <c r="H151" i="15"/>
  <c r="F152" i="20"/>
  <c r="G155" i="18"/>
  <c r="E152" i="22"/>
  <c r="F151" i="16"/>
  <c r="C150" i="21"/>
  <c r="D150" i="21"/>
  <c r="H150" i="16"/>
  <c r="E155" i="22"/>
  <c r="I150" i="16"/>
  <c r="I151" i="16"/>
  <c r="I154" i="18"/>
  <c r="I149" i="21"/>
  <c r="G151" i="16"/>
  <c r="F150" i="15"/>
  <c r="H153" i="19"/>
  <c r="F155" i="18"/>
  <c r="E150" i="21"/>
  <c r="C152" i="22"/>
  <c r="D152" i="22"/>
  <c r="F150" i="17"/>
  <c r="H151" i="17"/>
  <c r="E153" i="17"/>
  <c r="F155" i="19"/>
  <c r="G154" i="19"/>
  <c r="E152" i="16"/>
  <c r="C153" i="16"/>
  <c r="D153" i="16"/>
  <c r="F154" i="22"/>
  <c r="G155" i="22"/>
  <c r="G152" i="21"/>
  <c r="E153" i="16"/>
  <c r="C153" i="17"/>
  <c r="D153" i="17"/>
  <c r="H154" i="19"/>
  <c r="C151" i="16"/>
  <c r="D151" i="16"/>
  <c r="I155" i="22"/>
  <c r="G153" i="20"/>
  <c r="E153" i="15"/>
  <c r="I153" i="20"/>
  <c r="C151" i="20"/>
  <c r="D151" i="20"/>
  <c r="F153" i="15"/>
  <c r="E157" i="18"/>
  <c r="F154" i="21"/>
  <c r="E157" i="22"/>
  <c r="E155" i="20"/>
  <c r="C156" i="22"/>
  <c r="D156" i="22"/>
  <c r="F155" i="15"/>
  <c r="I155" i="20"/>
  <c r="E158" i="18"/>
  <c r="F156" i="15"/>
  <c r="G153" i="21"/>
  <c r="H156" i="22"/>
  <c r="F153" i="21"/>
  <c r="G154" i="16"/>
  <c r="G159" i="18"/>
  <c r="C158" i="18"/>
  <c r="D158" i="18"/>
  <c r="G156" i="15"/>
  <c r="E155" i="17"/>
  <c r="E156" i="22"/>
  <c r="H156" i="19"/>
  <c r="H155" i="17"/>
  <c r="I156" i="22"/>
  <c r="C155" i="17"/>
  <c r="D155" i="17"/>
  <c r="I155" i="15"/>
  <c r="H157" i="19"/>
  <c r="H155" i="15"/>
  <c r="H156" i="17"/>
  <c r="E160" i="18"/>
  <c r="G158" i="22"/>
  <c r="C154" i="21"/>
  <c r="D154" i="21"/>
  <c r="H156" i="21"/>
  <c r="C157" i="15"/>
  <c r="D157" i="15"/>
  <c r="H156" i="20"/>
  <c r="E156" i="17"/>
  <c r="F156" i="17"/>
  <c r="H156" i="16"/>
  <c r="I156" i="21"/>
  <c r="E159" i="22"/>
  <c r="H159" i="20"/>
  <c r="G160" i="18"/>
  <c r="I160" i="18"/>
  <c r="H160" i="22"/>
  <c r="H158" i="20"/>
  <c r="G158" i="17"/>
  <c r="F156" i="21"/>
  <c r="G158" i="20"/>
  <c r="I158" i="16"/>
  <c r="F160" i="19"/>
  <c r="I161" i="18"/>
  <c r="I159" i="22"/>
  <c r="H160" i="21"/>
  <c r="E157" i="17"/>
  <c r="I157" i="16"/>
  <c r="F157" i="16"/>
  <c r="F158" i="17"/>
  <c r="G159" i="22"/>
  <c r="F161" i="18"/>
  <c r="G158" i="16"/>
  <c r="E157" i="16"/>
  <c r="C159" i="17"/>
  <c r="D159" i="17"/>
  <c r="E161" i="19"/>
  <c r="I159" i="20"/>
  <c r="H158" i="21"/>
  <c r="C158" i="20"/>
  <c r="D158" i="20"/>
  <c r="C161" i="19"/>
  <c r="D161" i="19"/>
  <c r="H159" i="16"/>
  <c r="H151" i="19"/>
  <c r="E154" i="15"/>
  <c r="C150" i="20"/>
  <c r="D150" i="20"/>
  <c r="C152" i="19"/>
  <c r="D152" i="19"/>
  <c r="F151" i="20"/>
  <c r="I153" i="19"/>
  <c r="H150" i="21"/>
  <c r="C153" i="19"/>
  <c r="D153" i="19"/>
  <c r="G153" i="15"/>
  <c r="C155" i="18"/>
  <c r="D155" i="18"/>
  <c r="H154" i="22"/>
  <c r="G152" i="20"/>
  <c r="F158" i="18"/>
  <c r="H156" i="15"/>
  <c r="I157" i="19"/>
  <c r="C157" i="19"/>
  <c r="D157" i="19"/>
  <c r="I158" i="18"/>
  <c r="E154" i="21"/>
  <c r="H158" i="18"/>
  <c r="E156" i="15"/>
  <c r="G154" i="21"/>
  <c r="C153" i="21"/>
  <c r="D153" i="21"/>
  <c r="C158" i="22"/>
  <c r="D158" i="22"/>
  <c r="H157" i="15"/>
  <c r="C155" i="20"/>
  <c r="D155" i="20"/>
  <c r="F157" i="15"/>
  <c r="I156" i="20"/>
  <c r="F158" i="19"/>
  <c r="E156" i="20"/>
  <c r="F155" i="21"/>
  <c r="E156" i="16"/>
  <c r="F157" i="20"/>
  <c r="C158" i="19"/>
  <c r="D158" i="19"/>
  <c r="H158" i="16"/>
  <c r="C158" i="17"/>
  <c r="D158" i="17"/>
  <c r="C156" i="21"/>
  <c r="D156" i="21"/>
  <c r="C157" i="20"/>
  <c r="D157" i="20"/>
  <c r="I158" i="15"/>
  <c r="H157" i="17"/>
  <c r="H159" i="19"/>
  <c r="G161" i="18"/>
  <c r="G157" i="17"/>
  <c r="F158" i="15"/>
  <c r="C160" i="18"/>
  <c r="D160" i="18"/>
  <c r="H158" i="17"/>
  <c r="C161" i="15"/>
  <c r="D161" i="15"/>
  <c r="F158" i="21"/>
  <c r="I159" i="16"/>
  <c r="I162" i="18"/>
  <c r="I161" i="19"/>
  <c r="H161" i="15"/>
  <c r="E158" i="21"/>
  <c r="G159" i="20"/>
  <c r="C160" i="19"/>
  <c r="D160" i="19"/>
  <c r="C159" i="15"/>
  <c r="D159" i="15"/>
  <c r="E157" i="21"/>
  <c r="F162" i="18"/>
  <c r="G161" i="17"/>
  <c r="F164" i="22"/>
  <c r="C161" i="18"/>
  <c r="D161" i="18"/>
  <c r="F160" i="15"/>
  <c r="E160" i="15"/>
  <c r="C160" i="16"/>
  <c r="D160" i="16"/>
  <c r="H159" i="17"/>
  <c r="I160" i="21"/>
  <c r="I165" i="18"/>
  <c r="H162" i="22"/>
  <c r="C159" i="16"/>
  <c r="D159" i="16"/>
  <c r="G162" i="19"/>
  <c r="G160" i="16"/>
  <c r="C160" i="20"/>
  <c r="D160" i="20"/>
  <c r="I162" i="19"/>
  <c r="C157" i="21"/>
  <c r="D157" i="21"/>
  <c r="H159" i="21"/>
  <c r="C164" i="22"/>
  <c r="D164" i="22"/>
  <c r="H161" i="17"/>
  <c r="H162" i="15"/>
  <c r="I160" i="20"/>
  <c r="F162" i="15"/>
  <c r="C160" i="15"/>
  <c r="D160" i="15"/>
  <c r="G161" i="20"/>
  <c r="E161" i="20"/>
  <c r="E163" i="20"/>
  <c r="C161" i="17"/>
  <c r="D161" i="17"/>
  <c r="I164" i="22"/>
  <c r="G165" i="22"/>
  <c r="H163" i="19"/>
  <c r="E162" i="20"/>
  <c r="C164" i="15"/>
  <c r="D164" i="15"/>
  <c r="F162" i="16"/>
  <c r="I163" i="15"/>
  <c r="H165" i="19"/>
  <c r="C164" i="16"/>
  <c r="D164" i="16"/>
  <c r="G163" i="20"/>
  <c r="F164" i="19"/>
  <c r="E164" i="19"/>
  <c r="H168" i="18"/>
  <c r="E168" i="18"/>
  <c r="F161" i="16"/>
  <c r="H166" i="18"/>
  <c r="F162" i="17"/>
  <c r="G164" i="19"/>
  <c r="E162" i="16"/>
  <c r="C161" i="20"/>
  <c r="D161" i="20"/>
  <c r="C165" i="15"/>
  <c r="D165" i="15"/>
  <c r="E162" i="21"/>
  <c r="E165" i="21"/>
  <c r="F163" i="15"/>
  <c r="G163" i="16"/>
  <c r="G164" i="17"/>
  <c r="G162" i="21"/>
  <c r="I165" i="15"/>
  <c r="H165" i="16"/>
  <c r="I166" i="15"/>
  <c r="E167" i="22"/>
  <c r="I165" i="16"/>
  <c r="I162" i="16"/>
  <c r="E166" i="15"/>
  <c r="F167" i="19"/>
  <c r="C164" i="19"/>
  <c r="D164" i="19"/>
  <c r="H167" i="22"/>
  <c r="E166" i="22"/>
  <c r="I163" i="21"/>
  <c r="F166" i="22"/>
  <c r="G163" i="21"/>
  <c r="F163" i="21"/>
  <c r="G167" i="19"/>
  <c r="C165" i="16"/>
  <c r="D165" i="16"/>
  <c r="C161" i="21"/>
  <c r="D161" i="21"/>
  <c r="H163" i="21"/>
  <c r="C167" i="22"/>
  <c r="D167" i="22"/>
  <c r="C163" i="21"/>
  <c r="D163" i="21"/>
  <c r="I168" i="19"/>
  <c r="F167" i="20"/>
  <c r="I165" i="17"/>
  <c r="E168" i="19"/>
  <c r="C166" i="19"/>
  <c r="D166" i="19"/>
  <c r="H169" i="22"/>
  <c r="I167" i="15"/>
  <c r="G168" i="22"/>
  <c r="I169" i="22"/>
  <c r="G169" i="18"/>
  <c r="G166" i="21"/>
  <c r="C165" i="21"/>
  <c r="D165" i="21"/>
  <c r="F169" i="15"/>
  <c r="F167" i="16"/>
  <c r="F169" i="19"/>
  <c r="E169" i="15"/>
  <c r="C166" i="20"/>
  <c r="D166" i="20"/>
  <c r="F171" i="19"/>
  <c r="I166" i="20"/>
  <c r="G166" i="16"/>
  <c r="F168" i="19"/>
  <c r="F169" i="20"/>
  <c r="H171" i="18"/>
  <c r="G168" i="19"/>
  <c r="E167" i="17"/>
  <c r="I173" i="18"/>
  <c r="G168" i="20"/>
  <c r="I167" i="16"/>
  <c r="C168" i="16"/>
  <c r="D168" i="16"/>
  <c r="E169" i="22"/>
  <c r="C168" i="15"/>
  <c r="D168" i="15"/>
  <c r="C173" i="18"/>
  <c r="D173" i="18"/>
  <c r="C169" i="15"/>
  <c r="D169" i="15"/>
  <c r="F172" i="18"/>
  <c r="G173" i="18"/>
  <c r="I168" i="20"/>
  <c r="I171" i="19"/>
  <c r="F170" i="15"/>
  <c r="G172" i="22"/>
  <c r="E172" i="22"/>
  <c r="G171" i="19"/>
  <c r="G168" i="21"/>
  <c r="C167" i="20"/>
  <c r="D167" i="20"/>
  <c r="H172" i="18"/>
  <c r="E172" i="18"/>
  <c r="I167" i="21"/>
  <c r="G171" i="15"/>
  <c r="H169" i="16"/>
  <c r="H170" i="16"/>
  <c r="C171" i="22"/>
  <c r="D171" i="22"/>
  <c r="I170" i="20"/>
  <c r="I169" i="21"/>
  <c r="E171" i="20"/>
  <c r="H172" i="19"/>
  <c r="E172" i="19"/>
  <c r="F171" i="20"/>
  <c r="I175" i="18"/>
  <c r="E170" i="16"/>
  <c r="H172" i="22"/>
  <c r="H171" i="20"/>
  <c r="F171" i="15"/>
  <c r="H175" i="18"/>
  <c r="E172" i="15"/>
  <c r="E168" i="16"/>
  <c r="F170" i="20"/>
  <c r="I173" i="21"/>
  <c r="G174" i="19"/>
  <c r="I174" i="22"/>
  <c r="F176" i="18"/>
  <c r="G174" i="22"/>
  <c r="H174" i="22"/>
  <c r="C169" i="21"/>
  <c r="D169" i="21"/>
  <c r="F172" i="16"/>
  <c r="G172" i="16"/>
  <c r="C172" i="19"/>
  <c r="D172" i="19"/>
  <c r="C171" i="20"/>
  <c r="D171" i="20"/>
  <c r="H172" i="20"/>
  <c r="I176" i="18"/>
  <c r="I170" i="21"/>
  <c r="G172" i="15"/>
  <c r="E171" i="16"/>
  <c r="G173" i="15"/>
  <c r="E173" i="20"/>
  <c r="H173" i="19"/>
  <c r="F173" i="15"/>
  <c r="H173" i="20"/>
  <c r="I174" i="17"/>
  <c r="E175" i="17"/>
  <c r="C172" i="17"/>
  <c r="D172" i="17"/>
  <c r="G173" i="21"/>
  <c r="E176" i="19"/>
  <c r="H175" i="15"/>
  <c r="I172" i="21"/>
  <c r="F172" i="21"/>
  <c r="F173" i="16"/>
  <c r="I175" i="19"/>
  <c r="C176" i="18"/>
  <c r="D176" i="18"/>
  <c r="G174" i="20"/>
  <c r="F174" i="15"/>
  <c r="G176" i="19"/>
  <c r="H175" i="22"/>
  <c r="E172" i="16"/>
  <c r="F173" i="17"/>
  <c r="I175" i="22"/>
  <c r="H176" i="22"/>
  <c r="F176" i="20"/>
  <c r="G178" i="18"/>
  <c r="G179" i="18"/>
  <c r="F178" i="22"/>
  <c r="E174" i="17"/>
  <c r="H174" i="16"/>
  <c r="I175" i="21"/>
  <c r="I176" i="17"/>
  <c r="H176" i="15"/>
  <c r="E175" i="20"/>
  <c r="E177" i="22"/>
  <c r="C177" i="19"/>
  <c r="D177" i="19"/>
  <c r="H174" i="21"/>
  <c r="F175" i="20"/>
  <c r="E176" i="15"/>
  <c r="E175" i="16"/>
  <c r="F177" i="19"/>
  <c r="I176" i="15"/>
  <c r="H175" i="21"/>
  <c r="G174" i="21"/>
  <c r="C173" i="21"/>
  <c r="D173" i="21"/>
  <c r="G176" i="15"/>
  <c r="E177" i="20"/>
  <c r="H177" i="17"/>
  <c r="I177" i="20"/>
  <c r="G177" i="17"/>
  <c r="F176" i="21"/>
  <c r="I176" i="21"/>
  <c r="F174" i="17"/>
  <c r="F177" i="20"/>
  <c r="I178" i="15"/>
  <c r="H181" i="18"/>
  <c r="H177" i="15"/>
  <c r="G178" i="15"/>
  <c r="F177" i="16"/>
  <c r="G179" i="19"/>
  <c r="C174" i="21"/>
  <c r="D174" i="21"/>
  <c r="C176" i="17"/>
  <c r="D176" i="17"/>
  <c r="C179" i="16"/>
  <c r="D179" i="16"/>
  <c r="F179" i="20"/>
  <c r="E180" i="19"/>
  <c r="G180" i="15"/>
  <c r="E182" i="18"/>
  <c r="H179" i="16"/>
  <c r="E181" i="19"/>
  <c r="F177" i="17"/>
  <c r="H181" i="19"/>
  <c r="I178" i="16"/>
  <c r="E180" i="15"/>
  <c r="H180" i="19"/>
  <c r="H179" i="15"/>
  <c r="E179" i="17"/>
  <c r="C178" i="17"/>
  <c r="D178" i="17"/>
  <c r="C181" i="22"/>
  <c r="D181" i="22"/>
  <c r="F183" i="18"/>
  <c r="I178" i="17"/>
  <c r="C176" i="21"/>
  <c r="D176" i="21"/>
  <c r="C178" i="16"/>
  <c r="D178" i="16"/>
  <c r="H178" i="20"/>
  <c r="C181" i="19"/>
  <c r="D181" i="19"/>
  <c r="H178" i="16"/>
  <c r="H180" i="22"/>
  <c r="G183" i="20"/>
  <c r="C178" i="20"/>
  <c r="D178" i="20"/>
  <c r="C177" i="21"/>
  <c r="D177" i="21"/>
  <c r="G182" i="15"/>
  <c r="H180" i="16"/>
  <c r="E182" i="15"/>
  <c r="G182" i="22"/>
  <c r="H180" i="21"/>
  <c r="G183" i="15"/>
  <c r="F180" i="20"/>
  <c r="I180" i="20"/>
  <c r="F182" i="19"/>
  <c r="H183" i="15"/>
  <c r="F180" i="17"/>
  <c r="C185" i="22"/>
  <c r="D185" i="22"/>
  <c r="E184" i="20"/>
  <c r="C179" i="20"/>
  <c r="D179" i="20"/>
  <c r="E180" i="17"/>
  <c r="I183" i="22"/>
  <c r="F181" i="22"/>
  <c r="F184" i="18"/>
  <c r="F182" i="16"/>
  <c r="H182" i="17"/>
  <c r="E180" i="16"/>
  <c r="H182" i="22"/>
  <c r="F183" i="22"/>
  <c r="E181" i="20"/>
  <c r="I185" i="22"/>
  <c r="E183" i="17"/>
  <c r="C185" i="18"/>
  <c r="D185" i="18"/>
  <c r="C181" i="17"/>
  <c r="D181" i="17"/>
  <c r="H182" i="15"/>
  <c r="C182" i="22"/>
  <c r="D182" i="22"/>
  <c r="H185" i="19"/>
  <c r="G187" i="18"/>
  <c r="G189" i="18"/>
  <c r="G183" i="21"/>
  <c r="C184" i="15"/>
  <c r="D184" i="15"/>
  <c r="E184" i="22"/>
  <c r="F186" i="15"/>
  <c r="F187" i="18"/>
  <c r="I186" i="15"/>
  <c r="F150" i="20"/>
  <c r="I151" i="17"/>
  <c r="F154" i="19"/>
  <c r="F152" i="22"/>
  <c r="G152" i="15"/>
  <c r="F154" i="18"/>
  <c r="C154" i="18"/>
  <c r="D154" i="18"/>
  <c r="H154" i="15"/>
  <c r="E154" i="19"/>
  <c r="E152" i="20"/>
  <c r="I157" i="18"/>
  <c r="H157" i="18"/>
  <c r="G156" i="19"/>
  <c r="C152" i="21"/>
  <c r="D152" i="21"/>
  <c r="E156" i="19"/>
  <c r="F155" i="16"/>
  <c r="C155" i="16"/>
  <c r="D155" i="16"/>
  <c r="C155" i="15"/>
  <c r="D155" i="15"/>
  <c r="I154" i="20"/>
  <c r="I157" i="22"/>
  <c r="G157" i="20"/>
  <c r="I156" i="16"/>
  <c r="C159" i="18"/>
  <c r="D159" i="18"/>
  <c r="F158" i="22"/>
  <c r="G157" i="15"/>
  <c r="I155" i="21"/>
  <c r="C156" i="20"/>
  <c r="D156" i="20"/>
  <c r="C154" i="20"/>
  <c r="D154" i="20"/>
  <c r="I159" i="19"/>
  <c r="G156" i="21"/>
  <c r="H155" i="21"/>
  <c r="C154" i="17"/>
  <c r="D154" i="17"/>
  <c r="E160" i="19"/>
  <c r="I159" i="15"/>
  <c r="I157" i="15"/>
  <c r="E158" i="17"/>
  <c r="G160" i="22"/>
  <c r="G159" i="19"/>
  <c r="H159" i="22"/>
  <c r="H158" i="15"/>
  <c r="I158" i="20"/>
  <c r="F159" i="19"/>
  <c r="C159" i="22"/>
  <c r="D159" i="22"/>
  <c r="F157" i="17"/>
  <c r="G158" i="15"/>
  <c r="E161" i="18"/>
  <c r="F158" i="16"/>
  <c r="I159" i="17"/>
  <c r="H165" i="18"/>
  <c r="F159" i="20"/>
  <c r="F161" i="19"/>
  <c r="I161" i="22"/>
  <c r="C161" i="22"/>
  <c r="D161" i="22"/>
  <c r="C162" i="18"/>
  <c r="D162" i="18"/>
  <c r="G161" i="19"/>
  <c r="H157" i="21"/>
  <c r="F165" i="22"/>
  <c r="E161" i="15"/>
  <c r="H163" i="18"/>
  <c r="C157" i="17"/>
  <c r="D157" i="17"/>
  <c r="E159" i="15"/>
  <c r="F163" i="22"/>
  <c r="G164" i="18"/>
  <c r="F162" i="22"/>
  <c r="C162" i="22"/>
  <c r="D162" i="22"/>
  <c r="G162" i="15"/>
  <c r="E165" i="18"/>
  <c r="F160" i="17"/>
  <c r="E164" i="18"/>
  <c r="E160" i="16"/>
  <c r="G162" i="22"/>
  <c r="G164" i="22"/>
  <c r="G160" i="17"/>
  <c r="I162" i="22"/>
  <c r="C163" i="22"/>
  <c r="D163" i="22"/>
  <c r="H164" i="22"/>
  <c r="I162" i="15"/>
  <c r="I159" i="21"/>
  <c r="H160" i="17"/>
  <c r="I161" i="17"/>
  <c r="I165" i="22"/>
  <c r="H161" i="20"/>
  <c r="G163" i="19"/>
  <c r="H164" i="15"/>
  <c r="H163" i="16"/>
  <c r="I161" i="16"/>
  <c r="F163" i="20"/>
  <c r="E162" i="17"/>
  <c r="C162" i="16"/>
  <c r="D162" i="16"/>
  <c r="I161" i="21"/>
  <c r="H163" i="22"/>
  <c r="C163" i="19"/>
  <c r="D163" i="19"/>
  <c r="E161" i="17"/>
  <c r="G162" i="17"/>
  <c r="I164" i="19"/>
  <c r="E161" i="21"/>
  <c r="F168" i="18"/>
  <c r="E167" i="18"/>
  <c r="F165" i="19"/>
  <c r="H162" i="16"/>
  <c r="G163" i="17"/>
  <c r="H163" i="20"/>
  <c r="I162" i="17"/>
  <c r="G167" i="18"/>
  <c r="E164" i="16"/>
  <c r="F165" i="15"/>
  <c r="G161" i="21"/>
  <c r="E165" i="22"/>
  <c r="E163" i="16"/>
  <c r="I165" i="19"/>
  <c r="I164" i="17"/>
  <c r="E164" i="17"/>
  <c r="C165" i="17"/>
  <c r="D165" i="17"/>
  <c r="C166" i="22"/>
  <c r="D166" i="22"/>
  <c r="H167" i="15"/>
  <c r="F170" i="18"/>
  <c r="E165" i="17"/>
  <c r="C167" i="15"/>
  <c r="D167" i="15"/>
  <c r="H164" i="20"/>
  <c r="G164" i="20"/>
  <c r="F169" i="18"/>
  <c r="E164" i="15"/>
  <c r="E164" i="20"/>
  <c r="E166" i="19"/>
  <c r="I169" i="18"/>
  <c r="G165" i="16"/>
  <c r="G166" i="15"/>
  <c r="I166" i="19"/>
  <c r="C163" i="20"/>
  <c r="D163" i="20"/>
  <c r="C164" i="20"/>
  <c r="D164" i="20"/>
  <c r="C164" i="17"/>
  <c r="D164" i="17"/>
  <c r="F167" i="15"/>
  <c r="I166" i="17"/>
  <c r="H167" i="20"/>
  <c r="E169" i="18"/>
  <c r="C168" i="22"/>
  <c r="D168" i="22"/>
  <c r="E170" i="18"/>
  <c r="H166" i="16"/>
  <c r="H166" i="20"/>
  <c r="I168" i="15"/>
  <c r="H169" i="15"/>
  <c r="F168" i="22"/>
  <c r="I165" i="21"/>
  <c r="G167" i="20"/>
  <c r="H167" i="16"/>
  <c r="E166" i="16"/>
  <c r="F166" i="20"/>
  <c r="G166" i="20"/>
  <c r="F168" i="15"/>
  <c r="G167" i="22"/>
  <c r="G169" i="19"/>
  <c r="C166" i="16"/>
  <c r="D166" i="16"/>
  <c r="E173" i="18"/>
  <c r="I169" i="20"/>
  <c r="G171" i="18"/>
  <c r="F165" i="16"/>
  <c r="H168" i="20"/>
  <c r="C169" i="16"/>
  <c r="D169" i="16"/>
  <c r="I170" i="19"/>
  <c r="E167" i="20"/>
  <c r="I167" i="17"/>
  <c r="E168" i="17"/>
  <c r="C167" i="19"/>
  <c r="D167" i="19"/>
  <c r="E169" i="19"/>
  <c r="F168" i="16"/>
  <c r="F170" i="16"/>
  <c r="E170" i="19"/>
  <c r="G169" i="15"/>
  <c r="I169" i="17"/>
  <c r="F167" i="21"/>
  <c r="I170" i="22"/>
  <c r="C172" i="22"/>
  <c r="D172" i="22"/>
  <c r="F170" i="17"/>
  <c r="H170" i="17"/>
  <c r="G170" i="15"/>
  <c r="G167" i="17"/>
  <c r="C170" i="22"/>
  <c r="D170" i="22"/>
  <c r="H169" i="20"/>
  <c r="C171" i="18"/>
  <c r="D171" i="18"/>
  <c r="C169" i="17"/>
  <c r="D169" i="17"/>
  <c r="G168" i="16"/>
  <c r="F168" i="21"/>
  <c r="H171" i="22"/>
  <c r="E169" i="21"/>
  <c r="C168" i="17"/>
  <c r="D168" i="17"/>
  <c r="G172" i="19"/>
  <c r="F175" i="18"/>
  <c r="F174" i="18"/>
  <c r="C172" i="18"/>
  <c r="D172" i="18"/>
  <c r="F172" i="19"/>
  <c r="I172" i="22"/>
  <c r="H173" i="22"/>
  <c r="I174" i="18"/>
  <c r="C171" i="17"/>
  <c r="D171" i="17"/>
  <c r="I170" i="16"/>
  <c r="I170" i="17"/>
  <c r="G173" i="22"/>
  <c r="E172" i="17"/>
  <c r="H176" i="18"/>
  <c r="G172" i="20"/>
  <c r="I173" i="22"/>
  <c r="G172" i="17"/>
  <c r="F172" i="15"/>
  <c r="E170" i="21"/>
  <c r="C172" i="20"/>
  <c r="D172" i="20"/>
  <c r="I173" i="20"/>
  <c r="F179" i="18"/>
  <c r="I174" i="19"/>
  <c r="G171" i="16"/>
  <c r="I172" i="17"/>
  <c r="F173" i="20"/>
  <c r="I172" i="20"/>
  <c r="E171" i="21"/>
  <c r="C173" i="15"/>
  <c r="D173" i="15"/>
  <c r="F172" i="20"/>
  <c r="G171" i="17"/>
  <c r="H174" i="19"/>
  <c r="E176" i="22"/>
  <c r="F178" i="18"/>
  <c r="F173" i="21"/>
  <c r="E178" i="18"/>
  <c r="C178" i="18"/>
  <c r="D178" i="18"/>
  <c r="I176" i="22"/>
  <c r="I173" i="16"/>
  <c r="G172" i="21"/>
  <c r="I174" i="15"/>
  <c r="I177" i="18"/>
  <c r="G173" i="16"/>
  <c r="I174" i="20"/>
  <c r="G175" i="22"/>
  <c r="F175" i="22"/>
  <c r="C174" i="19"/>
  <c r="D174" i="19"/>
  <c r="H172" i="21"/>
  <c r="E173" i="21"/>
  <c r="C173" i="16"/>
  <c r="D173" i="16"/>
  <c r="F176" i="22"/>
  <c r="F175" i="15"/>
  <c r="H182" i="18"/>
  <c r="H176" i="20"/>
  <c r="E174" i="16"/>
  <c r="G175" i="15"/>
  <c r="F176" i="17"/>
  <c r="F175" i="17"/>
  <c r="H176" i="17"/>
  <c r="E176" i="17"/>
  <c r="C176" i="15"/>
  <c r="D176" i="15"/>
  <c r="E178" i="22"/>
  <c r="C176" i="19"/>
  <c r="D176" i="19"/>
  <c r="C175" i="16"/>
  <c r="D175" i="16"/>
  <c r="E176" i="20"/>
  <c r="G175" i="21"/>
  <c r="C175" i="19"/>
  <c r="D175" i="19"/>
  <c r="I174" i="21"/>
  <c r="E178" i="19"/>
  <c r="C172" i="21"/>
  <c r="D172" i="21"/>
  <c r="G175" i="20"/>
  <c r="F175" i="16"/>
  <c r="I175" i="20"/>
  <c r="C174" i="15"/>
  <c r="D174" i="15"/>
  <c r="H176" i="21"/>
  <c r="F174" i="16"/>
  <c r="I180" i="18"/>
  <c r="I176" i="16"/>
  <c r="G177" i="15"/>
  <c r="G176" i="16"/>
  <c r="H178" i="15"/>
  <c r="C178" i="19"/>
  <c r="D178" i="19"/>
  <c r="C177" i="16"/>
  <c r="D177" i="16"/>
  <c r="H176" i="16"/>
  <c r="I177" i="15"/>
  <c r="C176" i="16"/>
  <c r="D176" i="16"/>
  <c r="H177" i="20"/>
  <c r="H181" i="20"/>
  <c r="C179" i="22"/>
  <c r="D179" i="22"/>
  <c r="I179" i="19"/>
  <c r="I179" i="20"/>
  <c r="E178" i="20"/>
  <c r="I179" i="15"/>
  <c r="I180" i="15"/>
  <c r="H181" i="22"/>
  <c r="H179" i="22"/>
  <c r="E178" i="21"/>
  <c r="G181" i="22"/>
  <c r="H178" i="21"/>
  <c r="E183" i="18"/>
  <c r="E179" i="15"/>
  <c r="C182" i="18"/>
  <c r="D182" i="18"/>
  <c r="F177" i="15"/>
  <c r="G179" i="17"/>
  <c r="G178" i="17"/>
  <c r="G178" i="21"/>
  <c r="G180" i="22"/>
  <c r="F178" i="17"/>
  <c r="F180" i="15"/>
  <c r="F178" i="20"/>
  <c r="G182" i="18"/>
  <c r="H179" i="20"/>
  <c r="E180" i="22"/>
  <c r="H178" i="17"/>
  <c r="F185" i="18"/>
  <c r="C183" i="18"/>
  <c r="D183" i="18"/>
  <c r="I184" i="18"/>
  <c r="C180" i="20"/>
  <c r="D180" i="20"/>
  <c r="F184" i="19"/>
  <c r="H183" i="22"/>
  <c r="C178" i="21"/>
  <c r="D178" i="21"/>
  <c r="E183" i="22"/>
  <c r="H180" i="20"/>
  <c r="H181" i="16"/>
  <c r="C180" i="16"/>
  <c r="D180" i="16"/>
  <c r="I182" i="15"/>
  <c r="G180" i="20"/>
  <c r="I182" i="20"/>
  <c r="I181" i="21"/>
  <c r="H186" i="18"/>
  <c r="E185" i="18"/>
  <c r="I183" i="19"/>
  <c r="H184" i="18"/>
  <c r="C183" i="22"/>
  <c r="D183" i="22"/>
  <c r="F179" i="15"/>
  <c r="G185" i="22"/>
  <c r="G183" i="16"/>
  <c r="G151" i="20"/>
  <c r="E149" i="21"/>
  <c r="F149" i="17"/>
  <c r="C148" i="17"/>
  <c r="D148" i="17"/>
  <c r="C151" i="19"/>
  <c r="D151" i="19"/>
  <c r="E150" i="17"/>
  <c r="F151" i="17"/>
  <c r="I153" i="16"/>
  <c r="E154" i="22"/>
  <c r="G157" i="18"/>
  <c r="G153" i="17"/>
  <c r="H153" i="17"/>
  <c r="E155" i="16"/>
  <c r="G154" i="20"/>
  <c r="H154" i="17"/>
  <c r="F154" i="20"/>
  <c r="I156" i="19"/>
  <c r="F154" i="16"/>
  <c r="G157" i="22"/>
  <c r="F157" i="19"/>
  <c r="G156" i="20"/>
  <c r="I156" i="17"/>
  <c r="H158" i="19"/>
  <c r="G156" i="17"/>
  <c r="G158" i="19"/>
  <c r="H154" i="16"/>
  <c r="G155" i="21"/>
  <c r="E157" i="15"/>
  <c r="H158" i="22"/>
  <c r="F160" i="18"/>
  <c r="F156" i="20"/>
  <c r="C156" i="19"/>
  <c r="D156" i="19"/>
  <c r="E158" i="20"/>
  <c r="E160" i="22"/>
  <c r="C158" i="16"/>
  <c r="D158" i="16"/>
  <c r="I160" i="22"/>
  <c r="I158" i="17"/>
  <c r="G157" i="16"/>
  <c r="H157" i="16"/>
  <c r="I157" i="20"/>
  <c r="C160" i="22"/>
  <c r="D160" i="22"/>
  <c r="H161" i="18"/>
  <c r="I157" i="21"/>
  <c r="C162" i="15"/>
  <c r="D162" i="15"/>
  <c r="H160" i="19"/>
  <c r="F159" i="22"/>
  <c r="G158" i="21"/>
  <c r="E161" i="22"/>
  <c r="F161" i="22"/>
  <c r="G157" i="21"/>
  <c r="E159" i="16"/>
  <c r="I158" i="21"/>
  <c r="H159" i="15"/>
  <c r="E162" i="18"/>
  <c r="F157" i="21"/>
  <c r="G159" i="16"/>
  <c r="I160" i="15"/>
  <c r="E163" i="18"/>
  <c r="G163" i="18"/>
  <c r="I163" i="18"/>
  <c r="G160" i="15"/>
  <c r="F163" i="18"/>
  <c r="I160" i="17"/>
  <c r="C165" i="18"/>
  <c r="D165" i="18"/>
  <c r="F159" i="21"/>
  <c r="E162" i="19"/>
  <c r="H162" i="18"/>
  <c r="E162" i="15"/>
  <c r="G161" i="22"/>
  <c r="G160" i="21"/>
  <c r="C159" i="21"/>
  <c r="D159" i="21"/>
  <c r="G160" i="20"/>
  <c r="G159" i="21"/>
  <c r="I160" i="16"/>
  <c r="E159" i="21"/>
  <c r="F160" i="21"/>
  <c r="E160" i="17"/>
  <c r="H164" i="18"/>
  <c r="F163" i="19"/>
  <c r="C161" i="16"/>
  <c r="D161" i="16"/>
  <c r="E163" i="19"/>
  <c r="G161" i="15"/>
  <c r="F161" i="17"/>
  <c r="I161" i="20"/>
  <c r="F161" i="20"/>
  <c r="I163" i="20"/>
  <c r="I163" i="19"/>
  <c r="F164" i="15"/>
  <c r="H161" i="21"/>
  <c r="E166" i="18"/>
  <c r="I164" i="15"/>
  <c r="E165" i="15"/>
  <c r="G165" i="15"/>
  <c r="C166" i="18"/>
  <c r="D166" i="18"/>
  <c r="F163" i="17"/>
  <c r="C163" i="15"/>
  <c r="D163" i="15"/>
  <c r="C166" i="15"/>
  <c r="D166" i="15"/>
  <c r="C165" i="19"/>
  <c r="D165" i="19"/>
  <c r="E165" i="19"/>
  <c r="G163" i="15"/>
  <c r="H164" i="19"/>
  <c r="F162" i="20"/>
  <c r="C160" i="21"/>
  <c r="D160" i="21"/>
  <c r="F164" i="17"/>
  <c r="H164" i="17"/>
  <c r="G164" i="15"/>
  <c r="F160" i="16"/>
  <c r="F166" i="18"/>
  <c r="C163" i="17"/>
  <c r="D163" i="17"/>
  <c r="I168" i="18"/>
  <c r="G165" i="19"/>
  <c r="F166" i="15"/>
  <c r="H166" i="15"/>
  <c r="H166" i="19"/>
  <c r="G167" i="15"/>
  <c r="C167" i="18"/>
  <c r="D167" i="18"/>
  <c r="G165" i="17"/>
  <c r="H170" i="18"/>
  <c r="C162" i="17"/>
  <c r="D162" i="17"/>
  <c r="F164" i="20"/>
  <c r="F167" i="22"/>
  <c r="G165" i="21"/>
  <c r="C169" i="19"/>
  <c r="D169" i="19"/>
  <c r="I164" i="20"/>
  <c r="H165" i="21"/>
  <c r="H165" i="17"/>
  <c r="I166" i="18"/>
  <c r="G166" i="22"/>
  <c r="C162" i="21"/>
  <c r="D162" i="21"/>
  <c r="G170" i="18"/>
  <c r="E163" i="21"/>
  <c r="C163" i="16"/>
  <c r="D163" i="16"/>
  <c r="E166" i="20"/>
  <c r="C168" i="18"/>
  <c r="D168" i="18"/>
  <c r="F168" i="17"/>
  <c r="H167" i="17"/>
  <c r="E168" i="22"/>
  <c r="H168" i="19"/>
  <c r="I168" i="22"/>
  <c r="E167" i="16"/>
  <c r="H169" i="18"/>
  <c r="C169" i="22"/>
  <c r="D169" i="22"/>
  <c r="E167" i="19"/>
  <c r="G169" i="20"/>
  <c r="C164" i="21"/>
  <c r="D164" i="21"/>
  <c r="C167" i="21"/>
  <c r="D167" i="21"/>
  <c r="C167" i="17"/>
  <c r="D167" i="17"/>
  <c r="I168" i="17"/>
  <c r="G167" i="21"/>
  <c r="I166" i="16"/>
  <c r="H168" i="15"/>
  <c r="E167" i="15"/>
  <c r="C168" i="20"/>
  <c r="D168" i="20"/>
  <c r="H170" i="22"/>
  <c r="I169" i="19"/>
  <c r="F169" i="22"/>
  <c r="C167" i="16"/>
  <c r="D167" i="16"/>
  <c r="I169" i="16"/>
  <c r="I166" i="21"/>
  <c r="H166" i="21"/>
  <c r="F171" i="18"/>
  <c r="G169" i="17"/>
  <c r="F168" i="20"/>
  <c r="C166" i="21"/>
  <c r="D166" i="21"/>
  <c r="H174" i="18"/>
  <c r="C168" i="19"/>
  <c r="D168" i="19"/>
  <c r="H170" i="20"/>
  <c r="E174" i="18"/>
  <c r="F172" i="22"/>
  <c r="F169" i="17"/>
  <c r="H167" i="21"/>
  <c r="F170" i="19"/>
  <c r="F166" i="16"/>
  <c r="H171" i="19"/>
  <c r="F169" i="16"/>
  <c r="E171" i="15"/>
  <c r="E171" i="22"/>
  <c r="H168" i="21"/>
  <c r="H168" i="17"/>
  <c r="I170" i="15"/>
  <c r="I172" i="18"/>
  <c r="F170" i="22"/>
  <c r="I171" i="20"/>
  <c r="E174" i="19"/>
  <c r="E171" i="17"/>
  <c r="C168" i="21"/>
  <c r="D168" i="21"/>
  <c r="G174" i="18"/>
  <c r="C170" i="20"/>
  <c r="D170" i="20"/>
  <c r="E170" i="20"/>
  <c r="G175" i="18"/>
  <c r="C173" i="19"/>
  <c r="D173" i="19"/>
  <c r="C171" i="19"/>
  <c r="D171" i="19"/>
  <c r="G170" i="16"/>
  <c r="G176" i="18"/>
  <c r="G171" i="20"/>
  <c r="G170" i="20"/>
  <c r="C169" i="20"/>
  <c r="D169" i="20"/>
  <c r="H172" i="17"/>
  <c r="E173" i="15"/>
  <c r="H170" i="21"/>
  <c r="E172" i="20"/>
  <c r="F174" i="20"/>
  <c r="F176" i="19"/>
  <c r="G173" i="19"/>
  <c r="F174" i="22"/>
  <c r="E173" i="22"/>
  <c r="C172" i="16"/>
  <c r="D172" i="16"/>
  <c r="G171" i="21"/>
  <c r="F173" i="22"/>
  <c r="I171" i="17"/>
  <c r="H173" i="15"/>
  <c r="H172" i="16"/>
  <c r="F170" i="21"/>
  <c r="H171" i="16"/>
  <c r="E176" i="18"/>
  <c r="G173" i="20"/>
  <c r="H171" i="21"/>
  <c r="I175" i="15"/>
  <c r="C176" i="22"/>
  <c r="D176" i="22"/>
  <c r="I179" i="18"/>
  <c r="F175" i="19"/>
  <c r="H174" i="15"/>
  <c r="H173" i="16"/>
  <c r="H174" i="17"/>
  <c r="F181" i="18"/>
  <c r="G173" i="17"/>
  <c r="E175" i="22"/>
  <c r="G174" i="16"/>
  <c r="C170" i="21"/>
  <c r="D170" i="21"/>
  <c r="H174" i="20"/>
  <c r="C175" i="22"/>
  <c r="D175" i="22"/>
  <c r="H175" i="19"/>
  <c r="I173" i="17"/>
  <c r="H173" i="17"/>
  <c r="G176" i="22"/>
  <c r="E175" i="19"/>
  <c r="I174" i="16"/>
  <c r="E179" i="18"/>
  <c r="I178" i="22"/>
  <c r="C174" i="16"/>
  <c r="D174" i="16"/>
  <c r="G176" i="20"/>
  <c r="E177" i="17"/>
  <c r="E174" i="20"/>
  <c r="F175" i="21"/>
  <c r="G177" i="22"/>
  <c r="F174" i="21"/>
  <c r="C176" i="20"/>
  <c r="D176" i="20"/>
  <c r="C175" i="15"/>
  <c r="D175" i="15"/>
  <c r="H177" i="19"/>
  <c r="G176" i="17"/>
  <c r="H175" i="20"/>
  <c r="I178" i="19"/>
  <c r="F177" i="22"/>
  <c r="I177" i="19"/>
  <c r="E173" i="16"/>
  <c r="F178" i="19"/>
  <c r="G175" i="16"/>
  <c r="H175" i="16"/>
  <c r="H180" i="18"/>
  <c r="E177" i="16"/>
  <c r="I177" i="17"/>
  <c r="F180" i="18"/>
  <c r="E177" i="15"/>
  <c r="F176" i="16"/>
  <c r="G177" i="20"/>
  <c r="C177" i="15"/>
  <c r="D177" i="15"/>
  <c r="C181" i="18"/>
  <c r="D181" i="18"/>
  <c r="E176" i="21"/>
  <c r="C179" i="18"/>
  <c r="D179" i="18"/>
  <c r="C178" i="15"/>
  <c r="D178" i="15"/>
  <c r="G181" i="18"/>
  <c r="E179" i="22"/>
  <c r="E179" i="19"/>
  <c r="F179" i="22"/>
  <c r="F179" i="19"/>
  <c r="F179" i="17"/>
  <c r="G183" i="18"/>
  <c r="H177" i="21"/>
  <c r="G177" i="21"/>
  <c r="C180" i="15"/>
  <c r="D180" i="15"/>
  <c r="C179" i="17"/>
  <c r="D179" i="17"/>
  <c r="E179" i="20"/>
  <c r="E183" i="19"/>
  <c r="I181" i="19"/>
  <c r="F182" i="18"/>
  <c r="C177" i="20"/>
  <c r="D177" i="20"/>
  <c r="F180" i="22"/>
  <c r="I184" i="19"/>
  <c r="I181" i="22"/>
  <c r="G179" i="20"/>
  <c r="I177" i="21"/>
  <c r="H183" i="18"/>
  <c r="C180" i="18"/>
  <c r="D180" i="18"/>
  <c r="G180" i="19"/>
  <c r="C179" i="15"/>
  <c r="D179" i="15"/>
  <c r="H179" i="17"/>
  <c r="I179" i="17"/>
  <c r="I183" i="18"/>
  <c r="F179" i="16"/>
  <c r="G184" i="19"/>
  <c r="F180" i="21"/>
  <c r="I181" i="17"/>
  <c r="E184" i="18"/>
  <c r="I181" i="15"/>
  <c r="H183" i="19"/>
  <c r="C180" i="19"/>
  <c r="D180" i="19"/>
  <c r="I181" i="16"/>
  <c r="I181" i="20"/>
  <c r="C179" i="21"/>
  <c r="D179" i="21"/>
  <c r="I180" i="17"/>
  <c r="I182" i="22"/>
  <c r="I182" i="19"/>
  <c r="H185" i="15"/>
  <c r="F182" i="20"/>
  <c r="G181" i="15"/>
  <c r="E182" i="22"/>
  <c r="H185" i="18"/>
  <c r="I180" i="16"/>
  <c r="G184" i="18"/>
  <c r="I182" i="16"/>
  <c r="E184" i="15"/>
  <c r="H182" i="16"/>
  <c r="H182" i="19"/>
  <c r="E181" i="15"/>
  <c r="H181" i="15"/>
  <c r="I184" i="15"/>
  <c r="G185" i="15"/>
  <c r="C185" i="19"/>
  <c r="D185" i="19"/>
  <c r="G181" i="20"/>
  <c r="I180" i="21"/>
  <c r="I183" i="15"/>
  <c r="G181" i="17"/>
  <c r="E186" i="19"/>
  <c r="F181" i="17"/>
  <c r="G186" i="19"/>
  <c r="I184" i="20"/>
  <c r="C184" i="20"/>
  <c r="D184" i="20"/>
  <c r="C188" i="18"/>
  <c r="D188" i="18"/>
  <c r="G148" i="21"/>
  <c r="F149" i="21"/>
  <c r="C155" i="22"/>
  <c r="D155" i="22"/>
  <c r="C152" i="15"/>
  <c r="D152" i="15"/>
  <c r="H152" i="15"/>
  <c r="E151" i="17"/>
  <c r="F153" i="22"/>
  <c r="C154" i="15"/>
  <c r="D154" i="15"/>
  <c r="C153" i="15"/>
  <c r="D153" i="15"/>
  <c r="G152" i="16"/>
  <c r="C152" i="20"/>
  <c r="D152" i="20"/>
  <c r="F153" i="20"/>
  <c r="H155" i="20"/>
  <c r="H157" i="22"/>
  <c r="I155" i="17"/>
  <c r="H154" i="21"/>
  <c r="I154" i="16"/>
  <c r="C154" i="16"/>
  <c r="D154" i="16"/>
  <c r="C155" i="19"/>
  <c r="D155" i="19"/>
  <c r="G155" i="17"/>
  <c r="E156" i="21"/>
  <c r="I158" i="22"/>
  <c r="C155" i="21"/>
  <c r="D155" i="21"/>
  <c r="G156" i="16"/>
  <c r="I158" i="19"/>
  <c r="H157" i="20"/>
  <c r="C156" i="16"/>
  <c r="D156" i="16"/>
  <c r="E155" i="21"/>
  <c r="E158" i="19"/>
  <c r="H160" i="18"/>
  <c r="E158" i="22"/>
  <c r="E158" i="16"/>
  <c r="F158" i="20"/>
  <c r="G160" i="19"/>
  <c r="F160" i="22"/>
  <c r="I161" i="15"/>
  <c r="F159" i="15"/>
  <c r="E158" i="15"/>
  <c r="E159" i="19"/>
  <c r="I160" i="19"/>
  <c r="C156" i="17"/>
  <c r="D156" i="17"/>
  <c r="I157" i="17"/>
  <c r="F156" i="16"/>
  <c r="G165" i="18"/>
  <c r="E157" i="20"/>
  <c r="H161" i="19"/>
  <c r="F159" i="17"/>
  <c r="E159" i="20"/>
  <c r="E159" i="17"/>
  <c r="G162" i="18"/>
  <c r="F159" i="16"/>
  <c r="E160" i="21"/>
  <c r="G159" i="17"/>
  <c r="H161" i="22"/>
  <c r="G159" i="15"/>
  <c r="H160" i="15"/>
  <c r="C157" i="16"/>
  <c r="D157" i="16"/>
  <c r="I163" i="16"/>
  <c r="C159" i="19"/>
  <c r="D159" i="19"/>
  <c r="F161" i="15"/>
  <c r="C158" i="15"/>
  <c r="D158" i="15"/>
  <c r="F167" i="18"/>
  <c r="H160" i="20"/>
  <c r="H162" i="19"/>
  <c r="I163" i="22"/>
  <c r="E160" i="20"/>
  <c r="E162" i="22"/>
  <c r="I164" i="18"/>
  <c r="G163" i="22"/>
  <c r="F160" i="20"/>
  <c r="H160" i="16"/>
  <c r="C159" i="20"/>
  <c r="D159" i="20"/>
  <c r="E163" i="22"/>
  <c r="F165" i="18"/>
  <c r="C160" i="17"/>
  <c r="D160" i="17"/>
  <c r="F164" i="18"/>
  <c r="F162" i="19"/>
  <c r="C158" i="21"/>
  <c r="D158" i="21"/>
  <c r="E161" i="16"/>
  <c r="I167" i="18"/>
  <c r="G165" i="20"/>
  <c r="H161" i="16"/>
  <c r="E164" i="22"/>
  <c r="G161" i="16"/>
  <c r="H163" i="17"/>
  <c r="C163" i="18"/>
  <c r="D163" i="18"/>
  <c r="G166" i="18"/>
  <c r="C165" i="22"/>
  <c r="D165" i="22"/>
  <c r="F161" i="21"/>
  <c r="H162" i="17"/>
  <c r="G162" i="16"/>
  <c r="H165" i="15"/>
  <c r="E163" i="17"/>
  <c r="I162" i="20"/>
  <c r="C164" i="18"/>
  <c r="D164" i="18"/>
  <c r="H165" i="20"/>
  <c r="F165" i="20"/>
  <c r="G168" i="18"/>
  <c r="H167" i="18"/>
  <c r="C162" i="19"/>
  <c r="D162" i="19"/>
  <c r="H162" i="20"/>
  <c r="F163" i="16"/>
  <c r="H162" i="21"/>
  <c r="H164" i="16"/>
  <c r="F162" i="21"/>
  <c r="G162" i="20"/>
  <c r="I163" i="17"/>
  <c r="H163" i="15"/>
  <c r="I164" i="16"/>
  <c r="H165" i="22"/>
  <c r="G164" i="16"/>
  <c r="I162" i="21"/>
  <c r="E165" i="20"/>
  <c r="I164" i="21"/>
  <c r="E163" i="15"/>
  <c r="E165" i="16"/>
  <c r="C169" i="18"/>
  <c r="D169" i="18"/>
  <c r="G164" i="21"/>
  <c r="F166" i="19"/>
  <c r="C170" i="18"/>
  <c r="D170" i="18"/>
  <c r="C162" i="20"/>
  <c r="D162" i="20"/>
  <c r="F164" i="21"/>
  <c r="I167" i="22"/>
  <c r="H166" i="22"/>
  <c r="I165" i="20"/>
  <c r="H164" i="21"/>
  <c r="G166" i="19"/>
  <c r="F165" i="17"/>
  <c r="E164" i="21"/>
  <c r="F164" i="16"/>
  <c r="I166" i="22"/>
  <c r="I168" i="21"/>
  <c r="G167" i="16"/>
  <c r="I170" i="18"/>
  <c r="F167" i="17"/>
  <c r="E166" i="21"/>
  <c r="E168" i="15"/>
  <c r="I167" i="19"/>
  <c r="G169" i="22"/>
  <c r="G168" i="15"/>
  <c r="H167" i="19"/>
  <c r="C165" i="20"/>
  <c r="D165" i="20"/>
  <c r="F165" i="21"/>
  <c r="G170" i="19"/>
  <c r="E166" i="17"/>
  <c r="H169" i="17"/>
  <c r="G166" i="17"/>
  <c r="E167" i="21"/>
  <c r="G170" i="22"/>
  <c r="H166" i="17"/>
  <c r="I171" i="18"/>
  <c r="H168" i="22"/>
  <c r="I171" i="22"/>
  <c r="F166" i="21"/>
  <c r="F166" i="17"/>
  <c r="H169" i="19"/>
  <c r="G172" i="18"/>
  <c r="E171" i="18"/>
  <c r="E168" i="20"/>
  <c r="E170" i="22"/>
  <c r="I167" i="20"/>
  <c r="E170" i="15"/>
  <c r="H170" i="15"/>
  <c r="H170" i="19"/>
  <c r="E171" i="19"/>
  <c r="G168" i="17"/>
  <c r="I169" i="15"/>
  <c r="G170" i="17"/>
  <c r="E169" i="20"/>
  <c r="G169" i="16"/>
  <c r="E169" i="17"/>
  <c r="E168" i="21"/>
  <c r="F173" i="18"/>
  <c r="C170" i="15"/>
  <c r="D170" i="15"/>
  <c r="H168" i="16"/>
  <c r="G171" i="22"/>
  <c r="I168" i="16"/>
  <c r="H171" i="15"/>
  <c r="C166" i="17"/>
  <c r="D166" i="17"/>
  <c r="C170" i="19"/>
  <c r="D170" i="19"/>
  <c r="F171" i="22"/>
  <c r="H173" i="18"/>
  <c r="F169" i="21"/>
  <c r="H169" i="21"/>
  <c r="C170" i="16"/>
  <c r="D170" i="16"/>
  <c r="H171" i="17"/>
  <c r="E170" i="17"/>
  <c r="C174" i="18"/>
  <c r="D174" i="18"/>
  <c r="F173" i="19"/>
  <c r="F172" i="17"/>
  <c r="F171" i="17"/>
  <c r="I172" i="19"/>
  <c r="E175" i="18"/>
  <c r="C170" i="17"/>
  <c r="D170" i="17"/>
  <c r="E169" i="16"/>
  <c r="G169" i="21"/>
  <c r="I171" i="15"/>
  <c r="E173" i="19"/>
  <c r="H172" i="15"/>
  <c r="F174" i="19"/>
  <c r="E174" i="22"/>
  <c r="I172" i="15"/>
  <c r="I171" i="21"/>
  <c r="G170" i="21"/>
  <c r="I172" i="16"/>
  <c r="C172" i="15"/>
  <c r="D172" i="15"/>
  <c r="C171" i="15"/>
  <c r="D171" i="15"/>
  <c r="F171" i="16"/>
  <c r="I173" i="19"/>
  <c r="F171" i="21"/>
  <c r="C173" i="22"/>
  <c r="D173" i="22"/>
  <c r="C173" i="20"/>
  <c r="D173" i="20"/>
  <c r="C171" i="21"/>
  <c r="D171" i="21"/>
  <c r="C175" i="18"/>
  <c r="D175" i="18"/>
  <c r="C174" i="22"/>
  <c r="D174" i="22"/>
  <c r="I171" i="16"/>
  <c r="H176" i="19"/>
  <c r="I178" i="18"/>
  <c r="E175" i="15"/>
  <c r="C175" i="17"/>
  <c r="D175" i="17"/>
  <c r="H177" i="18"/>
  <c r="C171" i="16"/>
  <c r="D171" i="16"/>
  <c r="F177" i="18"/>
  <c r="H173" i="21"/>
  <c r="E174" i="15"/>
  <c r="E177" i="18"/>
  <c r="C174" i="17"/>
  <c r="D174" i="17"/>
  <c r="C177" i="18"/>
  <c r="D177" i="18"/>
  <c r="C173" i="17"/>
  <c r="D173" i="17"/>
  <c r="G177" i="18"/>
  <c r="I176" i="19"/>
  <c r="G174" i="17"/>
  <c r="I173" i="15"/>
  <c r="G175" i="19"/>
  <c r="E172" i="21"/>
  <c r="G174" i="15"/>
  <c r="G178" i="19"/>
  <c r="H178" i="19"/>
  <c r="C175" i="21"/>
  <c r="D175" i="21"/>
  <c r="H179" i="18"/>
  <c r="I175" i="17"/>
  <c r="I176" i="20"/>
  <c r="G175" i="17"/>
  <c r="G178" i="22"/>
  <c r="I175" i="16"/>
  <c r="C177" i="22"/>
  <c r="D177" i="22"/>
  <c r="H177" i="22"/>
  <c r="E175" i="21"/>
  <c r="C178" i="22"/>
  <c r="D178" i="22"/>
  <c r="F176" i="15"/>
  <c r="H178" i="22"/>
  <c r="H178" i="18"/>
  <c r="E177" i="19"/>
  <c r="E174" i="21"/>
  <c r="G177" i="19"/>
  <c r="H180" i="15"/>
  <c r="E173" i="17"/>
  <c r="I177" i="22"/>
  <c r="I181" i="18"/>
  <c r="G180" i="18"/>
  <c r="G177" i="16"/>
  <c r="F178" i="15"/>
  <c r="C177" i="17"/>
  <c r="D177" i="17"/>
  <c r="E178" i="15"/>
  <c r="H175" i="17"/>
  <c r="I177" i="16"/>
  <c r="E181" i="18"/>
  <c r="C174" i="20"/>
  <c r="D174" i="20"/>
  <c r="E180" i="18"/>
  <c r="G176" i="21"/>
  <c r="H177" i="16"/>
  <c r="G179" i="22"/>
  <c r="H179" i="19"/>
  <c r="I179" i="22"/>
  <c r="C175" i="20"/>
  <c r="D175" i="20"/>
  <c r="I178" i="21"/>
  <c r="F180" i="19"/>
  <c r="G179" i="15"/>
  <c r="F178" i="16"/>
  <c r="I180" i="19"/>
  <c r="C179" i="19"/>
  <c r="D179" i="19"/>
  <c r="I179" i="16"/>
  <c r="F181" i="19"/>
  <c r="I178" i="20"/>
  <c r="E181" i="17"/>
  <c r="E177" i="21"/>
  <c r="E176" i="16"/>
  <c r="F178" i="21"/>
  <c r="G179" i="16"/>
  <c r="G181" i="19"/>
  <c r="C180" i="22"/>
  <c r="D180" i="22"/>
  <c r="E178" i="16"/>
  <c r="G178" i="20"/>
  <c r="I180" i="22"/>
  <c r="I182" i="18"/>
  <c r="G181" i="16"/>
  <c r="E181" i="22"/>
  <c r="F177" i="21"/>
  <c r="E179" i="16"/>
  <c r="F182" i="22"/>
  <c r="C181" i="15"/>
  <c r="D181" i="15"/>
  <c r="G183" i="19"/>
  <c r="E180" i="21"/>
  <c r="E178" i="17"/>
  <c r="G180" i="21"/>
  <c r="G180" i="16"/>
  <c r="E180" i="20"/>
  <c r="F183" i="19"/>
  <c r="E182" i="19"/>
  <c r="H184" i="19"/>
  <c r="C183" i="15"/>
  <c r="D183" i="15"/>
  <c r="G179" i="21"/>
  <c r="F181" i="21"/>
  <c r="F184" i="22"/>
  <c r="H181" i="17"/>
  <c r="H180" i="17"/>
  <c r="E179" i="21"/>
  <c r="G185" i="18"/>
  <c r="G178" i="16"/>
  <c r="I186" i="18"/>
  <c r="I185" i="19"/>
  <c r="G182" i="21"/>
  <c r="F181" i="15"/>
  <c r="C182" i="15"/>
  <c r="D182" i="15"/>
  <c r="I179" i="21"/>
  <c r="E185" i="22"/>
  <c r="C182" i="17"/>
  <c r="D182" i="17"/>
  <c r="H183" i="20"/>
  <c r="H179" i="21"/>
  <c r="F179" i="21"/>
  <c r="F186" i="18"/>
  <c r="E181" i="16"/>
  <c r="C184" i="18"/>
  <c r="D184" i="18"/>
  <c r="F183" i="20"/>
  <c r="I185" i="15"/>
  <c r="H189" i="18"/>
  <c r="I187" i="22"/>
  <c r="I183" i="16"/>
  <c r="H188" i="18"/>
  <c r="F188" i="18"/>
  <c r="F185" i="15"/>
  <c r="I187" i="19"/>
  <c r="F183" i="16"/>
  <c r="C183" i="19"/>
  <c r="D183" i="19"/>
  <c r="E182" i="17"/>
  <c r="E181" i="21"/>
  <c r="E183" i="15"/>
  <c r="E182" i="20"/>
  <c r="E183" i="20"/>
  <c r="H182" i="20"/>
  <c r="G184" i="15"/>
  <c r="G181" i="21"/>
  <c r="E182" i="21"/>
  <c r="I187" i="18"/>
  <c r="H186" i="19"/>
  <c r="C186" i="19"/>
  <c r="D186" i="19"/>
  <c r="F184" i="21"/>
  <c r="C184" i="16"/>
  <c r="D184" i="16"/>
  <c r="C185" i="16"/>
  <c r="D185" i="16"/>
  <c r="H187" i="22"/>
  <c r="E185" i="17"/>
  <c r="E184" i="17"/>
  <c r="I184" i="16"/>
  <c r="I187" i="15"/>
  <c r="C187" i="22"/>
  <c r="D187" i="22"/>
  <c r="E187" i="19"/>
  <c r="E186" i="18"/>
  <c r="C183" i="16"/>
  <c r="D183" i="16"/>
  <c r="G188" i="22"/>
  <c r="C181" i="21"/>
  <c r="D181" i="21"/>
  <c r="G186" i="15"/>
  <c r="H187" i="19"/>
  <c r="E190" i="18"/>
  <c r="E185" i="21"/>
  <c r="I190" i="18"/>
  <c r="F186" i="20"/>
  <c r="H186" i="21"/>
  <c r="F185" i="21"/>
  <c r="E189" i="22"/>
  <c r="H191" i="18"/>
  <c r="C188" i="15"/>
  <c r="D188" i="15"/>
  <c r="G189" i="22"/>
  <c r="G188" i="19"/>
  <c r="C189" i="22"/>
  <c r="D189" i="22"/>
  <c r="F188" i="15"/>
  <c r="C187" i="19"/>
  <c r="D187" i="19"/>
  <c r="F186" i="21"/>
  <c r="I186" i="20"/>
  <c r="C188" i="22"/>
  <c r="D188" i="22"/>
  <c r="F189" i="19"/>
  <c r="I189" i="22"/>
  <c r="I187" i="21"/>
  <c r="H188" i="17"/>
  <c r="I188" i="17"/>
  <c r="E188" i="16"/>
  <c r="E190" i="19"/>
  <c r="G187" i="21"/>
  <c r="E188" i="21"/>
  <c r="C186" i="20"/>
  <c r="D186" i="20"/>
  <c r="I191" i="19"/>
  <c r="G188" i="16"/>
  <c r="G188" i="20"/>
  <c r="G190" i="19"/>
  <c r="C190" i="19"/>
  <c r="D190" i="19"/>
  <c r="G189" i="17"/>
  <c r="F189" i="17"/>
  <c r="H190" i="19"/>
  <c r="C190" i="17"/>
  <c r="D190" i="17"/>
  <c r="F190" i="19"/>
  <c r="H189" i="17"/>
  <c r="C192" i="22"/>
  <c r="D192" i="22"/>
  <c r="F193" i="19"/>
  <c r="H190" i="17"/>
  <c r="H193" i="18"/>
  <c r="G190" i="15"/>
  <c r="C193" i="19"/>
  <c r="D193" i="19"/>
  <c r="E192" i="19"/>
  <c r="E190" i="21"/>
  <c r="G189" i="20"/>
  <c r="G193" i="22"/>
  <c r="G189" i="16"/>
  <c r="C192" i="18"/>
  <c r="D192" i="18"/>
  <c r="E192" i="16"/>
  <c r="E192" i="22"/>
  <c r="I189" i="21"/>
  <c r="C193" i="18"/>
  <c r="D193" i="18"/>
  <c r="C187" i="16"/>
  <c r="D187" i="16"/>
  <c r="E190" i="15"/>
  <c r="G190" i="20"/>
  <c r="G191" i="15"/>
  <c r="F189" i="21"/>
  <c r="E191" i="17"/>
  <c r="E192" i="20"/>
  <c r="H193" i="17"/>
  <c r="I196" i="18"/>
  <c r="G195" i="18"/>
  <c r="C191" i="17"/>
  <c r="D191" i="17"/>
  <c r="I192" i="15"/>
  <c r="G191" i="16"/>
  <c r="I193" i="15"/>
  <c r="F190" i="21"/>
  <c r="H192" i="16"/>
  <c r="E191" i="16"/>
  <c r="H192" i="20"/>
  <c r="F195" i="22"/>
  <c r="E195" i="18"/>
  <c r="I190" i="15"/>
  <c r="H197" i="19"/>
  <c r="G195" i="15"/>
  <c r="H194" i="16"/>
  <c r="I192" i="21"/>
  <c r="F195" i="19"/>
  <c r="C196" i="18"/>
  <c r="D196" i="18"/>
  <c r="I197" i="18"/>
  <c r="E194" i="15"/>
  <c r="G190" i="21"/>
  <c r="G194" i="15"/>
  <c r="I194" i="19"/>
  <c r="F197" i="18"/>
  <c r="I196" i="15"/>
  <c r="H194" i="15"/>
  <c r="G194" i="19"/>
  <c r="G193" i="16"/>
  <c r="I194" i="22"/>
  <c r="H197" i="15"/>
  <c r="G191" i="21"/>
  <c r="C194" i="15"/>
  <c r="D194" i="15"/>
  <c r="I195" i="20"/>
  <c r="H197" i="22"/>
  <c r="I195" i="16"/>
  <c r="C194" i="21"/>
  <c r="D194" i="21"/>
  <c r="F196" i="17"/>
  <c r="E193" i="21"/>
  <c r="H195" i="16"/>
  <c r="H195" i="15"/>
  <c r="H196" i="19"/>
  <c r="G195" i="20"/>
  <c r="F199" i="18"/>
  <c r="C196" i="17"/>
  <c r="D196" i="17"/>
  <c r="H195" i="20"/>
  <c r="C196" i="15"/>
  <c r="D196" i="15"/>
  <c r="C197" i="22"/>
  <c r="D197" i="22"/>
  <c r="C194" i="19"/>
  <c r="D194" i="19"/>
  <c r="H195" i="21"/>
  <c r="G194" i="21"/>
  <c r="E196" i="22"/>
  <c r="G194" i="20"/>
  <c r="H196" i="17"/>
  <c r="G195" i="21"/>
  <c r="F200" i="18"/>
  <c r="F196" i="22"/>
  <c r="H196" i="22"/>
  <c r="I196" i="19"/>
  <c r="E192" i="17"/>
  <c r="H198" i="17"/>
  <c r="G199" i="22"/>
  <c r="C198" i="16"/>
  <c r="D198" i="16"/>
  <c r="C200" i="18"/>
  <c r="D200" i="18"/>
  <c r="C196" i="21"/>
  <c r="D196" i="21"/>
  <c r="E197" i="20"/>
  <c r="H198" i="16"/>
  <c r="H199" i="15"/>
  <c r="C194" i="20"/>
  <c r="D194" i="20"/>
  <c r="I196" i="20"/>
  <c r="C196" i="20"/>
  <c r="D196" i="20"/>
  <c r="F200" i="22"/>
  <c r="G200" i="22"/>
  <c r="H198" i="22"/>
  <c r="F198" i="19"/>
  <c r="F194" i="17"/>
  <c r="G203" i="18"/>
  <c r="G198" i="16"/>
  <c r="C200" i="15"/>
  <c r="D200" i="15"/>
  <c r="E200" i="22"/>
  <c r="H204" i="18"/>
  <c r="E198" i="15"/>
  <c r="I196" i="21"/>
  <c r="I199" i="19"/>
  <c r="C195" i="20"/>
  <c r="D195" i="20"/>
  <c r="F199" i="16"/>
  <c r="G203" i="19"/>
  <c r="H200" i="20"/>
  <c r="I203" i="18"/>
  <c r="C202" i="18"/>
  <c r="D202" i="18"/>
  <c r="F201" i="19"/>
  <c r="F200" i="19"/>
  <c r="I200" i="21"/>
  <c r="F199" i="20"/>
  <c r="G201" i="17"/>
  <c r="F197" i="21"/>
  <c r="E201" i="22"/>
  <c r="H203" i="18"/>
  <c r="G202" i="22"/>
  <c r="I204" i="18"/>
  <c r="E201" i="19"/>
  <c r="E199" i="22"/>
  <c r="G200" i="15"/>
  <c r="F201" i="16"/>
  <c r="I199" i="16"/>
  <c r="E202" i="15"/>
  <c r="C198" i="19"/>
  <c r="D198" i="19"/>
  <c r="I202" i="18"/>
  <c r="E205" i="18"/>
  <c r="I200" i="20"/>
  <c r="H202" i="15"/>
  <c r="E201" i="17"/>
  <c r="E201" i="20"/>
  <c r="C206" i="18"/>
  <c r="D206" i="18"/>
  <c r="E204" i="19"/>
  <c r="I201" i="17"/>
  <c r="I202" i="19"/>
  <c r="H201" i="15"/>
  <c r="H200" i="17"/>
  <c r="G200" i="21"/>
  <c r="I201" i="20"/>
  <c r="C200" i="16"/>
  <c r="D200" i="16"/>
  <c r="H204" i="19"/>
  <c r="I200" i="16"/>
  <c r="G200" i="17"/>
  <c r="E201" i="15"/>
  <c r="E206" i="18"/>
  <c r="G201" i="22"/>
  <c r="I201" i="16"/>
  <c r="C204" i="18"/>
  <c r="D204" i="18"/>
  <c r="G204" i="22"/>
  <c r="I202" i="17"/>
  <c r="C201" i="15"/>
  <c r="D201" i="15"/>
  <c r="F204" i="15"/>
  <c r="C203" i="17"/>
  <c r="D203" i="17"/>
  <c r="G202" i="16"/>
  <c r="I203" i="15"/>
  <c r="C203" i="19"/>
  <c r="D203" i="19"/>
  <c r="H206" i="17"/>
  <c r="G203" i="15"/>
  <c r="C202" i="15"/>
  <c r="D202" i="15"/>
  <c r="E205" i="19"/>
  <c r="E205" i="22"/>
  <c r="H201" i="21"/>
  <c r="C205" i="19"/>
  <c r="D205" i="19"/>
  <c r="E207" i="18"/>
  <c r="H203" i="20"/>
  <c r="F211" i="18"/>
  <c r="E203" i="16"/>
  <c r="C202" i="21"/>
  <c r="D202" i="21"/>
  <c r="E206" i="19"/>
  <c r="G207" i="22"/>
  <c r="I206" i="22"/>
  <c r="F207" i="22"/>
  <c r="I208" i="18"/>
  <c r="G208" i="20"/>
  <c r="H205" i="15"/>
  <c r="E204" i="20"/>
  <c r="F209" i="18"/>
  <c r="G206" i="17"/>
  <c r="I209" i="18"/>
  <c r="G205" i="15"/>
  <c r="F205" i="20"/>
  <c r="G203" i="17"/>
  <c r="H205" i="20"/>
  <c r="E203" i="15"/>
  <c r="I205" i="16"/>
  <c r="I207" i="19"/>
  <c r="F205" i="17"/>
  <c r="I205" i="17"/>
  <c r="F202" i="17"/>
  <c r="G207" i="16"/>
  <c r="E208" i="22"/>
  <c r="I209" i="22"/>
  <c r="C208" i="20"/>
  <c r="D208" i="20"/>
  <c r="I207" i="16"/>
  <c r="H207" i="16"/>
  <c r="E205" i="21"/>
  <c r="C206" i="17"/>
  <c r="D206" i="17"/>
  <c r="G208" i="22"/>
  <c r="C207" i="19"/>
  <c r="D207" i="19"/>
  <c r="F207" i="15"/>
  <c r="C206" i="21"/>
  <c r="D206" i="21"/>
  <c r="I206" i="17"/>
  <c r="H206" i="15"/>
  <c r="G211" i="18"/>
  <c r="G207" i="15"/>
  <c r="I207" i="22"/>
  <c r="G206" i="16"/>
  <c r="H208" i="22"/>
  <c r="G204" i="21"/>
  <c r="E206" i="16"/>
  <c r="G208" i="15"/>
  <c r="C210" i="18"/>
  <c r="D210" i="18"/>
  <c r="F208" i="17"/>
  <c r="I210" i="22"/>
  <c r="G213" i="18"/>
  <c r="E209" i="15"/>
  <c r="F212" i="18"/>
  <c r="G207" i="20"/>
  <c r="I208" i="16"/>
  <c r="C213" i="18"/>
  <c r="D213" i="18"/>
  <c r="I208" i="21"/>
  <c r="G209" i="16"/>
  <c r="E208" i="21"/>
  <c r="E207" i="17"/>
  <c r="H206" i="16"/>
  <c r="H210" i="19"/>
  <c r="H213" i="18"/>
  <c r="E210" i="19"/>
  <c r="G210" i="19"/>
  <c r="E210" i="22"/>
  <c r="G209" i="17"/>
  <c r="F210" i="22"/>
  <c r="E212" i="19"/>
  <c r="F206" i="17"/>
  <c r="H210" i="22"/>
  <c r="G207" i="17"/>
  <c r="C208" i="21"/>
  <c r="D208" i="21"/>
  <c r="C211" i="22"/>
  <c r="D211" i="22"/>
  <c r="C210" i="17"/>
  <c r="D210" i="17"/>
  <c r="E209" i="21"/>
  <c r="E210" i="16"/>
  <c r="I216" i="18"/>
  <c r="I212" i="17"/>
  <c r="E210" i="20"/>
  <c r="F212" i="19"/>
  <c r="I210" i="17"/>
  <c r="C212" i="18"/>
  <c r="D212" i="18"/>
  <c r="H210" i="16"/>
  <c r="I210" i="16"/>
  <c r="C211" i="19"/>
  <c r="D211" i="19"/>
  <c r="F214" i="18"/>
  <c r="G210" i="17"/>
  <c r="C210" i="16"/>
  <c r="D210" i="16"/>
  <c r="H212" i="17"/>
  <c r="H212" i="20"/>
  <c r="F216" i="18"/>
  <c r="H209" i="21"/>
  <c r="E213" i="22"/>
  <c r="F213" i="20"/>
  <c r="H213" i="15"/>
  <c r="E215" i="18"/>
  <c r="H215" i="18"/>
  <c r="F210" i="16"/>
  <c r="F212" i="21"/>
  <c r="F215" i="22"/>
  <c r="C212" i="20"/>
  <c r="D212" i="20"/>
  <c r="I211" i="21"/>
  <c r="F212" i="20"/>
  <c r="I211" i="16"/>
  <c r="F211" i="20"/>
  <c r="E217" i="18"/>
  <c r="F214" i="19"/>
  <c r="G213" i="17"/>
  <c r="E214" i="20"/>
  <c r="G211" i="21"/>
  <c r="E212" i="17"/>
  <c r="F212" i="16"/>
  <c r="C211" i="16"/>
  <c r="D211" i="16"/>
  <c r="G213" i="19"/>
  <c r="E214" i="15"/>
  <c r="E211" i="17"/>
  <c r="G210" i="21"/>
  <c r="E214" i="22"/>
  <c r="C213" i="20"/>
  <c r="D213" i="20"/>
  <c r="E213" i="15"/>
  <c r="E214" i="17"/>
  <c r="G215" i="19"/>
  <c r="F213" i="15"/>
  <c r="F213" i="22"/>
  <c r="E216" i="19"/>
  <c r="I216" i="22"/>
  <c r="H214" i="16"/>
  <c r="I214" i="20"/>
  <c r="H213" i="21"/>
  <c r="E214" i="21"/>
  <c r="F214" i="20"/>
  <c r="F218" i="18"/>
  <c r="F215" i="20"/>
  <c r="H215" i="20"/>
  <c r="F216" i="15"/>
  <c r="E212" i="21"/>
  <c r="H216" i="19"/>
  <c r="E216" i="15"/>
  <c r="G215" i="21"/>
  <c r="C217" i="22"/>
  <c r="D217" i="22"/>
  <c r="F215" i="17"/>
  <c r="I216" i="17"/>
  <c r="G217" i="19"/>
  <c r="I217" i="22"/>
  <c r="F217" i="15"/>
  <c r="C214" i="16"/>
  <c r="D214" i="16"/>
  <c r="G219" i="18"/>
  <c r="H217" i="19"/>
  <c r="H216" i="15"/>
  <c r="E218" i="22"/>
  <c r="F215" i="16"/>
  <c r="E215" i="21"/>
  <c r="G216" i="16"/>
  <c r="H218" i="19"/>
  <c r="G216" i="20"/>
  <c r="G217" i="16"/>
  <c r="F217" i="17"/>
  <c r="G219" i="22"/>
  <c r="I216" i="16"/>
  <c r="F219" i="19"/>
  <c r="E216" i="16"/>
  <c r="H217" i="15"/>
  <c r="H218" i="16"/>
  <c r="C216" i="17"/>
  <c r="D216" i="17"/>
  <c r="H214" i="21"/>
  <c r="F218" i="20"/>
  <c r="E221" i="18"/>
  <c r="F218" i="16"/>
  <c r="I217" i="16"/>
  <c r="H221" i="18"/>
  <c r="E219" i="17"/>
  <c r="F220" i="19"/>
  <c r="C217" i="21"/>
  <c r="D217" i="21"/>
  <c r="F219" i="22"/>
  <c r="C218" i="16"/>
  <c r="D218" i="16"/>
  <c r="H220" i="19"/>
  <c r="C220" i="22"/>
  <c r="D220" i="22"/>
  <c r="E218" i="15"/>
  <c r="H220" i="18"/>
  <c r="I217" i="21"/>
  <c r="E218" i="17"/>
  <c r="G218" i="16"/>
  <c r="C219" i="21"/>
  <c r="D219" i="21"/>
  <c r="E218" i="21"/>
  <c r="G220" i="15"/>
  <c r="C220" i="18"/>
  <c r="D220" i="18"/>
  <c r="F217" i="21"/>
  <c r="C219" i="19"/>
  <c r="D219" i="19"/>
  <c r="C218" i="19"/>
  <c r="D218" i="19"/>
  <c r="I219" i="21"/>
  <c r="F219" i="21"/>
  <c r="H220" i="22"/>
  <c r="C218" i="21"/>
  <c r="D218" i="21"/>
  <c r="C217" i="20"/>
  <c r="D217" i="20"/>
  <c r="C220" i="15"/>
  <c r="D220" i="15"/>
  <c r="H220" i="15"/>
  <c r="H219" i="20"/>
  <c r="I220" i="17"/>
  <c r="H222" i="19"/>
  <c r="I222" i="19"/>
  <c r="C220" i="20"/>
  <c r="D220" i="20"/>
  <c r="C220" i="19"/>
  <c r="D220" i="19"/>
  <c r="C220" i="21"/>
  <c r="D220" i="21"/>
  <c r="E222" i="19"/>
  <c r="C221" i="15"/>
  <c r="D221" i="15"/>
  <c r="I223" i="22"/>
  <c r="C223" i="18"/>
  <c r="D223" i="18"/>
  <c r="G221" i="17"/>
  <c r="G221" i="15"/>
  <c r="F220" i="17"/>
  <c r="E223" i="19"/>
  <c r="F223" i="15"/>
  <c r="H220" i="16"/>
  <c r="F220" i="21"/>
  <c r="F221" i="20"/>
  <c r="G224" i="19"/>
  <c r="G221" i="16"/>
  <c r="H224" i="19"/>
  <c r="H221" i="16"/>
  <c r="I223" i="19"/>
  <c r="G222" i="16"/>
  <c r="F222" i="16"/>
  <c r="G222" i="17"/>
  <c r="I222" i="20"/>
  <c r="E225" i="22"/>
  <c r="H227" i="18"/>
  <c r="C226" i="18"/>
  <c r="D226" i="18"/>
  <c r="C225" i="22"/>
  <c r="D225" i="22"/>
  <c r="G223" i="15"/>
  <c r="F223" i="17"/>
  <c r="C224" i="19"/>
  <c r="D224" i="19"/>
  <c r="C224" i="15"/>
  <c r="D224" i="15"/>
  <c r="C222" i="20"/>
  <c r="D222" i="20"/>
  <c r="I223" i="20"/>
  <c r="F224" i="15"/>
  <c r="E222" i="16"/>
  <c r="C225" i="19"/>
  <c r="D225" i="19"/>
  <c r="C223" i="17"/>
  <c r="D223" i="17"/>
  <c r="F225" i="21"/>
  <c r="G224" i="22"/>
  <c r="F225" i="19"/>
  <c r="C225" i="20"/>
  <c r="D225" i="20"/>
  <c r="F225" i="15"/>
  <c r="I225" i="15"/>
  <c r="H224" i="17"/>
  <c r="G225" i="15"/>
  <c r="I228" i="18"/>
  <c r="H223" i="21"/>
  <c r="C223" i="20"/>
  <c r="D223" i="20"/>
  <c r="F221" i="21"/>
  <c r="I224" i="16"/>
  <c r="G225" i="17"/>
  <c r="H228" i="18"/>
  <c r="I224" i="17"/>
  <c r="C226" i="22"/>
  <c r="D226" i="22"/>
  <c r="E184" i="19"/>
  <c r="G185" i="19"/>
  <c r="I185" i="18"/>
  <c r="G184" i="20"/>
  <c r="G186" i="18"/>
  <c r="E183" i="21"/>
  <c r="F184" i="20"/>
  <c r="G185" i="16"/>
  <c r="H184" i="15"/>
  <c r="I182" i="17"/>
  <c r="C182" i="19"/>
  <c r="D182" i="19"/>
  <c r="C180" i="21"/>
  <c r="D180" i="21"/>
  <c r="F184" i="15"/>
  <c r="E188" i="18"/>
  <c r="C183" i="17"/>
  <c r="D183" i="17"/>
  <c r="C184" i="17"/>
  <c r="D184" i="17"/>
  <c r="I182" i="21"/>
  <c r="I183" i="20"/>
  <c r="I188" i="18"/>
  <c r="C183" i="21"/>
  <c r="D183" i="21"/>
  <c r="G186" i="22"/>
  <c r="I186" i="19"/>
  <c r="E187" i="18"/>
  <c r="F185" i="16"/>
  <c r="I183" i="17"/>
  <c r="C182" i="20"/>
  <c r="D182" i="20"/>
  <c r="I189" i="18"/>
  <c r="G185" i="17"/>
  <c r="E185" i="16"/>
  <c r="E186" i="15"/>
  <c r="I186" i="17"/>
  <c r="C187" i="15"/>
  <c r="D187" i="15"/>
  <c r="C186" i="22"/>
  <c r="D186" i="22"/>
  <c r="F185" i="19"/>
  <c r="C183" i="20"/>
  <c r="D183" i="20"/>
  <c r="F189" i="18"/>
  <c r="H188" i="22"/>
  <c r="F186" i="17"/>
  <c r="E186" i="22"/>
  <c r="F186" i="22"/>
  <c r="E189" i="18"/>
  <c r="I185" i="16"/>
  <c r="E185" i="20"/>
  <c r="G186" i="20"/>
  <c r="E187" i="16"/>
  <c r="E187" i="20"/>
  <c r="F187" i="22"/>
  <c r="E187" i="15"/>
  <c r="I186" i="16"/>
  <c r="C186" i="15"/>
  <c r="D186" i="15"/>
  <c r="E188" i="19"/>
  <c r="G186" i="21"/>
  <c r="E191" i="18"/>
  <c r="G185" i="21"/>
  <c r="H190" i="18"/>
  <c r="C186" i="17"/>
  <c r="D186" i="17"/>
  <c r="H185" i="21"/>
  <c r="G187" i="17"/>
  <c r="C190" i="18"/>
  <c r="D190" i="18"/>
  <c r="E189" i="19"/>
  <c r="H188" i="15"/>
  <c r="I190" i="22"/>
  <c r="I189" i="19"/>
  <c r="I188" i="21"/>
  <c r="H188" i="20"/>
  <c r="I190" i="19"/>
  <c r="I191" i="18"/>
  <c r="C191" i="18"/>
  <c r="D191" i="18"/>
  <c r="G190" i="22"/>
  <c r="H190" i="22"/>
  <c r="E190" i="20"/>
  <c r="F188" i="20"/>
  <c r="F187" i="21"/>
  <c r="I192" i="22"/>
  <c r="C185" i="21"/>
  <c r="D185" i="21"/>
  <c r="C191" i="22"/>
  <c r="D191" i="22"/>
  <c r="G190" i="17"/>
  <c r="G188" i="21"/>
  <c r="H189" i="21"/>
  <c r="E188" i="20"/>
  <c r="E191" i="22"/>
  <c r="E189" i="20"/>
  <c r="I191" i="22"/>
  <c r="F190" i="16"/>
  <c r="F194" i="18"/>
  <c r="G192" i="15"/>
  <c r="H191" i="15"/>
  <c r="H191" i="22"/>
  <c r="I193" i="18"/>
  <c r="G192" i="22"/>
  <c r="H191" i="19"/>
  <c r="C190" i="15"/>
  <c r="D190" i="15"/>
  <c r="E191" i="19"/>
  <c r="I190" i="20"/>
  <c r="G191" i="22"/>
  <c r="F189" i="20"/>
  <c r="F188" i="16"/>
  <c r="C189" i="17"/>
  <c r="D189" i="17"/>
  <c r="C188" i="21"/>
  <c r="D188" i="21"/>
  <c r="H194" i="18"/>
  <c r="I190" i="17"/>
  <c r="I191" i="16"/>
  <c r="F191" i="21"/>
  <c r="I193" i="17"/>
  <c r="H193" i="20"/>
  <c r="I191" i="17"/>
  <c r="I190" i="21"/>
  <c r="C191" i="19"/>
  <c r="D191" i="19"/>
  <c r="E190" i="17"/>
  <c r="H191" i="16"/>
  <c r="F191" i="17"/>
  <c r="G193" i="20"/>
  <c r="H193" i="15"/>
  <c r="F192" i="15"/>
  <c r="I192" i="19"/>
  <c r="E191" i="15"/>
  <c r="F196" i="18"/>
  <c r="E193" i="22"/>
  <c r="C191" i="16"/>
  <c r="D191" i="16"/>
  <c r="E193" i="16"/>
  <c r="I195" i="21"/>
  <c r="G192" i="21"/>
  <c r="C194" i="22"/>
  <c r="D194" i="22"/>
  <c r="H194" i="19"/>
  <c r="C197" i="18"/>
  <c r="D197" i="18"/>
  <c r="I193" i="20"/>
  <c r="F194" i="22"/>
  <c r="G193" i="17"/>
  <c r="E194" i="19"/>
  <c r="G192" i="17"/>
  <c r="F193" i="22"/>
  <c r="I192" i="17"/>
  <c r="E195" i="22"/>
  <c r="G194" i="22"/>
  <c r="H197" i="18"/>
  <c r="I194" i="17"/>
  <c r="G195" i="19"/>
  <c r="G199" i="18"/>
  <c r="F196" i="15"/>
  <c r="H194" i="21"/>
  <c r="G195" i="16"/>
  <c r="C195" i="19"/>
  <c r="D195" i="19"/>
  <c r="E199" i="18"/>
  <c r="C193" i="20"/>
  <c r="D193" i="20"/>
  <c r="G197" i="22"/>
  <c r="G196" i="19"/>
  <c r="E194" i="20"/>
  <c r="I197" i="19"/>
  <c r="I199" i="15"/>
  <c r="I200" i="18"/>
  <c r="G195" i="17"/>
  <c r="C194" i="17"/>
  <c r="D194" i="17"/>
  <c r="G196" i="22"/>
  <c r="I197" i="15"/>
  <c r="H199" i="18"/>
  <c r="G196" i="15"/>
  <c r="I195" i="22"/>
  <c r="I197" i="22"/>
  <c r="E196" i="16"/>
  <c r="E200" i="18"/>
  <c r="I196" i="17"/>
  <c r="F194" i="21"/>
  <c r="F196" i="19"/>
  <c r="F195" i="15"/>
  <c r="F195" i="17"/>
  <c r="G196" i="16"/>
  <c r="G197" i="16"/>
  <c r="C201" i="18"/>
  <c r="D201" i="18"/>
  <c r="G196" i="21"/>
  <c r="G197" i="20"/>
  <c r="I197" i="17"/>
  <c r="F199" i="19"/>
  <c r="H201" i="22"/>
  <c r="C193" i="21"/>
  <c r="D193" i="21"/>
  <c r="H199" i="19"/>
  <c r="E201" i="18"/>
  <c r="F197" i="20"/>
  <c r="F198" i="16"/>
  <c r="F196" i="20"/>
  <c r="C198" i="15"/>
  <c r="D198" i="15"/>
  <c r="E196" i="15"/>
  <c r="H201" i="16"/>
  <c r="C199" i="22"/>
  <c r="D199" i="22"/>
  <c r="F199" i="22"/>
  <c r="E198" i="22"/>
  <c r="C197" i="20"/>
  <c r="D197" i="20"/>
  <c r="G196" i="20"/>
  <c r="E199" i="19"/>
  <c r="G198" i="15"/>
  <c r="E202" i="20"/>
  <c r="I202" i="22"/>
  <c r="G198" i="21"/>
  <c r="I202" i="15"/>
  <c r="I199" i="17"/>
  <c r="H198" i="21"/>
  <c r="I198" i="20"/>
  <c r="I198" i="17"/>
  <c r="E202" i="22"/>
  <c r="H202" i="18"/>
  <c r="C197" i="21"/>
  <c r="D197" i="21"/>
  <c r="F197" i="16"/>
  <c r="G199" i="17"/>
  <c r="H201" i="19"/>
  <c r="H196" i="20"/>
  <c r="E198" i="17"/>
  <c r="G197" i="21"/>
  <c r="G198" i="20"/>
  <c r="H197" i="21"/>
  <c r="I201" i="22"/>
  <c r="E203" i="18"/>
  <c r="I197" i="21"/>
  <c r="F201" i="17"/>
  <c r="F198" i="20"/>
  <c r="E200" i="20"/>
  <c r="G204" i="15"/>
  <c r="H200" i="21"/>
  <c r="G202" i="15"/>
  <c r="I203" i="22"/>
  <c r="F201" i="15"/>
  <c r="H205" i="18"/>
  <c r="H200" i="16"/>
  <c r="I201" i="15"/>
  <c r="E203" i="19"/>
  <c r="C199" i="20"/>
  <c r="D199" i="20"/>
  <c r="C203" i="22"/>
  <c r="D203" i="22"/>
  <c r="E199" i="21"/>
  <c r="H204" i="22"/>
  <c r="C199" i="15"/>
  <c r="D199" i="15"/>
  <c r="E202" i="19"/>
  <c r="G202" i="20"/>
  <c r="E201" i="16"/>
  <c r="H199" i="21"/>
  <c r="C204" i="22"/>
  <c r="D204" i="22"/>
  <c r="I206" i="18"/>
  <c r="F207" i="19"/>
  <c r="E204" i="22"/>
  <c r="F203" i="17"/>
  <c r="F207" i="18"/>
  <c r="I203" i="20"/>
  <c r="F205" i="22"/>
  <c r="G207" i="18"/>
  <c r="C202" i="19"/>
  <c r="D202" i="19"/>
  <c r="C202" i="17"/>
  <c r="D202" i="17"/>
  <c r="G201" i="21"/>
  <c r="C202" i="16"/>
  <c r="D202" i="16"/>
  <c r="F205" i="19"/>
  <c r="G203" i="20"/>
  <c r="H204" i="15"/>
  <c r="E203" i="20"/>
  <c r="G202" i="17"/>
  <c r="I202" i="16"/>
  <c r="H203" i="15"/>
  <c r="F202" i="21"/>
  <c r="C203" i="16"/>
  <c r="D203" i="16"/>
  <c r="E209" i="19"/>
  <c r="G208" i="18"/>
  <c r="I206" i="19"/>
  <c r="E205" i="17"/>
  <c r="G204" i="20"/>
  <c r="E209" i="18"/>
  <c r="G211" i="19"/>
  <c r="E206" i="22"/>
  <c r="I203" i="21"/>
  <c r="H204" i="16"/>
  <c r="F203" i="21"/>
  <c r="G204" i="16"/>
  <c r="I204" i="17"/>
  <c r="G207" i="19"/>
  <c r="C204" i="16"/>
  <c r="D204" i="16"/>
  <c r="F208" i="22"/>
  <c r="C207" i="22"/>
  <c r="D207" i="22"/>
  <c r="E207" i="22"/>
  <c r="E204" i="17"/>
  <c r="I204" i="20"/>
  <c r="C209" i="18"/>
  <c r="D209" i="18"/>
  <c r="G203" i="21"/>
  <c r="F208" i="20"/>
  <c r="F206" i="15"/>
  <c r="F210" i="18"/>
  <c r="I208" i="19"/>
  <c r="I207" i="15"/>
  <c r="C205" i="20"/>
  <c r="D205" i="20"/>
  <c r="C206" i="15"/>
  <c r="D206" i="15"/>
  <c r="I204" i="21"/>
  <c r="H208" i="19"/>
  <c r="E204" i="16"/>
  <c r="F204" i="17"/>
  <c r="F206" i="20"/>
  <c r="G206" i="15"/>
  <c r="H208" i="15"/>
  <c r="I213" i="18"/>
  <c r="I210" i="18"/>
  <c r="F206" i="21"/>
  <c r="G209" i="22"/>
  <c r="F204" i="21"/>
  <c r="C204" i="21"/>
  <c r="D204" i="21"/>
  <c r="C208" i="18"/>
  <c r="D208" i="18"/>
  <c r="G208" i="19"/>
  <c r="E206" i="20"/>
  <c r="E209" i="17"/>
  <c r="I209" i="17"/>
  <c r="E212" i="18"/>
  <c r="C211" i="18"/>
  <c r="D211" i="18"/>
  <c r="I212" i="18"/>
  <c r="G207" i="21"/>
  <c r="F207" i="17"/>
  <c r="H210" i="15"/>
  <c r="F207" i="20"/>
  <c r="C208" i="17"/>
  <c r="D208" i="17"/>
  <c r="C210" i="22"/>
  <c r="D210" i="22"/>
  <c r="G210" i="15"/>
  <c r="G208" i="17"/>
  <c r="I208" i="17"/>
  <c r="H212" i="18"/>
  <c r="I211" i="22"/>
  <c r="E209" i="20"/>
  <c r="C207" i="17"/>
  <c r="D207" i="17"/>
  <c r="G208" i="16"/>
  <c r="H207" i="21"/>
  <c r="G208" i="21"/>
  <c r="E210" i="15"/>
  <c r="H209" i="15"/>
  <c r="C209" i="19"/>
  <c r="D209" i="19"/>
  <c r="E209" i="16"/>
  <c r="G209" i="20"/>
  <c r="E208" i="16"/>
  <c r="H210" i="20"/>
  <c r="C210" i="19"/>
  <c r="D210" i="19"/>
  <c r="F212" i="22"/>
  <c r="H210" i="17"/>
  <c r="F209" i="21"/>
  <c r="G211" i="15"/>
  <c r="C207" i="20"/>
  <c r="D207" i="20"/>
  <c r="E211" i="22"/>
  <c r="E214" i="18"/>
  <c r="I212" i="19"/>
  <c r="F210" i="20"/>
  <c r="C209" i="17"/>
  <c r="D209" i="17"/>
  <c r="I209" i="21"/>
  <c r="F211" i="17"/>
  <c r="I212" i="20"/>
  <c r="F181" i="20"/>
  <c r="F183" i="15"/>
  <c r="G180" i="17"/>
  <c r="G182" i="17"/>
  <c r="I184" i="22"/>
  <c r="C181" i="16"/>
  <c r="D181" i="16"/>
  <c r="C184" i="22"/>
  <c r="D184" i="22"/>
  <c r="G188" i="18"/>
  <c r="H183" i="16"/>
  <c r="C185" i="15"/>
  <c r="D185" i="15"/>
  <c r="G184" i="21"/>
  <c r="E183" i="16"/>
  <c r="I185" i="17"/>
  <c r="H184" i="22"/>
  <c r="C186" i="18"/>
  <c r="D186" i="18"/>
  <c r="C180" i="17"/>
  <c r="D180" i="17"/>
  <c r="I183" i="21"/>
  <c r="F180" i="16"/>
  <c r="H185" i="22"/>
  <c r="H182" i="21"/>
  <c r="F185" i="20"/>
  <c r="H187" i="18"/>
  <c r="F183" i="17"/>
  <c r="H181" i="21"/>
  <c r="H184" i="21"/>
  <c r="H184" i="16"/>
  <c r="E185" i="15"/>
  <c r="H184" i="17"/>
  <c r="I186" i="22"/>
  <c r="I184" i="21"/>
  <c r="I188" i="22"/>
  <c r="F184" i="16"/>
  <c r="C186" i="16"/>
  <c r="D186" i="16"/>
  <c r="I185" i="20"/>
  <c r="G187" i="15"/>
  <c r="F186" i="16"/>
  <c r="H186" i="15"/>
  <c r="G186" i="16"/>
  <c r="H185" i="17"/>
  <c r="G184" i="16"/>
  <c r="G183" i="17"/>
  <c r="E187" i="22"/>
  <c r="E187" i="21"/>
  <c r="E186" i="20"/>
  <c r="I187" i="17"/>
  <c r="G187" i="20"/>
  <c r="C184" i="21"/>
  <c r="D184" i="21"/>
  <c r="H187" i="16"/>
  <c r="G188" i="15"/>
  <c r="H189" i="19"/>
  <c r="C189" i="19"/>
  <c r="D189" i="19"/>
  <c r="I187" i="20"/>
  <c r="H188" i="19"/>
  <c r="G189" i="19"/>
  <c r="C187" i="17"/>
  <c r="D187" i="17"/>
  <c r="H189" i="22"/>
  <c r="I187" i="16"/>
  <c r="F189" i="22"/>
  <c r="E188" i="22"/>
  <c r="G187" i="16"/>
  <c r="H190" i="20"/>
  <c r="C187" i="20"/>
  <c r="D187" i="20"/>
  <c r="H189" i="15"/>
  <c r="H192" i="18"/>
  <c r="F190" i="18"/>
  <c r="E189" i="15"/>
  <c r="E188" i="15"/>
  <c r="G192" i="18"/>
  <c r="E188" i="17"/>
  <c r="I189" i="15"/>
  <c r="E193" i="18"/>
  <c r="F187" i="16"/>
  <c r="H187" i="21"/>
  <c r="F190" i="20"/>
  <c r="F189" i="15"/>
  <c r="I194" i="18"/>
  <c r="E190" i="22"/>
  <c r="C186" i="21"/>
  <c r="D186" i="21"/>
  <c r="I190" i="16"/>
  <c r="C188" i="20"/>
  <c r="D188" i="20"/>
  <c r="H192" i="22"/>
  <c r="I191" i="15"/>
  <c r="I189" i="16"/>
  <c r="F192" i="19"/>
  <c r="H188" i="21"/>
  <c r="C193" i="22"/>
  <c r="D193" i="22"/>
  <c r="C191" i="15"/>
  <c r="D191" i="15"/>
  <c r="F190" i="17"/>
  <c r="G193" i="18"/>
  <c r="I195" i="18"/>
  <c r="G194" i="18"/>
  <c r="F193" i="18"/>
  <c r="H189" i="16"/>
  <c r="C192" i="20"/>
  <c r="D192" i="20"/>
  <c r="I189" i="20"/>
  <c r="G191" i="19"/>
  <c r="F188" i="21"/>
  <c r="I193" i="19"/>
  <c r="I189" i="17"/>
  <c r="H190" i="16"/>
  <c r="C190" i="21"/>
  <c r="D190" i="21"/>
  <c r="G197" i="18"/>
  <c r="F192" i="20"/>
  <c r="G191" i="20"/>
  <c r="F191" i="20"/>
  <c r="H195" i="18"/>
  <c r="H196" i="18"/>
  <c r="I192" i="20"/>
  <c r="E193" i="19"/>
  <c r="C192" i="19"/>
  <c r="D192" i="19"/>
  <c r="F191" i="16"/>
  <c r="G192" i="16"/>
  <c r="C190" i="16"/>
  <c r="D190" i="16"/>
  <c r="C195" i="18"/>
  <c r="D195" i="18"/>
  <c r="G192" i="20"/>
  <c r="H190" i="21"/>
  <c r="E191" i="20"/>
  <c r="H195" i="22"/>
  <c r="E195" i="15"/>
  <c r="H195" i="19"/>
  <c r="C192" i="21"/>
  <c r="D192" i="21"/>
  <c r="C194" i="16"/>
  <c r="D194" i="16"/>
  <c r="F192" i="16"/>
  <c r="H192" i="21"/>
  <c r="E193" i="17"/>
  <c r="H192" i="17"/>
  <c r="I195" i="19"/>
  <c r="E191" i="21"/>
  <c r="I194" i="15"/>
  <c r="E192" i="21"/>
  <c r="F193" i="20"/>
  <c r="H191" i="17"/>
  <c r="C191" i="21"/>
  <c r="D191" i="21"/>
  <c r="G194" i="16"/>
  <c r="C193" i="16"/>
  <c r="D193" i="16"/>
  <c r="F194" i="19"/>
  <c r="F193" i="15"/>
  <c r="E195" i="20"/>
  <c r="C195" i="16"/>
  <c r="D195" i="16"/>
  <c r="E197" i="22"/>
  <c r="C195" i="15"/>
  <c r="D195" i="15"/>
  <c r="E197" i="19"/>
  <c r="F195" i="20"/>
  <c r="G198" i="18"/>
  <c r="C196" i="22"/>
  <c r="D196" i="22"/>
  <c r="H194" i="20"/>
  <c r="C198" i="18"/>
  <c r="D198" i="18"/>
  <c r="F197" i="15"/>
  <c r="C196" i="16"/>
  <c r="D196" i="16"/>
  <c r="C199" i="18"/>
  <c r="D199" i="18"/>
  <c r="F193" i="16"/>
  <c r="F194" i="16"/>
  <c r="F193" i="17"/>
  <c r="I194" i="21"/>
  <c r="F198" i="18"/>
  <c r="I193" i="21"/>
  <c r="C197" i="19"/>
  <c r="D197" i="19"/>
  <c r="I194" i="20"/>
  <c r="C195" i="21"/>
  <c r="D195" i="21"/>
  <c r="I199" i="18"/>
  <c r="I196" i="16"/>
  <c r="F197" i="19"/>
  <c r="H198" i="18"/>
  <c r="G194" i="17"/>
  <c r="E194" i="17"/>
  <c r="I197" i="16"/>
  <c r="I200" i="15"/>
  <c r="F197" i="17"/>
  <c r="H197" i="16"/>
  <c r="G199" i="19"/>
  <c r="E197" i="15"/>
  <c r="E196" i="17"/>
  <c r="E197" i="16"/>
  <c r="H196" i="21"/>
  <c r="I197" i="20"/>
  <c r="C199" i="17"/>
  <c r="D199" i="17"/>
  <c r="H199" i="20"/>
  <c r="E196" i="21"/>
  <c r="H197" i="17"/>
  <c r="C197" i="16"/>
  <c r="D197" i="16"/>
  <c r="H199" i="22"/>
  <c r="F202" i="22"/>
  <c r="G198" i="19"/>
  <c r="H198" i="19"/>
  <c r="I198" i="16"/>
  <c r="E199" i="20"/>
  <c r="F196" i="21"/>
  <c r="C197" i="17"/>
  <c r="D197" i="17"/>
  <c r="F198" i="22"/>
  <c r="E200" i="15"/>
  <c r="C199" i="19"/>
  <c r="D199" i="19"/>
  <c r="G204" i="18"/>
  <c r="I199" i="20"/>
  <c r="F200" i="15"/>
  <c r="H203" i="22"/>
  <c r="E198" i="16"/>
  <c r="C198" i="17"/>
  <c r="D198" i="17"/>
  <c r="C202" i="22"/>
  <c r="D202" i="22"/>
  <c r="F204" i="18"/>
  <c r="F202" i="18"/>
  <c r="F199" i="17"/>
  <c r="H198" i="20"/>
  <c r="F200" i="21"/>
  <c r="C205" i="18"/>
  <c r="D205" i="18"/>
  <c r="I201" i="19"/>
  <c r="E198" i="20"/>
  <c r="F199" i="15"/>
  <c r="E202" i="18"/>
  <c r="C198" i="21"/>
  <c r="D198" i="21"/>
  <c r="H200" i="15"/>
  <c r="G201" i="15"/>
  <c r="C201" i="22"/>
  <c r="D201" i="22"/>
  <c r="C203" i="18"/>
  <c r="D203" i="18"/>
  <c r="H201" i="17"/>
  <c r="C199" i="16"/>
  <c r="D199" i="16"/>
  <c r="G205" i="18"/>
  <c r="C201" i="17"/>
  <c r="D201" i="17"/>
  <c r="F199" i="21"/>
  <c r="C200" i="19"/>
  <c r="D200" i="19"/>
  <c r="H203" i="19"/>
  <c r="C199" i="21"/>
  <c r="D199" i="21"/>
  <c r="G201" i="16"/>
  <c r="I200" i="17"/>
  <c r="G203" i="22"/>
  <c r="F203" i="22"/>
  <c r="I204" i="19"/>
  <c r="H202" i="19"/>
  <c r="F202" i="19"/>
  <c r="F204" i="22"/>
  <c r="I202" i="20"/>
  <c r="F202" i="15"/>
  <c r="G200" i="16"/>
  <c r="G204" i="19"/>
  <c r="H206" i="18"/>
  <c r="F204" i="19"/>
  <c r="H202" i="20"/>
  <c r="E200" i="17"/>
  <c r="I205" i="22"/>
  <c r="F202" i="16"/>
  <c r="H207" i="18"/>
  <c r="C201" i="20"/>
  <c r="D201" i="20"/>
  <c r="E202" i="17"/>
  <c r="F203" i="15"/>
  <c r="F203" i="20"/>
  <c r="C201" i="21"/>
  <c r="D201" i="21"/>
  <c r="H202" i="16"/>
  <c r="E203" i="17"/>
  <c r="E200" i="16"/>
  <c r="H203" i="17"/>
  <c r="I203" i="17"/>
  <c r="G205" i="22"/>
  <c r="C202" i="20"/>
  <c r="D202" i="20"/>
  <c r="H202" i="21"/>
  <c r="H203" i="16"/>
  <c r="I202" i="21"/>
  <c r="H205" i="16"/>
  <c r="E203" i="21"/>
  <c r="G204" i="17"/>
  <c r="H207" i="19"/>
  <c r="F208" i="18"/>
  <c r="C203" i="21"/>
  <c r="D203" i="21"/>
  <c r="I205" i="15"/>
  <c r="E205" i="15"/>
  <c r="H203" i="21"/>
  <c r="G205" i="17"/>
  <c r="G206" i="22"/>
  <c r="F206" i="22"/>
  <c r="G206" i="19"/>
  <c r="E202" i="16"/>
  <c r="H204" i="17"/>
  <c r="C207" i="18"/>
  <c r="D207" i="18"/>
  <c r="H206" i="19"/>
  <c r="C206" i="22"/>
  <c r="D206" i="22"/>
  <c r="G209" i="18"/>
  <c r="E205" i="20"/>
  <c r="H208" i="20"/>
  <c r="E213" i="18"/>
  <c r="I208" i="15"/>
  <c r="G210" i="18"/>
  <c r="H211" i="18"/>
  <c r="G206" i="20"/>
  <c r="C207" i="15"/>
  <c r="D207" i="15"/>
  <c r="C205" i="16"/>
  <c r="D205" i="16"/>
  <c r="E204" i="21"/>
  <c r="C206" i="16"/>
  <c r="D206" i="16"/>
  <c r="H206" i="21"/>
  <c r="C205" i="15"/>
  <c r="D205" i="15"/>
  <c r="E209" i="22"/>
  <c r="E208" i="20"/>
  <c r="H207" i="15"/>
  <c r="C205" i="17"/>
  <c r="D205" i="17"/>
  <c r="E211" i="18"/>
  <c r="F209" i="22"/>
  <c r="I208" i="22"/>
  <c r="I206" i="15"/>
  <c r="F208" i="19"/>
  <c r="I206" i="16"/>
  <c r="H205" i="21"/>
  <c r="C205" i="21"/>
  <c r="D205" i="21"/>
  <c r="F213" i="18"/>
  <c r="I210" i="19"/>
  <c r="E207" i="21"/>
  <c r="I209" i="19"/>
  <c r="C207" i="21"/>
  <c r="D207" i="21"/>
  <c r="C206" i="20"/>
  <c r="D206" i="20"/>
  <c r="E207" i="20"/>
  <c r="E208" i="17"/>
  <c r="I209" i="15"/>
  <c r="I208" i="20"/>
  <c r="H209" i="20"/>
  <c r="H209" i="22"/>
  <c r="H209" i="17"/>
  <c r="I209" i="20"/>
  <c r="H208" i="17"/>
  <c r="F211" i="15"/>
  <c r="H211" i="19"/>
  <c r="F209" i="19"/>
  <c r="H210" i="18"/>
  <c r="F209" i="20"/>
  <c r="I207" i="21"/>
  <c r="E211" i="19"/>
  <c r="F208" i="16"/>
  <c r="I210" i="15"/>
  <c r="C208" i="16"/>
  <c r="D208" i="16"/>
  <c r="H209" i="16"/>
  <c r="G212" i="19"/>
  <c r="H214" i="18"/>
  <c r="G209" i="21"/>
  <c r="I212" i="22"/>
  <c r="F209" i="16"/>
  <c r="C209" i="20"/>
  <c r="D209" i="20"/>
  <c r="G210" i="20"/>
  <c r="G212" i="16"/>
  <c r="I214" i="18"/>
  <c r="I211" i="15"/>
  <c r="H212" i="19"/>
  <c r="G212" i="22"/>
  <c r="E211" i="15"/>
  <c r="H211" i="22"/>
  <c r="I215" i="18"/>
  <c r="E211" i="20"/>
  <c r="H211" i="20"/>
  <c r="F211" i="16"/>
  <c r="F212" i="17"/>
  <c r="H211" i="17"/>
  <c r="I215" i="22"/>
  <c r="G212" i="15"/>
  <c r="I212" i="15"/>
  <c r="E212" i="20"/>
  <c r="G211" i="17"/>
  <c r="F215" i="18"/>
  <c r="I213" i="22"/>
  <c r="F212" i="15"/>
  <c r="C211" i="17"/>
  <c r="D211" i="17"/>
  <c r="C212" i="19"/>
  <c r="D212" i="19"/>
  <c r="H214" i="19"/>
  <c r="E213" i="17"/>
  <c r="I214" i="17"/>
  <c r="C214" i="22"/>
  <c r="D214" i="22"/>
  <c r="H215" i="19"/>
  <c r="I216" i="19"/>
  <c r="H213" i="19"/>
  <c r="F214" i="15"/>
  <c r="F215" i="19"/>
  <c r="H216" i="18"/>
  <c r="F213" i="17"/>
  <c r="E211" i="21"/>
  <c r="H211" i="21"/>
  <c r="H214" i="22"/>
  <c r="I213" i="20"/>
  <c r="E212" i="15"/>
  <c r="F217" i="18"/>
  <c r="H213" i="16"/>
  <c r="G215" i="15"/>
  <c r="E217" i="22"/>
  <c r="F214" i="16"/>
  <c r="F216" i="22"/>
  <c r="C218" i="18"/>
  <c r="D218" i="18"/>
  <c r="G215" i="22"/>
  <c r="I214" i="16"/>
  <c r="G216" i="15"/>
  <c r="G214" i="20"/>
  <c r="G216" i="19"/>
  <c r="C213" i="16"/>
  <c r="D213" i="16"/>
  <c r="F217" i="22"/>
  <c r="F215" i="15"/>
  <c r="I216" i="15"/>
  <c r="F213" i="21"/>
  <c r="C216" i="22"/>
  <c r="D216" i="22"/>
  <c r="C215" i="21"/>
  <c r="D215" i="21"/>
  <c r="G215" i="17"/>
  <c r="E215" i="20"/>
  <c r="C214" i="21"/>
  <c r="D214" i="21"/>
  <c r="I218" i="22"/>
  <c r="F219" i="18"/>
  <c r="C215" i="17"/>
  <c r="D215" i="17"/>
  <c r="G218" i="18"/>
  <c r="C214" i="17"/>
  <c r="D214" i="17"/>
  <c r="E217" i="19"/>
  <c r="I216" i="20"/>
  <c r="C218" i="22"/>
  <c r="D218" i="22"/>
  <c r="E216" i="20"/>
  <c r="G216" i="17"/>
  <c r="I217" i="15"/>
  <c r="C216" i="19"/>
  <c r="D216" i="19"/>
  <c r="E219" i="19"/>
  <c r="G218" i="15"/>
  <c r="H217" i="16"/>
  <c r="G218" i="22"/>
  <c r="H216" i="21"/>
  <c r="H219" i="19"/>
  <c r="E216" i="21"/>
  <c r="F218" i="19"/>
  <c r="E218" i="19"/>
  <c r="F217" i="19"/>
  <c r="F217" i="16"/>
  <c r="C217" i="17"/>
  <c r="D217" i="17"/>
  <c r="G220" i="22"/>
  <c r="E219" i="15"/>
  <c r="I218" i="21"/>
  <c r="F216" i="21"/>
  <c r="E217" i="16"/>
  <c r="F222" i="18"/>
  <c r="F221" i="22"/>
  <c r="I223" i="18"/>
  <c r="I217" i="17"/>
  <c r="G220" i="19"/>
  <c r="E219" i="22"/>
  <c r="G221" i="22"/>
  <c r="I216" i="21"/>
  <c r="H221" i="19"/>
  <c r="F216" i="16"/>
  <c r="E220" i="22"/>
  <c r="F219" i="16"/>
  <c r="F220" i="22"/>
  <c r="I218" i="16"/>
  <c r="E220" i="19"/>
  <c r="C218" i="17"/>
  <c r="D218" i="17"/>
  <c r="G221" i="19"/>
  <c r="F219" i="20"/>
  <c r="I221" i="19"/>
  <c r="E219" i="21"/>
  <c r="H219" i="15"/>
  <c r="G222" i="22"/>
  <c r="C218" i="15"/>
  <c r="D218" i="15"/>
  <c r="E222" i="22"/>
  <c r="E223" i="18"/>
  <c r="G219" i="15"/>
  <c r="C221" i="19"/>
  <c r="D221" i="19"/>
  <c r="F222" i="15"/>
  <c r="G222" i="15"/>
  <c r="H219" i="16"/>
  <c r="G220" i="17"/>
  <c r="H219" i="21"/>
  <c r="F222" i="19"/>
  <c r="F219" i="17"/>
  <c r="G220" i="20"/>
  <c r="F221" i="17"/>
  <c r="E220" i="20"/>
  <c r="H220" i="17"/>
  <c r="I222" i="22"/>
  <c r="F225" i="18"/>
  <c r="F222" i="20"/>
  <c r="H225" i="18"/>
  <c r="E221" i="20"/>
  <c r="C220" i="16"/>
  <c r="D220" i="16"/>
  <c r="I225" i="18"/>
  <c r="F224" i="18"/>
  <c r="G225" i="18"/>
  <c r="H221" i="20"/>
  <c r="C221" i="21"/>
  <c r="D221" i="21"/>
  <c r="E224" i="19"/>
  <c r="F223" i="19"/>
  <c r="E221" i="16"/>
  <c r="F222" i="17"/>
  <c r="H222" i="16"/>
  <c r="E224" i="22"/>
  <c r="C221" i="20"/>
  <c r="D221" i="20"/>
  <c r="I224" i="22"/>
  <c r="I224" i="19"/>
  <c r="F182" i="21"/>
  <c r="G182" i="19"/>
  <c r="F181" i="16"/>
  <c r="G182" i="20"/>
  <c r="F182" i="17"/>
  <c r="E184" i="21"/>
  <c r="E182" i="16"/>
  <c r="F182" i="15"/>
  <c r="G187" i="22"/>
  <c r="H183" i="17"/>
  <c r="H184" i="20"/>
  <c r="C181" i="20"/>
  <c r="D181" i="20"/>
  <c r="G184" i="22"/>
  <c r="G183" i="22"/>
  <c r="G184" i="17"/>
  <c r="F183" i="21"/>
  <c r="C182" i="16"/>
  <c r="D182" i="16"/>
  <c r="E184" i="16"/>
  <c r="G182" i="16"/>
  <c r="C184" i="19"/>
  <c r="D184" i="19"/>
  <c r="H183" i="21"/>
  <c r="C182" i="21"/>
  <c r="D182" i="21"/>
  <c r="E185" i="19"/>
  <c r="F186" i="19"/>
  <c r="F185" i="22"/>
  <c r="C185" i="17"/>
  <c r="D185" i="17"/>
  <c r="G187" i="19"/>
  <c r="H187" i="15"/>
  <c r="F184" i="17"/>
  <c r="F187" i="15"/>
  <c r="F188" i="22"/>
  <c r="C187" i="18"/>
  <c r="D187" i="18"/>
  <c r="H186" i="22"/>
  <c r="H185" i="16"/>
  <c r="C189" i="18"/>
  <c r="D189" i="18"/>
  <c r="F185" i="17"/>
  <c r="F187" i="19"/>
  <c r="I184" i="17"/>
  <c r="G185" i="20"/>
  <c r="E186" i="17"/>
  <c r="G186" i="17"/>
  <c r="H185" i="20"/>
  <c r="H186" i="16"/>
  <c r="G191" i="18"/>
  <c r="H187" i="17"/>
  <c r="I188" i="19"/>
  <c r="G190" i="18"/>
  <c r="F188" i="19"/>
  <c r="E186" i="16"/>
  <c r="F187" i="17"/>
  <c r="I188" i="15"/>
  <c r="C185" i="20"/>
  <c r="D185" i="20"/>
  <c r="I186" i="21"/>
  <c r="H186" i="17"/>
  <c r="E186" i="21"/>
  <c r="I185" i="21"/>
  <c r="F191" i="18"/>
  <c r="H186" i="20"/>
  <c r="F187" i="20"/>
  <c r="E187" i="17"/>
  <c r="I192" i="18"/>
  <c r="C189" i="15"/>
  <c r="D189" i="15"/>
  <c r="G189" i="15"/>
  <c r="G188" i="17"/>
  <c r="C190" i="22"/>
  <c r="D190" i="22"/>
  <c r="F188" i="17"/>
  <c r="I188" i="20"/>
  <c r="C187" i="21"/>
  <c r="D187" i="21"/>
  <c r="H187" i="20"/>
  <c r="C188" i="16"/>
  <c r="D188" i="16"/>
  <c r="G189" i="21"/>
  <c r="H188" i="16"/>
  <c r="C188" i="19"/>
  <c r="D188" i="19"/>
  <c r="H189" i="20"/>
  <c r="F192" i="18"/>
  <c r="E189" i="17"/>
  <c r="F190" i="22"/>
  <c r="E190" i="16"/>
  <c r="E189" i="16"/>
  <c r="E192" i="18"/>
  <c r="F191" i="22"/>
  <c r="I193" i="22"/>
  <c r="G192" i="19"/>
  <c r="F192" i="22"/>
  <c r="I188" i="16"/>
  <c r="F195" i="18"/>
  <c r="C189" i="21"/>
  <c r="D189" i="21"/>
  <c r="H190" i="15"/>
  <c r="F191" i="15"/>
  <c r="C188" i="17"/>
  <c r="D188" i="17"/>
  <c r="C189" i="20"/>
  <c r="D189" i="20"/>
  <c r="C192" i="15"/>
  <c r="D192" i="15"/>
  <c r="C190" i="20"/>
  <c r="D190" i="20"/>
  <c r="E189" i="21"/>
  <c r="F190" i="15"/>
  <c r="E194" i="18"/>
  <c r="C194" i="18"/>
  <c r="D194" i="18"/>
  <c r="E192" i="15"/>
  <c r="F191" i="19"/>
  <c r="F189" i="16"/>
  <c r="G190" i="16"/>
  <c r="E193" i="15"/>
  <c r="G193" i="15"/>
  <c r="I191" i="20"/>
  <c r="G191" i="17"/>
  <c r="C189" i="16"/>
  <c r="D189" i="16"/>
  <c r="G196" i="18"/>
  <c r="H193" i="22"/>
  <c r="C192" i="16"/>
  <c r="D192" i="16"/>
  <c r="C193" i="15"/>
  <c r="D193" i="15"/>
  <c r="G193" i="19"/>
  <c r="H192" i="19"/>
  <c r="I192" i="16"/>
  <c r="H192" i="15"/>
  <c r="H191" i="20"/>
  <c r="E196" i="18"/>
  <c r="H193" i="19"/>
  <c r="F192" i="21"/>
  <c r="C191" i="20"/>
  <c r="D191" i="20"/>
  <c r="F194" i="15"/>
  <c r="E195" i="19"/>
  <c r="I193" i="16"/>
  <c r="H193" i="16"/>
  <c r="E194" i="16"/>
  <c r="H194" i="22"/>
  <c r="E197" i="18"/>
  <c r="I194" i="16"/>
  <c r="H191" i="21"/>
  <c r="F192" i="17"/>
  <c r="E194" i="22"/>
  <c r="C193" i="17"/>
  <c r="D193" i="17"/>
  <c r="C195" i="22"/>
  <c r="D195" i="22"/>
  <c r="E193" i="20"/>
  <c r="I195" i="15"/>
  <c r="C192" i="17"/>
  <c r="D192" i="17"/>
  <c r="G195" i="22"/>
  <c r="I191" i="21"/>
  <c r="I195" i="17"/>
  <c r="C195" i="17"/>
  <c r="D195" i="17"/>
  <c r="E195" i="17"/>
  <c r="H196" i="15"/>
  <c r="G200" i="18"/>
  <c r="H194" i="17"/>
  <c r="F193" i="21"/>
  <c r="F194" i="20"/>
  <c r="I198" i="18"/>
  <c r="E195" i="16"/>
  <c r="H196" i="16"/>
  <c r="E195" i="21"/>
  <c r="G197" i="15"/>
  <c r="G197" i="19"/>
  <c r="E194" i="21"/>
  <c r="G193" i="21"/>
  <c r="H200" i="18"/>
  <c r="E198" i="18"/>
  <c r="H195" i="17"/>
  <c r="I196" i="22"/>
  <c r="G196" i="17"/>
  <c r="C197" i="15"/>
  <c r="D197" i="15"/>
  <c r="C200" i="22"/>
  <c r="D200" i="22"/>
  <c r="F195" i="21"/>
  <c r="E196" i="19"/>
  <c r="F195" i="16"/>
  <c r="H200" i="22"/>
  <c r="H193" i="21"/>
  <c r="F196" i="16"/>
  <c r="G201" i="18"/>
  <c r="F201" i="18"/>
  <c r="G199" i="15"/>
  <c r="H198" i="15"/>
  <c r="G197" i="17"/>
  <c r="F198" i="15"/>
  <c r="I200" i="22"/>
  <c r="E199" i="15"/>
  <c r="E198" i="19"/>
  <c r="I198" i="19"/>
  <c r="H197" i="20"/>
  <c r="C196" i="19"/>
  <c r="D196" i="19"/>
  <c r="I199" i="22"/>
  <c r="I201" i="18"/>
  <c r="F198" i="21"/>
  <c r="H201" i="18"/>
  <c r="F197" i="22"/>
  <c r="E196" i="20"/>
  <c r="G200" i="20"/>
  <c r="I198" i="15"/>
  <c r="C198" i="22"/>
  <c r="D198" i="22"/>
  <c r="I198" i="22"/>
  <c r="G198" i="22"/>
  <c r="E197" i="17"/>
  <c r="F200" i="20"/>
  <c r="C201" i="19"/>
  <c r="D201" i="19"/>
  <c r="E198" i="21"/>
  <c r="H199" i="17"/>
  <c r="E200" i="19"/>
  <c r="F203" i="18"/>
  <c r="G201" i="20"/>
  <c r="G201" i="19"/>
  <c r="G199" i="16"/>
  <c r="G200" i="19"/>
  <c r="I200" i="19"/>
  <c r="C200" i="20"/>
  <c r="D200" i="20"/>
  <c r="G202" i="18"/>
  <c r="H200" i="19"/>
  <c r="F201" i="22"/>
  <c r="E197" i="21"/>
  <c r="E199" i="17"/>
  <c r="F201" i="20"/>
  <c r="G198" i="17"/>
  <c r="H199" i="16"/>
  <c r="E199" i="16"/>
  <c r="G199" i="20"/>
  <c r="F203" i="19"/>
  <c r="H202" i="22"/>
  <c r="E204" i="18"/>
  <c r="E203" i="22"/>
  <c r="I198" i="21"/>
  <c r="F200" i="17"/>
  <c r="C200" i="17"/>
  <c r="D200" i="17"/>
  <c r="C198" i="20"/>
  <c r="D198" i="20"/>
  <c r="G199" i="21"/>
  <c r="E200" i="21"/>
  <c r="G202" i="19"/>
  <c r="F200" i="16"/>
  <c r="I205" i="18"/>
  <c r="F198" i="17"/>
  <c r="I204" i="22"/>
  <c r="H201" i="20"/>
  <c r="I199" i="21"/>
  <c r="I203" i="19"/>
  <c r="F205" i="18"/>
  <c r="C200" i="21"/>
  <c r="D200" i="21"/>
  <c r="F202" i="20"/>
  <c r="C201" i="16"/>
  <c r="D201" i="16"/>
  <c r="G206" i="18"/>
  <c r="I207" i="18"/>
  <c r="F201" i="21"/>
  <c r="C205" i="22"/>
  <c r="D205" i="22"/>
  <c r="E204" i="15"/>
  <c r="C204" i="19"/>
  <c r="D204" i="19"/>
  <c r="C204" i="15"/>
  <c r="D204" i="15"/>
  <c r="G205" i="19"/>
  <c r="I201" i="21"/>
  <c r="H202" i="17"/>
  <c r="H205" i="22"/>
  <c r="I204" i="15"/>
  <c r="E201" i="21"/>
  <c r="I205" i="19"/>
  <c r="C203" i="15"/>
  <c r="D203" i="15"/>
  <c r="F206" i="18"/>
  <c r="H205" i="19"/>
  <c r="F203" i="16"/>
  <c r="G203" i="16"/>
  <c r="I203" i="16"/>
  <c r="E202" i="21"/>
  <c r="C204" i="20"/>
  <c r="D204" i="20"/>
  <c r="G205" i="20"/>
  <c r="F206" i="19"/>
  <c r="H204" i="20"/>
  <c r="H205" i="17"/>
  <c r="G205" i="16"/>
  <c r="I205" i="20"/>
  <c r="E207" i="19"/>
  <c r="H208" i="18"/>
  <c r="F204" i="16"/>
  <c r="E208" i="18"/>
  <c r="C203" i="20"/>
  <c r="D203" i="20"/>
  <c r="H207" i="22"/>
  <c r="I204" i="16"/>
  <c r="C204" i="17"/>
  <c r="D204" i="17"/>
  <c r="H209" i="18"/>
  <c r="H206" i="22"/>
  <c r="F204" i="20"/>
  <c r="F205" i="15"/>
  <c r="C208" i="22"/>
  <c r="D208" i="22"/>
  <c r="G205" i="21"/>
  <c r="E205" i="16"/>
  <c r="I205" i="21"/>
  <c r="H206" i="20"/>
  <c r="E208" i="19"/>
  <c r="F207" i="16"/>
  <c r="I206" i="20"/>
  <c r="I207" i="17"/>
  <c r="H204" i="21"/>
  <c r="F206" i="16"/>
  <c r="E206" i="21"/>
  <c r="I211" i="18"/>
  <c r="F205" i="16"/>
  <c r="G202" i="21"/>
  <c r="F208" i="15"/>
  <c r="C209" i="22"/>
  <c r="D209" i="22"/>
  <c r="E207" i="16"/>
  <c r="C208" i="15"/>
  <c r="D208" i="15"/>
  <c r="E206" i="17"/>
  <c r="E206" i="15"/>
  <c r="I206" i="21"/>
  <c r="E210" i="18"/>
  <c r="C206" i="19"/>
  <c r="D206" i="19"/>
  <c r="C209" i="16"/>
  <c r="D209" i="16"/>
  <c r="I209" i="16"/>
  <c r="F209" i="15"/>
  <c r="G212" i="18"/>
  <c r="G209" i="19"/>
  <c r="F210" i="15"/>
  <c r="H208" i="21"/>
  <c r="H208" i="16"/>
  <c r="F211" i="19"/>
  <c r="F209" i="17"/>
  <c r="F210" i="19"/>
  <c r="H207" i="17"/>
  <c r="E208" i="15"/>
  <c r="H209" i="19"/>
  <c r="G206" i="21"/>
  <c r="F205" i="21"/>
  <c r="F211" i="22"/>
  <c r="E207" i="15"/>
  <c r="G211" i="22"/>
  <c r="F208" i="21"/>
  <c r="C208" i="19"/>
  <c r="D208" i="19"/>
  <c r="C207" i="16"/>
  <c r="D207" i="16"/>
  <c r="F207" i="21"/>
  <c r="I207" i="20"/>
  <c r="H207" i="20"/>
  <c r="G209" i="15"/>
  <c r="G210" i="22"/>
  <c r="C214" i="18"/>
  <c r="D214" i="18"/>
  <c r="H212" i="22"/>
  <c r="C212" i="22"/>
  <c r="D212" i="22"/>
  <c r="C210" i="15"/>
  <c r="D210" i="15"/>
  <c r="C209" i="21"/>
  <c r="D209" i="21"/>
  <c r="I211" i="19"/>
  <c r="H211" i="15"/>
  <c r="G214" i="18"/>
  <c r="G210" i="16"/>
  <c r="I210" i="20"/>
  <c r="C209" i="15"/>
  <c r="D209" i="15"/>
  <c r="C211" i="15"/>
  <c r="D211" i="15"/>
  <c r="E210" i="17"/>
  <c r="E212" i="22"/>
  <c r="E211" i="16"/>
  <c r="C211" i="21"/>
  <c r="D211" i="21"/>
  <c r="F213" i="19"/>
  <c r="C213" i="22"/>
  <c r="D213" i="22"/>
  <c r="G212" i="17"/>
  <c r="E210" i="21"/>
  <c r="I214" i="19"/>
  <c r="G216" i="18"/>
  <c r="C213" i="19"/>
  <c r="D213" i="19"/>
  <c r="E213" i="19"/>
  <c r="F214" i="22"/>
  <c r="I211" i="20"/>
  <c r="I212" i="16"/>
  <c r="H213" i="20"/>
  <c r="C210" i="21"/>
  <c r="D210" i="21"/>
  <c r="E216" i="18"/>
  <c r="G213" i="15"/>
  <c r="E214" i="19"/>
  <c r="C212" i="17"/>
  <c r="D212" i="17"/>
  <c r="H212" i="21"/>
  <c r="I214" i="15"/>
  <c r="H210" i="21"/>
  <c r="G213" i="22"/>
  <c r="C213" i="15"/>
  <c r="D213" i="15"/>
  <c r="I215" i="15"/>
  <c r="I213" i="19"/>
  <c r="C216" i="18"/>
  <c r="D216" i="18"/>
  <c r="I214" i="22"/>
  <c r="H215" i="22"/>
  <c r="I213" i="17"/>
  <c r="C215" i="15"/>
  <c r="D215" i="15"/>
  <c r="C214" i="19"/>
  <c r="D214" i="19"/>
  <c r="C215" i="18"/>
  <c r="D215" i="18"/>
  <c r="C211" i="20"/>
  <c r="D211" i="20"/>
  <c r="E213" i="16"/>
  <c r="I212" i="21"/>
  <c r="H215" i="15"/>
  <c r="E216" i="22"/>
  <c r="E213" i="21"/>
  <c r="H217" i="22"/>
  <c r="E215" i="19"/>
  <c r="I218" i="18"/>
  <c r="C217" i="18"/>
  <c r="D217" i="18"/>
  <c r="E215" i="22"/>
  <c r="I215" i="20"/>
  <c r="C213" i="21"/>
  <c r="D213" i="21"/>
  <c r="C212" i="21"/>
  <c r="D212" i="21"/>
  <c r="F216" i="19"/>
  <c r="G214" i="17"/>
  <c r="G213" i="21"/>
  <c r="I214" i="21"/>
  <c r="H218" i="22"/>
  <c r="G217" i="22"/>
  <c r="H216" i="22"/>
  <c r="C214" i="15"/>
  <c r="D214" i="15"/>
  <c r="E219" i="18"/>
  <c r="C215" i="20"/>
  <c r="D215" i="20"/>
  <c r="G216" i="22"/>
  <c r="C217" i="19"/>
  <c r="D217" i="19"/>
  <c r="F216" i="17"/>
  <c r="G214" i="16"/>
  <c r="I215" i="16"/>
  <c r="G215" i="16"/>
  <c r="H216" i="20"/>
  <c r="H215" i="16"/>
  <c r="I218" i="15"/>
  <c r="I219" i="22"/>
  <c r="G217" i="20"/>
  <c r="I220" i="18"/>
  <c r="F210" i="21"/>
  <c r="H211" i="16"/>
  <c r="F211" i="21"/>
  <c r="C213" i="17"/>
  <c r="D213" i="17"/>
  <c r="G213" i="20"/>
  <c r="G211" i="20"/>
  <c r="G214" i="22"/>
  <c r="G217" i="18"/>
  <c r="I210" i="21"/>
  <c r="I215" i="17"/>
  <c r="C214" i="20"/>
  <c r="D214" i="20"/>
  <c r="G215" i="20"/>
  <c r="F213" i="16"/>
  <c r="E217" i="15"/>
  <c r="I219" i="18"/>
  <c r="I215" i="21"/>
  <c r="G219" i="19"/>
  <c r="I219" i="19"/>
  <c r="H219" i="22"/>
  <c r="H216" i="17"/>
  <c r="E220" i="18"/>
  <c r="G218" i="20"/>
  <c r="H218" i="17"/>
  <c r="G218" i="19"/>
  <c r="H222" i="18"/>
  <c r="C219" i="18"/>
  <c r="D219" i="18"/>
  <c r="G219" i="20"/>
  <c r="I222" i="18"/>
  <c r="F221" i="18"/>
  <c r="H223" i="18"/>
  <c r="E217" i="21"/>
  <c r="E219" i="20"/>
  <c r="H218" i="20"/>
  <c r="C219" i="20"/>
  <c r="D219" i="20"/>
  <c r="E218" i="16"/>
  <c r="I220" i="22"/>
  <c r="E221" i="19"/>
  <c r="C221" i="22"/>
  <c r="D221" i="22"/>
  <c r="H223" i="22"/>
  <c r="I220" i="21"/>
  <c r="G223" i="19"/>
  <c r="E224" i="18"/>
  <c r="H221" i="15"/>
  <c r="G224" i="18"/>
  <c r="E221" i="17"/>
  <c r="H222" i="15"/>
  <c r="H223" i="15"/>
  <c r="G221" i="20"/>
  <c r="C223" i="22"/>
  <c r="D223" i="22"/>
  <c r="F224" i="19"/>
  <c r="G222" i="20"/>
  <c r="I223" i="17"/>
  <c r="G227" i="18"/>
  <c r="F220" i="16"/>
  <c r="E223" i="17"/>
  <c r="H223" i="20"/>
  <c r="I223" i="16"/>
  <c r="I221" i="17"/>
  <c r="F223" i="16"/>
  <c r="E227" i="18"/>
  <c r="C222" i="16"/>
  <c r="D222" i="16"/>
  <c r="G223" i="17"/>
  <c r="I230" i="19"/>
  <c r="I224" i="20"/>
  <c r="I226" i="17"/>
  <c r="C224" i="17"/>
  <c r="D224" i="17"/>
  <c r="G228" i="18"/>
  <c r="I223" i="21"/>
  <c r="H224" i="16"/>
  <c r="I222" i="21"/>
  <c r="F225" i="20"/>
  <c r="E225" i="15"/>
  <c r="G226" i="19"/>
  <c r="E226" i="19"/>
  <c r="H225" i="15"/>
  <c r="E225" i="21"/>
  <c r="I227" i="19"/>
  <c r="I224" i="21"/>
  <c r="I226" i="20"/>
  <c r="F226" i="19"/>
  <c r="F224" i="21"/>
  <c r="C225" i="21"/>
  <c r="D225" i="21"/>
  <c r="I227" i="22"/>
  <c r="C228" i="22"/>
  <c r="D228" i="22"/>
  <c r="I226" i="15"/>
  <c r="E225" i="16"/>
  <c r="G226" i="17"/>
  <c r="C229" i="18"/>
  <c r="D229" i="18"/>
  <c r="H228" i="15"/>
  <c r="G225" i="21"/>
  <c r="C230" i="18"/>
  <c r="D230" i="18"/>
  <c r="H225" i="21"/>
  <c r="E228" i="22"/>
  <c r="G229" i="19"/>
  <c r="H225" i="17"/>
  <c r="F227" i="15"/>
  <c r="I226" i="16"/>
  <c r="E227" i="17"/>
  <c r="E230" i="22"/>
  <c r="F227" i="16"/>
  <c r="F227" i="20"/>
  <c r="H228" i="17"/>
  <c r="I229" i="15"/>
  <c r="G232" i="18"/>
  <c r="G228" i="16"/>
  <c r="H227" i="20"/>
  <c r="F229" i="20"/>
  <c r="E228" i="16"/>
  <c r="E227" i="20"/>
  <c r="E228" i="15"/>
  <c r="E227" i="15"/>
  <c r="E232" i="18"/>
  <c r="H230" i="19"/>
  <c r="C228" i="19"/>
  <c r="D228" i="19"/>
  <c r="G227" i="20"/>
  <c r="F229" i="22"/>
  <c r="I227" i="17"/>
  <c r="F227" i="17"/>
  <c r="E227" i="16"/>
  <c r="C229" i="19"/>
  <c r="D229" i="19"/>
  <c r="I228" i="20"/>
  <c r="F227" i="22"/>
  <c r="C230" i="15"/>
  <c r="D230" i="15"/>
  <c r="E230" i="16"/>
  <c r="H231" i="22"/>
  <c r="C231" i="22"/>
  <c r="D231" i="22"/>
  <c r="F232" i="19"/>
  <c r="I230" i="16"/>
  <c r="H234" i="18"/>
  <c r="G229" i="20"/>
  <c r="E233" i="18"/>
  <c r="C230" i="17"/>
  <c r="D230" i="17"/>
  <c r="I229" i="22"/>
  <c r="G229" i="17"/>
  <c r="F231" i="22"/>
  <c r="F229" i="16"/>
  <c r="H233" i="18"/>
  <c r="H230" i="15"/>
  <c r="H231" i="20"/>
  <c r="I235" i="18"/>
  <c r="F231" i="20"/>
  <c r="C232" i="19"/>
  <c r="D232" i="19"/>
  <c r="G231" i="20"/>
  <c r="E231" i="15"/>
  <c r="E230" i="21"/>
  <c r="E231" i="20"/>
  <c r="H233" i="22"/>
  <c r="H231" i="15"/>
  <c r="I232" i="15"/>
  <c r="E232" i="16"/>
  <c r="C232" i="20"/>
  <c r="D232" i="20"/>
  <c r="C232" i="21"/>
  <c r="D232" i="21"/>
  <c r="G233" i="16"/>
  <c r="F232" i="17"/>
  <c r="C231" i="15"/>
  <c r="D231" i="15"/>
  <c r="I234" i="19"/>
  <c r="E232" i="15"/>
  <c r="H233" i="15"/>
  <c r="F233" i="16"/>
  <c r="G230" i="20"/>
  <c r="E230" i="20"/>
  <c r="F235" i="19"/>
  <c r="F235" i="22"/>
  <c r="C232" i="17"/>
  <c r="D232" i="17"/>
  <c r="C231" i="17"/>
  <c r="D231" i="17"/>
  <c r="F232" i="22"/>
  <c r="G233" i="15"/>
  <c r="G232" i="20"/>
  <c r="I234" i="17"/>
  <c r="C237" i="18"/>
  <c r="D237" i="18"/>
  <c r="H232" i="16"/>
  <c r="G233" i="20"/>
  <c r="E237" i="18"/>
  <c r="E235" i="22"/>
  <c r="I233" i="20"/>
  <c r="I235" i="15"/>
  <c r="I235" i="22"/>
  <c r="H233" i="17"/>
  <c r="F233" i="15"/>
  <c r="F232" i="20"/>
  <c r="G236" i="19"/>
  <c r="H235" i="19"/>
  <c r="F233" i="17"/>
  <c r="C235" i="19"/>
  <c r="D235" i="19"/>
  <c r="E239" i="18"/>
  <c r="F234" i="20"/>
  <c r="H236" i="15"/>
  <c r="H234" i="17"/>
  <c r="H235" i="15"/>
  <c r="C234" i="16"/>
  <c r="D234" i="16"/>
  <c r="I236" i="19"/>
  <c r="E238" i="18"/>
  <c r="E235" i="17"/>
  <c r="I236" i="15"/>
  <c r="E234" i="20"/>
  <c r="E234" i="17"/>
  <c r="C238" i="18"/>
  <c r="D238" i="18"/>
  <c r="H236" i="22"/>
  <c r="G235" i="17"/>
  <c r="I236" i="17"/>
  <c r="G238" i="22"/>
  <c r="E234" i="21"/>
  <c r="C237" i="19"/>
  <c r="D237" i="19"/>
  <c r="G235" i="15"/>
  <c r="F238" i="19"/>
  <c r="H237" i="17"/>
  <c r="E237" i="19"/>
  <c r="I236" i="16"/>
  <c r="G238" i="17"/>
  <c r="G237" i="22"/>
  <c r="H235" i="16"/>
  <c r="C236" i="15"/>
  <c r="D236" i="15"/>
  <c r="E239" i="19"/>
  <c r="I240" i="15"/>
  <c r="H241" i="15"/>
  <c r="H238" i="19"/>
  <c r="F238" i="22"/>
  <c r="H235" i="21"/>
  <c r="E236" i="17"/>
  <c r="F238" i="15"/>
  <c r="E236" i="20"/>
  <c r="G236" i="21"/>
  <c r="F237" i="17"/>
  <c r="F239" i="19"/>
  <c r="I236" i="20"/>
  <c r="H240" i="15"/>
  <c r="F236" i="20"/>
  <c r="C237" i="16"/>
  <c r="D237" i="16"/>
  <c r="I238" i="21"/>
  <c r="C239" i="19"/>
  <c r="D239" i="19"/>
  <c r="I241" i="18"/>
  <c r="G241" i="18"/>
  <c r="F238" i="20"/>
  <c r="H238" i="20"/>
  <c r="I238" i="17"/>
  <c r="G238" i="20"/>
  <c r="E238" i="20"/>
  <c r="G239" i="15"/>
  <c r="E241" i="18"/>
  <c r="F239" i="15"/>
  <c r="I240" i="20"/>
  <c r="G240" i="15"/>
  <c r="I240" i="17"/>
  <c r="E240" i="19"/>
  <c r="H240" i="22"/>
  <c r="G243" i="16"/>
  <c r="I237" i="15"/>
  <c r="C239" i="17"/>
  <c r="D239" i="17"/>
  <c r="I241" i="15"/>
  <c r="G243" i="19"/>
  <c r="I239" i="20"/>
  <c r="E243" i="18"/>
  <c r="E239" i="21"/>
  <c r="H244" i="18"/>
  <c r="E242" i="15"/>
  <c r="E240" i="15"/>
  <c r="H242" i="15"/>
  <c r="G239" i="17"/>
  <c r="G241" i="15"/>
  <c r="F237" i="21"/>
  <c r="C239" i="21"/>
  <c r="D239" i="21"/>
  <c r="F241" i="15"/>
  <c r="I242" i="19"/>
  <c r="H240" i="20"/>
  <c r="C239" i="16"/>
  <c r="D239" i="16"/>
  <c r="E241" i="22"/>
  <c r="E240" i="17"/>
  <c r="G241" i="16"/>
  <c r="G240" i="17"/>
  <c r="I241" i="17"/>
  <c r="G241" i="20"/>
  <c r="F241" i="22"/>
  <c r="H241" i="21"/>
  <c r="F243" i="22"/>
  <c r="E243" i="15"/>
  <c r="H245" i="18"/>
  <c r="I243" i="21"/>
  <c r="I243" i="15"/>
  <c r="G243" i="22"/>
  <c r="C244" i="22"/>
  <c r="D244" i="22"/>
  <c r="H242" i="17"/>
  <c r="C244" i="18"/>
  <c r="D244" i="18"/>
  <c r="I242" i="17"/>
  <c r="F241" i="16"/>
  <c r="G245" i="20"/>
  <c r="C243" i="19"/>
  <c r="D243" i="19"/>
  <c r="H242" i="16"/>
  <c r="G241" i="21"/>
  <c r="F244" i="22"/>
  <c r="E242" i="20"/>
  <c r="E245" i="19"/>
  <c r="C242" i="17"/>
  <c r="D242" i="17"/>
  <c r="H245" i="21"/>
  <c r="C241" i="20"/>
  <c r="D241" i="20"/>
  <c r="C242" i="21"/>
  <c r="D242" i="21"/>
  <c r="C240" i="17"/>
  <c r="D240" i="17"/>
  <c r="E243" i="22"/>
  <c r="H242" i="21"/>
  <c r="G243" i="17"/>
  <c r="F245" i="19"/>
  <c r="C243" i="16"/>
  <c r="D243" i="16"/>
  <c r="H248" i="18"/>
  <c r="C243" i="21"/>
  <c r="D243" i="21"/>
  <c r="C244" i="19"/>
  <c r="D244" i="19"/>
  <c r="E241" i="17"/>
  <c r="G244" i="17"/>
  <c r="I244" i="15"/>
  <c r="F246" i="15"/>
  <c r="G246" i="22"/>
  <c r="G247" i="15"/>
  <c r="H247" i="19"/>
  <c r="I248" i="18"/>
  <c r="G247" i="19"/>
  <c r="I247" i="19"/>
  <c r="H244" i="20"/>
  <c r="F245" i="15"/>
  <c r="E245" i="15"/>
  <c r="H245" i="17"/>
  <c r="F242" i="21"/>
  <c r="F245" i="21"/>
  <c r="I249" i="18"/>
  <c r="I246" i="19"/>
  <c r="I247" i="15"/>
  <c r="G245" i="15"/>
  <c r="E245" i="20"/>
  <c r="H244" i="16"/>
  <c r="G245" i="21"/>
  <c r="C248" i="19"/>
  <c r="D248" i="19"/>
  <c r="G247" i="22"/>
  <c r="F247" i="20"/>
  <c r="H248" i="15"/>
  <c r="E251" i="18"/>
  <c r="G248" i="15"/>
  <c r="I247" i="17"/>
  <c r="H245" i="15"/>
  <c r="F246" i="21"/>
  <c r="G250" i="19"/>
  <c r="I246" i="16"/>
  <c r="F251" i="18"/>
  <c r="G249" i="22"/>
  <c r="G245" i="17"/>
  <c r="C246" i="20"/>
  <c r="D246" i="20"/>
  <c r="G251" i="18"/>
  <c r="H251" i="18"/>
  <c r="H246" i="17"/>
  <c r="E246" i="21"/>
  <c r="E247" i="20"/>
  <c r="I248" i="22"/>
  <c r="E250" i="22"/>
  <c r="C248" i="15"/>
  <c r="D248" i="15"/>
  <c r="F246" i="16"/>
  <c r="G250" i="22"/>
  <c r="H250" i="22"/>
  <c r="E249" i="20"/>
  <c r="H249" i="17"/>
  <c r="H250" i="15"/>
  <c r="I249" i="22"/>
  <c r="I247" i="21"/>
  <c r="E248" i="21"/>
  <c r="F248" i="21"/>
  <c r="H248" i="17"/>
  <c r="C249" i="17"/>
  <c r="D249" i="17"/>
  <c r="G249" i="17"/>
  <c r="E253" i="18"/>
  <c r="E248" i="16"/>
  <c r="G246" i="21"/>
  <c r="F249" i="15"/>
  <c r="H249" i="20"/>
  <c r="G251" i="19"/>
  <c r="I256" i="18"/>
  <c r="G249" i="16"/>
  <c r="C249" i="16"/>
  <c r="D249" i="16"/>
  <c r="I251" i="19"/>
  <c r="F251" i="17"/>
  <c r="I255" i="18"/>
  <c r="G251" i="20"/>
  <c r="H253" i="15"/>
  <c r="F250" i="17"/>
  <c r="C250" i="16"/>
  <c r="D250" i="16"/>
  <c r="G250" i="20"/>
  <c r="F254" i="19"/>
  <c r="I251" i="20"/>
  <c r="H253" i="22"/>
  <c r="I252" i="15"/>
  <c r="G252" i="15"/>
  <c r="F251" i="15"/>
  <c r="C254" i="18"/>
  <c r="D254" i="18"/>
  <c r="E253" i="15"/>
  <c r="F253" i="22"/>
  <c r="F252" i="15"/>
  <c r="H253" i="20"/>
  <c r="I251" i="16"/>
  <c r="I252" i="22"/>
  <c r="H251" i="15"/>
  <c r="G254" i="18"/>
  <c r="E249" i="21"/>
  <c r="H254" i="18"/>
  <c r="C253" i="22"/>
  <c r="D253" i="22"/>
  <c r="G253" i="22"/>
  <c r="C253" i="19"/>
  <c r="D253" i="19"/>
  <c r="E254" i="22"/>
  <c r="I252" i="19"/>
  <c r="I249" i="21"/>
  <c r="I254" i="22"/>
  <c r="I258" i="18"/>
  <c r="G255" i="22"/>
  <c r="C256" i="18"/>
  <c r="D256" i="18"/>
  <c r="I255" i="19"/>
  <c r="H257" i="18"/>
  <c r="F258" i="22"/>
  <c r="C252" i="19"/>
  <c r="D252" i="19"/>
  <c r="H253" i="21"/>
  <c r="G252" i="16"/>
  <c r="F255" i="16"/>
  <c r="I251" i="21"/>
  <c r="C253" i="16"/>
  <c r="D253" i="16"/>
  <c r="E255" i="22"/>
  <c r="F257" i="18"/>
  <c r="I252" i="16"/>
  <c r="H249" i="21"/>
  <c r="G250" i="21"/>
  <c r="C252" i="21"/>
  <c r="D252" i="21"/>
  <c r="G253" i="21"/>
  <c r="I250" i="20"/>
  <c r="C254" i="19"/>
  <c r="D254" i="19"/>
  <c r="F259" i="18"/>
  <c r="H254" i="16"/>
  <c r="I253" i="15"/>
  <c r="G254" i="16"/>
  <c r="F257" i="20"/>
  <c r="E255" i="21"/>
  <c r="E257" i="22"/>
  <c r="E256" i="19"/>
  <c r="F255" i="20"/>
  <c r="C254" i="15"/>
  <c r="D254" i="15"/>
  <c r="I259" i="22"/>
  <c r="G255" i="17"/>
  <c r="E255" i="15"/>
  <c r="I260" i="22"/>
  <c r="F257" i="19"/>
  <c r="E258" i="15"/>
  <c r="F256" i="22"/>
  <c r="H256" i="22"/>
  <c r="C254" i="20"/>
  <c r="D254" i="20"/>
  <c r="C254" i="21"/>
  <c r="D254" i="21"/>
  <c r="E255" i="20"/>
  <c r="C255" i="15"/>
  <c r="D255" i="15"/>
  <c r="G254" i="20"/>
  <c r="F256" i="15"/>
  <c r="I258" i="22"/>
  <c r="H259" i="22"/>
  <c r="H256" i="17"/>
  <c r="I254" i="21"/>
  <c r="E256" i="15"/>
  <c r="F259" i="22"/>
  <c r="C255" i="20"/>
  <c r="D255" i="20"/>
  <c r="G259" i="15"/>
  <c r="C255" i="16"/>
  <c r="D255" i="16"/>
  <c r="E259" i="19"/>
  <c r="E258" i="16"/>
  <c r="H256" i="16"/>
  <c r="C256" i="16"/>
  <c r="D256" i="16"/>
  <c r="I261" i="18"/>
  <c r="E256" i="20"/>
  <c r="E258" i="21"/>
  <c r="G257" i="20"/>
  <c r="G256" i="16"/>
  <c r="H257" i="17"/>
  <c r="I254" i="20"/>
  <c r="E257" i="15"/>
  <c r="H258" i="17"/>
  <c r="F259" i="15"/>
  <c r="C258" i="21"/>
  <c r="D258" i="21"/>
  <c r="C258" i="20"/>
  <c r="D258" i="20"/>
  <c r="E257" i="21"/>
  <c r="C256" i="21"/>
  <c r="D256" i="21"/>
  <c r="C258" i="15"/>
  <c r="D258" i="15"/>
  <c r="G262" i="22"/>
  <c r="C258" i="16"/>
  <c r="D258" i="16"/>
  <c r="I257" i="21"/>
  <c r="G260" i="19"/>
  <c r="H258" i="16"/>
  <c r="C258" i="19"/>
  <c r="D258" i="19"/>
  <c r="E260" i="19"/>
  <c r="C260" i="18"/>
  <c r="D260" i="18"/>
  <c r="I261" i="19"/>
  <c r="F259" i="17"/>
  <c r="G263" i="18"/>
  <c r="H260" i="16"/>
  <c r="C259" i="21"/>
  <c r="D259" i="21"/>
  <c r="F264" i="18"/>
  <c r="I258" i="20"/>
  <c r="I260" i="17"/>
  <c r="G264" i="18"/>
  <c r="H262" i="18"/>
  <c r="G258" i="21"/>
  <c r="G263" i="22"/>
  <c r="F260" i="20"/>
  <c r="F261" i="15"/>
  <c r="H261" i="16"/>
  <c r="I260" i="20"/>
  <c r="G260" i="20"/>
  <c r="E261" i="19"/>
  <c r="H263" i="22"/>
  <c r="G260" i="21"/>
  <c r="I263" i="19"/>
  <c r="I262" i="22"/>
  <c r="H262" i="22"/>
  <c r="G259" i="17"/>
  <c r="G261" i="16"/>
  <c r="I260" i="16"/>
  <c r="F261" i="20"/>
  <c r="I261" i="16"/>
  <c r="H265" i="18"/>
  <c r="C261" i="17"/>
  <c r="D261" i="17"/>
  <c r="E261" i="21"/>
  <c r="I263" i="16"/>
  <c r="G265" i="18"/>
  <c r="F265" i="18"/>
  <c r="E264" i="22"/>
  <c r="I267" i="18"/>
  <c r="E261" i="16"/>
  <c r="C262" i="20"/>
  <c r="D262" i="20"/>
  <c r="H259" i="17"/>
  <c r="G262" i="16"/>
  <c r="H262" i="20"/>
  <c r="C263" i="15"/>
  <c r="D263" i="15"/>
  <c r="C262" i="16"/>
  <c r="D262" i="16"/>
  <c r="C261" i="21"/>
  <c r="D261" i="21"/>
  <c r="I262" i="21"/>
  <c r="G264" i="15"/>
  <c r="F261" i="16"/>
  <c r="H266" i="22"/>
  <c r="F263" i="20"/>
  <c r="E267" i="18"/>
  <c r="F263" i="16"/>
  <c r="I266" i="19"/>
  <c r="E262" i="17"/>
  <c r="C264" i="16"/>
  <c r="D264" i="16"/>
  <c r="E264" i="16"/>
  <c r="E263" i="20"/>
  <c r="C265" i="22"/>
  <c r="D265" i="22"/>
  <c r="E265" i="22"/>
  <c r="G263" i="21"/>
  <c r="F263" i="21"/>
  <c r="C263" i="17"/>
  <c r="D263" i="17"/>
  <c r="E264" i="17"/>
  <c r="G267" i="17"/>
  <c r="I264" i="16"/>
  <c r="C264" i="21"/>
  <c r="D264" i="21"/>
  <c r="I264" i="21"/>
  <c r="I267" i="22"/>
  <c r="E266" i="15"/>
  <c r="E264" i="21"/>
  <c r="C264" i="17"/>
  <c r="D264" i="17"/>
  <c r="I266" i="22"/>
  <c r="E265" i="16"/>
  <c r="C267" i="22"/>
  <c r="D267" i="22"/>
  <c r="H266" i="15"/>
  <c r="G266" i="22"/>
  <c r="C265" i="15"/>
  <c r="D265" i="15"/>
  <c r="C268" i="22"/>
  <c r="D268" i="22"/>
  <c r="C267" i="15"/>
  <c r="D267" i="15"/>
  <c r="H270" i="18"/>
  <c r="H269" i="19"/>
  <c r="F267" i="19"/>
  <c r="G270" i="18"/>
  <c r="C265" i="21"/>
  <c r="D265" i="21"/>
  <c r="F269" i="19"/>
  <c r="C269" i="18"/>
  <c r="D269" i="18"/>
  <c r="G267" i="19"/>
  <c r="F267" i="16"/>
  <c r="I267" i="16"/>
  <c r="H266" i="20"/>
  <c r="G265" i="20"/>
  <c r="E265" i="20"/>
  <c r="I267" i="15"/>
  <c r="E266" i="17"/>
  <c r="G266" i="17"/>
  <c r="F267" i="22"/>
  <c r="G269" i="18"/>
  <c r="E268" i="17"/>
  <c r="F267" i="17"/>
  <c r="H269" i="15"/>
  <c r="G272" i="18"/>
  <c r="H270" i="15"/>
  <c r="F272" i="18"/>
  <c r="I266" i="16"/>
  <c r="H268" i="21"/>
  <c r="C267" i="16"/>
  <c r="D267" i="16"/>
  <c r="C265" i="20"/>
  <c r="D265" i="20"/>
  <c r="G268" i="17"/>
  <c r="E270" i="19"/>
  <c r="F268" i="15"/>
  <c r="C268" i="15"/>
  <c r="D268" i="15"/>
  <c r="G268" i="15"/>
  <c r="G267" i="21"/>
  <c r="H269" i="22"/>
  <c r="I267" i="20"/>
  <c r="E268" i="15"/>
  <c r="F269" i="22"/>
  <c r="E268" i="21"/>
  <c r="C268" i="16"/>
  <c r="D268" i="16"/>
  <c r="F268" i="16"/>
  <c r="C270" i="22"/>
  <c r="D270" i="22"/>
  <c r="E270" i="20"/>
  <c r="G271" i="20"/>
  <c r="F270" i="15"/>
  <c r="G269" i="20"/>
  <c r="H273" i="18"/>
  <c r="F271" i="22"/>
  <c r="E269" i="16"/>
  <c r="F274" i="18"/>
  <c r="G269" i="22"/>
  <c r="G269" i="17"/>
  <c r="I271" i="22"/>
  <c r="E271" i="20"/>
  <c r="F273" i="22"/>
  <c r="F269" i="20"/>
  <c r="H269" i="16"/>
  <c r="H271" i="15"/>
  <c r="G272" i="22"/>
  <c r="E273" i="18"/>
  <c r="F271" i="19"/>
  <c r="I274" i="22"/>
  <c r="H271" i="22"/>
  <c r="C270" i="21"/>
  <c r="D270" i="21"/>
  <c r="C269" i="16"/>
  <c r="D269" i="16"/>
  <c r="I269" i="16"/>
  <c r="G274" i="15"/>
  <c r="F270" i="21"/>
  <c r="G270" i="21"/>
  <c r="F273" i="15"/>
  <c r="G272" i="20"/>
  <c r="G271" i="21"/>
  <c r="I272" i="15"/>
  <c r="F272" i="15"/>
  <c r="I272" i="20"/>
  <c r="E274" i="22"/>
  <c r="G274" i="22"/>
  <c r="F273" i="19"/>
  <c r="C271" i="21"/>
  <c r="D271" i="21"/>
  <c r="H272" i="15"/>
  <c r="I275" i="18"/>
  <c r="E272" i="17"/>
  <c r="H271" i="21"/>
  <c r="E276" i="18"/>
  <c r="G275" i="19"/>
  <c r="H275" i="22"/>
  <c r="C275" i="18"/>
  <c r="D275" i="18"/>
  <c r="H274" i="15"/>
  <c r="E274" i="15"/>
  <c r="G276" i="18"/>
  <c r="C277" i="18"/>
  <c r="D277" i="18"/>
  <c r="F273" i="20"/>
  <c r="I274" i="15"/>
  <c r="C274" i="19"/>
  <c r="D274" i="19"/>
  <c r="I272" i="21"/>
  <c r="G272" i="21"/>
  <c r="F272" i="16"/>
  <c r="G277" i="18"/>
  <c r="H277" i="19"/>
  <c r="G275" i="20"/>
  <c r="C274" i="17"/>
  <c r="D274" i="17"/>
  <c r="G279" i="18"/>
  <c r="C274" i="20"/>
  <c r="D274" i="20"/>
  <c r="E274" i="17"/>
  <c r="H275" i="17"/>
  <c r="H274" i="20"/>
  <c r="F277" i="19"/>
  <c r="E276" i="19"/>
  <c r="H276" i="15"/>
  <c r="G275" i="16"/>
  <c r="C276" i="15"/>
  <c r="D276" i="15"/>
  <c r="I274" i="17"/>
  <c r="I276" i="15"/>
  <c r="E274" i="16"/>
  <c r="G277" i="22"/>
  <c r="G276" i="19"/>
  <c r="F276" i="15"/>
  <c r="H212" i="16"/>
  <c r="I213" i="15"/>
  <c r="H212" i="15"/>
  <c r="C210" i="20"/>
  <c r="D210" i="20"/>
  <c r="H214" i="17"/>
  <c r="H213" i="22"/>
  <c r="E213" i="20"/>
  <c r="G212" i="21"/>
  <c r="H214" i="20"/>
  <c r="I215" i="19"/>
  <c r="I213" i="21"/>
  <c r="F214" i="21"/>
  <c r="C215" i="19"/>
  <c r="D215" i="19"/>
  <c r="E216" i="17"/>
  <c r="E214" i="16"/>
  <c r="I217" i="19"/>
  <c r="F220" i="18"/>
  <c r="F216" i="20"/>
  <c r="H218" i="15"/>
  <c r="G216" i="21"/>
  <c r="C216" i="21"/>
  <c r="D216" i="21"/>
  <c r="I219" i="16"/>
  <c r="C219" i="15"/>
  <c r="D219" i="15"/>
  <c r="G222" i="18"/>
  <c r="I219" i="20"/>
  <c r="G220" i="18"/>
  <c r="I220" i="19"/>
  <c r="I217" i="20"/>
  <c r="G221" i="18"/>
  <c r="E221" i="15"/>
  <c r="F221" i="19"/>
  <c r="E219" i="16"/>
  <c r="C218" i="20"/>
  <c r="D218" i="20"/>
  <c r="H222" i="22"/>
  <c r="F221" i="15"/>
  <c r="F223" i="18"/>
  <c r="E222" i="18"/>
  <c r="I222" i="15"/>
  <c r="I221" i="15"/>
  <c r="I224" i="18"/>
  <c r="C222" i="22"/>
  <c r="D222" i="22"/>
  <c r="E220" i="21"/>
  <c r="H224" i="18"/>
  <c r="G218" i="21"/>
  <c r="I221" i="20"/>
  <c r="C225" i="18"/>
  <c r="D225" i="18"/>
  <c r="E220" i="15"/>
  <c r="G220" i="21"/>
  <c r="C221" i="17"/>
  <c r="D221" i="17"/>
  <c r="C222" i="19"/>
  <c r="D222" i="19"/>
  <c r="H222" i="17"/>
  <c r="G225" i="19"/>
  <c r="G226" i="18"/>
  <c r="E223" i="20"/>
  <c r="I226" i="18"/>
  <c r="F227" i="18"/>
  <c r="H222" i="20"/>
  <c r="C222" i="17"/>
  <c r="D222" i="17"/>
  <c r="E226" i="18"/>
  <c r="C223" i="16"/>
  <c r="D223" i="16"/>
  <c r="E223" i="22"/>
  <c r="G224" i="15"/>
  <c r="C227" i="18"/>
  <c r="D227" i="18"/>
  <c r="E225" i="20"/>
  <c r="G224" i="17"/>
  <c r="C222" i="21"/>
  <c r="D222" i="21"/>
  <c r="E224" i="15"/>
  <c r="H222" i="21"/>
  <c r="H223" i="17"/>
  <c r="I225" i="17"/>
  <c r="G224" i="20"/>
  <c r="F224" i="16"/>
  <c r="C224" i="16"/>
  <c r="D224" i="16"/>
  <c r="I228" i="22"/>
  <c r="F224" i="20"/>
  <c r="H226" i="18"/>
  <c r="C228" i="18"/>
  <c r="D228" i="18"/>
  <c r="C226" i="19"/>
  <c r="D226" i="19"/>
  <c r="H228" i="19"/>
  <c r="C225" i="17"/>
  <c r="D225" i="17"/>
  <c r="E224" i="16"/>
  <c r="F228" i="22"/>
  <c r="H226" i="20"/>
  <c r="H230" i="18"/>
  <c r="C227" i="15"/>
  <c r="D227" i="15"/>
  <c r="H229" i="18"/>
  <c r="I227" i="15"/>
  <c r="C226" i="17"/>
  <c r="D226" i="17"/>
  <c r="E226" i="17"/>
  <c r="H228" i="22"/>
  <c r="G227" i="19"/>
  <c r="F226" i="16"/>
  <c r="E227" i="22"/>
  <c r="G228" i="22"/>
  <c r="C226" i="15"/>
  <c r="D226" i="15"/>
  <c r="G230" i="18"/>
  <c r="E224" i="21"/>
  <c r="I229" i="19"/>
  <c r="E229" i="22"/>
  <c r="F230" i="18"/>
  <c r="I227" i="20"/>
  <c r="H229" i="17"/>
  <c r="I230" i="18"/>
  <c r="C228" i="15"/>
  <c r="D228" i="15"/>
  <c r="G227" i="21"/>
  <c r="E230" i="19"/>
  <c r="E228" i="20"/>
  <c r="G227" i="16"/>
  <c r="C227" i="16"/>
  <c r="D227" i="16"/>
  <c r="F230" i="22"/>
  <c r="H229" i="15"/>
  <c r="G233" i="18"/>
  <c r="C227" i="17"/>
  <c r="D227" i="17"/>
  <c r="G226" i="21"/>
  <c r="E226" i="16"/>
  <c r="C226" i="21"/>
  <c r="D226" i="21"/>
  <c r="I228" i="17"/>
  <c r="H227" i="21"/>
  <c r="F229" i="15"/>
  <c r="C225" i="16"/>
  <c r="D225" i="16"/>
  <c r="C228" i="17"/>
  <c r="D228" i="17"/>
  <c r="F233" i="18"/>
  <c r="E231" i="22"/>
  <c r="I229" i="20"/>
  <c r="F228" i="16"/>
  <c r="H230" i="16"/>
  <c r="I230" i="15"/>
  <c r="E229" i="20"/>
  <c r="I232" i="19"/>
  <c r="E231" i="19"/>
  <c r="H228" i="21"/>
  <c r="G230" i="16"/>
  <c r="G234" i="18"/>
  <c r="C231" i="18"/>
  <c r="D231" i="18"/>
  <c r="I231" i="19"/>
  <c r="E229" i="17"/>
  <c r="C234" i="18"/>
  <c r="D234" i="18"/>
  <c r="F230" i="20"/>
  <c r="C233" i="22"/>
  <c r="D233" i="22"/>
  <c r="E231" i="17"/>
  <c r="E235" i="18"/>
  <c r="I231" i="17"/>
  <c r="F231" i="16"/>
  <c r="I231" i="16"/>
  <c r="F235" i="18"/>
  <c r="H231" i="21"/>
  <c r="H230" i="21"/>
  <c r="F233" i="22"/>
  <c r="E232" i="22"/>
  <c r="F232" i="21"/>
  <c r="I230" i="21"/>
  <c r="I234" i="22"/>
  <c r="F233" i="20"/>
  <c r="E231" i="16"/>
  <c r="I233" i="19"/>
  <c r="C233" i="16"/>
  <c r="D233" i="16"/>
  <c r="F231" i="21"/>
  <c r="H237" i="18"/>
  <c r="F237" i="18"/>
  <c r="H232" i="15"/>
  <c r="C229" i="21"/>
  <c r="D229" i="21"/>
  <c r="G234" i="19"/>
  <c r="G232" i="17"/>
  <c r="C232" i="22"/>
  <c r="D232" i="22"/>
  <c r="C231" i="19"/>
  <c r="D231" i="19"/>
  <c r="G231" i="16"/>
  <c r="G234" i="22"/>
  <c r="E234" i="19"/>
  <c r="I233" i="17"/>
  <c r="I234" i="15"/>
  <c r="E232" i="17"/>
  <c r="G234" i="20"/>
  <c r="G232" i="21"/>
  <c r="H232" i="17"/>
  <c r="F233" i="21"/>
  <c r="G234" i="17"/>
  <c r="E232" i="20"/>
  <c r="E234" i="15"/>
  <c r="H238" i="18"/>
  <c r="E232" i="21"/>
  <c r="I231" i="21"/>
  <c r="C235" i="18"/>
  <c r="D235" i="18"/>
  <c r="H232" i="21"/>
  <c r="F239" i="18"/>
  <c r="C234" i="15"/>
  <c r="D234" i="15"/>
  <c r="H236" i="19"/>
  <c r="C235" i="16"/>
  <c r="D235" i="16"/>
  <c r="I233" i="21"/>
  <c r="F235" i="17"/>
  <c r="I235" i="16"/>
  <c r="E234" i="16"/>
  <c r="I235" i="17"/>
  <c r="C236" i="22"/>
  <c r="D236" i="22"/>
  <c r="F235" i="20"/>
  <c r="C233" i="20"/>
  <c r="D233" i="20"/>
  <c r="G236" i="15"/>
  <c r="E235" i="20"/>
  <c r="G238" i="18"/>
  <c r="F234" i="21"/>
  <c r="C236" i="16"/>
  <c r="D236" i="16"/>
  <c r="F234" i="16"/>
  <c r="I237" i="19"/>
  <c r="G235" i="16"/>
  <c r="E235" i="15"/>
  <c r="I235" i="20"/>
  <c r="E235" i="21"/>
  <c r="H236" i="17"/>
  <c r="F234" i="17"/>
  <c r="F235" i="21"/>
  <c r="G235" i="21"/>
  <c r="H234" i="21"/>
  <c r="C235" i="21"/>
  <c r="D235" i="21"/>
  <c r="C238" i="19"/>
  <c r="D238" i="19"/>
  <c r="F239" i="22"/>
  <c r="G237" i="17"/>
  <c r="F236" i="21"/>
  <c r="E237" i="20"/>
  <c r="E238" i="15"/>
  <c r="G240" i="18"/>
  <c r="I235" i="21"/>
  <c r="E239" i="22"/>
  <c r="E236" i="15"/>
  <c r="F237" i="15"/>
  <c r="E237" i="15"/>
  <c r="G238" i="15"/>
  <c r="H235" i="17"/>
  <c r="I238" i="15"/>
  <c r="C238" i="16"/>
  <c r="D238" i="16"/>
  <c r="F237" i="16"/>
  <c r="E239" i="15"/>
  <c r="F241" i="18"/>
  <c r="G238" i="16"/>
  <c r="H237" i="16"/>
  <c r="C241" i="18"/>
  <c r="D241" i="18"/>
  <c r="H237" i="21"/>
  <c r="H238" i="21"/>
  <c r="F238" i="17"/>
  <c r="C238" i="15"/>
  <c r="D238" i="15"/>
  <c r="F244" i="18"/>
  <c r="H240" i="16"/>
  <c r="C242" i="18"/>
  <c r="D242" i="18"/>
  <c r="H242" i="18"/>
  <c r="I242" i="18"/>
  <c r="G240" i="22"/>
  <c r="I237" i="17"/>
  <c r="I240" i="19"/>
  <c r="F242" i="18"/>
  <c r="H241" i="19"/>
  <c r="G241" i="19"/>
  <c r="F242" i="19"/>
  <c r="F242" i="22"/>
  <c r="I241" i="16"/>
  <c r="I240" i="16"/>
  <c r="F241" i="19"/>
  <c r="F239" i="20"/>
  <c r="H239" i="17"/>
  <c r="E239" i="17"/>
  <c r="G239" i="16"/>
  <c r="E239" i="16"/>
  <c r="E237" i="16"/>
  <c r="C240" i="20"/>
  <c r="D240" i="20"/>
  <c r="E243" i="19"/>
  <c r="C238" i="20"/>
  <c r="D238" i="20"/>
  <c r="G243" i="18"/>
  <c r="H243" i="16"/>
  <c r="C241" i="22"/>
  <c r="D241" i="22"/>
  <c r="C240" i="19"/>
  <c r="D240" i="19"/>
  <c r="F243" i="19"/>
  <c r="H241" i="16"/>
  <c r="H240" i="17"/>
  <c r="H241" i="20"/>
  <c r="G245" i="18"/>
  <c r="F244" i="19"/>
  <c r="C242" i="15"/>
  <c r="D242" i="15"/>
  <c r="E240" i="16"/>
  <c r="I241" i="20"/>
  <c r="F245" i="18"/>
  <c r="E244" i="22"/>
  <c r="G246" i="18"/>
  <c r="C248" i="18"/>
  <c r="D248" i="18"/>
  <c r="E246" i="18"/>
  <c r="F242" i="16"/>
  <c r="F242" i="17"/>
  <c r="F240" i="21"/>
  <c r="F248" i="22"/>
  <c r="G242" i="17"/>
  <c r="E245" i="18"/>
  <c r="C241" i="21"/>
  <c r="D241" i="21"/>
  <c r="E242" i="21"/>
  <c r="E243" i="16"/>
  <c r="F245" i="22"/>
  <c r="I245" i="22"/>
  <c r="I245" i="19"/>
  <c r="E244" i="17"/>
  <c r="C245" i="22"/>
  <c r="D245" i="22"/>
  <c r="H244" i="21"/>
  <c r="I243" i="20"/>
  <c r="I242" i="21"/>
  <c r="E243" i="20"/>
  <c r="F242" i="20"/>
  <c r="G247" i="18"/>
  <c r="H244" i="17"/>
  <c r="F243" i="21"/>
  <c r="F243" i="17"/>
  <c r="E244" i="19"/>
  <c r="E243" i="17"/>
  <c r="E243" i="21"/>
  <c r="F248" i="19"/>
  <c r="F249" i="18"/>
  <c r="I247" i="22"/>
  <c r="E245" i="17"/>
  <c r="I245" i="20"/>
  <c r="G244" i="16"/>
  <c r="C247" i="22"/>
  <c r="D247" i="22"/>
  <c r="C245" i="15"/>
  <c r="D245" i="15"/>
  <c r="E246" i="19"/>
  <c r="C244" i="17"/>
  <c r="D244" i="17"/>
  <c r="I246" i="15"/>
  <c r="E248" i="18"/>
  <c r="E249" i="18"/>
  <c r="E244" i="15"/>
  <c r="F247" i="15"/>
  <c r="C249" i="18"/>
  <c r="D249" i="18"/>
  <c r="G246" i="19"/>
  <c r="C244" i="20"/>
  <c r="D244" i="20"/>
  <c r="H248" i="19"/>
  <c r="H245" i="22"/>
  <c r="F247" i="19"/>
  <c r="G248" i="21"/>
  <c r="C246" i="15"/>
  <c r="D246" i="15"/>
  <c r="F246" i="20"/>
  <c r="G247" i="20"/>
  <c r="C248" i="22"/>
  <c r="D248" i="22"/>
  <c r="I248" i="15"/>
  <c r="F244" i="16"/>
  <c r="C250" i="18"/>
  <c r="D250" i="18"/>
  <c r="G246" i="20"/>
  <c r="G249" i="19"/>
  <c r="H249" i="22"/>
  <c r="I247" i="20"/>
  <c r="G247" i="17"/>
  <c r="E246" i="17"/>
  <c r="H246" i="21"/>
  <c r="F247" i="16"/>
  <c r="E250" i="19"/>
  <c r="F250" i="18"/>
  <c r="F246" i="17"/>
  <c r="H249" i="19"/>
  <c r="H246" i="16"/>
  <c r="I251" i="18"/>
  <c r="C247" i="19"/>
  <c r="D247" i="19"/>
  <c r="E252" i="18"/>
  <c r="G253" i="18"/>
  <c r="F248" i="20"/>
  <c r="G248" i="16"/>
  <c r="H253" i="18"/>
  <c r="H248" i="16"/>
  <c r="C247" i="20"/>
  <c r="D247" i="20"/>
  <c r="C248" i="21"/>
  <c r="D248" i="21"/>
  <c r="G254" i="19"/>
  <c r="C247" i="21"/>
  <c r="D247" i="21"/>
  <c r="E246" i="20"/>
  <c r="H251" i="19"/>
  <c r="G247" i="21"/>
  <c r="F247" i="21"/>
  <c r="E250" i="15"/>
  <c r="E247" i="21"/>
  <c r="C249" i="15"/>
  <c r="D249" i="15"/>
  <c r="F253" i="18"/>
  <c r="F251" i="22"/>
  <c r="I253" i="18"/>
  <c r="I249" i="16"/>
  <c r="H252" i="20"/>
  <c r="I252" i="17"/>
  <c r="G251" i="16"/>
  <c r="E249" i="16"/>
  <c r="F252" i="22"/>
  <c r="E249" i="17"/>
  <c r="G252" i="19"/>
  <c r="C250" i="15"/>
  <c r="D250" i="15"/>
  <c r="F250" i="16"/>
  <c r="E251" i="16"/>
  <c r="C251" i="17"/>
  <c r="D251" i="17"/>
  <c r="H256" i="18"/>
  <c r="E256" i="18"/>
  <c r="H252" i="22"/>
  <c r="H250" i="17"/>
  <c r="I251" i="15"/>
  <c r="F253" i="17"/>
  <c r="F251" i="16"/>
  <c r="H251" i="16"/>
  <c r="E253" i="19"/>
  <c r="E252" i="20"/>
  <c r="C249" i="21"/>
  <c r="D249" i="21"/>
  <c r="E250" i="16"/>
  <c r="I254" i="19"/>
  <c r="G249" i="21"/>
  <c r="F250" i="21"/>
  <c r="I253" i="19"/>
  <c r="E251" i="20"/>
  <c r="F251" i="20"/>
  <c r="E251" i="15"/>
  <c r="F256" i="18"/>
  <c r="G251" i="15"/>
  <c r="C255" i="18"/>
  <c r="D255" i="18"/>
  <c r="C253" i="20"/>
  <c r="D253" i="20"/>
  <c r="E254" i="16"/>
  <c r="H255" i="19"/>
  <c r="C258" i="18"/>
  <c r="D258" i="18"/>
  <c r="E255" i="19"/>
  <c r="H253" i="16"/>
  <c r="E253" i="17"/>
  <c r="F255" i="22"/>
  <c r="G257" i="22"/>
  <c r="I253" i="20"/>
  <c r="C250" i="17"/>
  <c r="D250" i="17"/>
  <c r="C251" i="21"/>
  <c r="D251" i="21"/>
  <c r="E254" i="15"/>
  <c r="H252" i="16"/>
  <c r="E259" i="18"/>
  <c r="C253" i="21"/>
  <c r="D253" i="21"/>
  <c r="H253" i="17"/>
  <c r="F258" i="18"/>
  <c r="H258" i="18"/>
  <c r="I253" i="21"/>
  <c r="F255" i="21"/>
  <c r="G253" i="20"/>
  <c r="I257" i="18"/>
  <c r="H255" i="21"/>
  <c r="I259" i="19"/>
  <c r="G258" i="22"/>
  <c r="C259" i="18"/>
  <c r="D259" i="18"/>
  <c r="H254" i="20"/>
  <c r="C254" i="17"/>
  <c r="D254" i="17"/>
  <c r="G256" i="19"/>
  <c r="C256" i="15"/>
  <c r="D256" i="15"/>
  <c r="E254" i="21"/>
  <c r="I255" i="16"/>
  <c r="F253" i="21"/>
  <c r="E255" i="16"/>
  <c r="I255" i="20"/>
  <c r="H256" i="19"/>
  <c r="G256" i="22"/>
  <c r="F256" i="19"/>
  <c r="C256" i="22"/>
  <c r="D256" i="22"/>
  <c r="G257" i="19"/>
  <c r="G255" i="16"/>
  <c r="I257" i="19"/>
  <c r="F261" i="22"/>
  <c r="F256" i="17"/>
  <c r="C257" i="17"/>
  <c r="D257" i="17"/>
  <c r="H257" i="15"/>
  <c r="G259" i="19"/>
  <c r="G256" i="20"/>
  <c r="E258" i="20"/>
  <c r="E261" i="18"/>
  <c r="G259" i="20"/>
  <c r="I258" i="15"/>
  <c r="I258" i="16"/>
  <c r="E260" i="18"/>
  <c r="I258" i="19"/>
  <c r="G260" i="18"/>
  <c r="E258" i="22"/>
  <c r="F257" i="15"/>
  <c r="I257" i="15"/>
  <c r="I257" i="16"/>
  <c r="C257" i="15"/>
  <c r="D257" i="15"/>
  <c r="H258" i="15"/>
  <c r="F260" i="18"/>
  <c r="F259" i="19"/>
  <c r="C257" i="20"/>
  <c r="D257" i="20"/>
  <c r="F260" i="15"/>
  <c r="E256" i="17"/>
  <c r="I258" i="17"/>
  <c r="H260" i="20"/>
  <c r="F260" i="19"/>
  <c r="H260" i="15"/>
  <c r="G258" i="16"/>
  <c r="G256" i="21"/>
  <c r="F262" i="22"/>
  <c r="G258" i="20"/>
  <c r="I259" i="15"/>
  <c r="I259" i="21"/>
  <c r="C258" i="17"/>
  <c r="D258" i="17"/>
  <c r="C261" i="19"/>
  <c r="D261" i="19"/>
  <c r="G260" i="16"/>
  <c r="H261" i="19"/>
  <c r="I262" i="18"/>
  <c r="G261" i="15"/>
  <c r="C262" i="22"/>
  <c r="D262" i="22"/>
  <c r="G262" i="17"/>
  <c r="F257" i="21"/>
  <c r="C259" i="17"/>
  <c r="D259" i="17"/>
  <c r="E259" i="21"/>
  <c r="C262" i="18"/>
  <c r="D262" i="18"/>
  <c r="H261" i="22"/>
  <c r="E262" i="22"/>
  <c r="H259" i="16"/>
  <c r="H264" i="19"/>
  <c r="E266" i="18"/>
  <c r="E260" i="15"/>
  <c r="C260" i="20"/>
  <c r="D260" i="20"/>
  <c r="E260" i="17"/>
  <c r="H258" i="21"/>
  <c r="E262" i="20"/>
  <c r="H260" i="21"/>
  <c r="F263" i="22"/>
  <c r="I264" i="19"/>
  <c r="G261" i="17"/>
  <c r="C261" i="15"/>
  <c r="D261" i="15"/>
  <c r="H258" i="20"/>
  <c r="I261" i="21"/>
  <c r="H262" i="17"/>
  <c r="H264" i="22"/>
  <c r="H262" i="15"/>
  <c r="F263" i="15"/>
  <c r="F264" i="15"/>
  <c r="H263" i="15"/>
  <c r="G264" i="19"/>
  <c r="F264" i="19"/>
  <c r="H263" i="16"/>
  <c r="E264" i="19"/>
  <c r="I263" i="20"/>
  <c r="H263" i="20"/>
  <c r="H262" i="21"/>
  <c r="F260" i="21"/>
  <c r="G263" i="15"/>
  <c r="E262" i="16"/>
  <c r="G266" i="18"/>
  <c r="H261" i="17"/>
  <c r="C263" i="19"/>
  <c r="D263" i="19"/>
  <c r="G267" i="18"/>
  <c r="E264" i="15"/>
  <c r="C265" i="19"/>
  <c r="D265" i="19"/>
  <c r="G265" i="19"/>
  <c r="G263" i="20"/>
  <c r="H264" i="15"/>
  <c r="I264" i="17"/>
  <c r="I263" i="17"/>
  <c r="C264" i="19"/>
  <c r="D264" i="19"/>
  <c r="F265" i="22"/>
  <c r="H263" i="21"/>
  <c r="H265" i="19"/>
  <c r="G268" i="18"/>
  <c r="F265" i="19"/>
  <c r="C261" i="20"/>
  <c r="D261" i="20"/>
  <c r="I265" i="19"/>
  <c r="E263" i="21"/>
  <c r="E268" i="18"/>
  <c r="H266" i="21"/>
  <c r="H264" i="21"/>
  <c r="F265" i="15"/>
  <c r="E264" i="20"/>
  <c r="G267" i="22"/>
  <c r="G264" i="21"/>
  <c r="C265" i="17"/>
  <c r="D265" i="17"/>
  <c r="F264" i="21"/>
  <c r="C268" i="18"/>
  <c r="D268" i="18"/>
  <c r="G265" i="15"/>
  <c r="I265" i="16"/>
  <c r="G264" i="20"/>
  <c r="H266" i="17"/>
  <c r="G267" i="15"/>
  <c r="E268" i="22"/>
  <c r="C269" i="19"/>
  <c r="D269" i="19"/>
  <c r="C266" i="15"/>
  <c r="D266" i="15"/>
  <c r="E267" i="15"/>
  <c r="H270" i="22"/>
  <c r="G270" i="19"/>
  <c r="I269" i="18"/>
  <c r="H265" i="21"/>
  <c r="H268" i="22"/>
  <c r="I266" i="17"/>
  <c r="F268" i="22"/>
  <c r="F269" i="18"/>
  <c r="F268" i="21"/>
  <c r="H266" i="16"/>
  <c r="E268" i="19"/>
  <c r="E267" i="16"/>
  <c r="C266" i="20"/>
  <c r="D266" i="20"/>
  <c r="H269" i="18"/>
  <c r="G268" i="22"/>
  <c r="H267" i="17"/>
  <c r="E272" i="18"/>
  <c r="F270" i="18"/>
  <c r="E269" i="21"/>
  <c r="F268" i="20"/>
  <c r="C269" i="15"/>
  <c r="D269" i="15"/>
  <c r="E269" i="15"/>
  <c r="G269" i="15"/>
  <c r="G268" i="20"/>
  <c r="E270" i="15"/>
  <c r="C269" i="22"/>
  <c r="D269" i="22"/>
  <c r="F267" i="20"/>
  <c r="G267" i="20"/>
  <c r="F266" i="21"/>
  <c r="C268" i="19"/>
  <c r="D268" i="19"/>
  <c r="C212" i="16"/>
  <c r="D212" i="16"/>
  <c r="G211" i="16"/>
  <c r="G212" i="20"/>
  <c r="I211" i="17"/>
  <c r="H214" i="15"/>
  <c r="G214" i="15"/>
  <c r="G215" i="18"/>
  <c r="C215" i="22"/>
  <c r="D215" i="22"/>
  <c r="E218" i="18"/>
  <c r="G214" i="21"/>
  <c r="I217" i="18"/>
  <c r="C216" i="15"/>
  <c r="D216" i="15"/>
  <c r="E215" i="16"/>
  <c r="C216" i="20"/>
  <c r="D216" i="20"/>
  <c r="C217" i="15"/>
  <c r="D217" i="15"/>
  <c r="H219" i="18"/>
  <c r="H215" i="21"/>
  <c r="F218" i="22"/>
  <c r="H216" i="16"/>
  <c r="H217" i="20"/>
  <c r="F218" i="15"/>
  <c r="I220" i="15"/>
  <c r="C215" i="16"/>
  <c r="D215" i="16"/>
  <c r="F218" i="17"/>
  <c r="C221" i="18"/>
  <c r="D221" i="18"/>
  <c r="C219" i="22"/>
  <c r="D219" i="22"/>
  <c r="G218" i="17"/>
  <c r="C216" i="16"/>
  <c r="D216" i="16"/>
  <c r="F219" i="15"/>
  <c r="G219" i="17"/>
  <c r="C219" i="17"/>
  <c r="D219" i="17"/>
  <c r="F220" i="20"/>
  <c r="I219" i="17"/>
  <c r="E218" i="20"/>
  <c r="H219" i="17"/>
  <c r="H220" i="20"/>
  <c r="H221" i="21"/>
  <c r="I221" i="22"/>
  <c r="G222" i="19"/>
  <c r="G219" i="21"/>
  <c r="E220" i="16"/>
  <c r="H221" i="17"/>
  <c r="G223" i="22"/>
  <c r="I220" i="16"/>
  <c r="E222" i="20"/>
  <c r="G221" i="21"/>
  <c r="C222" i="15"/>
  <c r="D222" i="15"/>
  <c r="C223" i="19"/>
  <c r="D223" i="19"/>
  <c r="C224" i="18"/>
  <c r="D224" i="18"/>
  <c r="I221" i="16"/>
  <c r="E225" i="18"/>
  <c r="F225" i="22"/>
  <c r="E221" i="21"/>
  <c r="I224" i="15"/>
  <c r="F223" i="20"/>
  <c r="H224" i="22"/>
  <c r="H225" i="19"/>
  <c r="I227" i="18"/>
  <c r="E223" i="16"/>
  <c r="I222" i="16"/>
  <c r="F226" i="18"/>
  <c r="H223" i="16"/>
  <c r="H226" i="22"/>
  <c r="G225" i="20"/>
  <c r="G226" i="22"/>
  <c r="I226" i="19"/>
  <c r="E228" i="18"/>
  <c r="F222" i="21"/>
  <c r="E226" i="22"/>
  <c r="H224" i="20"/>
  <c r="G223" i="21"/>
  <c r="H225" i="20"/>
  <c r="I225" i="20"/>
  <c r="H226" i="16"/>
  <c r="H226" i="19"/>
  <c r="C224" i="20"/>
  <c r="D224" i="20"/>
  <c r="F225" i="17"/>
  <c r="G225" i="22"/>
  <c r="G228" i="19"/>
  <c r="E228" i="19"/>
  <c r="I225" i="21"/>
  <c r="F227" i="19"/>
  <c r="E227" i="19"/>
  <c r="I225" i="16"/>
  <c r="H225" i="16"/>
  <c r="F226" i="20"/>
  <c r="I228" i="19"/>
  <c r="G227" i="22"/>
  <c r="G226" i="20"/>
  <c r="G229" i="18"/>
  <c r="G224" i="21"/>
  <c r="H226" i="17"/>
  <c r="H227" i="19"/>
  <c r="H227" i="22"/>
  <c r="E224" i="17"/>
  <c r="C227" i="22"/>
  <c r="D227" i="22"/>
  <c r="F230" i="19"/>
  <c r="F226" i="17"/>
  <c r="C228" i="16"/>
  <c r="D228" i="16"/>
  <c r="I230" i="22"/>
  <c r="E230" i="18"/>
  <c r="G230" i="19"/>
  <c r="I232" i="18"/>
  <c r="H229" i="19"/>
  <c r="H229" i="22"/>
  <c r="E230" i="15"/>
  <c r="C229" i="22"/>
  <c r="D229" i="22"/>
  <c r="I228" i="21"/>
  <c r="I231" i="18"/>
  <c r="F228" i="15"/>
  <c r="C227" i="19"/>
  <c r="D227" i="19"/>
  <c r="G229" i="15"/>
  <c r="H232" i="18"/>
  <c r="E227" i="21"/>
  <c r="F231" i="18"/>
  <c r="F226" i="21"/>
  <c r="G228" i="15"/>
  <c r="C229" i="16"/>
  <c r="D229" i="16"/>
  <c r="E231" i="18"/>
  <c r="I229" i="16"/>
  <c r="H231" i="18"/>
  <c r="E229" i="15"/>
  <c r="H230" i="22"/>
  <c r="F228" i="21"/>
  <c r="F234" i="18"/>
  <c r="C232" i="18"/>
  <c r="D232" i="18"/>
  <c r="G232" i="19"/>
  <c r="E230" i="17"/>
  <c r="F230" i="16"/>
  <c r="H229" i="16"/>
  <c r="G228" i="21"/>
  <c r="I229" i="17"/>
  <c r="F230" i="15"/>
  <c r="C228" i="21"/>
  <c r="D228" i="21"/>
  <c r="H230" i="17"/>
  <c r="I233" i="18"/>
  <c r="E226" i="21"/>
  <c r="G232" i="15"/>
  <c r="E229" i="21"/>
  <c r="E232" i="19"/>
  <c r="F230" i="17"/>
  <c r="F232" i="15"/>
  <c r="H229" i="21"/>
  <c r="H230" i="20"/>
  <c r="E234" i="18"/>
  <c r="G231" i="22"/>
  <c r="G233" i="19"/>
  <c r="C233" i="19"/>
  <c r="D233" i="19"/>
  <c r="C229" i="20"/>
  <c r="D229" i="20"/>
  <c r="H231" i="17"/>
  <c r="C230" i="20"/>
  <c r="D230" i="20"/>
  <c r="C235" i="22"/>
  <c r="D235" i="22"/>
  <c r="G233" i="17"/>
  <c r="F230" i="21"/>
  <c r="I233" i="22"/>
  <c r="E233" i="17"/>
  <c r="G235" i="19"/>
  <c r="C232" i="16"/>
  <c r="D232" i="16"/>
  <c r="C230" i="21"/>
  <c r="D230" i="21"/>
  <c r="G229" i="21"/>
  <c r="G237" i="18"/>
  <c r="H234" i="15"/>
  <c r="E234" i="22"/>
  <c r="I230" i="20"/>
  <c r="E233" i="22"/>
  <c r="H233" i="19"/>
  <c r="C231" i="16"/>
  <c r="D231" i="16"/>
  <c r="G236" i="22"/>
  <c r="H232" i="20"/>
  <c r="H234" i="22"/>
  <c r="I232" i="21"/>
  <c r="F236" i="22"/>
  <c r="I236" i="18"/>
  <c r="G233" i="22"/>
  <c r="F236" i="19"/>
  <c r="F234" i="15"/>
  <c r="C234" i="22"/>
  <c r="D234" i="22"/>
  <c r="F229" i="21"/>
  <c r="F234" i="19"/>
  <c r="I237" i="18"/>
  <c r="G236" i="18"/>
  <c r="E233" i="20"/>
  <c r="H234" i="20"/>
  <c r="E235" i="16"/>
  <c r="H233" i="16"/>
  <c r="I234" i="16"/>
  <c r="C234" i="21"/>
  <c r="D234" i="21"/>
  <c r="E236" i="19"/>
  <c r="H234" i="16"/>
  <c r="C234" i="17"/>
  <c r="D234" i="17"/>
  <c r="F237" i="19"/>
  <c r="C234" i="19"/>
  <c r="D234" i="19"/>
  <c r="H237" i="22"/>
  <c r="C237" i="22"/>
  <c r="D237" i="22"/>
  <c r="C236" i="18"/>
  <c r="D236" i="18"/>
  <c r="E236" i="22"/>
  <c r="I236" i="22"/>
  <c r="F237" i="22"/>
  <c r="H238" i="22"/>
  <c r="E236" i="16"/>
  <c r="C235" i="15"/>
  <c r="D235" i="15"/>
  <c r="G234" i="21"/>
  <c r="H240" i="18"/>
  <c r="I240" i="18"/>
  <c r="C233" i="17"/>
  <c r="D233" i="17"/>
  <c r="E240" i="18"/>
  <c r="F240" i="18"/>
  <c r="C238" i="22"/>
  <c r="D238" i="22"/>
  <c r="C239" i="18"/>
  <c r="D239" i="18"/>
  <c r="H239" i="18"/>
  <c r="C234" i="20"/>
  <c r="D234" i="20"/>
  <c r="F236" i="15"/>
  <c r="I239" i="19"/>
  <c r="E238" i="19"/>
  <c r="C240" i="18"/>
  <c r="D240" i="18"/>
  <c r="H238" i="15"/>
  <c r="F240" i="15"/>
  <c r="H237" i="20"/>
  <c r="H239" i="22"/>
  <c r="H236" i="16"/>
  <c r="I236" i="21"/>
  <c r="H239" i="19"/>
  <c r="I244" i="18"/>
  <c r="G237" i="20"/>
  <c r="C236" i="20"/>
  <c r="D236" i="20"/>
  <c r="G237" i="15"/>
  <c r="I239" i="22"/>
  <c r="I239" i="15"/>
  <c r="I238" i="16"/>
  <c r="C239" i="15"/>
  <c r="D239" i="15"/>
  <c r="H238" i="17"/>
  <c r="H241" i="18"/>
  <c r="G239" i="21"/>
  <c r="F236" i="17"/>
  <c r="C242" i="22"/>
  <c r="D242" i="22"/>
  <c r="E238" i="16"/>
  <c r="H238" i="16"/>
  <c r="F238" i="16"/>
  <c r="C238" i="17"/>
  <c r="D238" i="17"/>
  <c r="G242" i="18"/>
  <c r="F238" i="21"/>
  <c r="C242" i="16"/>
  <c r="D242" i="16"/>
  <c r="F240" i="19"/>
  <c r="E240" i="22"/>
  <c r="H242" i="19"/>
  <c r="H239" i="21"/>
  <c r="G240" i="16"/>
  <c r="G241" i="22"/>
  <c r="E244" i="18"/>
  <c r="E242" i="19"/>
  <c r="C240" i="16"/>
  <c r="D240" i="16"/>
  <c r="I243" i="19"/>
  <c r="G241" i="17"/>
  <c r="I243" i="18"/>
  <c r="I241" i="22"/>
  <c r="E241" i="19"/>
  <c r="F243" i="18"/>
  <c r="G242" i="22"/>
  <c r="C241" i="16"/>
  <c r="D241" i="16"/>
  <c r="E241" i="15"/>
  <c r="G244" i="18"/>
  <c r="G242" i="19"/>
  <c r="H239" i="16"/>
  <c r="C241" i="19"/>
  <c r="D241" i="19"/>
  <c r="I239" i="17"/>
  <c r="H239" i="20"/>
  <c r="F241" i="17"/>
  <c r="E238" i="21"/>
  <c r="F242" i="15"/>
  <c r="G242" i="15"/>
  <c r="C246" i="18"/>
  <c r="D246" i="18"/>
  <c r="H240" i="21"/>
  <c r="C243" i="22"/>
  <c r="D243" i="22"/>
  <c r="I243" i="22"/>
  <c r="I244" i="21"/>
  <c r="I241" i="21"/>
  <c r="I244" i="19"/>
  <c r="F241" i="21"/>
  <c r="G240" i="21"/>
  <c r="F244" i="21"/>
  <c r="I244" i="22"/>
  <c r="I240" i="21"/>
  <c r="G243" i="15"/>
  <c r="E241" i="20"/>
  <c r="I242" i="16"/>
  <c r="C245" i="18"/>
  <c r="D245" i="18"/>
  <c r="E240" i="21"/>
  <c r="E242" i="16"/>
  <c r="F245" i="20"/>
  <c r="E245" i="21"/>
  <c r="F247" i="18"/>
  <c r="G242" i="21"/>
  <c r="C245" i="16"/>
  <c r="D245" i="16"/>
  <c r="H247" i="18"/>
  <c r="C247" i="18"/>
  <c r="D247" i="18"/>
  <c r="G242" i="20"/>
  <c r="G245" i="19"/>
  <c r="C245" i="19"/>
  <c r="D245" i="19"/>
  <c r="C244" i="15"/>
  <c r="D244" i="15"/>
  <c r="G244" i="19"/>
  <c r="G244" i="15"/>
  <c r="I243" i="17"/>
  <c r="E245" i="16"/>
  <c r="I246" i="18"/>
  <c r="G248" i="18"/>
  <c r="G243" i="21"/>
  <c r="E245" i="22"/>
  <c r="F245" i="16"/>
  <c r="G248" i="19"/>
  <c r="I248" i="19"/>
  <c r="I245" i="15"/>
  <c r="H247" i="15"/>
  <c r="C244" i="16"/>
  <c r="D244" i="16"/>
  <c r="E246" i="15"/>
  <c r="I245" i="17"/>
  <c r="C247" i="15"/>
  <c r="D247" i="15"/>
  <c r="F246" i="22"/>
  <c r="E248" i="19"/>
  <c r="H245" i="20"/>
  <c r="E244" i="16"/>
  <c r="H247" i="22"/>
  <c r="H246" i="22"/>
  <c r="I245" i="21"/>
  <c r="F248" i="18"/>
  <c r="F244" i="20"/>
  <c r="F245" i="17"/>
  <c r="G246" i="15"/>
  <c r="H246" i="15"/>
  <c r="E248" i="20"/>
  <c r="H247" i="20"/>
  <c r="I252" i="18"/>
  <c r="H252" i="18"/>
  <c r="C247" i="17"/>
  <c r="D247" i="17"/>
  <c r="C245" i="20"/>
  <c r="D245" i="20"/>
  <c r="E246" i="16"/>
  <c r="H250" i="18"/>
  <c r="C247" i="16"/>
  <c r="D247" i="16"/>
  <c r="H250" i="19"/>
  <c r="C246" i="21"/>
  <c r="D246" i="21"/>
  <c r="C246" i="19"/>
  <c r="D246" i="19"/>
  <c r="H248" i="22"/>
  <c r="H247" i="17"/>
  <c r="F247" i="17"/>
  <c r="I250" i="18"/>
  <c r="G250" i="18"/>
  <c r="F249" i="22"/>
  <c r="H247" i="16"/>
  <c r="E247" i="22"/>
  <c r="E249" i="19"/>
  <c r="I246" i="20"/>
  <c r="I249" i="19"/>
  <c r="I250" i="19"/>
  <c r="G248" i="17"/>
  <c r="F248" i="17"/>
  <c r="I248" i="20"/>
  <c r="I250" i="15"/>
  <c r="H254" i="22"/>
  <c r="F249" i="20"/>
  <c r="G249" i="20"/>
  <c r="I249" i="17"/>
  <c r="I249" i="20"/>
  <c r="H248" i="21"/>
  <c r="C248" i="16"/>
  <c r="D248" i="16"/>
  <c r="F252" i="17"/>
  <c r="I248" i="17"/>
  <c r="I248" i="21"/>
  <c r="G249" i="15"/>
  <c r="C248" i="20"/>
  <c r="D248" i="20"/>
  <c r="H251" i="22"/>
  <c r="G251" i="22"/>
  <c r="C251" i="22"/>
  <c r="D251" i="22"/>
  <c r="H249" i="16"/>
  <c r="I251" i="22"/>
  <c r="E251" i="22"/>
  <c r="E250" i="21"/>
  <c r="G256" i="18"/>
  <c r="G252" i="20"/>
  <c r="H252" i="17"/>
  <c r="C248" i="17"/>
  <c r="D248" i="17"/>
  <c r="C252" i="20"/>
  <c r="D252" i="20"/>
  <c r="C251" i="16"/>
  <c r="D251" i="16"/>
  <c r="I253" i="22"/>
  <c r="H255" i="18"/>
  <c r="H251" i="20"/>
  <c r="H249" i="15"/>
  <c r="F248" i="16"/>
  <c r="G252" i="22"/>
  <c r="G250" i="16"/>
  <c r="G252" i="17"/>
  <c r="I250" i="21"/>
  <c r="G251" i="17"/>
  <c r="C250" i="21"/>
  <c r="D250" i="21"/>
  <c r="G250" i="17"/>
  <c r="F252" i="19"/>
  <c r="C251" i="15"/>
  <c r="D251" i="15"/>
  <c r="C250" i="20"/>
  <c r="D250" i="20"/>
  <c r="G253" i="19"/>
  <c r="I251" i="17"/>
  <c r="F255" i="18"/>
  <c r="E251" i="17"/>
  <c r="I250" i="17"/>
  <c r="H250" i="20"/>
  <c r="E252" i="17"/>
  <c r="H252" i="15"/>
  <c r="E257" i="18"/>
  <c r="I255" i="17"/>
  <c r="F254" i="16"/>
  <c r="C257" i="19"/>
  <c r="D257" i="19"/>
  <c r="G255" i="19"/>
  <c r="G254" i="22"/>
  <c r="H252" i="21"/>
  <c r="C251" i="20"/>
  <c r="D251" i="20"/>
  <c r="H255" i="22"/>
  <c r="E257" i="19"/>
  <c r="I255" i="22"/>
  <c r="G252" i="21"/>
  <c r="F253" i="16"/>
  <c r="C252" i="16"/>
  <c r="D252" i="16"/>
  <c r="E258" i="18"/>
  <c r="H258" i="22"/>
  <c r="F252" i="21"/>
  <c r="C253" i="17"/>
  <c r="D253" i="17"/>
  <c r="F254" i="18"/>
  <c r="F254" i="15"/>
  <c r="F253" i="20"/>
  <c r="I252" i="21"/>
  <c r="C254" i="22"/>
  <c r="D254" i="22"/>
  <c r="C252" i="17"/>
  <c r="D252" i="17"/>
  <c r="I255" i="21"/>
  <c r="H257" i="22"/>
  <c r="H257" i="16"/>
  <c r="I259" i="18"/>
  <c r="F255" i="17"/>
  <c r="G254" i="17"/>
  <c r="C255" i="17"/>
  <c r="D255" i="17"/>
  <c r="H259" i="19"/>
  <c r="F255" i="15"/>
  <c r="H255" i="15"/>
  <c r="H254" i="21"/>
  <c r="I255" i="15"/>
  <c r="H255" i="20"/>
  <c r="E256" i="22"/>
  <c r="G254" i="21"/>
  <c r="F252" i="16"/>
  <c r="G255" i="15"/>
  <c r="G258" i="15"/>
  <c r="G256" i="15"/>
  <c r="I256" i="19"/>
  <c r="G261" i="18"/>
  <c r="G257" i="17"/>
  <c r="G260" i="22"/>
  <c r="C256" i="17"/>
  <c r="D256" i="17"/>
  <c r="E254" i="17"/>
  <c r="E257" i="20"/>
  <c r="F257" i="16"/>
  <c r="F258" i="16"/>
  <c r="C261" i="18"/>
  <c r="D261" i="18"/>
  <c r="I260" i="18"/>
  <c r="F258" i="15"/>
  <c r="E259" i="15"/>
  <c r="H256" i="20"/>
  <c r="G255" i="21"/>
  <c r="I263" i="18"/>
  <c r="F261" i="18"/>
  <c r="H257" i="20"/>
  <c r="H260" i="18"/>
  <c r="H258" i="19"/>
  <c r="F257" i="17"/>
  <c r="G256" i="17"/>
  <c r="H259" i="15"/>
  <c r="G257" i="15"/>
  <c r="F262" i="18"/>
  <c r="H259" i="20"/>
  <c r="C259" i="15"/>
  <c r="D259" i="15"/>
  <c r="F258" i="20"/>
  <c r="C261" i="22"/>
  <c r="D261" i="22"/>
  <c r="C259" i="19"/>
  <c r="D259" i="19"/>
  <c r="E259" i="20"/>
  <c r="G260" i="15"/>
  <c r="H256" i="21"/>
  <c r="E260" i="22"/>
  <c r="I256" i="21"/>
  <c r="G262" i="18"/>
  <c r="H263" i="18"/>
  <c r="F259" i="21"/>
  <c r="E262" i="19"/>
  <c r="F263" i="18"/>
  <c r="G259" i="22"/>
  <c r="C260" i="19"/>
  <c r="D260" i="19"/>
  <c r="E260" i="16"/>
  <c r="I260" i="15"/>
  <c r="G258" i="17"/>
  <c r="H259" i="21"/>
  <c r="I259" i="16"/>
  <c r="I258" i="21"/>
  <c r="G261" i="19"/>
  <c r="C260" i="17"/>
  <c r="D260" i="17"/>
  <c r="H262" i="19"/>
  <c r="F263" i="19"/>
  <c r="G262" i="19"/>
  <c r="C259" i="20"/>
  <c r="D259" i="20"/>
  <c r="F261" i="19"/>
  <c r="E260" i="21"/>
  <c r="F262" i="16"/>
  <c r="E262" i="15"/>
  <c r="G264" i="22"/>
  <c r="I261" i="15"/>
  <c r="I259" i="17"/>
  <c r="I262" i="16"/>
  <c r="F262" i="15"/>
  <c r="E261" i="15"/>
  <c r="F262" i="19"/>
  <c r="E263" i="15"/>
  <c r="F261" i="21"/>
  <c r="F264" i="22"/>
  <c r="G262" i="15"/>
  <c r="F266" i="18"/>
  <c r="F267" i="18"/>
  <c r="F261" i="17"/>
  <c r="C264" i="15"/>
  <c r="D264" i="15"/>
  <c r="I260" i="21"/>
  <c r="C265" i="18"/>
  <c r="D265" i="18"/>
  <c r="H262" i="16"/>
  <c r="G261" i="21"/>
  <c r="I262" i="17"/>
  <c r="E261" i="20"/>
  <c r="G263" i="19"/>
  <c r="H266" i="18"/>
  <c r="E263" i="19"/>
  <c r="G261" i="20"/>
  <c r="H265" i="17"/>
  <c r="F262" i="21"/>
  <c r="I264" i="15"/>
  <c r="G265" i="22"/>
  <c r="F266" i="22"/>
  <c r="I263" i="21"/>
  <c r="G264" i="17"/>
  <c r="E261" i="17"/>
  <c r="G264" i="16"/>
  <c r="E263" i="17"/>
  <c r="H263" i="17"/>
  <c r="H266" i="19"/>
  <c r="C262" i="21"/>
  <c r="D262" i="21"/>
  <c r="G262" i="20"/>
  <c r="H267" i="18"/>
  <c r="G263" i="17"/>
  <c r="E266" i="19"/>
  <c r="H264" i="17"/>
  <c r="F265" i="16"/>
  <c r="I267" i="17"/>
  <c r="E265" i="17"/>
  <c r="C267" i="18"/>
  <c r="D267" i="18"/>
  <c r="C264" i="20"/>
  <c r="D264" i="20"/>
  <c r="H265" i="15"/>
  <c r="F264" i="20"/>
  <c r="F265" i="17"/>
  <c r="C263" i="16"/>
  <c r="D263" i="16"/>
  <c r="I265" i="17"/>
  <c r="F270" i="22"/>
  <c r="H264" i="20"/>
  <c r="H267" i="22"/>
  <c r="F268" i="19"/>
  <c r="H267" i="15"/>
  <c r="C266" i="19"/>
  <c r="D266" i="19"/>
  <c r="E267" i="19"/>
  <c r="I266" i="20"/>
  <c r="C270" i="18"/>
  <c r="D270" i="18"/>
  <c r="G265" i="21"/>
  <c r="E269" i="19"/>
  <c r="C267" i="17"/>
  <c r="D267" i="17"/>
  <c r="E266" i="16"/>
  <c r="E265" i="21"/>
  <c r="I270" i="18"/>
  <c r="F266" i="16"/>
  <c r="H267" i="16"/>
  <c r="I269" i="19"/>
  <c r="C266" i="17"/>
  <c r="D266" i="17"/>
  <c r="H268" i="19"/>
  <c r="G266" i="16"/>
  <c r="F265" i="21"/>
  <c r="H267" i="19"/>
  <c r="E266" i="20"/>
  <c r="H272" i="19"/>
  <c r="C270" i="16"/>
  <c r="D270" i="16"/>
  <c r="H268" i="20"/>
  <c r="G266" i="20"/>
  <c r="F267" i="21"/>
  <c r="C268" i="21"/>
  <c r="D268" i="21"/>
  <c r="I267" i="21"/>
  <c r="G268" i="16"/>
  <c r="H268" i="17"/>
  <c r="F268" i="17"/>
  <c r="I270" i="15"/>
  <c r="G271" i="18"/>
  <c r="I270" i="22"/>
  <c r="I268" i="20"/>
  <c r="E271" i="18"/>
  <c r="C267" i="19"/>
  <c r="D267" i="19"/>
  <c r="E266" i="21"/>
  <c r="E268" i="16"/>
  <c r="E268" i="20"/>
  <c r="I268" i="15"/>
  <c r="F271" i="18"/>
  <c r="I268" i="17"/>
  <c r="H267" i="20"/>
  <c r="H270" i="21"/>
  <c r="G271" i="22"/>
  <c r="C270" i="20"/>
  <c r="D270" i="20"/>
  <c r="H271" i="16"/>
  <c r="G270" i="16"/>
  <c r="C274" i="18"/>
  <c r="D274" i="18"/>
  <c r="I274" i="18"/>
  <c r="H269" i="21"/>
  <c r="E271" i="19"/>
  <c r="H269" i="20"/>
  <c r="I271" i="19"/>
  <c r="C273" i="22"/>
  <c r="D273" i="22"/>
  <c r="H271" i="17"/>
  <c r="C271" i="18"/>
  <c r="D271" i="18"/>
  <c r="I273" i="18"/>
  <c r="E269" i="17"/>
  <c r="G269" i="16"/>
  <c r="I272" i="19"/>
  <c r="F270" i="17"/>
  <c r="I270" i="17"/>
  <c r="F273" i="18"/>
  <c r="E270" i="21"/>
  <c r="H271" i="20"/>
  <c r="C269" i="17"/>
  <c r="D269" i="17"/>
  <c r="F274" i="22"/>
  <c r="I270" i="21"/>
  <c r="H274" i="18"/>
  <c r="I274" i="19"/>
  <c r="H272" i="20"/>
  <c r="C271" i="19"/>
  <c r="D271" i="19"/>
  <c r="H274" i="19"/>
  <c r="E273" i="15"/>
  <c r="C272" i="15"/>
  <c r="D272" i="15"/>
  <c r="H275" i="18"/>
  <c r="I272" i="17"/>
  <c r="E274" i="19"/>
  <c r="G272" i="17"/>
  <c r="I269" i="17"/>
  <c r="E273" i="19"/>
  <c r="H274" i="22"/>
  <c r="E273" i="22"/>
  <c r="E275" i="19"/>
  <c r="G273" i="17"/>
  <c r="G275" i="22"/>
  <c r="G272" i="16"/>
  <c r="H272" i="21"/>
  <c r="E273" i="17"/>
  <c r="C278" i="18"/>
  <c r="D278" i="18"/>
  <c r="E272" i="15"/>
  <c r="I275" i="22"/>
  <c r="C212" i="15"/>
  <c r="D212" i="15"/>
  <c r="F210" i="17"/>
  <c r="E212" i="16"/>
  <c r="G214" i="19"/>
  <c r="H213" i="17"/>
  <c r="I213" i="16"/>
  <c r="H217" i="18"/>
  <c r="G213" i="16"/>
  <c r="E215" i="17"/>
  <c r="E215" i="15"/>
  <c r="H218" i="18"/>
  <c r="F214" i="17"/>
  <c r="H215" i="17"/>
  <c r="G217" i="15"/>
  <c r="F215" i="21"/>
  <c r="H217" i="17"/>
  <c r="E217" i="17"/>
  <c r="E217" i="20"/>
  <c r="G217" i="17"/>
  <c r="I218" i="19"/>
  <c r="F217" i="20"/>
  <c r="F218" i="21"/>
  <c r="C217" i="16"/>
  <c r="D217" i="16"/>
  <c r="G223" i="18"/>
  <c r="G217" i="21"/>
  <c r="I221" i="18"/>
  <c r="C222" i="18"/>
  <c r="D222" i="18"/>
  <c r="F220" i="15"/>
  <c r="I218" i="17"/>
  <c r="H218" i="21"/>
  <c r="I218" i="20"/>
  <c r="H221" i="22"/>
  <c r="H217" i="21"/>
  <c r="E220" i="17"/>
  <c r="G219" i="16"/>
  <c r="I219" i="15"/>
  <c r="C219" i="16"/>
  <c r="D219" i="16"/>
  <c r="I220" i="20"/>
  <c r="H223" i="19"/>
  <c r="C220" i="17"/>
  <c r="D220" i="17"/>
  <c r="F222" i="22"/>
  <c r="F223" i="22"/>
  <c r="E222" i="15"/>
  <c r="H220" i="21"/>
  <c r="E221" i="22"/>
  <c r="G220" i="16"/>
  <c r="C223" i="15"/>
  <c r="D223" i="15"/>
  <c r="I221" i="21"/>
  <c r="C221" i="16"/>
  <c r="D221" i="16"/>
  <c r="I223" i="15"/>
  <c r="E222" i="17"/>
  <c r="F221" i="16"/>
  <c r="H225" i="22"/>
  <c r="H224" i="15"/>
  <c r="C224" i="22"/>
  <c r="D224" i="22"/>
  <c r="G223" i="20"/>
  <c r="G223" i="16"/>
  <c r="I225" i="19"/>
  <c r="E223" i="15"/>
  <c r="I222" i="17"/>
  <c r="F224" i="22"/>
  <c r="E225" i="19"/>
  <c r="F226" i="22"/>
  <c r="E224" i="20"/>
  <c r="C225" i="15"/>
  <c r="D225" i="15"/>
  <c r="G222" i="21"/>
  <c r="F228" i="18"/>
  <c r="F223" i="21"/>
  <c r="F224" i="17"/>
  <c r="G224" i="16"/>
  <c r="I226" i="22"/>
  <c r="I225" i="22"/>
  <c r="C223" i="21"/>
  <c r="D223" i="21"/>
  <c r="F228" i="19"/>
  <c r="H226" i="15"/>
  <c r="E223" i="21"/>
  <c r="I229" i="18"/>
  <c r="G227" i="15"/>
  <c r="F229" i="18"/>
  <c r="C227" i="21"/>
  <c r="D227" i="21"/>
  <c r="E226" i="15"/>
  <c r="C224" i="21"/>
  <c r="D224" i="21"/>
  <c r="H224" i="21"/>
  <c r="G230" i="22"/>
  <c r="G225" i="16"/>
  <c r="C226" i="16"/>
  <c r="D226" i="16"/>
  <c r="F225" i="16"/>
  <c r="E225" i="17"/>
  <c r="E229" i="18"/>
  <c r="G226" i="16"/>
  <c r="G226" i="15"/>
  <c r="E222" i="21"/>
  <c r="H226" i="21"/>
  <c r="F226" i="15"/>
  <c r="E226" i="20"/>
  <c r="H227" i="15"/>
  <c r="I227" i="21"/>
  <c r="G229" i="22"/>
  <c r="I227" i="16"/>
  <c r="F227" i="21"/>
  <c r="I226" i="21"/>
  <c r="I228" i="16"/>
  <c r="I228" i="15"/>
  <c r="G228" i="17"/>
  <c r="H228" i="20"/>
  <c r="C228" i="20"/>
  <c r="D228" i="20"/>
  <c r="H227" i="16"/>
  <c r="F228" i="20"/>
  <c r="H228" i="16"/>
  <c r="G228" i="20"/>
  <c r="C229" i="15"/>
  <c r="D229" i="15"/>
  <c r="F228" i="17"/>
  <c r="F229" i="19"/>
  <c r="G230" i="15"/>
  <c r="C226" i="20"/>
  <c r="D226" i="20"/>
  <c r="G231" i="18"/>
  <c r="F232" i="18"/>
  <c r="F229" i="17"/>
  <c r="H227" i="17"/>
  <c r="C230" i="22"/>
  <c r="D230" i="22"/>
  <c r="E229" i="19"/>
  <c r="G227" i="17"/>
  <c r="H232" i="19"/>
  <c r="C230" i="19"/>
  <c r="D230" i="19"/>
  <c r="E228" i="21"/>
  <c r="H231" i="19"/>
  <c r="F231" i="19"/>
  <c r="I234" i="18"/>
  <c r="H229" i="20"/>
  <c r="I231" i="22"/>
  <c r="E233" i="19"/>
  <c r="E228" i="17"/>
  <c r="G230" i="17"/>
  <c r="G231" i="19"/>
  <c r="G229" i="16"/>
  <c r="C227" i="20"/>
  <c r="D227" i="20"/>
  <c r="C233" i="18"/>
  <c r="D233" i="18"/>
  <c r="C229" i="17"/>
  <c r="D229" i="17"/>
  <c r="E229" i="16"/>
  <c r="I230" i="17"/>
  <c r="H235" i="18"/>
  <c r="C230" i="16"/>
  <c r="D230" i="16"/>
  <c r="G231" i="15"/>
  <c r="I229" i="21"/>
  <c r="I231" i="15"/>
  <c r="H231" i="16"/>
  <c r="F231" i="17"/>
  <c r="F231" i="15"/>
  <c r="H236" i="18"/>
  <c r="G235" i="18"/>
  <c r="E231" i="21"/>
  <c r="E235" i="19"/>
  <c r="H233" i="20"/>
  <c r="I232" i="22"/>
  <c r="F233" i="19"/>
  <c r="F236" i="18"/>
  <c r="H235" i="22"/>
  <c r="G234" i="15"/>
  <c r="G232" i="22"/>
  <c r="G230" i="21"/>
  <c r="E233" i="15"/>
  <c r="C231" i="20"/>
  <c r="D231" i="20"/>
  <c r="G231" i="21"/>
  <c r="I231" i="20"/>
  <c r="C232" i="15"/>
  <c r="D232" i="15"/>
  <c r="H232" i="22"/>
  <c r="H234" i="19"/>
  <c r="C231" i="21"/>
  <c r="D231" i="21"/>
  <c r="I234" i="20"/>
  <c r="I233" i="15"/>
  <c r="E233" i="16"/>
  <c r="I232" i="17"/>
  <c r="F234" i="22"/>
  <c r="E236" i="18"/>
  <c r="G231" i="17"/>
  <c r="I232" i="16"/>
  <c r="I232" i="20"/>
  <c r="I233" i="16"/>
  <c r="H233" i="21"/>
  <c r="C233" i="21"/>
  <c r="D233" i="21"/>
  <c r="G232" i="16"/>
  <c r="G233" i="21"/>
  <c r="F238" i="18"/>
  <c r="G239" i="18"/>
  <c r="I235" i="19"/>
  <c r="C236" i="19"/>
  <c r="D236" i="19"/>
  <c r="G235" i="22"/>
  <c r="H237" i="19"/>
  <c r="I237" i="22"/>
  <c r="F235" i="15"/>
  <c r="I239" i="18"/>
  <c r="C233" i="15"/>
  <c r="D233" i="15"/>
  <c r="I238" i="18"/>
  <c r="E233" i="21"/>
  <c r="G234" i="16"/>
  <c r="F232" i="16"/>
  <c r="G237" i="19"/>
  <c r="I234" i="21"/>
  <c r="I238" i="22"/>
  <c r="E237" i="22"/>
  <c r="G238" i="19"/>
  <c r="G236" i="17"/>
  <c r="C236" i="17"/>
  <c r="D236" i="17"/>
  <c r="C235" i="20"/>
  <c r="D235" i="20"/>
  <c r="I238" i="19"/>
  <c r="G236" i="16"/>
  <c r="G235" i="20"/>
  <c r="F235" i="16"/>
  <c r="H237" i="15"/>
  <c r="E238" i="22"/>
  <c r="H235" i="20"/>
  <c r="C235" i="17"/>
  <c r="D235" i="17"/>
  <c r="I240" i="22"/>
  <c r="C239" i="22"/>
  <c r="D239" i="22"/>
  <c r="H236" i="21"/>
  <c r="G239" i="19"/>
  <c r="C237" i="17"/>
  <c r="D237" i="17"/>
  <c r="E236" i="21"/>
  <c r="C236" i="21"/>
  <c r="D236" i="21"/>
  <c r="C237" i="15"/>
  <c r="D237" i="15"/>
  <c r="I237" i="20"/>
  <c r="G239" i="22"/>
  <c r="G236" i="20"/>
  <c r="E237" i="17"/>
  <c r="H236" i="20"/>
  <c r="F237" i="20"/>
  <c r="I238" i="20"/>
  <c r="G237" i="21"/>
  <c r="I242" i="22"/>
  <c r="I237" i="16"/>
  <c r="C237" i="21"/>
  <c r="D237" i="21"/>
  <c r="H239" i="15"/>
  <c r="C237" i="20"/>
  <c r="D237" i="20"/>
  <c r="I237" i="21"/>
  <c r="C240" i="22"/>
  <c r="D240" i="22"/>
  <c r="F236" i="16"/>
  <c r="E237" i="21"/>
  <c r="G238" i="21"/>
  <c r="G237" i="16"/>
  <c r="E242" i="18"/>
  <c r="F240" i="22"/>
  <c r="G240" i="19"/>
  <c r="H240" i="19"/>
  <c r="C240" i="15"/>
  <c r="D240" i="15"/>
  <c r="E242" i="22"/>
  <c r="C238" i="21"/>
  <c r="D238" i="21"/>
  <c r="F239" i="21"/>
  <c r="E240" i="20"/>
  <c r="E239" i="20"/>
  <c r="F239" i="16"/>
  <c r="H241" i="22"/>
  <c r="F240" i="20"/>
  <c r="G239" i="20"/>
  <c r="F239" i="17"/>
  <c r="I239" i="16"/>
  <c r="F240" i="16"/>
  <c r="E238" i="17"/>
  <c r="H242" i="22"/>
  <c r="G240" i="20"/>
  <c r="C242" i="19"/>
  <c r="D242" i="19"/>
  <c r="H243" i="18"/>
  <c r="C241" i="17"/>
  <c r="D241" i="17"/>
  <c r="I241" i="19"/>
  <c r="I239" i="21"/>
  <c r="C241" i="15"/>
  <c r="D241" i="15"/>
  <c r="H241" i="17"/>
  <c r="H243" i="19"/>
  <c r="F240" i="17"/>
  <c r="I242" i="15"/>
  <c r="F241" i="20"/>
  <c r="H246" i="18"/>
  <c r="C240" i="21"/>
  <c r="D240" i="21"/>
  <c r="G242" i="16"/>
  <c r="C243" i="15"/>
  <c r="D243" i="15"/>
  <c r="H244" i="22"/>
  <c r="E242" i="17"/>
  <c r="E241" i="16"/>
  <c r="E241" i="21"/>
  <c r="F243" i="15"/>
  <c r="H243" i="21"/>
  <c r="C243" i="18"/>
  <c r="D243" i="18"/>
  <c r="F246" i="18"/>
  <c r="H243" i="15"/>
  <c r="F244" i="17"/>
  <c r="I245" i="18"/>
  <c r="G244" i="22"/>
  <c r="H243" i="22"/>
  <c r="C239" i="20"/>
  <c r="D239" i="20"/>
  <c r="H242" i="20"/>
  <c r="F243" i="16"/>
  <c r="E247" i="18"/>
  <c r="H245" i="19"/>
  <c r="G243" i="20"/>
  <c r="G245" i="22"/>
  <c r="I242" i="20"/>
  <c r="H244" i="19"/>
  <c r="F243" i="20"/>
  <c r="I244" i="17"/>
  <c r="I245" i="16"/>
  <c r="I243" i="16"/>
  <c r="C244" i="21"/>
  <c r="D244" i="21"/>
  <c r="H245" i="16"/>
  <c r="F244" i="15"/>
  <c r="H244" i="15"/>
  <c r="H243" i="20"/>
  <c r="I247" i="18"/>
  <c r="C243" i="17"/>
  <c r="D243" i="17"/>
  <c r="C246" i="22"/>
  <c r="D246" i="22"/>
  <c r="E244" i="21"/>
  <c r="E246" i="22"/>
  <c r="I244" i="16"/>
  <c r="G249" i="18"/>
  <c r="F246" i="19"/>
  <c r="E247" i="19"/>
  <c r="H246" i="19"/>
  <c r="I246" i="22"/>
  <c r="E244" i="20"/>
  <c r="C245" i="21"/>
  <c r="D245" i="21"/>
  <c r="C243" i="20"/>
  <c r="D243" i="20"/>
  <c r="C245" i="17"/>
  <c r="D245" i="17"/>
  <c r="I244" i="20"/>
  <c r="F247" i="22"/>
  <c r="C242" i="20"/>
  <c r="D242" i="20"/>
  <c r="H249" i="18"/>
  <c r="G244" i="20"/>
  <c r="G244" i="21"/>
  <c r="G245" i="16"/>
  <c r="H243" i="17"/>
  <c r="E248" i="22"/>
  <c r="F250" i="19"/>
  <c r="G247" i="16"/>
  <c r="G246" i="16"/>
  <c r="E249" i="22"/>
  <c r="C246" i="17"/>
  <c r="D246" i="17"/>
  <c r="C249" i="22"/>
  <c r="D249" i="22"/>
  <c r="E247" i="15"/>
  <c r="G246" i="17"/>
  <c r="H246" i="20"/>
  <c r="G248" i="22"/>
  <c r="C249" i="19"/>
  <c r="D249" i="19"/>
  <c r="E250" i="18"/>
  <c r="I247" i="16"/>
  <c r="I250" i="22"/>
  <c r="E247" i="17"/>
  <c r="F250" i="22"/>
  <c r="I246" i="21"/>
  <c r="C246" i="16"/>
  <c r="D246" i="16"/>
  <c r="F252" i="18"/>
  <c r="I246" i="17"/>
  <c r="F248" i="15"/>
  <c r="E247" i="16"/>
  <c r="C250" i="22"/>
  <c r="D250" i="22"/>
  <c r="F250" i="15"/>
  <c r="E249" i="15"/>
  <c r="H248" i="20"/>
  <c r="C253" i="18"/>
  <c r="D253" i="18"/>
  <c r="F249" i="19"/>
  <c r="G252" i="18"/>
  <c r="C251" i="18"/>
  <c r="D251" i="18"/>
  <c r="E248" i="15"/>
  <c r="I249" i="15"/>
  <c r="G248" i="20"/>
  <c r="H247" i="21"/>
  <c r="C252" i="18"/>
  <c r="D252" i="18"/>
  <c r="F249" i="17"/>
  <c r="I248" i="16"/>
  <c r="E248" i="17"/>
  <c r="G250" i="15"/>
  <c r="C250" i="19"/>
  <c r="D250" i="19"/>
  <c r="I254" i="15"/>
  <c r="F251" i="19"/>
  <c r="F249" i="16"/>
  <c r="E251" i="19"/>
  <c r="H250" i="21"/>
  <c r="E255" i="18"/>
  <c r="C251" i="19"/>
  <c r="D251" i="19"/>
  <c r="H252" i="19"/>
  <c r="E250" i="20"/>
  <c r="C249" i="20"/>
  <c r="D249" i="20"/>
  <c r="F250" i="20"/>
  <c r="E252" i="21"/>
  <c r="E254" i="19"/>
  <c r="F253" i="19"/>
  <c r="H253" i="19"/>
  <c r="E254" i="18"/>
  <c r="G258" i="18"/>
  <c r="E250" i="17"/>
  <c r="I252" i="20"/>
  <c r="H254" i="15"/>
  <c r="F253" i="15"/>
  <c r="F252" i="20"/>
  <c r="I250" i="16"/>
  <c r="F249" i="21"/>
  <c r="I254" i="18"/>
  <c r="E252" i="19"/>
  <c r="H250" i="16"/>
  <c r="H254" i="19"/>
  <c r="G255" i="18"/>
  <c r="G253" i="16"/>
  <c r="C252" i="15"/>
  <c r="D252" i="15"/>
  <c r="E252" i="22"/>
  <c r="G253" i="15"/>
  <c r="C252" i="22"/>
  <c r="D252" i="22"/>
  <c r="C253" i="15"/>
  <c r="D253" i="15"/>
  <c r="F255" i="19"/>
  <c r="H251" i="17"/>
  <c r="E253" i="22"/>
  <c r="C257" i="18"/>
  <c r="D257" i="18"/>
  <c r="I253" i="17"/>
  <c r="C255" i="22"/>
  <c r="D255" i="22"/>
  <c r="E252" i="16"/>
  <c r="G251" i="21"/>
  <c r="I254" i="16"/>
  <c r="I257" i="22"/>
  <c r="G253" i="17"/>
  <c r="E252" i="15"/>
  <c r="E253" i="21"/>
  <c r="E253" i="16"/>
  <c r="I253" i="16"/>
  <c r="C255" i="21"/>
  <c r="D255" i="21"/>
  <c r="E253" i="20"/>
  <c r="G254" i="15"/>
  <c r="F254" i="22"/>
  <c r="G257" i="18"/>
  <c r="C254" i="16"/>
  <c r="D254" i="16"/>
  <c r="H251" i="21"/>
  <c r="F251" i="21"/>
  <c r="E251" i="21"/>
  <c r="I257" i="20"/>
  <c r="G259" i="18"/>
  <c r="G257" i="16"/>
  <c r="I256" i="22"/>
  <c r="H259" i="18"/>
  <c r="F254" i="20"/>
  <c r="C255" i="19"/>
  <c r="D255" i="19"/>
  <c r="H255" i="17"/>
  <c r="H257" i="19"/>
  <c r="E255" i="17"/>
  <c r="I256" i="15"/>
  <c r="G255" i="20"/>
  <c r="I254" i="17"/>
  <c r="H254" i="17"/>
  <c r="H255" i="16"/>
  <c r="H256" i="15"/>
  <c r="F254" i="17"/>
  <c r="F254" i="21"/>
  <c r="E254" i="20"/>
  <c r="C257" i="22"/>
  <c r="D257" i="22"/>
  <c r="E257" i="17"/>
  <c r="I256" i="16"/>
  <c r="F256" i="16"/>
  <c r="G258" i="19"/>
  <c r="C256" i="20"/>
  <c r="D256" i="20"/>
  <c r="E258" i="19"/>
  <c r="E257" i="16"/>
  <c r="E259" i="22"/>
  <c r="C259" i="22"/>
  <c r="D259" i="22"/>
  <c r="I256" i="20"/>
  <c r="F256" i="20"/>
  <c r="F258" i="19"/>
  <c r="C256" i="19"/>
  <c r="D256" i="19"/>
  <c r="C260" i="22"/>
  <c r="D260" i="22"/>
  <c r="C257" i="16"/>
  <c r="D257" i="16"/>
  <c r="C258" i="22"/>
  <c r="D258" i="22"/>
  <c r="F257" i="22"/>
  <c r="I256" i="17"/>
  <c r="F260" i="22"/>
  <c r="I257" i="17"/>
  <c r="H261" i="18"/>
  <c r="F258" i="21"/>
  <c r="H260" i="22"/>
  <c r="G260" i="17"/>
  <c r="C260" i="15"/>
  <c r="D260" i="15"/>
  <c r="I259" i="20"/>
  <c r="E258" i="17"/>
  <c r="F259" i="20"/>
  <c r="H260" i="19"/>
  <c r="I261" i="22"/>
  <c r="E256" i="21"/>
  <c r="F256" i="21"/>
  <c r="E263" i="18"/>
  <c r="I260" i="19"/>
  <c r="E261" i="22"/>
  <c r="G257" i="21"/>
  <c r="F259" i="16"/>
  <c r="C260" i="16"/>
  <c r="D260" i="16"/>
  <c r="E262" i="18"/>
  <c r="E256" i="16"/>
  <c r="G259" i="21"/>
  <c r="H264" i="18"/>
  <c r="H257" i="21"/>
  <c r="F258" i="17"/>
  <c r="I264" i="18"/>
  <c r="E264" i="18"/>
  <c r="C257" i="21"/>
  <c r="D257" i="21"/>
  <c r="H261" i="15"/>
  <c r="H260" i="17"/>
  <c r="C259" i="16"/>
  <c r="D259" i="16"/>
  <c r="C264" i="18"/>
  <c r="D264" i="18"/>
  <c r="C263" i="22"/>
  <c r="D263" i="22"/>
  <c r="I262" i="19"/>
  <c r="G259" i="16"/>
  <c r="G261" i="22"/>
  <c r="I264" i="22"/>
  <c r="E260" i="20"/>
  <c r="E259" i="17"/>
  <c r="E259" i="16"/>
  <c r="C263" i="18"/>
  <c r="D263" i="18"/>
  <c r="C261" i="16"/>
  <c r="D261" i="16"/>
  <c r="E263" i="22"/>
  <c r="I263" i="15"/>
  <c r="I261" i="17"/>
  <c r="C260" i="21"/>
  <c r="D260" i="21"/>
  <c r="I266" i="18"/>
  <c r="C264" i="22"/>
  <c r="D264" i="22"/>
  <c r="E265" i="18"/>
  <c r="F260" i="16"/>
  <c r="F260" i="17"/>
  <c r="I263" i="22"/>
  <c r="I261" i="20"/>
  <c r="H261" i="21"/>
  <c r="F262" i="20"/>
  <c r="I265" i="18"/>
  <c r="F262" i="17"/>
  <c r="C266" i="18"/>
  <c r="D266" i="18"/>
  <c r="H263" i="19"/>
  <c r="I262" i="20"/>
  <c r="H261" i="20"/>
  <c r="I262" i="15"/>
  <c r="C262" i="19"/>
  <c r="D262" i="19"/>
  <c r="E263" i="16"/>
  <c r="C263" i="21"/>
  <c r="D263" i="21"/>
  <c r="F263" i="17"/>
  <c r="G262" i="21"/>
  <c r="I268" i="18"/>
  <c r="C262" i="17"/>
  <c r="D262" i="17"/>
  <c r="H265" i="22"/>
  <c r="G263" i="16"/>
  <c r="F266" i="19"/>
  <c r="F268" i="18"/>
  <c r="E265" i="19"/>
  <c r="C262" i="15"/>
  <c r="D262" i="15"/>
  <c r="C266" i="22"/>
  <c r="D266" i="22"/>
  <c r="G266" i="19"/>
  <c r="H268" i="18"/>
  <c r="C263" i="20"/>
  <c r="D263" i="20"/>
  <c r="H264" i="16"/>
  <c r="F264" i="17"/>
  <c r="G265" i="16"/>
  <c r="E267" i="22"/>
  <c r="H265" i="16"/>
  <c r="E262" i="21"/>
  <c r="F266" i="15"/>
  <c r="E266" i="22"/>
  <c r="I264" i="20"/>
  <c r="G266" i="15"/>
  <c r="F264" i="16"/>
  <c r="E265" i="15"/>
  <c r="I265" i="22"/>
  <c r="G265" i="17"/>
  <c r="I265" i="15"/>
  <c r="I268" i="22"/>
  <c r="H268" i="16"/>
  <c r="I265" i="20"/>
  <c r="C268" i="20"/>
  <c r="D268" i="20"/>
  <c r="I268" i="19"/>
  <c r="E267" i="17"/>
  <c r="G269" i="19"/>
  <c r="H265" i="20"/>
  <c r="F265" i="20"/>
  <c r="G268" i="19"/>
  <c r="F266" i="20"/>
  <c r="C266" i="16"/>
  <c r="D266" i="16"/>
  <c r="I266" i="15"/>
  <c r="I267" i="19"/>
  <c r="E269" i="18"/>
  <c r="C265" i="16"/>
  <c r="D265" i="16"/>
  <c r="G266" i="21"/>
  <c r="F267" i="15"/>
  <c r="I265" i="21"/>
  <c r="G267" i="16"/>
  <c r="E270" i="18"/>
  <c r="G268" i="21"/>
  <c r="C272" i="22"/>
  <c r="D272" i="22"/>
  <c r="C270" i="19"/>
  <c r="D270" i="19"/>
  <c r="G270" i="15"/>
  <c r="I269" i="15"/>
  <c r="G271" i="15"/>
  <c r="E270" i="16"/>
  <c r="C266" i="21"/>
  <c r="D266" i="21"/>
  <c r="I268" i="16"/>
  <c r="E269" i="22"/>
  <c r="I266" i="21"/>
  <c r="C268" i="17"/>
  <c r="D268" i="17"/>
  <c r="F269" i="15"/>
  <c r="H268" i="15"/>
  <c r="G270" i="22"/>
  <c r="F266" i="17"/>
  <c r="C267" i="21"/>
  <c r="D267" i="21"/>
  <c r="H267" i="21"/>
  <c r="I272" i="18"/>
  <c r="I268" i="21"/>
  <c r="E267" i="20"/>
  <c r="H272" i="18"/>
  <c r="I271" i="17"/>
  <c r="G271" i="17"/>
  <c r="F269" i="17"/>
  <c r="H269" i="17"/>
  <c r="F271" i="15"/>
  <c r="G270" i="20"/>
  <c r="E271" i="15"/>
  <c r="E271" i="17"/>
  <c r="G269" i="21"/>
  <c r="H270" i="17"/>
  <c r="E269" i="20"/>
  <c r="I270" i="16"/>
  <c r="I272" i="22"/>
  <c r="F271" i="20"/>
  <c r="F272" i="19"/>
  <c r="E270" i="17"/>
  <c r="C270" i="15"/>
  <c r="D270" i="15"/>
  <c r="G274" i="18"/>
  <c r="F271" i="17"/>
  <c r="I270" i="20"/>
  <c r="E272" i="19"/>
  <c r="H272" i="22"/>
  <c r="H271" i="19"/>
  <c r="G270" i="17"/>
  <c r="I269" i="21"/>
  <c r="H272" i="17"/>
  <c r="F272" i="17"/>
  <c r="E272" i="20"/>
  <c r="C271" i="17"/>
  <c r="D271" i="17"/>
  <c r="G273" i="22"/>
  <c r="C273" i="15"/>
  <c r="D273" i="15"/>
  <c r="C269" i="20"/>
  <c r="D269" i="20"/>
  <c r="F272" i="20"/>
  <c r="G274" i="19"/>
  <c r="E271" i="22"/>
  <c r="G275" i="18"/>
  <c r="C271" i="20"/>
  <c r="D271" i="20"/>
  <c r="C273" i="19"/>
  <c r="D273" i="19"/>
  <c r="F270" i="20"/>
  <c r="H273" i="19"/>
  <c r="G271" i="16"/>
  <c r="I273" i="17"/>
  <c r="C272" i="16"/>
  <c r="D272" i="16"/>
  <c r="E272" i="21"/>
  <c r="E273" i="20"/>
  <c r="C273" i="17"/>
  <c r="D273" i="17"/>
  <c r="E273" i="16"/>
  <c r="F276" i="18"/>
  <c r="H273" i="15"/>
  <c r="H277" i="18"/>
  <c r="E275" i="22"/>
  <c r="C272" i="21"/>
  <c r="D272" i="21"/>
  <c r="H273" i="16"/>
  <c r="H272" i="16"/>
  <c r="F273" i="17"/>
  <c r="H278" i="18"/>
  <c r="E278" i="18"/>
  <c r="H276" i="22"/>
  <c r="H275" i="15"/>
  <c r="F276" i="22"/>
  <c r="F274" i="20"/>
  <c r="H276" i="19"/>
  <c r="C277" i="22"/>
  <c r="D277" i="22"/>
  <c r="E276" i="22"/>
  <c r="E277" i="22"/>
  <c r="C273" i="21"/>
  <c r="D273" i="21"/>
  <c r="C274" i="16"/>
  <c r="D274" i="16"/>
  <c r="G279" i="15"/>
  <c r="E275" i="17"/>
  <c r="F275" i="22"/>
  <c r="C275" i="17"/>
  <c r="D275" i="17"/>
  <c r="I274" i="21"/>
  <c r="E273" i="21"/>
  <c r="I276" i="22"/>
  <c r="I279" i="18"/>
  <c r="G274" i="17"/>
  <c r="F276" i="19"/>
  <c r="I276" i="19"/>
  <c r="F270" i="19"/>
  <c r="I271" i="18"/>
  <c r="H270" i="20"/>
  <c r="C267" i="20"/>
  <c r="D267" i="20"/>
  <c r="I273" i="22"/>
  <c r="I271" i="15"/>
  <c r="H273" i="22"/>
  <c r="F270" i="16"/>
  <c r="F274" i="19"/>
  <c r="I271" i="20"/>
  <c r="C272" i="20"/>
  <c r="D272" i="20"/>
  <c r="F271" i="16"/>
  <c r="G272" i="15"/>
  <c r="I273" i="20"/>
  <c r="C275" i="22"/>
  <c r="D275" i="22"/>
  <c r="E272" i="16"/>
  <c r="E277" i="18"/>
  <c r="C271" i="16"/>
  <c r="D271" i="16"/>
  <c r="E275" i="20"/>
  <c r="H275" i="16"/>
  <c r="C274" i="15"/>
  <c r="D274" i="15"/>
  <c r="G277" i="19"/>
  <c r="F273" i="16"/>
  <c r="G278" i="18"/>
  <c r="G276" i="22"/>
  <c r="H274" i="17"/>
  <c r="G274" i="21"/>
  <c r="F273" i="21"/>
  <c r="I275" i="16"/>
  <c r="G275" i="15"/>
  <c r="E275" i="16"/>
  <c r="C279" i="18"/>
  <c r="D279" i="18"/>
  <c r="F280" i="18"/>
  <c r="G275" i="21"/>
  <c r="G276" i="20"/>
  <c r="F274" i="17"/>
  <c r="H276" i="17"/>
  <c r="I276" i="20"/>
  <c r="F275" i="21"/>
  <c r="F277" i="15"/>
  <c r="F278" i="22"/>
  <c r="E278" i="22"/>
  <c r="G277" i="15"/>
  <c r="C278" i="22"/>
  <c r="D278" i="22"/>
  <c r="C276" i="19"/>
  <c r="D276" i="19"/>
  <c r="C280" i="16"/>
  <c r="D280" i="16"/>
  <c r="I277" i="20"/>
  <c r="I280" i="19"/>
  <c r="H280" i="19"/>
  <c r="G279" i="22"/>
  <c r="F282" i="19"/>
  <c r="E277" i="20"/>
  <c r="E277" i="21"/>
  <c r="G277" i="17"/>
  <c r="F281" i="18"/>
  <c r="C278" i="20"/>
  <c r="D278" i="20"/>
  <c r="I277" i="21"/>
  <c r="C278" i="16"/>
  <c r="D278" i="16"/>
  <c r="C277" i="17"/>
  <c r="D277" i="17"/>
  <c r="E279" i="22"/>
  <c r="H278" i="15"/>
  <c r="F278" i="16"/>
  <c r="H277" i="21"/>
  <c r="C278" i="15"/>
  <c r="D278" i="15"/>
  <c r="E278" i="15"/>
  <c r="C279" i="15"/>
  <c r="D279" i="15"/>
  <c r="G278" i="20"/>
  <c r="G282" i="19"/>
  <c r="I284" i="18"/>
  <c r="E282" i="19"/>
  <c r="G281" i="19"/>
  <c r="H279" i="17"/>
  <c r="I279" i="20"/>
  <c r="E284" i="18"/>
  <c r="G282" i="22"/>
  <c r="E282" i="22"/>
  <c r="E278" i="21"/>
  <c r="E279" i="20"/>
  <c r="G284" i="18"/>
  <c r="E281" i="22"/>
  <c r="F281" i="22"/>
  <c r="C281" i="22"/>
  <c r="D281" i="22"/>
  <c r="C278" i="17"/>
  <c r="D278" i="17"/>
  <c r="I281" i="16"/>
  <c r="G281" i="22"/>
  <c r="H281" i="16"/>
  <c r="I278" i="21"/>
  <c r="F279" i="16"/>
  <c r="H280" i="16"/>
  <c r="F284" i="18"/>
  <c r="I281" i="15"/>
  <c r="G281" i="21"/>
  <c r="I284" i="22"/>
  <c r="F282" i="20"/>
  <c r="I281" i="21"/>
  <c r="E280" i="21"/>
  <c r="E285" i="18"/>
  <c r="H284" i="19"/>
  <c r="E283" i="15"/>
  <c r="H281" i="20"/>
  <c r="I282" i="20"/>
  <c r="I281" i="20"/>
  <c r="F281" i="19"/>
  <c r="I283" i="19"/>
  <c r="I284" i="19"/>
  <c r="F281" i="21"/>
  <c r="F282" i="15"/>
  <c r="I283" i="15"/>
  <c r="G286" i="18"/>
  <c r="E281" i="16"/>
  <c r="E282" i="15"/>
  <c r="H281" i="17"/>
  <c r="F282" i="16"/>
  <c r="H284" i="22"/>
  <c r="F284" i="22"/>
  <c r="I282" i="21"/>
  <c r="I286" i="18"/>
  <c r="G283" i="20"/>
  <c r="F282" i="17"/>
  <c r="E287" i="18"/>
  <c r="I283" i="20"/>
  <c r="C284" i="19"/>
  <c r="D284" i="19"/>
  <c r="H287" i="18"/>
  <c r="F283" i="17"/>
  <c r="I285" i="19"/>
  <c r="H283" i="21"/>
  <c r="E282" i="21"/>
  <c r="F287" i="18"/>
  <c r="G283" i="21"/>
  <c r="F286" i="19"/>
  <c r="H283" i="17"/>
  <c r="G286" i="19"/>
  <c r="G284" i="16"/>
  <c r="H285" i="19"/>
  <c r="I284" i="20"/>
  <c r="H284" i="17"/>
  <c r="F286" i="21"/>
  <c r="H287" i="19"/>
  <c r="E289" i="19"/>
  <c r="C287" i="22"/>
  <c r="D287" i="22"/>
  <c r="H285" i="20"/>
  <c r="H289" i="18"/>
  <c r="F289" i="18"/>
  <c r="H286" i="22"/>
  <c r="E284" i="21"/>
  <c r="F287" i="21"/>
  <c r="C283" i="20"/>
  <c r="D283" i="20"/>
  <c r="G284" i="21"/>
  <c r="G285" i="17"/>
  <c r="I285" i="20"/>
  <c r="G286" i="15"/>
  <c r="E288" i="18"/>
  <c r="H288" i="18"/>
  <c r="I288" i="18"/>
  <c r="G288" i="20"/>
  <c r="F287" i="16"/>
  <c r="C291" i="18"/>
  <c r="D291" i="18"/>
  <c r="G287" i="21"/>
  <c r="C288" i="15"/>
  <c r="D288" i="15"/>
  <c r="F287" i="15"/>
  <c r="F288" i="15"/>
  <c r="I289" i="15"/>
  <c r="I289" i="19"/>
  <c r="H293" i="18"/>
  <c r="C288" i="22"/>
  <c r="D288" i="22"/>
  <c r="E285" i="21"/>
  <c r="H286" i="20"/>
  <c r="C285" i="21"/>
  <c r="D285" i="21"/>
  <c r="C289" i="19"/>
  <c r="D289" i="19"/>
  <c r="C286" i="17"/>
  <c r="D286" i="17"/>
  <c r="H291" i="18"/>
  <c r="I288" i="17"/>
  <c r="E286" i="16"/>
  <c r="I287" i="15"/>
  <c r="G289" i="20"/>
  <c r="I287" i="17"/>
  <c r="I288" i="19"/>
  <c r="F289" i="20"/>
  <c r="I288" i="22"/>
  <c r="H287" i="15"/>
  <c r="C287" i="15"/>
  <c r="D287" i="15"/>
  <c r="E289" i="22"/>
  <c r="G291" i="22"/>
  <c r="F290" i="15"/>
  <c r="C290" i="15"/>
  <c r="D290" i="15"/>
  <c r="H289" i="15"/>
  <c r="F292" i="18"/>
  <c r="E288" i="15"/>
  <c r="I290" i="17"/>
  <c r="H289" i="16"/>
  <c r="I291" i="19"/>
  <c r="C288" i="16"/>
  <c r="D288" i="16"/>
  <c r="I286" i="20"/>
  <c r="F288" i="16"/>
  <c r="H289" i="17"/>
  <c r="I291" i="22"/>
  <c r="E291" i="22"/>
  <c r="C289" i="20"/>
  <c r="D289" i="20"/>
  <c r="C292" i="20"/>
  <c r="D292" i="20"/>
  <c r="G292" i="18"/>
  <c r="G291" i="19"/>
  <c r="F290" i="19"/>
  <c r="E291" i="15"/>
  <c r="F294" i="18"/>
  <c r="G290" i="17"/>
  <c r="F288" i="21"/>
  <c r="C294" i="18"/>
  <c r="D294" i="18"/>
  <c r="F293" i="19"/>
  <c r="F290" i="20"/>
  <c r="C290" i="20"/>
  <c r="D290" i="20"/>
  <c r="E295" i="18"/>
  <c r="H291" i="17"/>
  <c r="H290" i="16"/>
  <c r="H295" i="18"/>
  <c r="I294" i="18"/>
  <c r="C292" i="18"/>
  <c r="D292" i="18"/>
  <c r="C289" i="21"/>
  <c r="D289" i="21"/>
  <c r="I293" i="22"/>
  <c r="G289" i="21"/>
  <c r="G292" i="22"/>
  <c r="H291" i="20"/>
  <c r="G295" i="15"/>
  <c r="E293" i="19"/>
  <c r="C290" i="21"/>
  <c r="D290" i="21"/>
  <c r="C292" i="22"/>
  <c r="D292" i="22"/>
  <c r="C291" i="19"/>
  <c r="D291" i="19"/>
  <c r="E293" i="22"/>
  <c r="I291" i="17"/>
  <c r="F296" i="22"/>
  <c r="E293" i="21"/>
  <c r="I294" i="19"/>
  <c r="C295" i="22"/>
  <c r="D295" i="22"/>
  <c r="H296" i="19"/>
  <c r="H294" i="19"/>
  <c r="G296" i="22"/>
  <c r="C293" i="21"/>
  <c r="D293" i="21"/>
  <c r="C291" i="16"/>
  <c r="D291" i="16"/>
  <c r="E294" i="15"/>
  <c r="C296" i="22"/>
  <c r="D296" i="22"/>
  <c r="H293" i="21"/>
  <c r="F296" i="18"/>
  <c r="C291" i="21"/>
  <c r="D291" i="21"/>
  <c r="I293" i="15"/>
  <c r="C294" i="20"/>
  <c r="D294" i="20"/>
  <c r="G294" i="22"/>
  <c r="E295" i="15"/>
  <c r="H295" i="15"/>
  <c r="E294" i="20"/>
  <c r="E294" i="19"/>
  <c r="I290" i="21"/>
  <c r="H296" i="22"/>
  <c r="G296" i="18"/>
  <c r="F294" i="22"/>
  <c r="F292" i="21"/>
  <c r="G297" i="22"/>
  <c r="I299" i="18"/>
  <c r="F294" i="16"/>
  <c r="E295" i="17"/>
  <c r="F295" i="20"/>
  <c r="G294" i="17"/>
  <c r="F297" i="19"/>
  <c r="G296" i="15"/>
  <c r="H295" i="16"/>
  <c r="I295" i="17"/>
  <c r="F299" i="18"/>
  <c r="C293" i="20"/>
  <c r="D293" i="20"/>
  <c r="E295" i="20"/>
  <c r="C295" i="20"/>
  <c r="D295" i="20"/>
  <c r="H296" i="16"/>
  <c r="F294" i="17"/>
  <c r="H297" i="19"/>
  <c r="F292" i="17"/>
  <c r="E295" i="22"/>
  <c r="I295" i="21"/>
  <c r="G295" i="17"/>
  <c r="C295" i="16"/>
  <c r="D295" i="16"/>
  <c r="F298" i="19"/>
  <c r="E298" i="22"/>
  <c r="H296" i="17"/>
  <c r="C299" i="22"/>
  <c r="D299" i="22"/>
  <c r="G301" i="18"/>
  <c r="E297" i="20"/>
  <c r="I299" i="19"/>
  <c r="I298" i="19"/>
  <c r="I298" i="15"/>
  <c r="F296" i="20"/>
  <c r="G300" i="22"/>
  <c r="E301" i="18"/>
  <c r="G297" i="15"/>
  <c r="I296" i="20"/>
  <c r="G300" i="19"/>
  <c r="F297" i="17"/>
  <c r="I299" i="20"/>
  <c r="G298" i="21"/>
  <c r="H300" i="15"/>
  <c r="G296" i="17"/>
  <c r="C296" i="20"/>
  <c r="D296" i="20"/>
  <c r="G298" i="19"/>
  <c r="H298" i="21"/>
  <c r="F303" i="18"/>
  <c r="F297" i="15"/>
  <c r="C301" i="18"/>
  <c r="D301" i="18"/>
  <c r="C299" i="15"/>
  <c r="D299" i="15"/>
  <c r="H303" i="18"/>
  <c r="I301" i="19"/>
  <c r="F298" i="16"/>
  <c r="E302" i="19"/>
  <c r="E298" i="16"/>
  <c r="H298" i="17"/>
  <c r="G298" i="17"/>
  <c r="F301" i="22"/>
  <c r="H299" i="15"/>
  <c r="I302" i="22"/>
  <c r="G300" i="16"/>
  <c r="F299" i="20"/>
  <c r="E302" i="22"/>
  <c r="E299" i="15"/>
  <c r="I301" i="22"/>
  <c r="C300" i="19"/>
  <c r="D300" i="19"/>
  <c r="G298" i="16"/>
  <c r="I300" i="22"/>
  <c r="C299" i="21"/>
  <c r="D299" i="21"/>
  <c r="F300" i="15"/>
  <c r="C299" i="20"/>
  <c r="D299" i="20"/>
  <c r="F300" i="16"/>
  <c r="C303" i="19"/>
  <c r="D303" i="19"/>
  <c r="F305" i="18"/>
  <c r="G302" i="22"/>
  <c r="H301" i="16"/>
  <c r="F303" i="22"/>
  <c r="G299" i="21"/>
  <c r="H301" i="15"/>
  <c r="H302" i="18"/>
  <c r="I299" i="21"/>
  <c r="E300" i="16"/>
  <c r="C300" i="15"/>
  <c r="D300" i="15"/>
  <c r="I300" i="17"/>
  <c r="E301" i="16"/>
  <c r="F301" i="20"/>
  <c r="H302" i="19"/>
  <c r="C302" i="16"/>
  <c r="D302" i="16"/>
  <c r="F302" i="20"/>
  <c r="G304" i="22"/>
  <c r="F303" i="15"/>
  <c r="E304" i="19"/>
  <c r="C300" i="21"/>
  <c r="D300" i="21"/>
  <c r="H302" i="17"/>
  <c r="I302" i="20"/>
  <c r="I302" i="16"/>
  <c r="I303" i="15"/>
  <c r="G302" i="17"/>
  <c r="H306" i="18"/>
  <c r="H302" i="15"/>
  <c r="I302" i="15"/>
  <c r="I300" i="21"/>
  <c r="G303" i="21"/>
  <c r="E308" i="18"/>
  <c r="H305" i="15"/>
  <c r="G304" i="20"/>
  <c r="E305" i="22"/>
  <c r="F306" i="22"/>
  <c r="G306" i="22"/>
  <c r="H303" i="21"/>
  <c r="G303" i="20"/>
  <c r="H308" i="18"/>
  <c r="G303" i="17"/>
  <c r="F308" i="18"/>
  <c r="F303" i="21"/>
  <c r="H305" i="22"/>
  <c r="E303" i="16"/>
  <c r="C304" i="17"/>
  <c r="D304" i="17"/>
  <c r="H303" i="20"/>
  <c r="G305" i="22"/>
  <c r="F306" i="19"/>
  <c r="C304" i="20"/>
  <c r="D304" i="20"/>
  <c r="I302" i="21"/>
  <c r="C305" i="19"/>
  <c r="D305" i="19"/>
  <c r="C306" i="22"/>
  <c r="D306" i="22"/>
  <c r="C305" i="20"/>
  <c r="D305" i="20"/>
  <c r="H308" i="22"/>
  <c r="F305" i="21"/>
  <c r="C307" i="17"/>
  <c r="D307" i="17"/>
  <c r="H309" i="18"/>
  <c r="G304" i="16"/>
  <c r="F304" i="21"/>
  <c r="F307" i="16"/>
  <c r="H304" i="21"/>
  <c r="F307" i="19"/>
  <c r="E305" i="20"/>
  <c r="I305" i="21"/>
  <c r="H306" i="19"/>
  <c r="E307" i="22"/>
  <c r="G306" i="15"/>
  <c r="F306" i="15"/>
  <c r="I305" i="17"/>
  <c r="I311" i="18"/>
  <c r="F308" i="22"/>
  <c r="F309" i="18"/>
  <c r="E310" i="19"/>
  <c r="H308" i="16"/>
  <c r="I308" i="16"/>
  <c r="H305" i="21"/>
  <c r="E305" i="16"/>
  <c r="F308" i="19"/>
  <c r="H309" i="16"/>
  <c r="E309" i="16"/>
  <c r="G305" i="20"/>
  <c r="G306" i="17"/>
  <c r="I307" i="15"/>
  <c r="E308" i="16"/>
  <c r="H312" i="22"/>
  <c r="G307" i="17"/>
  <c r="E309" i="22"/>
  <c r="C309" i="22"/>
  <c r="D309" i="22"/>
  <c r="E306" i="17"/>
  <c r="G306" i="21"/>
  <c r="H309" i="20"/>
  <c r="H309" i="19"/>
  <c r="C310" i="19"/>
  <c r="D310" i="19"/>
  <c r="H311" i="18"/>
  <c r="E310" i="18"/>
  <c r="H310" i="18"/>
  <c r="C311" i="22"/>
  <c r="D311" i="22"/>
  <c r="F309" i="17"/>
  <c r="F313" i="22"/>
  <c r="I309" i="17"/>
  <c r="H310" i="17"/>
  <c r="E308" i="20"/>
  <c r="F309" i="16"/>
  <c r="C311" i="19"/>
  <c r="D311" i="19"/>
  <c r="C308" i="20"/>
  <c r="D308" i="20"/>
  <c r="C309" i="16"/>
  <c r="D309" i="16"/>
  <c r="H307" i="21"/>
  <c r="F310" i="15"/>
  <c r="I313" i="18"/>
  <c r="G312" i="15"/>
  <c r="F310" i="22"/>
  <c r="F311" i="20"/>
  <c r="F313" i="18"/>
  <c r="H307" i="20"/>
  <c r="F311" i="22"/>
  <c r="I311" i="16"/>
  <c r="F310" i="20"/>
  <c r="F312" i="18"/>
  <c r="I309" i="20"/>
  <c r="H311" i="15"/>
  <c r="G308" i="17"/>
  <c r="G311" i="17"/>
  <c r="C311" i="16"/>
  <c r="D311" i="16"/>
  <c r="E311" i="20"/>
  <c r="E315" i="18"/>
  <c r="I314" i="19"/>
  <c r="C310" i="21"/>
  <c r="D310" i="21"/>
  <c r="G313" i="22"/>
  <c r="G310" i="17"/>
  <c r="H311" i="21"/>
  <c r="G311" i="16"/>
  <c r="G310" i="16"/>
  <c r="H311" i="16"/>
  <c r="C314" i="18"/>
  <c r="D314" i="18"/>
  <c r="I310" i="16"/>
  <c r="I309" i="21"/>
  <c r="I312" i="19"/>
  <c r="I312" i="17"/>
  <c r="C308" i="17"/>
  <c r="D308" i="17"/>
  <c r="G312" i="17"/>
  <c r="F311" i="21"/>
  <c r="E314" i="22"/>
  <c r="I312" i="20"/>
  <c r="H311" i="17"/>
  <c r="H314" i="19"/>
  <c r="C317" i="18"/>
  <c r="D317" i="18"/>
  <c r="C313" i="17"/>
  <c r="D313" i="17"/>
  <c r="C316" i="18"/>
  <c r="D316" i="18"/>
  <c r="I313" i="20"/>
  <c r="G313" i="19"/>
  <c r="I312" i="21"/>
  <c r="H316" i="18"/>
  <c r="G311" i="21"/>
  <c r="F312" i="16"/>
  <c r="I312" i="16"/>
  <c r="F312" i="17"/>
  <c r="C312" i="21"/>
  <c r="D312" i="21"/>
  <c r="G315" i="19"/>
  <c r="F314" i="16"/>
  <c r="F313" i="17"/>
  <c r="G315" i="22"/>
  <c r="H315" i="15"/>
  <c r="C316" i="15"/>
  <c r="D316" i="15"/>
  <c r="H317" i="18"/>
  <c r="E315" i="19"/>
  <c r="H314" i="15"/>
  <c r="E315" i="22"/>
  <c r="I314" i="17"/>
  <c r="E317" i="18"/>
  <c r="H316" i="22"/>
  <c r="G313" i="21"/>
  <c r="I316" i="22"/>
  <c r="E313" i="16"/>
  <c r="H316" i="15"/>
  <c r="H315" i="17"/>
  <c r="H317" i="19"/>
  <c r="E316" i="15"/>
  <c r="F316" i="15"/>
  <c r="F315" i="20"/>
  <c r="G315" i="20"/>
  <c r="C314" i="21"/>
  <c r="D314" i="21"/>
  <c r="E315" i="16"/>
  <c r="E317" i="19"/>
  <c r="G319" i="18"/>
  <c r="I317" i="22"/>
  <c r="C317" i="22"/>
  <c r="D317" i="22"/>
  <c r="I318" i="22"/>
  <c r="H316" i="20"/>
  <c r="C317" i="15"/>
  <c r="D317" i="15"/>
  <c r="H315" i="21"/>
  <c r="F317" i="15"/>
  <c r="E318" i="22"/>
  <c r="E319" i="22"/>
  <c r="E317" i="15"/>
  <c r="I315" i="21"/>
  <c r="E316" i="20"/>
  <c r="H320" i="19"/>
  <c r="H316" i="21"/>
  <c r="H318" i="22"/>
  <c r="I316" i="16"/>
  <c r="F318" i="22"/>
  <c r="C316" i="16"/>
  <c r="D316" i="16"/>
  <c r="C317" i="17"/>
  <c r="D317" i="17"/>
  <c r="E317" i="16"/>
  <c r="C319" i="19"/>
  <c r="D319" i="19"/>
  <c r="F319" i="17"/>
  <c r="F317" i="22"/>
  <c r="C317" i="16"/>
  <c r="D317" i="16"/>
  <c r="I317" i="16"/>
  <c r="H318" i="15"/>
  <c r="F317" i="20"/>
  <c r="G318" i="20"/>
  <c r="I319" i="15"/>
  <c r="F323" i="18"/>
  <c r="E319" i="20"/>
  <c r="I319" i="20"/>
  <c r="C318" i="20"/>
  <c r="D318" i="20"/>
  <c r="E322" i="18"/>
  <c r="E323" i="18"/>
  <c r="G320" i="22"/>
  <c r="H321" i="22"/>
  <c r="G322" i="18"/>
  <c r="G319" i="15"/>
  <c r="C320" i="22"/>
  <c r="D320" i="22"/>
  <c r="H317" i="15"/>
  <c r="C320" i="15"/>
  <c r="D320" i="15"/>
  <c r="F321" i="22"/>
  <c r="I318" i="17"/>
  <c r="G317" i="21"/>
  <c r="I323" i="18"/>
  <c r="G318" i="21"/>
  <c r="I320" i="15"/>
  <c r="F321" i="19"/>
  <c r="I322" i="22"/>
  <c r="H320" i="20"/>
  <c r="H321" i="19"/>
  <c r="I320" i="16"/>
  <c r="C323" i="16"/>
  <c r="D323" i="16"/>
  <c r="G322" i="15"/>
  <c r="F321" i="20"/>
  <c r="H319" i="21"/>
  <c r="G324" i="18"/>
  <c r="I323" i="19"/>
  <c r="H320" i="15"/>
  <c r="F321" i="16"/>
  <c r="G321" i="16"/>
  <c r="F324" i="18"/>
  <c r="C320" i="17"/>
  <c r="D320" i="17"/>
  <c r="I320" i="17"/>
  <c r="G323" i="20"/>
  <c r="E321" i="16"/>
  <c r="C321" i="15"/>
  <c r="D321" i="15"/>
  <c r="I322" i="18"/>
  <c r="E319" i="21"/>
  <c r="H321" i="20"/>
  <c r="C320" i="21"/>
  <c r="D320" i="21"/>
  <c r="C323" i="22"/>
  <c r="D323" i="22"/>
  <c r="E321" i="17"/>
  <c r="I321" i="16"/>
  <c r="E321" i="21"/>
  <c r="I327" i="18"/>
  <c r="G324" i="22"/>
  <c r="H326" i="19"/>
  <c r="C322" i="16"/>
  <c r="D322" i="16"/>
  <c r="H328" i="18"/>
  <c r="I323" i="16"/>
  <c r="G321" i="21"/>
  <c r="I324" i="17"/>
  <c r="I322" i="16"/>
  <c r="E326" i="19"/>
  <c r="C323" i="17"/>
  <c r="D323" i="17"/>
  <c r="I326" i="18"/>
  <c r="G328" i="18"/>
  <c r="E322" i="17"/>
  <c r="G321" i="17"/>
  <c r="G325" i="19"/>
  <c r="C322" i="20"/>
  <c r="D322" i="20"/>
  <c r="I323" i="21"/>
  <c r="F322" i="20"/>
  <c r="C328" i="18"/>
  <c r="D328" i="18"/>
  <c r="I325" i="19"/>
  <c r="I328" i="18"/>
  <c r="F321" i="21"/>
  <c r="E324" i="19"/>
  <c r="F324" i="16"/>
  <c r="F324" i="22"/>
  <c r="H325" i="20"/>
  <c r="C325" i="20"/>
  <c r="D325" i="20"/>
  <c r="C325" i="15"/>
  <c r="D325" i="15"/>
  <c r="G324" i="17"/>
  <c r="G329" i="19"/>
  <c r="G326" i="15"/>
  <c r="G327" i="22"/>
  <c r="I325" i="20"/>
  <c r="E322" i="16"/>
  <c r="C326" i="22"/>
  <c r="D326" i="22"/>
  <c r="C324" i="21"/>
  <c r="D324" i="21"/>
  <c r="G325" i="20"/>
  <c r="E329" i="18"/>
  <c r="C327" i="16"/>
  <c r="D327" i="16"/>
  <c r="E326" i="22"/>
  <c r="I326" i="22"/>
  <c r="C324" i="20"/>
  <c r="D324" i="20"/>
  <c r="F327" i="16"/>
  <c r="F330" i="18"/>
  <c r="H325" i="17"/>
  <c r="G326" i="17"/>
  <c r="E330" i="18"/>
  <c r="I326" i="17"/>
  <c r="C325" i="17"/>
  <c r="D325" i="17"/>
  <c r="I330" i="18"/>
  <c r="E330" i="22"/>
  <c r="H325" i="16"/>
  <c r="F325" i="21"/>
  <c r="F326" i="16"/>
  <c r="G328" i="17"/>
  <c r="E327" i="15"/>
  <c r="C327" i="19"/>
  <c r="D327" i="19"/>
  <c r="H328" i="19"/>
  <c r="C327" i="22"/>
  <c r="D327" i="22"/>
  <c r="C327" i="17"/>
  <c r="D327" i="17"/>
  <c r="I330" i="19"/>
  <c r="I327" i="15"/>
  <c r="H333" i="18"/>
  <c r="F327" i="15"/>
  <c r="E328" i="20"/>
  <c r="C327" i="15"/>
  <c r="D327" i="15"/>
  <c r="G326" i="22"/>
  <c r="G328" i="20"/>
  <c r="F331" i="22"/>
  <c r="H327" i="16"/>
  <c r="E330" i="19"/>
  <c r="C327" i="20"/>
  <c r="D327" i="20"/>
  <c r="G325" i="21"/>
  <c r="F329" i="22"/>
  <c r="G329" i="16"/>
  <c r="G329" i="22"/>
  <c r="I329" i="15"/>
  <c r="I327" i="17"/>
  <c r="I333" i="18"/>
  <c r="C331" i="22"/>
  <c r="D331" i="22"/>
  <c r="H329" i="22"/>
  <c r="H328" i="17"/>
  <c r="G330" i="19"/>
  <c r="C329" i="15"/>
  <c r="D329" i="15"/>
  <c r="E328" i="16"/>
  <c r="G329" i="21"/>
  <c r="E332" i="19"/>
  <c r="I329" i="16"/>
  <c r="H331" i="22"/>
  <c r="I328" i="21"/>
  <c r="E329" i="21"/>
  <c r="F330" i="15"/>
  <c r="H332" i="22"/>
  <c r="I330" i="17"/>
  <c r="E329" i="16"/>
  <c r="I270" i="19"/>
  <c r="I269" i="22"/>
  <c r="E274" i="18"/>
  <c r="H270" i="16"/>
  <c r="C271" i="15"/>
  <c r="D271" i="15"/>
  <c r="I271" i="16"/>
  <c r="C271" i="22"/>
  <c r="D271" i="22"/>
  <c r="E272" i="22"/>
  <c r="I271" i="21"/>
  <c r="E271" i="21"/>
  <c r="I273" i="15"/>
  <c r="E271" i="16"/>
  <c r="G273" i="16"/>
  <c r="F272" i="21"/>
  <c r="F277" i="18"/>
  <c r="C272" i="17"/>
  <c r="D272" i="17"/>
  <c r="H273" i="20"/>
  <c r="F278" i="18"/>
  <c r="I277" i="22"/>
  <c r="F275" i="15"/>
  <c r="H275" i="20"/>
  <c r="E274" i="21"/>
  <c r="H273" i="17"/>
  <c r="I274" i="16"/>
  <c r="H274" i="21"/>
  <c r="G274" i="16"/>
  <c r="C273" i="20"/>
  <c r="D273" i="20"/>
  <c r="I277" i="19"/>
  <c r="I278" i="18"/>
  <c r="F275" i="20"/>
  <c r="C277" i="21"/>
  <c r="D277" i="21"/>
  <c r="E276" i="15"/>
  <c r="F276" i="16"/>
  <c r="C277" i="15"/>
  <c r="D277" i="15"/>
  <c r="F278" i="19"/>
  <c r="H282" i="18"/>
  <c r="E275" i="21"/>
  <c r="E278" i="19"/>
  <c r="I280" i="18"/>
  <c r="I275" i="21"/>
  <c r="F276" i="20"/>
  <c r="H278" i="22"/>
  <c r="G280" i="18"/>
  <c r="I277" i="17"/>
  <c r="H276" i="20"/>
  <c r="F279" i="15"/>
  <c r="H276" i="21"/>
  <c r="I280" i="22"/>
  <c r="I278" i="15"/>
  <c r="F277" i="21"/>
  <c r="F279" i="19"/>
  <c r="C278" i="19"/>
  <c r="D278" i="19"/>
  <c r="G277" i="21"/>
  <c r="F279" i="22"/>
  <c r="I277" i="16"/>
  <c r="I278" i="20"/>
  <c r="C279" i="22"/>
  <c r="D279" i="22"/>
  <c r="H278" i="20"/>
  <c r="H279" i="19"/>
  <c r="E277" i="17"/>
  <c r="F280" i="22"/>
  <c r="E282" i="18"/>
  <c r="G278" i="17"/>
  <c r="G277" i="16"/>
  <c r="E276" i="21"/>
  <c r="G278" i="16"/>
  <c r="F276" i="21"/>
  <c r="G279" i="17"/>
  <c r="E279" i="17"/>
  <c r="H282" i="22"/>
  <c r="I280" i="15"/>
  <c r="F280" i="20"/>
  <c r="E279" i="16"/>
  <c r="C280" i="17"/>
  <c r="D280" i="17"/>
  <c r="C278" i="21"/>
  <c r="D278" i="21"/>
  <c r="G280" i="16"/>
  <c r="F279" i="21"/>
  <c r="F280" i="16"/>
  <c r="C279" i="16"/>
  <c r="D279" i="16"/>
  <c r="F280" i="17"/>
  <c r="C277" i="20"/>
  <c r="D277" i="20"/>
  <c r="I279" i="17"/>
  <c r="F279" i="17"/>
  <c r="H278" i="21"/>
  <c r="I280" i="20"/>
  <c r="E280" i="16"/>
  <c r="F282" i="22"/>
  <c r="I279" i="22"/>
  <c r="C279" i="19"/>
  <c r="D279" i="19"/>
  <c r="I279" i="21"/>
  <c r="C285" i="22"/>
  <c r="D285" i="22"/>
  <c r="H282" i="16"/>
  <c r="F283" i="22"/>
  <c r="H282" i="17"/>
  <c r="I280" i="21"/>
  <c r="E280" i="17"/>
  <c r="H285" i="18"/>
  <c r="G285" i="18"/>
  <c r="G283" i="19"/>
  <c r="F282" i="21"/>
  <c r="F285" i="18"/>
  <c r="I281" i="22"/>
  <c r="I285" i="18"/>
  <c r="C281" i="16"/>
  <c r="D281" i="16"/>
  <c r="C280" i="21"/>
  <c r="D280" i="21"/>
  <c r="F283" i="19"/>
  <c r="G282" i="17"/>
  <c r="C285" i="18"/>
  <c r="D285" i="18"/>
  <c r="C281" i="17"/>
  <c r="D281" i="17"/>
  <c r="C282" i="19"/>
  <c r="D282" i="19"/>
  <c r="G284" i="22"/>
  <c r="C282" i="16"/>
  <c r="D282" i="16"/>
  <c r="G282" i="15"/>
  <c r="E282" i="20"/>
  <c r="E286" i="18"/>
  <c r="H281" i="21"/>
  <c r="F283" i="21"/>
  <c r="E283" i="20"/>
  <c r="E283" i="21"/>
  <c r="G284" i="15"/>
  <c r="G287" i="18"/>
  <c r="I283" i="17"/>
  <c r="F285" i="22"/>
  <c r="H284" i="15"/>
  <c r="C283" i="21"/>
  <c r="D283" i="21"/>
  <c r="F284" i="20"/>
  <c r="E285" i="19"/>
  <c r="I284" i="17"/>
  <c r="H285" i="22"/>
  <c r="G285" i="15"/>
  <c r="G284" i="17"/>
  <c r="H286" i="19"/>
  <c r="I285" i="15"/>
  <c r="F283" i="16"/>
  <c r="C283" i="15"/>
  <c r="D283" i="15"/>
  <c r="E283" i="22"/>
  <c r="G285" i="16"/>
  <c r="I285" i="16"/>
  <c r="H285" i="17"/>
  <c r="C289" i="18"/>
  <c r="D289" i="18"/>
  <c r="E289" i="18"/>
  <c r="H288" i="15"/>
  <c r="H289" i="19"/>
  <c r="I290" i="18"/>
  <c r="F286" i="22"/>
  <c r="C284" i="21"/>
  <c r="D284" i="21"/>
  <c r="F287" i="19"/>
  <c r="G288" i="18"/>
  <c r="F284" i="21"/>
  <c r="I287" i="22"/>
  <c r="H284" i="20"/>
  <c r="C285" i="16"/>
  <c r="D285" i="16"/>
  <c r="C287" i="18"/>
  <c r="D287" i="18"/>
  <c r="G289" i="18"/>
  <c r="E287" i="16"/>
  <c r="C287" i="16"/>
  <c r="D287" i="16"/>
  <c r="G289" i="15"/>
  <c r="I289" i="16"/>
  <c r="E287" i="20"/>
  <c r="C288" i="18"/>
  <c r="D288" i="18"/>
  <c r="F287" i="20"/>
  <c r="E288" i="22"/>
  <c r="F288" i="22"/>
  <c r="F291" i="19"/>
  <c r="G288" i="22"/>
  <c r="F287" i="17"/>
  <c r="H286" i="16"/>
  <c r="F286" i="17"/>
  <c r="I289" i="17"/>
  <c r="I288" i="15"/>
  <c r="H288" i="19"/>
  <c r="G289" i="17"/>
  <c r="F289" i="19"/>
  <c r="F289" i="22"/>
  <c r="G293" i="18"/>
  <c r="I285" i="21"/>
  <c r="E291" i="18"/>
  <c r="H287" i="17"/>
  <c r="G288" i="19"/>
  <c r="I286" i="16"/>
  <c r="H286" i="17"/>
  <c r="G286" i="20"/>
  <c r="G288" i="17"/>
  <c r="G289" i="16"/>
  <c r="I288" i="20"/>
  <c r="F289" i="15"/>
  <c r="I292" i="19"/>
  <c r="C289" i="16"/>
  <c r="D289" i="16"/>
  <c r="F292" i="20"/>
  <c r="H290" i="17"/>
  <c r="C289" i="17"/>
  <c r="D289" i="17"/>
  <c r="E290" i="19"/>
  <c r="E294" i="18"/>
  <c r="E292" i="18"/>
  <c r="F290" i="17"/>
  <c r="H291" i="19"/>
  <c r="F289" i="16"/>
  <c r="G290" i="22"/>
  <c r="E289" i="20"/>
  <c r="H294" i="18"/>
  <c r="E288" i="16"/>
  <c r="E287" i="15"/>
  <c r="G291" i="15"/>
  <c r="C288" i="21"/>
  <c r="D288" i="21"/>
  <c r="G288" i="21"/>
  <c r="G292" i="21"/>
  <c r="F292" i="19"/>
  <c r="G294" i="15"/>
  <c r="C291" i="17"/>
  <c r="D291" i="17"/>
  <c r="I291" i="16"/>
  <c r="F292" i="22"/>
  <c r="E291" i="17"/>
  <c r="E289" i="21"/>
  <c r="I296" i="19"/>
  <c r="I293" i="17"/>
  <c r="G290" i="16"/>
  <c r="F295" i="18"/>
  <c r="F292" i="15"/>
  <c r="F290" i="21"/>
  <c r="I291" i="20"/>
  <c r="H294" i="15"/>
  <c r="G290" i="21"/>
  <c r="G292" i="20"/>
  <c r="E290" i="21"/>
  <c r="G288" i="16"/>
  <c r="G297" i="18"/>
  <c r="G291" i="16"/>
  <c r="I290" i="20"/>
  <c r="C291" i="15"/>
  <c r="D291" i="15"/>
  <c r="F295" i="19"/>
  <c r="E293" i="20"/>
  <c r="F293" i="16"/>
  <c r="F294" i="19"/>
  <c r="G291" i="21"/>
  <c r="E296" i="22"/>
  <c r="F296" i="19"/>
  <c r="F294" i="15"/>
  <c r="E292" i="15"/>
  <c r="E292" i="17"/>
  <c r="I295" i="19"/>
  <c r="G293" i="15"/>
  <c r="I297" i="18"/>
  <c r="I291" i="21"/>
  <c r="E295" i="19"/>
  <c r="I292" i="17"/>
  <c r="F293" i="20"/>
  <c r="H294" i="22"/>
  <c r="F293" i="22"/>
  <c r="F291" i="21"/>
  <c r="G295" i="19"/>
  <c r="G292" i="16"/>
  <c r="C292" i="16"/>
  <c r="D292" i="16"/>
  <c r="F295" i="22"/>
  <c r="F293" i="17"/>
  <c r="G298" i="18"/>
  <c r="I295" i="16"/>
  <c r="H297" i="22"/>
  <c r="C295" i="19"/>
  <c r="D295" i="19"/>
  <c r="F296" i="16"/>
  <c r="H294" i="21"/>
  <c r="I300" i="18"/>
  <c r="C296" i="15"/>
  <c r="D296" i="15"/>
  <c r="F292" i="16"/>
  <c r="C297" i="19"/>
  <c r="D297" i="19"/>
  <c r="C294" i="19"/>
  <c r="D294" i="19"/>
  <c r="C294" i="15"/>
  <c r="D294" i="15"/>
  <c r="C294" i="21"/>
  <c r="D294" i="21"/>
  <c r="H294" i="16"/>
  <c r="H294" i="17"/>
  <c r="F293" i="21"/>
  <c r="F295" i="16"/>
  <c r="I297" i="22"/>
  <c r="H296" i="15"/>
  <c r="C293" i="17"/>
  <c r="D293" i="17"/>
  <c r="G295" i="21"/>
  <c r="I296" i="16"/>
  <c r="H297" i="17"/>
  <c r="E296" i="16"/>
  <c r="E297" i="15"/>
  <c r="C296" i="21"/>
  <c r="D296" i="21"/>
  <c r="F297" i="16"/>
  <c r="C297" i="15"/>
  <c r="D297" i="15"/>
  <c r="C299" i="18"/>
  <c r="D299" i="18"/>
  <c r="H296" i="21"/>
  <c r="E296" i="20"/>
  <c r="H296" i="20"/>
  <c r="C298" i="20"/>
  <c r="D298" i="20"/>
  <c r="E294" i="21"/>
  <c r="I301" i="18"/>
  <c r="H297" i="20"/>
  <c r="C297" i="20"/>
  <c r="D297" i="20"/>
  <c r="E297" i="17"/>
  <c r="G302" i="18"/>
  <c r="H301" i="19"/>
  <c r="F296" i="17"/>
  <c r="C297" i="17"/>
  <c r="D297" i="17"/>
  <c r="E298" i="19"/>
  <c r="E296" i="21"/>
  <c r="G299" i="15"/>
  <c r="C298" i="17"/>
  <c r="D298" i="17"/>
  <c r="H301" i="18"/>
  <c r="F297" i="20"/>
  <c r="E300" i="22"/>
  <c r="I297" i="15"/>
  <c r="F300" i="19"/>
  <c r="I302" i="19"/>
  <c r="E299" i="16"/>
  <c r="C298" i="15"/>
  <c r="D298" i="15"/>
  <c r="C304" i="18"/>
  <c r="D304" i="18"/>
  <c r="E298" i="17"/>
  <c r="I301" i="15"/>
  <c r="C298" i="16"/>
  <c r="D298" i="16"/>
  <c r="H299" i="16"/>
  <c r="I299" i="16"/>
  <c r="F300" i="20"/>
  <c r="F298" i="17"/>
  <c r="G301" i="19"/>
  <c r="H298" i="20"/>
  <c r="E300" i="20"/>
  <c r="E296" i="17"/>
  <c r="I299" i="15"/>
  <c r="H301" i="22"/>
  <c r="F297" i="21"/>
  <c r="H300" i="16"/>
  <c r="C302" i="22"/>
  <c r="D302" i="22"/>
  <c r="G301" i="20"/>
  <c r="I301" i="16"/>
  <c r="F301" i="16"/>
  <c r="H301" i="20"/>
  <c r="G301" i="16"/>
  <c r="C305" i="18"/>
  <c r="D305" i="18"/>
  <c r="G300" i="20"/>
  <c r="E300" i="17"/>
  <c r="C300" i="16"/>
  <c r="D300" i="16"/>
  <c r="I300" i="16"/>
  <c r="G305" i="18"/>
  <c r="C303" i="22"/>
  <c r="D303" i="22"/>
  <c r="I303" i="18"/>
  <c r="E305" i="18"/>
  <c r="G302" i="15"/>
  <c r="G304" i="19"/>
  <c r="C300" i="17"/>
  <c r="D300" i="17"/>
  <c r="I304" i="22"/>
  <c r="H302" i="20"/>
  <c r="G302" i="20"/>
  <c r="E302" i="15"/>
  <c r="G306" i="18"/>
  <c r="E301" i="17"/>
  <c r="E302" i="20"/>
  <c r="G301" i="17"/>
  <c r="F306" i="18"/>
  <c r="E302" i="16"/>
  <c r="C301" i="21"/>
  <c r="D301" i="21"/>
  <c r="F300" i="21"/>
  <c r="C301" i="20"/>
  <c r="D301" i="20"/>
  <c r="H302" i="21"/>
  <c r="I307" i="18"/>
  <c r="E306" i="22"/>
  <c r="H307" i="18"/>
  <c r="E303" i="17"/>
  <c r="F304" i="15"/>
  <c r="H303" i="17"/>
  <c r="E304" i="16"/>
  <c r="I304" i="16"/>
  <c r="I303" i="20"/>
  <c r="H304" i="16"/>
  <c r="I306" i="19"/>
  <c r="C303" i="20"/>
  <c r="D303" i="20"/>
  <c r="H306" i="22"/>
  <c r="H304" i="17"/>
  <c r="I306" i="22"/>
  <c r="C305" i="15"/>
  <c r="D305" i="15"/>
  <c r="F303" i="16"/>
  <c r="H304" i="15"/>
  <c r="C303" i="16"/>
  <c r="D303" i="16"/>
  <c r="I305" i="19"/>
  <c r="C305" i="22"/>
  <c r="D305" i="22"/>
  <c r="F304" i="20"/>
  <c r="I303" i="16"/>
  <c r="C307" i="19"/>
  <c r="D307" i="19"/>
  <c r="C307" i="20"/>
  <c r="D307" i="20"/>
  <c r="F306" i="21"/>
  <c r="I308" i="22"/>
  <c r="C304" i="21"/>
  <c r="D304" i="21"/>
  <c r="F307" i="17"/>
  <c r="G305" i="16"/>
  <c r="I303" i="17"/>
  <c r="I307" i="19"/>
  <c r="H306" i="15"/>
  <c r="I306" i="21"/>
  <c r="G305" i="17"/>
  <c r="H305" i="19"/>
  <c r="E305" i="21"/>
  <c r="E305" i="17"/>
  <c r="C305" i="21"/>
  <c r="D305" i="21"/>
  <c r="E306" i="15"/>
  <c r="G304" i="21"/>
  <c r="H308" i="15"/>
  <c r="E309" i="19"/>
  <c r="G307" i="16"/>
  <c r="H313" i="18"/>
  <c r="F307" i="20"/>
  <c r="G308" i="15"/>
  <c r="E306" i="16"/>
  <c r="G310" i="15"/>
  <c r="I311" i="19"/>
  <c r="C311" i="18"/>
  <c r="D311" i="18"/>
  <c r="E306" i="20"/>
  <c r="F306" i="16"/>
  <c r="E313" i="18"/>
  <c r="C308" i="21"/>
  <c r="D308" i="21"/>
  <c r="E308" i="15"/>
  <c r="C308" i="16"/>
  <c r="D308" i="16"/>
  <c r="G309" i="19"/>
  <c r="G307" i="15"/>
  <c r="C309" i="20"/>
  <c r="D309" i="20"/>
  <c r="E309" i="17"/>
  <c r="C306" i="17"/>
  <c r="D306" i="17"/>
  <c r="G308" i="16"/>
  <c r="F309" i="19"/>
  <c r="C306" i="16"/>
  <c r="D306" i="16"/>
  <c r="I306" i="15"/>
  <c r="I309" i="16"/>
  <c r="I306" i="16"/>
  <c r="F312" i="22"/>
  <c r="I307" i="17"/>
  <c r="I310" i="22"/>
  <c r="I312" i="18"/>
  <c r="H310" i="15"/>
  <c r="G311" i="15"/>
  <c r="G311" i="18"/>
  <c r="E309" i="20"/>
  <c r="H306" i="20"/>
  <c r="F308" i="21"/>
  <c r="F310" i="17"/>
  <c r="E312" i="15"/>
  <c r="H310" i="19"/>
  <c r="E308" i="17"/>
  <c r="C307" i="15"/>
  <c r="D307" i="15"/>
  <c r="C312" i="18"/>
  <c r="D312" i="18"/>
  <c r="E310" i="22"/>
  <c r="E311" i="17"/>
  <c r="G308" i="19"/>
  <c r="F311" i="15"/>
  <c r="H309" i="15"/>
  <c r="C311" i="15"/>
  <c r="D311" i="15"/>
  <c r="G309" i="17"/>
  <c r="E313" i="19"/>
  <c r="I314" i="18"/>
  <c r="C309" i="21"/>
  <c r="D309" i="21"/>
  <c r="I311" i="17"/>
  <c r="F313" i="19"/>
  <c r="G316" i="18"/>
  <c r="I313" i="22"/>
  <c r="G309" i="21"/>
  <c r="C313" i="22"/>
  <c r="D313" i="22"/>
  <c r="H310" i="16"/>
  <c r="G312" i="18"/>
  <c r="C309" i="17"/>
  <c r="D309" i="17"/>
  <c r="F311" i="19"/>
  <c r="G314" i="18"/>
  <c r="H314" i="18"/>
  <c r="F310" i="16"/>
  <c r="I311" i="20"/>
  <c r="C310" i="16"/>
  <c r="D310" i="16"/>
  <c r="G312" i="16"/>
  <c r="H312" i="21"/>
  <c r="E312" i="20"/>
  <c r="I314" i="22"/>
  <c r="G312" i="20"/>
  <c r="F316" i="18"/>
  <c r="E316" i="18"/>
  <c r="H315" i="19"/>
  <c r="F313" i="15"/>
  <c r="C314" i="22"/>
  <c r="D314" i="22"/>
  <c r="E314" i="18"/>
  <c r="I312" i="15"/>
  <c r="G314" i="15"/>
  <c r="I317" i="18"/>
  <c r="H314" i="22"/>
  <c r="E311" i="16"/>
  <c r="I313" i="15"/>
  <c r="H313" i="20"/>
  <c r="I313" i="16"/>
  <c r="E315" i="15"/>
  <c r="F316" i="22"/>
  <c r="H313" i="21"/>
  <c r="E312" i="21"/>
  <c r="C316" i="19"/>
  <c r="D316" i="19"/>
  <c r="E316" i="19"/>
  <c r="H314" i="16"/>
  <c r="G316" i="22"/>
  <c r="F314" i="17"/>
  <c r="E313" i="21"/>
  <c r="I314" i="20"/>
  <c r="I315" i="15"/>
  <c r="G314" i="16"/>
  <c r="F312" i="21"/>
  <c r="C316" i="22"/>
  <c r="D316" i="22"/>
  <c r="F318" i="18"/>
  <c r="F314" i="21"/>
  <c r="H318" i="18"/>
  <c r="I316" i="15"/>
  <c r="H314" i="21"/>
  <c r="G317" i="19"/>
  <c r="E315" i="20"/>
  <c r="G318" i="18"/>
  <c r="G315" i="16"/>
  <c r="G316" i="15"/>
  <c r="I319" i="18"/>
  <c r="C315" i="15"/>
  <c r="D315" i="15"/>
  <c r="H316" i="19"/>
  <c r="C320" i="18"/>
  <c r="D320" i="18"/>
  <c r="H317" i="17"/>
  <c r="G316" i="16"/>
  <c r="G319" i="22"/>
  <c r="G317" i="15"/>
  <c r="I318" i="19"/>
  <c r="E316" i="17"/>
  <c r="C318" i="22"/>
  <c r="D318" i="22"/>
  <c r="I316" i="21"/>
  <c r="H320" i="18"/>
  <c r="I317" i="15"/>
  <c r="G320" i="18"/>
  <c r="I320" i="19"/>
  <c r="F315" i="16"/>
  <c r="F319" i="22"/>
  <c r="F316" i="21"/>
  <c r="C317" i="20"/>
  <c r="D317" i="20"/>
  <c r="F321" i="18"/>
  <c r="F317" i="16"/>
  <c r="E317" i="20"/>
  <c r="C321" i="18"/>
  <c r="D321" i="18"/>
  <c r="H319" i="19"/>
  <c r="G317" i="16"/>
  <c r="G319" i="19"/>
  <c r="C321" i="17"/>
  <c r="D321" i="17"/>
  <c r="H323" i="18"/>
  <c r="H317" i="21"/>
  <c r="F320" i="22"/>
  <c r="E320" i="15"/>
  <c r="H322" i="15"/>
  <c r="I318" i="20"/>
  <c r="G318" i="17"/>
  <c r="I318" i="16"/>
  <c r="F318" i="15"/>
  <c r="F319" i="20"/>
  <c r="E319" i="17"/>
  <c r="E318" i="16"/>
  <c r="G323" i="18"/>
  <c r="C319" i="16"/>
  <c r="D319" i="16"/>
  <c r="H319" i="16"/>
  <c r="C321" i="19"/>
  <c r="D321" i="19"/>
  <c r="E318" i="21"/>
  <c r="C323" i="18"/>
  <c r="D323" i="18"/>
  <c r="E318" i="20"/>
  <c r="F318" i="20"/>
  <c r="G320" i="15"/>
  <c r="G321" i="19"/>
  <c r="E322" i="19"/>
  <c r="C322" i="22"/>
  <c r="D322" i="22"/>
  <c r="E320" i="21"/>
  <c r="F320" i="16"/>
  <c r="E321" i="20"/>
  <c r="H327" i="18"/>
  <c r="C319" i="21"/>
  <c r="D319" i="21"/>
  <c r="I322" i="19"/>
  <c r="E318" i="17"/>
  <c r="H318" i="20"/>
  <c r="C321" i="16"/>
  <c r="D321" i="16"/>
  <c r="F324" i="15"/>
  <c r="H321" i="16"/>
  <c r="H324" i="18"/>
  <c r="G321" i="20"/>
  <c r="C320" i="16"/>
  <c r="D320" i="16"/>
  <c r="G320" i="20"/>
  <c r="E325" i="18"/>
  <c r="H325" i="18"/>
  <c r="H323" i="19"/>
  <c r="H322" i="19"/>
  <c r="I321" i="22"/>
  <c r="C327" i="18"/>
  <c r="D327" i="18"/>
  <c r="I319" i="21"/>
  <c r="E322" i="15"/>
  <c r="G325" i="18"/>
  <c r="I324" i="22"/>
  <c r="I325" i="22"/>
  <c r="C324" i="16"/>
  <c r="D324" i="16"/>
  <c r="C322" i="21"/>
  <c r="D322" i="21"/>
  <c r="H322" i="16"/>
  <c r="F326" i="18"/>
  <c r="C325" i="19"/>
  <c r="D325" i="19"/>
  <c r="I322" i="20"/>
  <c r="G323" i="16"/>
  <c r="I323" i="20"/>
  <c r="E323" i="16"/>
  <c r="F323" i="17"/>
  <c r="G323" i="17"/>
  <c r="C325" i="22"/>
  <c r="D325" i="22"/>
  <c r="F325" i="22"/>
  <c r="G321" i="15"/>
  <c r="G326" i="18"/>
  <c r="C323" i="19"/>
  <c r="D323" i="19"/>
  <c r="G322" i="17"/>
  <c r="H324" i="19"/>
  <c r="H325" i="19"/>
  <c r="H324" i="22"/>
  <c r="C324" i="22"/>
  <c r="D324" i="22"/>
  <c r="F324" i="17"/>
  <c r="I326" i="19"/>
  <c r="H324" i="17"/>
  <c r="G322" i="20"/>
  <c r="F325" i="20"/>
  <c r="I327" i="22"/>
  <c r="C324" i="17"/>
  <c r="D324" i="17"/>
  <c r="C323" i="15"/>
  <c r="D323" i="15"/>
  <c r="H324" i="21"/>
  <c r="G324" i="19"/>
  <c r="I323" i="17"/>
  <c r="I326" i="15"/>
  <c r="C325" i="16"/>
  <c r="D325" i="16"/>
  <c r="G324" i="20"/>
  <c r="I324" i="20"/>
  <c r="F323" i="21"/>
  <c r="E325" i="15"/>
  <c r="H325" i="22"/>
  <c r="F323" i="16"/>
  <c r="G325" i="16"/>
  <c r="F327" i="22"/>
  <c r="E327" i="20"/>
  <c r="C328" i="19"/>
  <c r="D328" i="19"/>
  <c r="I327" i="19"/>
  <c r="H326" i="17"/>
  <c r="H330" i="18"/>
  <c r="H328" i="22"/>
  <c r="F332" i="18"/>
  <c r="H326" i="16"/>
  <c r="H327" i="19"/>
  <c r="I327" i="20"/>
  <c r="E331" i="18"/>
  <c r="H330" i="22"/>
  <c r="F327" i="19"/>
  <c r="C326" i="17"/>
  <c r="D326" i="17"/>
  <c r="G327" i="15"/>
  <c r="G326" i="20"/>
  <c r="E325" i="17"/>
  <c r="G329" i="15"/>
  <c r="C328" i="22"/>
  <c r="D328" i="22"/>
  <c r="C329" i="22"/>
  <c r="D329" i="22"/>
  <c r="I325" i="17"/>
  <c r="F329" i="19"/>
  <c r="G331" i="19"/>
  <c r="I325" i="15"/>
  <c r="C330" i="18"/>
  <c r="D330" i="18"/>
  <c r="G327" i="17"/>
  <c r="H327" i="21"/>
  <c r="H330" i="19"/>
  <c r="I328" i="16"/>
  <c r="G326" i="21"/>
  <c r="G333" i="18"/>
  <c r="C332" i="18"/>
  <c r="D332" i="18"/>
  <c r="G327" i="16"/>
  <c r="H331" i="19"/>
  <c r="F328" i="15"/>
  <c r="E327" i="17"/>
  <c r="C326" i="21"/>
  <c r="D326" i="21"/>
  <c r="E326" i="21"/>
  <c r="I331" i="19"/>
  <c r="E327" i="16"/>
  <c r="F328" i="20"/>
  <c r="F331" i="19"/>
  <c r="G328" i="21"/>
  <c r="F330" i="17"/>
  <c r="I331" i="15"/>
  <c r="C330" i="20"/>
  <c r="D330" i="20"/>
  <c r="F328" i="16"/>
  <c r="I329" i="20"/>
  <c r="F329" i="20"/>
  <c r="H328" i="21"/>
  <c r="F330" i="20"/>
  <c r="H330" i="20"/>
  <c r="G329" i="20"/>
  <c r="E267" i="21"/>
  <c r="H271" i="18"/>
  <c r="I269" i="20"/>
  <c r="C270" i="17"/>
  <c r="D270" i="17"/>
  <c r="G272" i="19"/>
  <c r="F272" i="22"/>
  <c r="C272" i="18"/>
  <c r="D272" i="18"/>
  <c r="G271" i="19"/>
  <c r="G273" i="15"/>
  <c r="I273" i="19"/>
  <c r="C274" i="22"/>
  <c r="D274" i="22"/>
  <c r="C272" i="19"/>
  <c r="D272" i="19"/>
  <c r="I276" i="18"/>
  <c r="F275" i="19"/>
  <c r="C273" i="16"/>
  <c r="D273" i="16"/>
  <c r="I275" i="19"/>
  <c r="F274" i="15"/>
  <c r="I275" i="15"/>
  <c r="I275" i="17"/>
  <c r="E277" i="19"/>
  <c r="F274" i="21"/>
  <c r="E279" i="18"/>
  <c r="G276" i="15"/>
  <c r="F275" i="17"/>
  <c r="C275" i="19"/>
  <c r="D275" i="19"/>
  <c r="F275" i="16"/>
  <c r="C275" i="15"/>
  <c r="D275" i="15"/>
  <c r="C276" i="22"/>
  <c r="D276" i="22"/>
  <c r="G273" i="21"/>
  <c r="C274" i="21"/>
  <c r="D274" i="21"/>
  <c r="E276" i="17"/>
  <c r="E276" i="20"/>
  <c r="I277" i="15"/>
  <c r="E274" i="20"/>
  <c r="F280" i="19"/>
  <c r="G278" i="22"/>
  <c r="H280" i="18"/>
  <c r="G278" i="19"/>
  <c r="H276" i="16"/>
  <c r="I278" i="22"/>
  <c r="C275" i="16"/>
  <c r="D275" i="16"/>
  <c r="H279" i="15"/>
  <c r="H277" i="22"/>
  <c r="H273" i="21"/>
  <c r="H278" i="19"/>
  <c r="I279" i="15"/>
  <c r="E277" i="16"/>
  <c r="I278" i="17"/>
  <c r="I278" i="16"/>
  <c r="F278" i="17"/>
  <c r="C280" i="22"/>
  <c r="D280" i="22"/>
  <c r="H280" i="22"/>
  <c r="G276" i="21"/>
  <c r="H279" i="22"/>
  <c r="H278" i="16"/>
  <c r="G280" i="19"/>
  <c r="I276" i="16"/>
  <c r="H277" i="16"/>
  <c r="I279" i="19"/>
  <c r="G282" i="18"/>
  <c r="F282" i="18"/>
  <c r="H278" i="17"/>
  <c r="H277" i="20"/>
  <c r="H281" i="18"/>
  <c r="I282" i="18"/>
  <c r="E281" i="18"/>
  <c r="I276" i="21"/>
  <c r="C281" i="19"/>
  <c r="D281" i="19"/>
  <c r="I283" i="18"/>
  <c r="E281" i="19"/>
  <c r="H281" i="19"/>
  <c r="E278" i="20"/>
  <c r="E279" i="15"/>
  <c r="H279" i="20"/>
  <c r="H282" i="19"/>
  <c r="F281" i="15"/>
  <c r="H284" i="18"/>
  <c r="E280" i="20"/>
  <c r="I281" i="19"/>
  <c r="E283" i="18"/>
  <c r="E281" i="15"/>
  <c r="C279" i="21"/>
  <c r="D279" i="21"/>
  <c r="H283" i="18"/>
  <c r="G280" i="15"/>
  <c r="C280" i="15"/>
  <c r="D280" i="15"/>
  <c r="G278" i="21"/>
  <c r="F279" i="20"/>
  <c r="G280" i="17"/>
  <c r="G279" i="21"/>
  <c r="I280" i="17"/>
  <c r="I282" i="17"/>
  <c r="G284" i="19"/>
  <c r="I282" i="16"/>
  <c r="H282" i="15"/>
  <c r="E284" i="22"/>
  <c r="C282" i="21"/>
  <c r="D282" i="21"/>
  <c r="G281" i="20"/>
  <c r="F285" i="19"/>
  <c r="F281" i="16"/>
  <c r="E281" i="17"/>
  <c r="G282" i="20"/>
  <c r="C282" i="17"/>
  <c r="D282" i="17"/>
  <c r="E283" i="19"/>
  <c r="E280" i="15"/>
  <c r="H282" i="20"/>
  <c r="F281" i="17"/>
  <c r="G283" i="22"/>
  <c r="I282" i="15"/>
  <c r="I280" i="16"/>
  <c r="C284" i="22"/>
  <c r="D284" i="22"/>
  <c r="H283" i="15"/>
  <c r="F286" i="18"/>
  <c r="H283" i="19"/>
  <c r="F284" i="19"/>
  <c r="E282" i="17"/>
  <c r="E281" i="21"/>
  <c r="H285" i="15"/>
  <c r="F284" i="17"/>
  <c r="G284" i="20"/>
  <c r="G282" i="21"/>
  <c r="C283" i="19"/>
  <c r="D283" i="19"/>
  <c r="I286" i="19"/>
  <c r="I283" i="16"/>
  <c r="C285" i="15"/>
  <c r="D285" i="15"/>
  <c r="H283" i="20"/>
  <c r="C285" i="19"/>
  <c r="D285" i="19"/>
  <c r="G285" i="22"/>
  <c r="I283" i="21"/>
  <c r="I287" i="18"/>
  <c r="G283" i="16"/>
  <c r="C281" i="20"/>
  <c r="D281" i="20"/>
  <c r="H285" i="16"/>
  <c r="F283" i="20"/>
  <c r="E283" i="16"/>
  <c r="E284" i="16"/>
  <c r="G290" i="18"/>
  <c r="I287" i="19"/>
  <c r="E290" i="18"/>
  <c r="E287" i="19"/>
  <c r="H287" i="22"/>
  <c r="G286" i="22"/>
  <c r="I284" i="21"/>
  <c r="F285" i="16"/>
  <c r="H286" i="15"/>
  <c r="F285" i="17"/>
  <c r="E287" i="22"/>
  <c r="C290" i="18"/>
  <c r="D290" i="18"/>
  <c r="F288" i="18"/>
  <c r="I285" i="22"/>
  <c r="H284" i="21"/>
  <c r="I289" i="18"/>
  <c r="C286" i="19"/>
  <c r="D286" i="19"/>
  <c r="I286" i="15"/>
  <c r="H287" i="16"/>
  <c r="E288" i="17"/>
  <c r="E287" i="21"/>
  <c r="E289" i="15"/>
  <c r="C287" i="17"/>
  <c r="D287" i="17"/>
  <c r="I287" i="16"/>
  <c r="G288" i="15"/>
  <c r="C286" i="16"/>
  <c r="D286" i="16"/>
  <c r="F289" i="17"/>
  <c r="E288" i="19"/>
  <c r="G287" i="15"/>
  <c r="G286" i="21"/>
  <c r="H289" i="22"/>
  <c r="F291" i="18"/>
  <c r="H288" i="17"/>
  <c r="E286" i="20"/>
  <c r="F288" i="19"/>
  <c r="C286" i="15"/>
  <c r="D286" i="15"/>
  <c r="I289" i="20"/>
  <c r="H287" i="20"/>
  <c r="C286" i="21"/>
  <c r="D286" i="21"/>
  <c r="G285" i="21"/>
  <c r="E286" i="21"/>
  <c r="G291" i="18"/>
  <c r="H285" i="21"/>
  <c r="F291" i="22"/>
  <c r="G286" i="16"/>
  <c r="C285" i="20"/>
  <c r="D285" i="20"/>
  <c r="C287" i="20"/>
  <c r="D287" i="20"/>
  <c r="I287" i="21"/>
  <c r="G289" i="22"/>
  <c r="G291" i="20"/>
  <c r="E292" i="21"/>
  <c r="I290" i="19"/>
  <c r="I288" i="16"/>
  <c r="I286" i="21"/>
  <c r="F290" i="22"/>
  <c r="G294" i="18"/>
  <c r="E293" i="18"/>
  <c r="H290" i="22"/>
  <c r="I292" i="18"/>
  <c r="G290" i="19"/>
  <c r="I291" i="15"/>
  <c r="E286" i="17"/>
  <c r="C291" i="22"/>
  <c r="D291" i="22"/>
  <c r="I293" i="18"/>
  <c r="C290" i="17"/>
  <c r="D290" i="17"/>
  <c r="C290" i="22"/>
  <c r="D290" i="22"/>
  <c r="E292" i="19"/>
  <c r="H292" i="19"/>
  <c r="F297" i="18"/>
  <c r="I292" i="22"/>
  <c r="I288" i="21"/>
  <c r="G292" i="19"/>
  <c r="H290" i="21"/>
  <c r="I295" i="18"/>
  <c r="E290" i="16"/>
  <c r="H292" i="15"/>
  <c r="C292" i="19"/>
  <c r="D292" i="19"/>
  <c r="E289" i="16"/>
  <c r="E292" i="20"/>
  <c r="I290" i="16"/>
  <c r="H295" i="22"/>
  <c r="I289" i="21"/>
  <c r="F291" i="16"/>
  <c r="I293" i="19"/>
  <c r="E289" i="17"/>
  <c r="G293" i="22"/>
  <c r="C293" i="19"/>
  <c r="D293" i="19"/>
  <c r="G295" i="22"/>
  <c r="E291" i="16"/>
  <c r="C292" i="15"/>
  <c r="D292" i="15"/>
  <c r="F291" i="20"/>
  <c r="C293" i="22"/>
  <c r="D293" i="22"/>
  <c r="H292" i="22"/>
  <c r="H293" i="19"/>
  <c r="E297" i="18"/>
  <c r="E292" i="16"/>
  <c r="H290" i="20"/>
  <c r="I293" i="16"/>
  <c r="I296" i="18"/>
  <c r="H291" i="21"/>
  <c r="I295" i="22"/>
  <c r="G295" i="20"/>
  <c r="H296" i="18"/>
  <c r="G293" i="21"/>
  <c r="E294" i="22"/>
  <c r="I295" i="15"/>
  <c r="I294" i="15"/>
  <c r="E293" i="15"/>
  <c r="I292" i="16"/>
  <c r="H298" i="18"/>
  <c r="G293" i="20"/>
  <c r="I293" i="21"/>
  <c r="F293" i="15"/>
  <c r="H292" i="16"/>
  <c r="E296" i="15"/>
  <c r="C292" i="17"/>
  <c r="D292" i="17"/>
  <c r="G292" i="17"/>
  <c r="G295" i="16"/>
  <c r="I294" i="22"/>
  <c r="E297" i="22"/>
  <c r="I298" i="18"/>
  <c r="C294" i="16"/>
  <c r="D294" i="16"/>
  <c r="F295" i="17"/>
  <c r="C298" i="18"/>
  <c r="D298" i="18"/>
  <c r="F297" i="22"/>
  <c r="I294" i="16"/>
  <c r="E294" i="16"/>
  <c r="E295" i="16"/>
  <c r="I295" i="20"/>
  <c r="F294" i="21"/>
  <c r="C297" i="22"/>
  <c r="D297" i="22"/>
  <c r="H299" i="18"/>
  <c r="E297" i="19"/>
  <c r="G297" i="19"/>
  <c r="E295" i="21"/>
  <c r="E299" i="18"/>
  <c r="H295" i="20"/>
  <c r="I297" i="19"/>
  <c r="G300" i="18"/>
  <c r="C296" i="19"/>
  <c r="D296" i="19"/>
  <c r="F299" i="19"/>
  <c r="C294" i="17"/>
  <c r="D294" i="17"/>
  <c r="C296" i="17"/>
  <c r="D296" i="17"/>
  <c r="H297" i="15"/>
  <c r="I296" i="21"/>
  <c r="G297" i="20"/>
  <c r="C298" i="22"/>
  <c r="D298" i="22"/>
  <c r="E297" i="21"/>
  <c r="G296" i="21"/>
  <c r="C299" i="19"/>
  <c r="D299" i="19"/>
  <c r="I296" i="17"/>
  <c r="E298" i="18"/>
  <c r="E298" i="20"/>
  <c r="H298" i="19"/>
  <c r="I298" i="16"/>
  <c r="I297" i="16"/>
  <c r="F301" i="18"/>
  <c r="E299" i="17"/>
  <c r="G299" i="20"/>
  <c r="I298" i="20"/>
  <c r="H298" i="22"/>
  <c r="H298" i="15"/>
  <c r="F299" i="17"/>
  <c r="C303" i="18"/>
  <c r="D303" i="18"/>
  <c r="I299" i="17"/>
  <c r="E299" i="19"/>
  <c r="H297" i="16"/>
  <c r="G300" i="15"/>
  <c r="G300" i="17"/>
  <c r="C302" i="18"/>
  <c r="D302" i="18"/>
  <c r="C299" i="16"/>
  <c r="D299" i="16"/>
  <c r="E302" i="18"/>
  <c r="E297" i="16"/>
  <c r="F299" i="16"/>
  <c r="E299" i="20"/>
  <c r="H299" i="17"/>
  <c r="I300" i="19"/>
  <c r="G298" i="20"/>
  <c r="F301" i="19"/>
  <c r="C299" i="17"/>
  <c r="D299" i="17"/>
  <c r="H300" i="22"/>
  <c r="I298" i="21"/>
  <c r="H302" i="22"/>
  <c r="C301" i="15"/>
  <c r="D301" i="15"/>
  <c r="G299" i="22"/>
  <c r="C301" i="19"/>
  <c r="D301" i="19"/>
  <c r="G299" i="16"/>
  <c r="C300" i="22"/>
  <c r="D300" i="22"/>
  <c r="C297" i="21"/>
  <c r="D297" i="21"/>
  <c r="F304" i="18"/>
  <c r="E303" i="22"/>
  <c r="F298" i="21"/>
  <c r="G303" i="22"/>
  <c r="F302" i="22"/>
  <c r="H305" i="18"/>
  <c r="E303" i="19"/>
  <c r="H300" i="17"/>
  <c r="F300" i="17"/>
  <c r="C300" i="20"/>
  <c r="D300" i="20"/>
  <c r="H299" i="21"/>
  <c r="H300" i="20"/>
  <c r="I300" i="15"/>
  <c r="H304" i="18"/>
  <c r="G301" i="15"/>
  <c r="E304" i="22"/>
  <c r="F302" i="16"/>
  <c r="F304" i="22"/>
  <c r="E302" i="17"/>
  <c r="I306" i="18"/>
  <c r="I302" i="17"/>
  <c r="I301" i="21"/>
  <c r="E301" i="21"/>
  <c r="C304" i="22"/>
  <c r="D304" i="22"/>
  <c r="H301" i="17"/>
  <c r="C302" i="20"/>
  <c r="D302" i="20"/>
  <c r="H304" i="22"/>
  <c r="F304" i="19"/>
  <c r="C302" i="15"/>
  <c r="D302" i="15"/>
  <c r="E306" i="18"/>
  <c r="G301" i="21"/>
  <c r="I305" i="22"/>
  <c r="C304" i="16"/>
  <c r="D304" i="16"/>
  <c r="C303" i="15"/>
  <c r="D303" i="15"/>
  <c r="F303" i="20"/>
  <c r="E303" i="21"/>
  <c r="E305" i="15"/>
  <c r="C304" i="15"/>
  <c r="D304" i="15"/>
  <c r="F303" i="17"/>
  <c r="C307" i="18"/>
  <c r="D307" i="18"/>
  <c r="E304" i="15"/>
  <c r="F302" i="21"/>
  <c r="E302" i="21"/>
  <c r="H304" i="20"/>
  <c r="F302" i="17"/>
  <c r="F307" i="18"/>
  <c r="C302" i="21"/>
  <c r="D302" i="21"/>
  <c r="F305" i="22"/>
  <c r="G305" i="19"/>
  <c r="C306" i="19"/>
  <c r="D306" i="19"/>
  <c r="C308" i="18"/>
  <c r="D308" i="18"/>
  <c r="I301" i="17"/>
  <c r="C303" i="17"/>
  <c r="D303" i="17"/>
  <c r="F301" i="21"/>
  <c r="G307" i="22"/>
  <c r="H305" i="16"/>
  <c r="F305" i="20"/>
  <c r="C308" i="22"/>
  <c r="D308" i="22"/>
  <c r="I309" i="18"/>
  <c r="F305" i="17"/>
  <c r="F309" i="22"/>
  <c r="E309" i="18"/>
  <c r="H307" i="22"/>
  <c r="C307" i="22"/>
  <c r="D307" i="22"/>
  <c r="C303" i="21"/>
  <c r="D303" i="21"/>
  <c r="I308" i="15"/>
  <c r="E307" i="19"/>
  <c r="H307" i="19"/>
  <c r="I305" i="16"/>
  <c r="F305" i="15"/>
  <c r="E304" i="21"/>
  <c r="I307" i="22"/>
  <c r="H305" i="20"/>
  <c r="E310" i="15"/>
  <c r="F310" i="19"/>
  <c r="F306" i="17"/>
  <c r="C310" i="18"/>
  <c r="D310" i="18"/>
  <c r="F307" i="15"/>
  <c r="E307" i="17"/>
  <c r="H308" i="19"/>
  <c r="I310" i="17"/>
  <c r="F310" i="18"/>
  <c r="G306" i="20"/>
  <c r="I307" i="20"/>
  <c r="C312" i="22"/>
  <c r="D312" i="22"/>
  <c r="C310" i="15"/>
  <c r="D310" i="15"/>
  <c r="G309" i="22"/>
  <c r="H306" i="17"/>
  <c r="C307" i="16"/>
  <c r="D307" i="16"/>
  <c r="C306" i="20"/>
  <c r="D306" i="20"/>
  <c r="G310" i="18"/>
  <c r="G309" i="16"/>
  <c r="F309" i="20"/>
  <c r="H306" i="21"/>
  <c r="H307" i="16"/>
  <c r="I309" i="19"/>
  <c r="H307" i="15"/>
  <c r="H307" i="17"/>
  <c r="I310" i="15"/>
  <c r="E309" i="15"/>
  <c r="C308" i="15"/>
  <c r="D308" i="15"/>
  <c r="G310" i="22"/>
  <c r="I310" i="18"/>
  <c r="I308" i="17"/>
  <c r="I307" i="21"/>
  <c r="C310" i="22"/>
  <c r="D310" i="22"/>
  <c r="E307" i="21"/>
  <c r="C307" i="21"/>
  <c r="D307" i="21"/>
  <c r="C310" i="17"/>
  <c r="D310" i="17"/>
  <c r="C309" i="15"/>
  <c r="D309" i="15"/>
  <c r="H308" i="20"/>
  <c r="I308" i="20"/>
  <c r="E310" i="17"/>
  <c r="C306" i="21"/>
  <c r="D306" i="21"/>
  <c r="E311" i="19"/>
  <c r="G311" i="19"/>
  <c r="E311" i="22"/>
  <c r="F307" i="21"/>
  <c r="H310" i="22"/>
  <c r="H315" i="18"/>
  <c r="G308" i="21"/>
  <c r="F315" i="18"/>
  <c r="H312" i="15"/>
  <c r="I316" i="18"/>
  <c r="C312" i="17"/>
  <c r="D312" i="17"/>
  <c r="F312" i="15"/>
  <c r="E311" i="21"/>
  <c r="G311" i="20"/>
  <c r="F311" i="17"/>
  <c r="C311" i="21"/>
  <c r="D311" i="21"/>
  <c r="H312" i="17"/>
  <c r="I309" i="15"/>
  <c r="H309" i="21"/>
  <c r="E311" i="15"/>
  <c r="F311" i="16"/>
  <c r="F310" i="21"/>
  <c r="F309" i="21"/>
  <c r="C312" i="15"/>
  <c r="D312" i="15"/>
  <c r="C313" i="19"/>
  <c r="D313" i="19"/>
  <c r="C312" i="19"/>
  <c r="D312" i="19"/>
  <c r="C314" i="15"/>
  <c r="D314" i="15"/>
  <c r="C311" i="17"/>
  <c r="D311" i="17"/>
  <c r="G310" i="21"/>
  <c r="E310" i="16"/>
  <c r="F314" i="15"/>
  <c r="I315" i="19"/>
  <c r="C311" i="20"/>
  <c r="D311" i="20"/>
  <c r="G314" i="22"/>
  <c r="G313" i="17"/>
  <c r="I310" i="21"/>
  <c r="F317" i="18"/>
  <c r="E313" i="20"/>
  <c r="I315" i="22"/>
  <c r="F315" i="22"/>
  <c r="E314" i="19"/>
  <c r="C315" i="22"/>
  <c r="D315" i="22"/>
  <c r="H313" i="15"/>
  <c r="F314" i="19"/>
  <c r="C313" i="20"/>
  <c r="D313" i="20"/>
  <c r="I313" i="21"/>
  <c r="F313" i="20"/>
  <c r="G314" i="17"/>
  <c r="F314" i="20"/>
  <c r="H314" i="17"/>
  <c r="F313" i="16"/>
  <c r="E316" i="22"/>
  <c r="F315" i="19"/>
  <c r="C314" i="16"/>
  <c r="D314" i="16"/>
  <c r="I314" i="15"/>
  <c r="G315" i="15"/>
  <c r="C315" i="19"/>
  <c r="D315" i="19"/>
  <c r="E314" i="20"/>
  <c r="G317" i="18"/>
  <c r="C313" i="21"/>
  <c r="D313" i="21"/>
  <c r="I315" i="20"/>
  <c r="I315" i="16"/>
  <c r="H315" i="16"/>
  <c r="I319" i="19"/>
  <c r="C315" i="20"/>
  <c r="D315" i="20"/>
  <c r="E315" i="17"/>
  <c r="C317" i="19"/>
  <c r="D317" i="19"/>
  <c r="G315" i="17"/>
  <c r="C315" i="16"/>
  <c r="D315" i="16"/>
  <c r="I314" i="21"/>
  <c r="E318" i="18"/>
  <c r="H319" i="18"/>
  <c r="C319" i="18"/>
  <c r="D319" i="18"/>
  <c r="G317" i="22"/>
  <c r="F320" i="19"/>
  <c r="G318" i="19"/>
  <c r="C316" i="20"/>
  <c r="D316" i="20"/>
  <c r="E320" i="18"/>
  <c r="F320" i="18"/>
  <c r="E318" i="19"/>
  <c r="H316" i="17"/>
  <c r="F315" i="21"/>
  <c r="G316" i="20"/>
  <c r="I316" i="17"/>
  <c r="F318" i="19"/>
  <c r="H316" i="16"/>
  <c r="I317" i="17"/>
  <c r="G316" i="21"/>
  <c r="G315" i="21"/>
  <c r="I320" i="18"/>
  <c r="E321" i="18"/>
  <c r="H317" i="16"/>
  <c r="E319" i="19"/>
  <c r="E320" i="19"/>
  <c r="C318" i="15"/>
  <c r="D318" i="15"/>
  <c r="H321" i="18"/>
  <c r="I321" i="18"/>
  <c r="C320" i="19"/>
  <c r="D320" i="19"/>
  <c r="G319" i="17"/>
  <c r="I318" i="21"/>
  <c r="I320" i="22"/>
  <c r="E321" i="19"/>
  <c r="I319" i="16"/>
  <c r="F317" i="21"/>
  <c r="E317" i="17"/>
  <c r="H318" i="19"/>
  <c r="C322" i="18"/>
  <c r="D322" i="18"/>
  <c r="I321" i="19"/>
  <c r="C318" i="17"/>
  <c r="D318" i="17"/>
  <c r="H318" i="16"/>
  <c r="I317" i="21"/>
  <c r="F318" i="17"/>
  <c r="E319" i="16"/>
  <c r="C319" i="20"/>
  <c r="D319" i="20"/>
  <c r="C317" i="21"/>
  <c r="D317" i="21"/>
  <c r="H318" i="17"/>
  <c r="H319" i="17"/>
  <c r="F319" i="15"/>
  <c r="H322" i="18"/>
  <c r="F320" i="15"/>
  <c r="I322" i="21"/>
  <c r="I321" i="15"/>
  <c r="H323" i="22"/>
  <c r="C322" i="19"/>
  <c r="D322" i="19"/>
  <c r="F323" i="19"/>
  <c r="I324" i="18"/>
  <c r="H323" i="16"/>
  <c r="H322" i="22"/>
  <c r="C324" i="18"/>
  <c r="D324" i="18"/>
  <c r="C322" i="15"/>
  <c r="D322" i="15"/>
  <c r="I323" i="22"/>
  <c r="F321" i="17"/>
  <c r="E321" i="15"/>
  <c r="F322" i="21"/>
  <c r="C319" i="15"/>
  <c r="D319" i="15"/>
  <c r="H320" i="21"/>
  <c r="E320" i="16"/>
  <c r="F319" i="16"/>
  <c r="G323" i="22"/>
  <c r="F320" i="21"/>
  <c r="E323" i="20"/>
  <c r="G320" i="17"/>
  <c r="G320" i="21"/>
  <c r="H320" i="16"/>
  <c r="F327" i="18"/>
  <c r="F322" i="22"/>
  <c r="H322" i="21"/>
  <c r="G327" i="18"/>
  <c r="E324" i="17"/>
  <c r="H324" i="16"/>
  <c r="E325" i="22"/>
  <c r="F322" i="15"/>
  <c r="C326" i="18"/>
  <c r="D326" i="18"/>
  <c r="H322" i="17"/>
  <c r="G322" i="16"/>
  <c r="H324" i="15"/>
  <c r="H322" i="20"/>
  <c r="F323" i="20"/>
  <c r="G322" i="21"/>
  <c r="I321" i="21"/>
  <c r="E325" i="19"/>
  <c r="I324" i="19"/>
  <c r="G323" i="15"/>
  <c r="C323" i="21"/>
  <c r="D323" i="21"/>
  <c r="H323" i="15"/>
  <c r="E327" i="18"/>
  <c r="I323" i="15"/>
  <c r="E326" i="18"/>
  <c r="H270" i="19"/>
  <c r="E270" i="22"/>
  <c r="C269" i="21"/>
  <c r="D269" i="21"/>
  <c r="H275" i="19"/>
  <c r="G273" i="18"/>
  <c r="F269" i="21"/>
  <c r="F269" i="16"/>
  <c r="C273" i="18"/>
  <c r="D273" i="18"/>
  <c r="F271" i="21"/>
  <c r="G273" i="19"/>
  <c r="F275" i="18"/>
  <c r="E275" i="18"/>
  <c r="I277" i="18"/>
  <c r="G273" i="20"/>
  <c r="I272" i="16"/>
  <c r="I273" i="16"/>
  <c r="H276" i="18"/>
  <c r="H274" i="16"/>
  <c r="G275" i="17"/>
  <c r="F279" i="18"/>
  <c r="E275" i="15"/>
  <c r="F274" i="16"/>
  <c r="I275" i="20"/>
  <c r="F277" i="22"/>
  <c r="C276" i="18"/>
  <c r="D276" i="18"/>
  <c r="C277" i="19"/>
  <c r="D277" i="19"/>
  <c r="I273" i="21"/>
  <c r="G274" i="20"/>
  <c r="I274" i="20"/>
  <c r="H279" i="18"/>
  <c r="C276" i="16"/>
  <c r="D276" i="16"/>
  <c r="E277" i="15"/>
  <c r="C275" i="20"/>
  <c r="D275" i="20"/>
  <c r="G276" i="17"/>
  <c r="E276" i="16"/>
  <c r="I276" i="17"/>
  <c r="E280" i="18"/>
  <c r="C276" i="17"/>
  <c r="D276" i="17"/>
  <c r="H277" i="17"/>
  <c r="C276" i="20"/>
  <c r="D276" i="20"/>
  <c r="I278" i="19"/>
  <c r="C275" i="21"/>
  <c r="D275" i="21"/>
  <c r="H275" i="21"/>
  <c r="G276" i="16"/>
  <c r="H280" i="17"/>
  <c r="E280" i="19"/>
  <c r="E278" i="17"/>
  <c r="C280" i="18"/>
  <c r="D280" i="18"/>
  <c r="C281" i="18"/>
  <c r="D281" i="18"/>
  <c r="H277" i="15"/>
  <c r="G280" i="22"/>
  <c r="F278" i="20"/>
  <c r="F278" i="15"/>
  <c r="G281" i="18"/>
  <c r="C276" i="21"/>
  <c r="D276" i="21"/>
  <c r="F276" i="17"/>
  <c r="G277" i="20"/>
  <c r="E280" i="22"/>
  <c r="G278" i="15"/>
  <c r="F277" i="17"/>
  <c r="I281" i="18"/>
  <c r="C277" i="16"/>
  <c r="D277" i="16"/>
  <c r="G279" i="19"/>
  <c r="C282" i="18"/>
  <c r="D282" i="18"/>
  <c r="E278" i="16"/>
  <c r="E279" i="19"/>
  <c r="F277" i="20"/>
  <c r="C279" i="17"/>
  <c r="D279" i="17"/>
  <c r="G279" i="20"/>
  <c r="H279" i="16"/>
  <c r="F280" i="15"/>
  <c r="I282" i="19"/>
  <c r="C280" i="19"/>
  <c r="D280" i="19"/>
  <c r="F283" i="18"/>
  <c r="E279" i="21"/>
  <c r="I279" i="16"/>
  <c r="G280" i="20"/>
  <c r="G283" i="18"/>
  <c r="H279" i="21"/>
  <c r="C280" i="20"/>
  <c r="D280" i="20"/>
  <c r="I282" i="22"/>
  <c r="H280" i="15"/>
  <c r="C281" i="15"/>
  <c r="D281" i="15"/>
  <c r="H281" i="22"/>
  <c r="C282" i="22"/>
  <c r="D282" i="22"/>
  <c r="H280" i="20"/>
  <c r="G279" i="16"/>
  <c r="G281" i="16"/>
  <c r="F277" i="16"/>
  <c r="H281" i="15"/>
  <c r="F280" i="21"/>
  <c r="F278" i="21"/>
  <c r="C282" i="20"/>
  <c r="D282" i="20"/>
  <c r="G280" i="21"/>
  <c r="H280" i="21"/>
  <c r="I283" i="22"/>
  <c r="F281" i="20"/>
  <c r="C284" i="18"/>
  <c r="D284" i="18"/>
  <c r="H282" i="21"/>
  <c r="C283" i="18"/>
  <c r="D283" i="18"/>
  <c r="F283" i="15"/>
  <c r="G281" i="17"/>
  <c r="I281" i="17"/>
  <c r="E282" i="16"/>
  <c r="G282" i="16"/>
  <c r="C286" i="18"/>
  <c r="D286" i="18"/>
  <c r="H283" i="22"/>
  <c r="C281" i="21"/>
  <c r="D281" i="21"/>
  <c r="C283" i="22"/>
  <c r="D283" i="22"/>
  <c r="C282" i="15"/>
  <c r="D282" i="15"/>
  <c r="C279" i="20"/>
  <c r="D279" i="20"/>
  <c r="E281" i="20"/>
  <c r="G281" i="15"/>
  <c r="H286" i="18"/>
  <c r="G283" i="15"/>
  <c r="E284" i="19"/>
  <c r="C284" i="16"/>
  <c r="D284" i="16"/>
  <c r="G285" i="19"/>
  <c r="F284" i="15"/>
  <c r="I284" i="15"/>
  <c r="F285" i="15"/>
  <c r="E284" i="15"/>
  <c r="E286" i="19"/>
  <c r="H284" i="16"/>
  <c r="I284" i="16"/>
  <c r="G283" i="17"/>
  <c r="E285" i="22"/>
  <c r="E286" i="15"/>
  <c r="E283" i="17"/>
  <c r="E284" i="17"/>
  <c r="F290" i="18"/>
  <c r="F284" i="16"/>
  <c r="C283" i="17"/>
  <c r="D283" i="17"/>
  <c r="C284" i="15"/>
  <c r="D284" i="15"/>
  <c r="H283" i="16"/>
  <c r="C285" i="17"/>
  <c r="D285" i="17"/>
  <c r="G287" i="19"/>
  <c r="E285" i="17"/>
  <c r="C284" i="20"/>
  <c r="D284" i="20"/>
  <c r="C283" i="16"/>
  <c r="D283" i="16"/>
  <c r="F285" i="20"/>
  <c r="E285" i="15"/>
  <c r="C286" i="22"/>
  <c r="D286" i="22"/>
  <c r="F287" i="22"/>
  <c r="E287" i="17"/>
  <c r="G285" i="20"/>
  <c r="I286" i="22"/>
  <c r="E286" i="22"/>
  <c r="E285" i="20"/>
  <c r="H286" i="21"/>
  <c r="E284" i="20"/>
  <c r="C284" i="17"/>
  <c r="D284" i="17"/>
  <c r="F286" i="15"/>
  <c r="C288" i="20"/>
  <c r="D288" i="20"/>
  <c r="I291" i="18"/>
  <c r="C287" i="21"/>
  <c r="D287" i="21"/>
  <c r="I285" i="17"/>
  <c r="H288" i="22"/>
  <c r="C286" i="20"/>
  <c r="D286" i="20"/>
  <c r="F288" i="20"/>
  <c r="H287" i="21"/>
  <c r="F293" i="18"/>
  <c r="F286" i="20"/>
  <c r="I287" i="20"/>
  <c r="G287" i="17"/>
  <c r="E285" i="16"/>
  <c r="G287" i="20"/>
  <c r="H288" i="20"/>
  <c r="C289" i="22"/>
  <c r="D289" i="22"/>
  <c r="C287" i="19"/>
  <c r="D287" i="19"/>
  <c r="G289" i="19"/>
  <c r="G286" i="17"/>
  <c r="I286" i="17"/>
  <c r="E291" i="19"/>
  <c r="H290" i="18"/>
  <c r="G287" i="22"/>
  <c r="F286" i="16"/>
  <c r="F288" i="17"/>
  <c r="C288" i="17"/>
  <c r="D288" i="17"/>
  <c r="G287" i="16"/>
  <c r="I289" i="22"/>
  <c r="E288" i="20"/>
  <c r="C289" i="15"/>
  <c r="D289" i="15"/>
  <c r="H291" i="22"/>
  <c r="C293" i="18"/>
  <c r="D293" i="18"/>
  <c r="G290" i="15"/>
  <c r="F291" i="15"/>
  <c r="H292" i="18"/>
  <c r="H290" i="19"/>
  <c r="E290" i="20"/>
  <c r="I290" i="22"/>
  <c r="H290" i="15"/>
  <c r="H288" i="16"/>
  <c r="C288" i="19"/>
  <c r="D288" i="19"/>
  <c r="E292" i="22"/>
  <c r="H291" i="15"/>
  <c r="E290" i="15"/>
  <c r="F285" i="21"/>
  <c r="H289" i="20"/>
  <c r="E290" i="22"/>
  <c r="I290" i="15"/>
  <c r="H292" i="20"/>
  <c r="H293" i="16"/>
  <c r="C293" i="16"/>
  <c r="D293" i="16"/>
  <c r="H288" i="21"/>
  <c r="E288" i="21"/>
  <c r="E290" i="17"/>
  <c r="E293" i="16"/>
  <c r="H293" i="22"/>
  <c r="G290" i="20"/>
  <c r="F291" i="17"/>
  <c r="H293" i="17"/>
  <c r="I292" i="15"/>
  <c r="G293" i="17"/>
  <c r="H291" i="16"/>
  <c r="E291" i="20"/>
  <c r="G295" i="18"/>
  <c r="F290" i="16"/>
  <c r="C297" i="18"/>
  <c r="D297" i="18"/>
  <c r="C290" i="16"/>
  <c r="D290" i="16"/>
  <c r="G292" i="15"/>
  <c r="I292" i="20"/>
  <c r="G296" i="19"/>
  <c r="H292" i="21"/>
  <c r="F289" i="21"/>
  <c r="H289" i="21"/>
  <c r="G291" i="17"/>
  <c r="C290" i="19"/>
  <c r="D290" i="19"/>
  <c r="H297" i="18"/>
  <c r="I294" i="20"/>
  <c r="E293" i="17"/>
  <c r="F295" i="15"/>
  <c r="C293" i="15"/>
  <c r="D293" i="15"/>
  <c r="G294" i="20"/>
  <c r="H292" i="17"/>
  <c r="C294" i="22"/>
  <c r="D294" i="22"/>
  <c r="I293" i="20"/>
  <c r="C295" i="18"/>
  <c r="D295" i="18"/>
  <c r="E296" i="19"/>
  <c r="H293" i="15"/>
  <c r="H294" i="20"/>
  <c r="I292" i="21"/>
  <c r="C295" i="15"/>
  <c r="D295" i="15"/>
  <c r="E296" i="18"/>
  <c r="G293" i="16"/>
  <c r="E291" i="21"/>
  <c r="C292" i="21"/>
  <c r="D292" i="21"/>
  <c r="G293" i="19"/>
  <c r="I296" i="22"/>
  <c r="H293" i="20"/>
  <c r="H295" i="19"/>
  <c r="C291" i="20"/>
  <c r="D291" i="20"/>
  <c r="G294" i="19"/>
  <c r="I294" i="21"/>
  <c r="F296" i="15"/>
  <c r="C295" i="17"/>
  <c r="D295" i="17"/>
  <c r="C295" i="21"/>
  <c r="D295" i="21"/>
  <c r="I296" i="15"/>
  <c r="G296" i="16"/>
  <c r="G294" i="16"/>
  <c r="H300" i="18"/>
  <c r="F300" i="18"/>
  <c r="C296" i="18"/>
  <c r="D296" i="18"/>
  <c r="F298" i="18"/>
  <c r="G294" i="21"/>
  <c r="E300" i="18"/>
  <c r="H295" i="21"/>
  <c r="G297" i="17"/>
  <c r="F294" i="20"/>
  <c r="C296" i="16"/>
  <c r="D296" i="16"/>
  <c r="E294" i="17"/>
  <c r="H295" i="17"/>
  <c r="F295" i="21"/>
  <c r="I294" i="17"/>
  <c r="G299" i="18"/>
  <c r="I298" i="22"/>
  <c r="F298" i="20"/>
  <c r="G298" i="15"/>
  <c r="F298" i="15"/>
  <c r="F299" i="22"/>
  <c r="I297" i="17"/>
  <c r="H299" i="22"/>
  <c r="F296" i="21"/>
  <c r="G296" i="20"/>
  <c r="C297" i="16"/>
  <c r="D297" i="16"/>
  <c r="G303" i="18"/>
  <c r="G298" i="22"/>
  <c r="E299" i="22"/>
  <c r="G299" i="19"/>
  <c r="F299" i="15"/>
  <c r="E298" i="15"/>
  <c r="I298" i="17"/>
  <c r="I297" i="21"/>
  <c r="G297" i="21"/>
  <c r="H299" i="19"/>
  <c r="I297" i="20"/>
  <c r="C300" i="18"/>
  <c r="D300" i="18"/>
  <c r="H299" i="20"/>
  <c r="H300" i="19"/>
  <c r="G297" i="16"/>
  <c r="I299" i="22"/>
  <c r="F298" i="22"/>
  <c r="E300" i="19"/>
  <c r="F302" i="18"/>
  <c r="H297" i="21"/>
  <c r="C301" i="22"/>
  <c r="D301" i="22"/>
  <c r="C298" i="19"/>
  <c r="D298" i="19"/>
  <c r="I300" i="20"/>
  <c r="G299" i="17"/>
  <c r="E298" i="21"/>
  <c r="F302" i="19"/>
  <c r="F300" i="22"/>
  <c r="C298" i="21"/>
  <c r="D298" i="21"/>
  <c r="I302" i="18"/>
  <c r="F299" i="21"/>
  <c r="E301" i="22"/>
  <c r="G301" i="22"/>
  <c r="E300" i="15"/>
  <c r="I304" i="18"/>
  <c r="E304" i="18"/>
  <c r="E301" i="15"/>
  <c r="E303" i="18"/>
  <c r="H298" i="16"/>
  <c r="E301" i="19"/>
  <c r="I304" i="20"/>
  <c r="E301" i="20"/>
  <c r="G302" i="19"/>
  <c r="E299" i="21"/>
  <c r="G304" i="18"/>
  <c r="I305" i="18"/>
  <c r="H303" i="19"/>
  <c r="F303" i="19"/>
  <c r="C302" i="19"/>
  <c r="D302" i="19"/>
  <c r="H303" i="22"/>
  <c r="C301" i="16"/>
  <c r="D301" i="16"/>
  <c r="I303" i="19"/>
  <c r="G303" i="19"/>
  <c r="I301" i="20"/>
  <c r="F301" i="15"/>
  <c r="H301" i="21"/>
  <c r="C304" i="19"/>
  <c r="D304" i="19"/>
  <c r="C302" i="17"/>
  <c r="D302" i="17"/>
  <c r="E303" i="15"/>
  <c r="F302" i="15"/>
  <c r="C306" i="18"/>
  <c r="D306" i="18"/>
  <c r="I303" i="22"/>
  <c r="G303" i="15"/>
  <c r="G300" i="21"/>
  <c r="H303" i="15"/>
  <c r="H302" i="16"/>
  <c r="F301" i="17"/>
  <c r="H300" i="21"/>
  <c r="E300" i="21"/>
  <c r="H304" i="19"/>
  <c r="C301" i="17"/>
  <c r="D301" i="17"/>
  <c r="G305" i="15"/>
  <c r="E305" i="19"/>
  <c r="G303" i="16"/>
  <c r="E304" i="20"/>
  <c r="E307" i="18"/>
  <c r="G304" i="17"/>
  <c r="G308" i="18"/>
  <c r="G302" i="16"/>
  <c r="F305" i="19"/>
  <c r="I308" i="18"/>
  <c r="G307" i="18"/>
  <c r="G302" i="21"/>
  <c r="F304" i="17"/>
  <c r="E304" i="17"/>
  <c r="G304" i="15"/>
  <c r="G306" i="19"/>
  <c r="F304" i="16"/>
  <c r="I305" i="15"/>
  <c r="H303" i="16"/>
  <c r="E306" i="19"/>
  <c r="I304" i="19"/>
  <c r="E303" i="20"/>
  <c r="I303" i="21"/>
  <c r="C305" i="16"/>
  <c r="D305" i="16"/>
  <c r="F307" i="22"/>
  <c r="F305" i="16"/>
  <c r="C306" i="15"/>
  <c r="D306" i="15"/>
  <c r="E308" i="19"/>
  <c r="I304" i="15"/>
  <c r="E311" i="18"/>
  <c r="I305" i="20"/>
  <c r="G305" i="21"/>
  <c r="H305" i="17"/>
  <c r="I304" i="21"/>
  <c r="C309" i="18"/>
  <c r="D309" i="18"/>
  <c r="C305" i="17"/>
  <c r="D305" i="17"/>
  <c r="G308" i="22"/>
  <c r="G309" i="18"/>
  <c r="F308" i="16"/>
  <c r="E308" i="22"/>
  <c r="I304" i="17"/>
  <c r="G307" i="19"/>
  <c r="G310" i="19"/>
  <c r="H309" i="17"/>
  <c r="E307" i="20"/>
  <c r="E307" i="15"/>
  <c r="I308" i="19"/>
  <c r="C309" i="19"/>
  <c r="D309" i="19"/>
  <c r="F311" i="18"/>
  <c r="G311" i="22"/>
  <c r="G306" i="16"/>
  <c r="I309" i="22"/>
  <c r="G307" i="20"/>
  <c r="E312" i="22"/>
  <c r="E310" i="20"/>
  <c r="E306" i="21"/>
  <c r="F308" i="15"/>
  <c r="E307" i="16"/>
  <c r="I306" i="17"/>
  <c r="I307" i="16"/>
  <c r="I311" i="22"/>
  <c r="H311" i="22"/>
  <c r="C308" i="19"/>
  <c r="D308" i="19"/>
  <c r="I306" i="20"/>
  <c r="H306" i="16"/>
  <c r="H309" i="22"/>
  <c r="F306" i="20"/>
  <c r="H313" i="22"/>
  <c r="H311" i="20"/>
  <c r="I312" i="22"/>
  <c r="I315" i="18"/>
  <c r="G307" i="21"/>
  <c r="I310" i="20"/>
  <c r="G312" i="22"/>
  <c r="H308" i="17"/>
  <c r="G309" i="20"/>
  <c r="F309" i="15"/>
  <c r="E312" i="18"/>
  <c r="G313" i="18"/>
  <c r="E308" i="21"/>
  <c r="I310" i="19"/>
  <c r="C315" i="18"/>
  <c r="D315" i="18"/>
  <c r="F308" i="20"/>
  <c r="I308" i="21"/>
  <c r="F308" i="17"/>
  <c r="H308" i="21"/>
  <c r="G309" i="15"/>
  <c r="H312" i="18"/>
  <c r="H311" i="19"/>
  <c r="C313" i="18"/>
  <c r="D313" i="18"/>
  <c r="G308" i="20"/>
  <c r="C314" i="19"/>
  <c r="D314" i="19"/>
  <c r="C312" i="16"/>
  <c r="D312" i="16"/>
  <c r="H313" i="19"/>
  <c r="G312" i="19"/>
  <c r="I311" i="15"/>
  <c r="F314" i="18"/>
  <c r="E309" i="21"/>
  <c r="E313" i="22"/>
  <c r="C310" i="20"/>
  <c r="D310" i="20"/>
  <c r="G310" i="20"/>
  <c r="H310" i="20"/>
  <c r="I313" i="19"/>
  <c r="E312" i="19"/>
  <c r="H312" i="16"/>
  <c r="E312" i="17"/>
  <c r="H312" i="19"/>
  <c r="G315" i="18"/>
  <c r="E310" i="21"/>
  <c r="C312" i="20"/>
  <c r="D312" i="20"/>
  <c r="G313" i="15"/>
  <c r="E312" i="16"/>
  <c r="F312" i="19"/>
  <c r="C313" i="16"/>
  <c r="D313" i="16"/>
  <c r="F314" i="22"/>
  <c r="F312" i="20"/>
  <c r="E313" i="17"/>
  <c r="I311" i="21"/>
  <c r="G314" i="19"/>
  <c r="C313" i="15"/>
  <c r="D313" i="15"/>
  <c r="H310" i="21"/>
  <c r="H313" i="16"/>
  <c r="E314" i="15"/>
  <c r="G312" i="21"/>
  <c r="G313" i="20"/>
  <c r="H313" i="17"/>
  <c r="H315" i="22"/>
  <c r="C314" i="20"/>
  <c r="D314" i="20"/>
  <c r="H314" i="20"/>
  <c r="H312" i="20"/>
  <c r="I313" i="17"/>
  <c r="F313" i="21"/>
  <c r="I316" i="19"/>
  <c r="G313" i="16"/>
  <c r="C314" i="17"/>
  <c r="D314" i="17"/>
  <c r="F315" i="15"/>
  <c r="E313" i="15"/>
  <c r="G314" i="20"/>
  <c r="I314" i="16"/>
  <c r="G316" i="19"/>
  <c r="F316" i="19"/>
  <c r="E314" i="17"/>
  <c r="E316" i="21"/>
  <c r="C315" i="17"/>
  <c r="D315" i="17"/>
  <c r="I317" i="19"/>
  <c r="G320" i="19"/>
  <c r="F319" i="18"/>
  <c r="C318" i="18"/>
  <c r="D318" i="18"/>
  <c r="G314" i="21"/>
  <c r="E314" i="16"/>
  <c r="E314" i="21"/>
  <c r="C319" i="22"/>
  <c r="D319" i="22"/>
  <c r="I315" i="17"/>
  <c r="H319" i="22"/>
  <c r="E317" i="22"/>
  <c r="H317" i="22"/>
  <c r="C315" i="21"/>
  <c r="D315" i="21"/>
  <c r="G317" i="17"/>
  <c r="H315" i="20"/>
  <c r="I316" i="20"/>
  <c r="F316" i="17"/>
  <c r="E315" i="21"/>
  <c r="F315" i="17"/>
  <c r="G316" i="17"/>
  <c r="C316" i="17"/>
  <c r="D316" i="17"/>
  <c r="F317" i="17"/>
  <c r="C318" i="19"/>
  <c r="D318" i="19"/>
  <c r="I318" i="18"/>
  <c r="F317" i="19"/>
  <c r="H320" i="22"/>
  <c r="G318" i="22"/>
  <c r="F316" i="16"/>
  <c r="H317" i="20"/>
  <c r="E319" i="18"/>
  <c r="G318" i="15"/>
  <c r="G321" i="18"/>
  <c r="E318" i="15"/>
  <c r="F319" i="19"/>
  <c r="G317" i="20"/>
  <c r="I317" i="20"/>
  <c r="I318" i="15"/>
  <c r="C318" i="21"/>
  <c r="D318" i="21"/>
  <c r="E319" i="15"/>
  <c r="F322" i="18"/>
  <c r="E321" i="22"/>
  <c r="H319" i="20"/>
  <c r="C318" i="16"/>
  <c r="D318" i="16"/>
  <c r="I319" i="17"/>
  <c r="F318" i="21"/>
  <c r="E320" i="22"/>
  <c r="C321" i="22"/>
  <c r="D321" i="22"/>
  <c r="H318" i="21"/>
  <c r="E317" i="21"/>
  <c r="E316" i="16"/>
  <c r="C316" i="21"/>
  <c r="D316" i="21"/>
  <c r="F316" i="20"/>
  <c r="G319" i="16"/>
  <c r="H319" i="15"/>
  <c r="G318" i="16"/>
  <c r="C319" i="17"/>
  <c r="D319" i="17"/>
  <c r="I319" i="22"/>
  <c r="F318" i="16"/>
  <c r="G321" i="22"/>
  <c r="C321" i="20"/>
  <c r="D321" i="20"/>
  <c r="E323" i="22"/>
  <c r="I320" i="20"/>
  <c r="G322" i="19"/>
  <c r="G319" i="20"/>
  <c r="C320" i="20"/>
  <c r="D320" i="20"/>
  <c r="I321" i="17"/>
  <c r="F321" i="15"/>
  <c r="H321" i="17"/>
  <c r="F325" i="18"/>
  <c r="G323" i="19"/>
  <c r="E320" i="17"/>
  <c r="E322" i="22"/>
  <c r="H321" i="15"/>
  <c r="G319" i="21"/>
  <c r="F323" i="22"/>
  <c r="E323" i="19"/>
  <c r="C325" i="18"/>
  <c r="D325" i="18"/>
  <c r="H320" i="17"/>
  <c r="I322" i="15"/>
  <c r="F320" i="20"/>
  <c r="G322" i="22"/>
  <c r="C323" i="20"/>
  <c r="D323" i="20"/>
  <c r="E324" i="18"/>
  <c r="I325" i="18"/>
  <c r="E320" i="20"/>
  <c r="C324" i="15"/>
  <c r="D324" i="15"/>
  <c r="C324" i="19"/>
  <c r="D324" i="19"/>
  <c r="E322" i="21"/>
  <c r="G324" i="15"/>
  <c r="E323" i="15"/>
  <c r="G325" i="22"/>
  <c r="E324" i="16"/>
  <c r="I324" i="16"/>
  <c r="G320" i="16"/>
  <c r="F320" i="17"/>
  <c r="H323" i="17"/>
  <c r="F319" i="21"/>
  <c r="E324" i="22"/>
  <c r="E323" i="21"/>
  <c r="C321" i="21"/>
  <c r="D321" i="21"/>
  <c r="F325" i="19"/>
  <c r="F322" i="16"/>
  <c r="E322" i="20"/>
  <c r="F324" i="19"/>
  <c r="I322" i="17"/>
  <c r="E323" i="17"/>
  <c r="C326" i="19"/>
  <c r="D326" i="19"/>
  <c r="H323" i="20"/>
  <c r="E324" i="15"/>
  <c r="C322" i="17"/>
  <c r="D322" i="17"/>
  <c r="F322" i="17"/>
  <c r="G326" i="19"/>
  <c r="C329" i="18"/>
  <c r="D329" i="18"/>
  <c r="E325" i="20"/>
  <c r="H327" i="22"/>
  <c r="F331" i="18"/>
  <c r="E325" i="16"/>
  <c r="C326" i="15"/>
  <c r="D326" i="15"/>
  <c r="E326" i="15"/>
  <c r="H326" i="18"/>
  <c r="G323" i="21"/>
  <c r="H321" i="21"/>
  <c r="H326" i="22"/>
  <c r="G324" i="21"/>
  <c r="H329" i="19"/>
  <c r="F325" i="15"/>
  <c r="G325" i="15"/>
  <c r="H329" i="18"/>
  <c r="F324" i="21"/>
  <c r="F326" i="15"/>
  <c r="F327" i="20"/>
  <c r="E328" i="22"/>
  <c r="E325" i="21"/>
  <c r="G326" i="16"/>
  <c r="I327" i="16"/>
  <c r="G328" i="16"/>
  <c r="I329" i="19"/>
  <c r="I331" i="18"/>
  <c r="H331" i="18"/>
  <c r="E329" i="19"/>
  <c r="H326" i="20"/>
  <c r="H327" i="20"/>
  <c r="E327" i="21"/>
  <c r="I328" i="19"/>
  <c r="F325" i="17"/>
  <c r="E327" i="22"/>
  <c r="G327" i="20"/>
  <c r="F328" i="19"/>
  <c r="H327" i="15"/>
  <c r="G328" i="19"/>
  <c r="H325" i="21"/>
  <c r="E329" i="15"/>
  <c r="I326" i="21"/>
  <c r="I325" i="21"/>
  <c r="I330" i="22"/>
  <c r="I329" i="22"/>
  <c r="E333" i="18"/>
  <c r="C327" i="21"/>
  <c r="D327" i="21"/>
  <c r="G330" i="22"/>
  <c r="C328" i="17"/>
  <c r="D328" i="17"/>
  <c r="H329" i="20"/>
  <c r="F330" i="22"/>
  <c r="E328" i="15"/>
  <c r="G330" i="15"/>
  <c r="I332" i="18"/>
  <c r="G328" i="15"/>
  <c r="C330" i="15"/>
  <c r="D330" i="15"/>
  <c r="I330" i="15"/>
  <c r="F328" i="17"/>
  <c r="I327" i="21"/>
  <c r="F327" i="17"/>
  <c r="E329" i="22"/>
  <c r="E330" i="16"/>
  <c r="F329" i="16"/>
  <c r="I328" i="15"/>
  <c r="G332" i="19"/>
  <c r="H327" i="17"/>
  <c r="I329" i="17"/>
  <c r="C333" i="18"/>
  <c r="D333" i="18"/>
  <c r="H330" i="17"/>
  <c r="F332" i="19"/>
  <c r="C329" i="21"/>
  <c r="D329" i="21"/>
  <c r="I331" i="22"/>
  <c r="G332" i="22"/>
  <c r="H329" i="15"/>
  <c r="F331" i="15"/>
  <c r="E334" i="18"/>
  <c r="H330" i="16"/>
  <c r="C330" i="22"/>
  <c r="D330" i="22"/>
  <c r="C331" i="15"/>
  <c r="D331" i="15"/>
  <c r="I332" i="22"/>
  <c r="H333" i="19"/>
  <c r="H334" i="18"/>
  <c r="I321" i="20"/>
  <c r="H323" i="21"/>
  <c r="F328" i="18"/>
  <c r="F329" i="18"/>
  <c r="E324" i="21"/>
  <c r="F325" i="16"/>
  <c r="E326" i="20"/>
  <c r="I328" i="22"/>
  <c r="I326" i="20"/>
  <c r="E326" i="17"/>
  <c r="E326" i="16"/>
  <c r="I329" i="18"/>
  <c r="G327" i="19"/>
  <c r="C328" i="20"/>
  <c r="D328" i="20"/>
  <c r="H328" i="20"/>
  <c r="E331" i="22"/>
  <c r="H326" i="21"/>
  <c r="C332" i="22"/>
  <c r="D332" i="22"/>
  <c r="C328" i="21"/>
  <c r="D328" i="21"/>
  <c r="E331" i="15"/>
  <c r="F330" i="16"/>
  <c r="G334" i="18"/>
  <c r="C332" i="19"/>
  <c r="D332" i="19"/>
  <c r="F327" i="21"/>
  <c r="I335" i="18"/>
  <c r="I337" i="18"/>
  <c r="I333" i="22"/>
  <c r="G330" i="21"/>
  <c r="G331" i="17"/>
  <c r="F328" i="21"/>
  <c r="E333" i="19"/>
  <c r="F331" i="16"/>
  <c r="I330" i="21"/>
  <c r="H332" i="19"/>
  <c r="C333" i="22"/>
  <c r="D333" i="22"/>
  <c r="F333" i="22"/>
  <c r="F336" i="18"/>
  <c r="I332" i="15"/>
  <c r="C335" i="18"/>
  <c r="D335" i="18"/>
  <c r="H332" i="15"/>
  <c r="H334" i="22"/>
  <c r="G332" i="20"/>
  <c r="G333" i="15"/>
  <c r="H332" i="16"/>
  <c r="I334" i="19"/>
  <c r="G334" i="19"/>
  <c r="I334" i="22"/>
  <c r="G337" i="18"/>
  <c r="C334" i="19"/>
  <c r="D334" i="19"/>
  <c r="H331" i="21"/>
  <c r="E333" i="22"/>
  <c r="H335" i="22"/>
  <c r="H335" i="15"/>
  <c r="G334" i="16"/>
  <c r="F332" i="15"/>
  <c r="H333" i="20"/>
  <c r="G334" i="17"/>
  <c r="G334" i="21"/>
  <c r="I335" i="15"/>
  <c r="F337" i="16"/>
  <c r="I336" i="22"/>
  <c r="C334" i="15"/>
  <c r="D334" i="15"/>
  <c r="F333" i="17"/>
  <c r="I333" i="17"/>
  <c r="E334" i="20"/>
  <c r="E336" i="22"/>
  <c r="H334" i="21"/>
  <c r="I333" i="21"/>
  <c r="C333" i="16"/>
  <c r="D333" i="16"/>
  <c r="E334" i="15"/>
  <c r="C336" i="22"/>
  <c r="D336" i="22"/>
  <c r="E334" i="16"/>
  <c r="H337" i="22"/>
  <c r="C332" i="17"/>
  <c r="D332" i="17"/>
  <c r="E333" i="17"/>
  <c r="C336" i="21"/>
  <c r="D336" i="21"/>
  <c r="C333" i="21"/>
  <c r="D333" i="21"/>
  <c r="H338" i="18"/>
  <c r="I338" i="18"/>
  <c r="F334" i="16"/>
  <c r="C340" i="18"/>
  <c r="D340" i="18"/>
  <c r="H340" i="18"/>
  <c r="H338" i="19"/>
  <c r="F337" i="19"/>
  <c r="F336" i="20"/>
  <c r="I336" i="20"/>
  <c r="C335" i="20"/>
  <c r="D335" i="20"/>
  <c r="H336" i="15"/>
  <c r="G336" i="17"/>
  <c r="I333" i="20"/>
  <c r="C338" i="20"/>
  <c r="D338" i="20"/>
  <c r="I336" i="17"/>
  <c r="F336" i="15"/>
  <c r="I337" i="19"/>
  <c r="E340" i="18"/>
  <c r="I337" i="21"/>
  <c r="H338" i="22"/>
  <c r="I337" i="16"/>
  <c r="G341" i="18"/>
  <c r="H336" i="16"/>
  <c r="F336" i="19"/>
  <c r="F338" i="19"/>
  <c r="I342" i="18"/>
  <c r="E339" i="16"/>
  <c r="E339" i="15"/>
  <c r="H337" i="17"/>
  <c r="E342" i="18"/>
  <c r="I340" i="22"/>
  <c r="H335" i="21"/>
  <c r="H343" i="18"/>
  <c r="I340" i="20"/>
  <c r="C338" i="22"/>
  <c r="D338" i="22"/>
  <c r="I339" i="17"/>
  <c r="C340" i="19"/>
  <c r="D340" i="19"/>
  <c r="F339" i="15"/>
  <c r="F338" i="15"/>
  <c r="C339" i="15"/>
  <c r="D339" i="15"/>
  <c r="C338" i="16"/>
  <c r="D338" i="16"/>
  <c r="F338" i="17"/>
  <c r="H338" i="17"/>
  <c r="C339" i="22"/>
  <c r="D339" i="22"/>
  <c r="E339" i="17"/>
  <c r="G340" i="19"/>
  <c r="E336" i="17"/>
  <c r="G338" i="16"/>
  <c r="H339" i="17"/>
  <c r="H339" i="22"/>
  <c r="C342" i="22"/>
  <c r="D342" i="22"/>
  <c r="C339" i="17"/>
  <c r="D339" i="17"/>
  <c r="G341" i="15"/>
  <c r="I340" i="15"/>
  <c r="G342" i="22"/>
  <c r="E341" i="15"/>
  <c r="C345" i="22"/>
  <c r="D345" i="22"/>
  <c r="G341" i="17"/>
  <c r="E338" i="16"/>
  <c r="E340" i="16"/>
  <c r="I342" i="19"/>
  <c r="E341" i="17"/>
  <c r="G343" i="17"/>
  <c r="F340" i="19"/>
  <c r="C341" i="15"/>
  <c r="D341" i="15"/>
  <c r="G342" i="19"/>
  <c r="E342" i="22"/>
  <c r="G344" i="18"/>
  <c r="F344" i="15"/>
  <c r="F340" i="17"/>
  <c r="E340" i="22"/>
  <c r="E339" i="20"/>
  <c r="H340" i="17"/>
  <c r="F346" i="18"/>
  <c r="C346" i="18"/>
  <c r="D346" i="18"/>
  <c r="F342" i="20"/>
  <c r="C343" i="20"/>
  <c r="D343" i="20"/>
  <c r="E345" i="19"/>
  <c r="E342" i="21"/>
  <c r="E341" i="20"/>
  <c r="E341" i="16"/>
  <c r="H342" i="20"/>
  <c r="C343" i="16"/>
  <c r="D343" i="16"/>
  <c r="H346" i="18"/>
  <c r="G342" i="20"/>
  <c r="I345" i="22"/>
  <c r="I342" i="20"/>
  <c r="I346" i="22"/>
  <c r="I343" i="19"/>
  <c r="F343" i="20"/>
  <c r="H347" i="18"/>
  <c r="C341" i="16"/>
  <c r="D341" i="16"/>
  <c r="F345" i="18"/>
  <c r="E342" i="16"/>
  <c r="C342" i="17"/>
  <c r="D342" i="17"/>
  <c r="E342" i="15"/>
  <c r="G340" i="21"/>
  <c r="H339" i="20"/>
  <c r="I341" i="16"/>
  <c r="H344" i="19"/>
  <c r="E347" i="18"/>
  <c r="E345" i="15"/>
  <c r="E344" i="15"/>
  <c r="F347" i="18"/>
  <c r="C340" i="15"/>
  <c r="D340" i="15"/>
  <c r="I345" i="19"/>
  <c r="G343" i="22"/>
  <c r="G342" i="17"/>
  <c r="E346" i="19"/>
  <c r="C345" i="16"/>
  <c r="D345" i="16"/>
  <c r="G344" i="16"/>
  <c r="E345" i="20"/>
  <c r="F344" i="20"/>
  <c r="H345" i="17"/>
  <c r="H345" i="16"/>
  <c r="C346" i="15"/>
  <c r="D346" i="15"/>
  <c r="F345" i="17"/>
  <c r="I344" i="20"/>
  <c r="H346" i="15"/>
  <c r="F344" i="16"/>
  <c r="H344" i="17"/>
  <c r="I344" i="22"/>
  <c r="E345" i="18"/>
  <c r="G347" i="15"/>
  <c r="C345" i="21"/>
  <c r="D345" i="21"/>
  <c r="G345" i="21"/>
  <c r="E345" i="21"/>
  <c r="E346" i="20"/>
  <c r="I346" i="16"/>
  <c r="G346" i="17"/>
  <c r="H348" i="19"/>
  <c r="F350" i="18"/>
  <c r="E347" i="16"/>
  <c r="C348" i="22"/>
  <c r="D348" i="22"/>
  <c r="H350" i="18"/>
  <c r="E349" i="19"/>
  <c r="H347" i="15"/>
  <c r="F347" i="15"/>
  <c r="I348" i="20"/>
  <c r="I350" i="18"/>
  <c r="F347" i="22"/>
  <c r="H346" i="17"/>
  <c r="I349" i="22"/>
  <c r="I348" i="15"/>
  <c r="I347" i="16"/>
  <c r="F348" i="17"/>
  <c r="E347" i="20"/>
  <c r="E348" i="17"/>
  <c r="C348" i="20"/>
  <c r="D348" i="20"/>
  <c r="E348" i="16"/>
  <c r="E349" i="15"/>
  <c r="E352" i="18"/>
  <c r="F347" i="20"/>
  <c r="C347" i="15"/>
  <c r="D347" i="15"/>
  <c r="F347" i="21"/>
  <c r="G346" i="21"/>
  <c r="F348" i="16"/>
  <c r="I352" i="18"/>
  <c r="G347" i="16"/>
  <c r="G349" i="15"/>
  <c r="H348" i="17"/>
  <c r="I344" i="21"/>
  <c r="E350" i="19"/>
  <c r="I347" i="20"/>
  <c r="C348" i="16"/>
  <c r="D348" i="16"/>
  <c r="H354" i="18"/>
  <c r="F353" i="18"/>
  <c r="C354" i="18"/>
  <c r="D354" i="18"/>
  <c r="H349" i="17"/>
  <c r="I352" i="22"/>
  <c r="C350" i="15"/>
  <c r="D350" i="15"/>
  <c r="E351" i="22"/>
  <c r="C353" i="18"/>
  <c r="D353" i="18"/>
  <c r="G349" i="17"/>
  <c r="G349" i="16"/>
  <c r="G351" i="22"/>
  <c r="F349" i="17"/>
  <c r="G353" i="18"/>
  <c r="F352" i="22"/>
  <c r="G352" i="22"/>
  <c r="I349" i="21"/>
  <c r="G350" i="16"/>
  <c r="G351" i="16"/>
  <c r="F352" i="15"/>
  <c r="I353" i="19"/>
  <c r="H353" i="18"/>
  <c r="F350" i="20"/>
  <c r="I350" i="17"/>
  <c r="I351" i="22"/>
  <c r="C350" i="17"/>
  <c r="D350" i="17"/>
  <c r="C350" i="21"/>
  <c r="D350" i="21"/>
  <c r="C352" i="15"/>
  <c r="D352" i="15"/>
  <c r="E353" i="22"/>
  <c r="G353" i="19"/>
  <c r="G351" i="19"/>
  <c r="C349" i="21"/>
  <c r="D349" i="21"/>
  <c r="C353" i="22"/>
  <c r="D353" i="22"/>
  <c r="E352" i="15"/>
  <c r="E352" i="19"/>
  <c r="I356" i="18"/>
  <c r="G351" i="21"/>
  <c r="H351" i="21"/>
  <c r="F357" i="15"/>
  <c r="C353" i="16"/>
  <c r="D353" i="16"/>
  <c r="I354" i="22"/>
  <c r="H353" i="19"/>
  <c r="F354" i="22"/>
  <c r="F350" i="17"/>
  <c r="E353" i="15"/>
  <c r="H352" i="17"/>
  <c r="H352" i="19"/>
  <c r="F357" i="18"/>
  <c r="H354" i="19"/>
  <c r="C352" i="16"/>
  <c r="D352" i="16"/>
  <c r="G356" i="18"/>
  <c r="E353" i="20"/>
  <c r="G354" i="19"/>
  <c r="F355" i="19"/>
  <c r="E354" i="20"/>
  <c r="C354" i="15"/>
  <c r="D354" i="15"/>
  <c r="H353" i="21"/>
  <c r="F352" i="21"/>
  <c r="C355" i="19"/>
  <c r="D355" i="19"/>
  <c r="C357" i="18"/>
  <c r="D357" i="18"/>
  <c r="G353" i="17"/>
  <c r="F358" i="18"/>
  <c r="G353" i="20"/>
  <c r="G354" i="17"/>
  <c r="G352" i="21"/>
  <c r="E352" i="21"/>
  <c r="E356" i="19"/>
  <c r="G353" i="21"/>
  <c r="C354" i="20"/>
  <c r="D354" i="20"/>
  <c r="I358" i="18"/>
  <c r="C354" i="17"/>
  <c r="D354" i="17"/>
  <c r="H354" i="21"/>
  <c r="F358" i="22"/>
  <c r="F357" i="19"/>
  <c r="C357" i="19"/>
  <c r="D357" i="19"/>
  <c r="E356" i="21"/>
  <c r="G359" i="18"/>
  <c r="E356" i="15"/>
  <c r="C360" i="18"/>
  <c r="D360" i="18"/>
  <c r="F360" i="18"/>
  <c r="I355" i="20"/>
  <c r="F355" i="20"/>
  <c r="I352" i="21"/>
  <c r="F356" i="16"/>
  <c r="H356" i="16"/>
  <c r="H355" i="19"/>
  <c r="F355" i="17"/>
  <c r="F356" i="22"/>
  <c r="H356" i="20"/>
  <c r="F356" i="17"/>
  <c r="I356" i="17"/>
  <c r="G356" i="16"/>
  <c r="I355" i="21"/>
  <c r="C356" i="16"/>
  <c r="D356" i="16"/>
  <c r="H355" i="20"/>
  <c r="G356" i="17"/>
  <c r="C358" i="17"/>
  <c r="D358" i="17"/>
  <c r="E360" i="19"/>
  <c r="H362" i="18"/>
  <c r="E354" i="16"/>
  <c r="E356" i="20"/>
  <c r="G359" i="19"/>
  <c r="H354" i="17"/>
  <c r="I357" i="15"/>
  <c r="G357" i="17"/>
  <c r="C358" i="16"/>
  <c r="D358" i="16"/>
  <c r="G360" i="22"/>
  <c r="F357" i="16"/>
  <c r="F359" i="15"/>
  <c r="F358" i="15"/>
  <c r="C359" i="22"/>
  <c r="D359" i="22"/>
  <c r="G358" i="21"/>
  <c r="H357" i="20"/>
  <c r="F355" i="16"/>
  <c r="I357" i="17"/>
  <c r="E359" i="22"/>
  <c r="C357" i="21"/>
  <c r="D357" i="21"/>
  <c r="C357" i="17"/>
  <c r="D357" i="17"/>
  <c r="C359" i="20"/>
  <c r="D359" i="20"/>
  <c r="C360" i="22"/>
  <c r="D360" i="22"/>
  <c r="I359" i="17"/>
  <c r="F359" i="20"/>
  <c r="G358" i="17"/>
  <c r="H359" i="20"/>
  <c r="I358" i="15"/>
  <c r="H360" i="15"/>
  <c r="H359" i="16"/>
  <c r="I361" i="22"/>
  <c r="H364" i="18"/>
  <c r="E359" i="17"/>
  <c r="C361" i="19"/>
  <c r="D361" i="19"/>
  <c r="C359" i="15"/>
  <c r="D359" i="15"/>
  <c r="C364" i="18"/>
  <c r="D364" i="18"/>
  <c r="I361" i="19"/>
  <c r="G364" i="18"/>
  <c r="C362" i="19"/>
  <c r="D362" i="19"/>
  <c r="G360" i="17"/>
  <c r="E359" i="21"/>
  <c r="F360" i="16"/>
  <c r="H362" i="19"/>
  <c r="H359" i="17"/>
  <c r="F359" i="21"/>
  <c r="H360" i="16"/>
  <c r="H360" i="17"/>
  <c r="C362" i="22"/>
  <c r="D362" i="22"/>
  <c r="I362" i="22"/>
  <c r="C360" i="21"/>
  <c r="D360" i="21"/>
  <c r="I362" i="15"/>
  <c r="F361" i="19"/>
  <c r="I361" i="20"/>
  <c r="F365" i="18"/>
  <c r="G361" i="16"/>
  <c r="G363" i="19"/>
  <c r="F363" i="19"/>
  <c r="G360" i="21"/>
  <c r="G362" i="15"/>
  <c r="I363" i="19"/>
  <c r="E363" i="16"/>
  <c r="C363" i="20"/>
  <c r="D363" i="20"/>
  <c r="I364" i="19"/>
  <c r="F365" i="19"/>
  <c r="I361" i="21"/>
  <c r="E362" i="20"/>
  <c r="E362" i="17"/>
  <c r="F362" i="17"/>
  <c r="E364" i="19"/>
  <c r="F365" i="22"/>
  <c r="G363" i="16"/>
  <c r="H362" i="16"/>
  <c r="H364" i="22"/>
  <c r="I362" i="20"/>
  <c r="G363" i="20"/>
  <c r="H365" i="22"/>
  <c r="C364" i="22"/>
  <c r="D364" i="22"/>
  <c r="I365" i="19"/>
  <c r="H365" i="19"/>
  <c r="I367" i="18"/>
  <c r="I364" i="15"/>
  <c r="E362" i="15"/>
  <c r="H363" i="20"/>
  <c r="H364" i="15"/>
  <c r="G364" i="16"/>
  <c r="G361" i="20"/>
  <c r="I364" i="17"/>
  <c r="G366" i="19"/>
  <c r="H365" i="17"/>
  <c r="I366" i="22"/>
  <c r="G364" i="17"/>
  <c r="I363" i="16"/>
  <c r="G364" i="19"/>
  <c r="C367" i="19"/>
  <c r="D367" i="19"/>
  <c r="C366" i="22"/>
  <c r="D366" i="22"/>
  <c r="F366" i="19"/>
  <c r="C365" i="17"/>
  <c r="D365" i="17"/>
  <c r="F367" i="22"/>
  <c r="C365" i="16"/>
  <c r="D365" i="16"/>
  <c r="E364" i="17"/>
  <c r="G364" i="20"/>
  <c r="C366" i="19"/>
  <c r="D366" i="19"/>
  <c r="E364" i="22"/>
  <c r="F366" i="15"/>
  <c r="F367" i="15"/>
  <c r="H368" i="16"/>
  <c r="E369" i="18"/>
  <c r="F368" i="22"/>
  <c r="I368" i="19"/>
  <c r="G366" i="17"/>
  <c r="H366" i="19"/>
  <c r="G368" i="22"/>
  <c r="F369" i="18"/>
  <c r="G368" i="19"/>
  <c r="H366" i="22"/>
  <c r="H368" i="22"/>
  <c r="H364" i="21"/>
  <c r="F362" i="21"/>
  <c r="F363" i="21"/>
  <c r="I364" i="16"/>
  <c r="F366" i="17"/>
  <c r="E372" i="18"/>
  <c r="F370" i="19"/>
  <c r="C368" i="17"/>
  <c r="D368" i="17"/>
  <c r="H370" i="20"/>
  <c r="C367" i="21"/>
  <c r="D367" i="21"/>
  <c r="E370" i="19"/>
  <c r="H373" i="18"/>
  <c r="F370" i="22"/>
  <c r="E368" i="15"/>
  <c r="G370" i="15"/>
  <c r="G366" i="16"/>
  <c r="H367" i="20"/>
  <c r="E371" i="21"/>
  <c r="F368" i="16"/>
  <c r="E369" i="17"/>
  <c r="G369" i="22"/>
  <c r="I369" i="18"/>
  <c r="F366" i="21"/>
  <c r="I369" i="22"/>
  <c r="C368" i="20"/>
  <c r="D368" i="20"/>
  <c r="H368" i="15"/>
  <c r="C367" i="16"/>
  <c r="D367" i="16"/>
  <c r="C370" i="19"/>
  <c r="D370" i="19"/>
  <c r="E366" i="21"/>
  <c r="G368" i="15"/>
  <c r="I371" i="18"/>
  <c r="E369" i="15"/>
  <c r="G368" i="20"/>
  <c r="H372" i="22"/>
  <c r="H376" i="18"/>
  <c r="E373" i="15"/>
  <c r="F369" i="20"/>
  <c r="F371" i="15"/>
  <c r="G369" i="17"/>
  <c r="H374" i="18"/>
  <c r="H372" i="19"/>
  <c r="F372" i="22"/>
  <c r="F368" i="20"/>
  <c r="C369" i="17"/>
  <c r="D369" i="17"/>
  <c r="I369" i="21"/>
  <c r="C372" i="16"/>
  <c r="D372" i="16"/>
  <c r="C370" i="17"/>
  <c r="D370" i="17"/>
  <c r="C368" i="15"/>
  <c r="D368" i="15"/>
  <c r="C369" i="21"/>
  <c r="D369" i="21"/>
  <c r="G374" i="18"/>
  <c r="I368" i="21"/>
  <c r="E370" i="20"/>
  <c r="H371" i="19"/>
  <c r="F370" i="16"/>
  <c r="G369" i="16"/>
  <c r="I374" i="15"/>
  <c r="F373" i="20"/>
  <c r="E372" i="21"/>
  <c r="H370" i="21"/>
  <c r="F373" i="17"/>
  <c r="G372" i="20"/>
  <c r="C371" i="15"/>
  <c r="D371" i="15"/>
  <c r="C371" i="20"/>
  <c r="D371" i="20"/>
  <c r="G368" i="21"/>
  <c r="F373" i="15"/>
  <c r="E376" i="18"/>
  <c r="I372" i="15"/>
  <c r="I369" i="17"/>
  <c r="E371" i="16"/>
  <c r="E377" i="19"/>
  <c r="G370" i="20"/>
  <c r="E372" i="15"/>
  <c r="E376" i="19"/>
  <c r="C375" i="18"/>
  <c r="D375" i="18"/>
  <c r="C372" i="17"/>
  <c r="D372" i="17"/>
  <c r="G374" i="19"/>
  <c r="F374" i="15"/>
  <c r="G371" i="19"/>
  <c r="I372" i="16"/>
  <c r="I372" i="21"/>
  <c r="C371" i="21"/>
  <c r="D371" i="21"/>
  <c r="G379" i="18"/>
  <c r="C374" i="15"/>
  <c r="D374" i="15"/>
  <c r="H376" i="22"/>
  <c r="H373" i="21"/>
  <c r="C375" i="19"/>
  <c r="D375" i="19"/>
  <c r="G376" i="22"/>
  <c r="I373" i="22"/>
  <c r="I377" i="18"/>
  <c r="I375" i="22"/>
  <c r="I377" i="22"/>
  <c r="H375" i="15"/>
  <c r="F375" i="22"/>
  <c r="G375" i="15"/>
  <c r="H373" i="19"/>
  <c r="G376" i="18"/>
  <c r="H373" i="16"/>
  <c r="E375" i="22"/>
  <c r="C373" i="15"/>
  <c r="D373" i="15"/>
  <c r="G378" i="18"/>
  <c r="C378" i="18"/>
  <c r="D378" i="18"/>
  <c r="G375" i="20"/>
  <c r="G371" i="21"/>
  <c r="G380" i="18"/>
  <c r="I373" i="21"/>
  <c r="I379" i="18"/>
  <c r="E377" i="22"/>
  <c r="E378" i="18"/>
  <c r="C376" i="15"/>
  <c r="D376" i="15"/>
  <c r="H375" i="20"/>
  <c r="C375" i="16"/>
  <c r="D375" i="16"/>
  <c r="F377" i="20"/>
  <c r="H380" i="18"/>
  <c r="C379" i="22"/>
  <c r="D379" i="22"/>
  <c r="F373" i="16"/>
  <c r="E379" i="15"/>
  <c r="C376" i="21"/>
  <c r="D376" i="21"/>
  <c r="E375" i="20"/>
  <c r="C380" i="18"/>
  <c r="D380" i="18"/>
  <c r="G374" i="17"/>
  <c r="C375" i="21"/>
  <c r="D375" i="21"/>
  <c r="H379" i="15"/>
  <c r="E376" i="16"/>
  <c r="I376" i="16"/>
  <c r="H377" i="20"/>
  <c r="F377" i="21"/>
  <c r="G378" i="19"/>
  <c r="C378" i="22"/>
  <c r="D378" i="22"/>
  <c r="F374" i="20"/>
  <c r="C376" i="16"/>
  <c r="D376" i="16"/>
  <c r="F378" i="17"/>
  <c r="I377" i="21"/>
  <c r="G378" i="15"/>
  <c r="F379" i="15"/>
  <c r="F381" i="16"/>
  <c r="I379" i="19"/>
  <c r="F377" i="16"/>
  <c r="H380" i="19"/>
  <c r="G377" i="21"/>
  <c r="H378" i="17"/>
  <c r="F377" i="17"/>
  <c r="H377" i="17"/>
  <c r="G378" i="17"/>
  <c r="E377" i="21"/>
  <c r="G377" i="17"/>
  <c r="F378" i="19"/>
  <c r="H386" i="18"/>
  <c r="I380" i="22"/>
  <c r="G381" i="19"/>
  <c r="I378" i="20"/>
  <c r="E381" i="19"/>
  <c r="F376" i="16"/>
  <c r="H378" i="20"/>
  <c r="C384" i="18"/>
  <c r="D384" i="18"/>
  <c r="C379" i="16"/>
  <c r="D379" i="16"/>
  <c r="C379" i="21"/>
  <c r="D379" i="21"/>
  <c r="I382" i="19"/>
  <c r="E379" i="21"/>
  <c r="I379" i="21"/>
  <c r="E380" i="20"/>
  <c r="H379" i="16"/>
  <c r="G381" i="16"/>
  <c r="I380" i="16"/>
  <c r="H380" i="21"/>
  <c r="C381" i="15"/>
  <c r="D381" i="15"/>
  <c r="E379" i="20"/>
  <c r="G381" i="18"/>
  <c r="E380" i="15"/>
  <c r="H381" i="22"/>
  <c r="E382" i="22"/>
  <c r="E385" i="19"/>
  <c r="I383" i="18"/>
  <c r="C380" i="20"/>
  <c r="D380" i="20"/>
  <c r="H381" i="19"/>
  <c r="E381" i="15"/>
  <c r="E380" i="17"/>
  <c r="G382" i="19"/>
  <c r="E383" i="22"/>
  <c r="C381" i="21"/>
  <c r="D381" i="21"/>
  <c r="F378" i="21"/>
  <c r="E385" i="22"/>
  <c r="I381" i="21"/>
  <c r="C384" i="22"/>
  <c r="D384" i="22"/>
  <c r="H382" i="16"/>
  <c r="I383" i="22"/>
  <c r="G384" i="19"/>
  <c r="I385" i="18"/>
  <c r="G381" i="17"/>
  <c r="F323" i="15"/>
  <c r="G331" i="18"/>
  <c r="H326" i="15"/>
  <c r="E328" i="18"/>
  <c r="F326" i="19"/>
  <c r="I324" i="21"/>
  <c r="C329" i="19"/>
  <c r="D329" i="19"/>
  <c r="G330" i="18"/>
  <c r="G328" i="22"/>
  <c r="E327" i="19"/>
  <c r="G327" i="21"/>
  <c r="H328" i="15"/>
  <c r="C328" i="16"/>
  <c r="D328" i="16"/>
  <c r="C329" i="16"/>
  <c r="D329" i="16"/>
  <c r="E332" i="18"/>
  <c r="E329" i="20"/>
  <c r="F326" i="17"/>
  <c r="F329" i="15"/>
  <c r="F329" i="17"/>
  <c r="C330" i="17"/>
  <c r="D330" i="17"/>
  <c r="C329" i="20"/>
  <c r="D329" i="20"/>
  <c r="I330" i="20"/>
  <c r="H330" i="15"/>
  <c r="G331" i="22"/>
  <c r="G335" i="18"/>
  <c r="C331" i="20"/>
  <c r="D331" i="20"/>
  <c r="C332" i="15"/>
  <c r="D332" i="15"/>
  <c r="H329" i="21"/>
  <c r="C330" i="21"/>
  <c r="D330" i="21"/>
  <c r="H333" i="22"/>
  <c r="F333" i="19"/>
  <c r="E331" i="16"/>
  <c r="H335" i="20"/>
  <c r="I333" i="19"/>
  <c r="E331" i="20"/>
  <c r="E330" i="21"/>
  <c r="H335" i="18"/>
  <c r="E332" i="15"/>
  <c r="C332" i="20"/>
  <c r="D332" i="20"/>
  <c r="F330" i="21"/>
  <c r="H332" i="20"/>
  <c r="C334" i="17"/>
  <c r="D334" i="17"/>
  <c r="F334" i="22"/>
  <c r="G331" i="21"/>
  <c r="E331" i="17"/>
  <c r="E332" i="16"/>
  <c r="H334" i="19"/>
  <c r="F335" i="22"/>
  <c r="C332" i="16"/>
  <c r="D332" i="16"/>
  <c r="C331" i="21"/>
  <c r="D331" i="21"/>
  <c r="E332" i="20"/>
  <c r="G332" i="17"/>
  <c r="G337" i="22"/>
  <c r="G334" i="20"/>
  <c r="C335" i="19"/>
  <c r="D335" i="19"/>
  <c r="G333" i="20"/>
  <c r="H333" i="16"/>
  <c r="C335" i="16"/>
  <c r="D335" i="16"/>
  <c r="F337" i="22"/>
  <c r="E336" i="21"/>
  <c r="C335" i="17"/>
  <c r="D335" i="17"/>
  <c r="I333" i="16"/>
  <c r="E335" i="18"/>
  <c r="G335" i="15"/>
  <c r="I335" i="22"/>
  <c r="F338" i="18"/>
  <c r="E335" i="17"/>
  <c r="C332" i="21"/>
  <c r="D332" i="21"/>
  <c r="F333" i="16"/>
  <c r="C333" i="20"/>
  <c r="D333" i="20"/>
  <c r="G335" i="16"/>
  <c r="C334" i="20"/>
  <c r="D334" i="20"/>
  <c r="G336" i="19"/>
  <c r="F336" i="22"/>
  <c r="E333" i="16"/>
  <c r="I334" i="15"/>
  <c r="G338" i="18"/>
  <c r="H333" i="15"/>
  <c r="E338" i="15"/>
  <c r="F335" i="21"/>
  <c r="I340" i="18"/>
  <c r="E335" i="16"/>
  <c r="G336" i="21"/>
  <c r="H336" i="17"/>
  <c r="C338" i="15"/>
  <c r="D338" i="15"/>
  <c r="F340" i="18"/>
  <c r="C336" i="15"/>
  <c r="D336" i="15"/>
  <c r="E335" i="21"/>
  <c r="H341" i="18"/>
  <c r="G337" i="19"/>
  <c r="F338" i="22"/>
  <c r="G338" i="22"/>
  <c r="E337" i="16"/>
  <c r="H339" i="18"/>
  <c r="C341" i="18"/>
  <c r="D341" i="18"/>
  <c r="F334" i="21"/>
  <c r="G339" i="18"/>
  <c r="C336" i="16"/>
  <c r="D336" i="16"/>
  <c r="E339" i="18"/>
  <c r="G337" i="15"/>
  <c r="H336" i="21"/>
  <c r="G338" i="15"/>
  <c r="H338" i="16"/>
  <c r="G339" i="17"/>
  <c r="I342" i="22"/>
  <c r="I339" i="19"/>
  <c r="F339" i="22"/>
  <c r="H337" i="16"/>
  <c r="G339" i="16"/>
  <c r="E342" i="19"/>
  <c r="G339" i="19"/>
  <c r="E337" i="17"/>
  <c r="G336" i="16"/>
  <c r="F339" i="18"/>
  <c r="G338" i="17"/>
  <c r="C339" i="19"/>
  <c r="D339" i="19"/>
  <c r="H337" i="20"/>
  <c r="C337" i="17"/>
  <c r="D337" i="17"/>
  <c r="C337" i="21"/>
  <c r="D337" i="21"/>
  <c r="F342" i="18"/>
  <c r="I340" i="19"/>
  <c r="E339" i="21"/>
  <c r="G335" i="20"/>
  <c r="G337" i="20"/>
  <c r="H337" i="19"/>
  <c r="E340" i="19"/>
  <c r="G342" i="18"/>
  <c r="I341" i="17"/>
  <c r="C339" i="21"/>
  <c r="D339" i="21"/>
  <c r="G341" i="22"/>
  <c r="E341" i="19"/>
  <c r="G340" i="15"/>
  <c r="G338" i="20"/>
  <c r="I341" i="21"/>
  <c r="E342" i="20"/>
  <c r="G340" i="16"/>
  <c r="H340" i="15"/>
  <c r="F342" i="22"/>
  <c r="I347" i="18"/>
  <c r="E343" i="20"/>
  <c r="C341" i="19"/>
  <c r="D341" i="19"/>
  <c r="F340" i="15"/>
  <c r="F337" i="17"/>
  <c r="C341" i="22"/>
  <c r="D341" i="22"/>
  <c r="F340" i="20"/>
  <c r="F342" i="17"/>
  <c r="H341" i="19"/>
  <c r="H340" i="20"/>
  <c r="H339" i="19"/>
  <c r="C340" i="16"/>
  <c r="D340" i="16"/>
  <c r="I343" i="16"/>
  <c r="I344" i="19"/>
  <c r="C341" i="21"/>
  <c r="D341" i="21"/>
  <c r="F345" i="19"/>
  <c r="G344" i="17"/>
  <c r="E343" i="17"/>
  <c r="G344" i="20"/>
  <c r="C345" i="18"/>
  <c r="D345" i="18"/>
  <c r="H345" i="18"/>
  <c r="H341" i="22"/>
  <c r="C345" i="19"/>
  <c r="D345" i="19"/>
  <c r="H340" i="21"/>
  <c r="F348" i="18"/>
  <c r="C341" i="20"/>
  <c r="D341" i="20"/>
  <c r="F344" i="17"/>
  <c r="G343" i="19"/>
  <c r="C347" i="18"/>
  <c r="D347" i="18"/>
  <c r="I343" i="20"/>
  <c r="G345" i="22"/>
  <c r="I345" i="18"/>
  <c r="G343" i="21"/>
  <c r="G339" i="21"/>
  <c r="G345" i="19"/>
  <c r="C344" i="19"/>
  <c r="D344" i="19"/>
  <c r="C342" i="19"/>
  <c r="D342" i="19"/>
  <c r="C340" i="20"/>
  <c r="D340" i="20"/>
  <c r="F341" i="19"/>
  <c r="C343" i="17"/>
  <c r="D343" i="17"/>
  <c r="E346" i="22"/>
  <c r="C340" i="21"/>
  <c r="D340" i="21"/>
  <c r="H343" i="22"/>
  <c r="G342" i="15"/>
  <c r="C344" i="22"/>
  <c r="D344" i="22"/>
  <c r="G344" i="22"/>
  <c r="G341" i="21"/>
  <c r="C344" i="20"/>
  <c r="D344" i="20"/>
  <c r="C345" i="15"/>
  <c r="D345" i="15"/>
  <c r="I346" i="19"/>
  <c r="E344" i="20"/>
  <c r="H345" i="20"/>
  <c r="I345" i="15"/>
  <c r="C349" i="18"/>
  <c r="D349" i="18"/>
  <c r="I345" i="20"/>
  <c r="E340" i="21"/>
  <c r="E346" i="15"/>
  <c r="G346" i="19"/>
  <c r="F346" i="15"/>
  <c r="G345" i="16"/>
  <c r="H343" i="21"/>
  <c r="G346" i="15"/>
  <c r="E348" i="18"/>
  <c r="I345" i="17"/>
  <c r="G347" i="22"/>
  <c r="G344" i="21"/>
  <c r="G349" i="18"/>
  <c r="G348" i="19"/>
  <c r="G346" i="16"/>
  <c r="I348" i="22"/>
  <c r="G345" i="20"/>
  <c r="G347" i="17"/>
  <c r="C347" i="19"/>
  <c r="D347" i="19"/>
  <c r="E347" i="15"/>
  <c r="C344" i="21"/>
  <c r="D344" i="21"/>
  <c r="G346" i="22"/>
  <c r="E347" i="19"/>
  <c r="C347" i="16"/>
  <c r="D347" i="16"/>
  <c r="H348" i="22"/>
  <c r="I346" i="17"/>
  <c r="I348" i="19"/>
  <c r="C349" i="15"/>
  <c r="D349" i="15"/>
  <c r="F349" i="15"/>
  <c r="H347" i="20"/>
  <c r="C351" i="18"/>
  <c r="D351" i="18"/>
  <c r="E349" i="22"/>
  <c r="F348" i="20"/>
  <c r="I351" i="18"/>
  <c r="F352" i="18"/>
  <c r="E348" i="15"/>
  <c r="H348" i="20"/>
  <c r="C352" i="18"/>
  <c r="D352" i="18"/>
  <c r="H348" i="16"/>
  <c r="E347" i="21"/>
  <c r="E346" i="21"/>
  <c r="I350" i="22"/>
  <c r="F349" i="22"/>
  <c r="E346" i="16"/>
  <c r="H349" i="20"/>
  <c r="I346" i="21"/>
  <c r="E348" i="22"/>
  <c r="G348" i="17"/>
  <c r="G348" i="20"/>
  <c r="I350" i="15"/>
  <c r="E352" i="22"/>
  <c r="H351" i="22"/>
  <c r="C351" i="22"/>
  <c r="D351" i="22"/>
  <c r="C348" i="21"/>
  <c r="D348" i="21"/>
  <c r="C349" i="17"/>
  <c r="D349" i="17"/>
  <c r="C352" i="22"/>
  <c r="D352" i="22"/>
  <c r="C351" i="16"/>
  <c r="D351" i="16"/>
  <c r="I349" i="16"/>
  <c r="G354" i="18"/>
  <c r="H350" i="22"/>
  <c r="F348" i="21"/>
  <c r="E349" i="16"/>
  <c r="F351" i="19"/>
  <c r="E354" i="18"/>
  <c r="E350" i="16"/>
  <c r="I348" i="21"/>
  <c r="G351" i="17"/>
  <c r="C350" i="16"/>
  <c r="D350" i="16"/>
  <c r="C350" i="20"/>
  <c r="D350" i="20"/>
  <c r="H351" i="16"/>
  <c r="I352" i="15"/>
  <c r="I351" i="17"/>
  <c r="C355" i="18"/>
  <c r="D355" i="18"/>
  <c r="I351" i="20"/>
  <c r="F351" i="17"/>
  <c r="C351" i="17"/>
  <c r="D351" i="17"/>
  <c r="E351" i="20"/>
  <c r="F355" i="18"/>
  <c r="H352" i="15"/>
  <c r="H349" i="16"/>
  <c r="H349" i="21"/>
  <c r="I351" i="15"/>
  <c r="H350" i="15"/>
  <c r="F350" i="21"/>
  <c r="H356" i="18"/>
  <c r="F351" i="21"/>
  <c r="H353" i="22"/>
  <c r="E352" i="16"/>
  <c r="F352" i="16"/>
  <c r="F352" i="20"/>
  <c r="C354" i="19"/>
  <c r="D354" i="19"/>
  <c r="F352" i="17"/>
  <c r="F349" i="21"/>
  <c r="I352" i="20"/>
  <c r="E351" i="21"/>
  <c r="I351" i="21"/>
  <c r="I350" i="21"/>
  <c r="G351" i="20"/>
  <c r="G354" i="22"/>
  <c r="G352" i="17"/>
  <c r="H352" i="21"/>
  <c r="C352" i="21"/>
  <c r="D352" i="21"/>
  <c r="F354" i="15"/>
  <c r="I352" i="17"/>
  <c r="I354" i="15"/>
  <c r="G354" i="15"/>
  <c r="E353" i="21"/>
  <c r="C353" i="20"/>
  <c r="D353" i="20"/>
  <c r="I353" i="16"/>
  <c r="H354" i="22"/>
  <c r="I353" i="17"/>
  <c r="H355" i="22"/>
  <c r="I354" i="17"/>
  <c r="H353" i="20"/>
  <c r="C353" i="21"/>
  <c r="D353" i="21"/>
  <c r="C354" i="16"/>
  <c r="D354" i="16"/>
  <c r="G358" i="18"/>
  <c r="E355" i="15"/>
  <c r="E358" i="18"/>
  <c r="C356" i="22"/>
  <c r="D356" i="22"/>
  <c r="I358" i="22"/>
  <c r="F354" i="17"/>
  <c r="I359" i="18"/>
  <c r="F354" i="16"/>
  <c r="I357" i="22"/>
  <c r="G355" i="21"/>
  <c r="G356" i="20"/>
  <c r="E361" i="18"/>
  <c r="E356" i="17"/>
  <c r="I358" i="19"/>
  <c r="C356" i="17"/>
  <c r="D356" i="17"/>
  <c r="E360" i="18"/>
  <c r="I355" i="17"/>
  <c r="C357" i="22"/>
  <c r="D357" i="22"/>
  <c r="F355" i="22"/>
  <c r="I356" i="20"/>
  <c r="E357" i="19"/>
  <c r="H358" i="22"/>
  <c r="H358" i="18"/>
  <c r="G358" i="20"/>
  <c r="G357" i="19"/>
  <c r="F355" i="21"/>
  <c r="H355" i="21"/>
  <c r="G356" i="15"/>
  <c r="F358" i="16"/>
  <c r="I360" i="19"/>
  <c r="I357" i="16"/>
  <c r="E358" i="15"/>
  <c r="F357" i="20"/>
  <c r="E357" i="21"/>
  <c r="I357" i="20"/>
  <c r="I358" i="17"/>
  <c r="E358" i="17"/>
  <c r="E355" i="20"/>
  <c r="C358" i="20"/>
  <c r="D358" i="20"/>
  <c r="G357" i="20"/>
  <c r="F357" i="21"/>
  <c r="E357" i="20"/>
  <c r="F361" i="22"/>
  <c r="E359" i="19"/>
  <c r="H360" i="18"/>
  <c r="G355" i="17"/>
  <c r="C359" i="19"/>
  <c r="D359" i="19"/>
  <c r="F360" i="19"/>
  <c r="G358" i="15"/>
  <c r="F358" i="20"/>
  <c r="I360" i="22"/>
  <c r="H358" i="16"/>
  <c r="I358" i="21"/>
  <c r="G358" i="16"/>
  <c r="G360" i="15"/>
  <c r="E359" i="20"/>
  <c r="E358" i="21"/>
  <c r="H358" i="20"/>
  <c r="H356" i="21"/>
  <c r="E361" i="22"/>
  <c r="G357" i="21"/>
  <c r="H361" i="22"/>
  <c r="I360" i="15"/>
  <c r="I363" i="18"/>
  <c r="F363" i="18"/>
  <c r="G361" i="19"/>
  <c r="H361" i="19"/>
  <c r="G361" i="17"/>
  <c r="E362" i="19"/>
  <c r="G362" i="19"/>
  <c r="H361" i="15"/>
  <c r="C361" i="15"/>
  <c r="D361" i="15"/>
  <c r="H358" i="21"/>
  <c r="C364" i="16"/>
  <c r="D364" i="16"/>
  <c r="C360" i="16"/>
  <c r="D360" i="16"/>
  <c r="E360" i="20"/>
  <c r="H360" i="20"/>
  <c r="G362" i="22"/>
  <c r="I360" i="20"/>
  <c r="F361" i="20"/>
  <c r="I363" i="22"/>
  <c r="H361" i="17"/>
  <c r="E361" i="16"/>
  <c r="G363" i="18"/>
  <c r="E361" i="17"/>
  <c r="C361" i="20"/>
  <c r="D361" i="20"/>
  <c r="H363" i="22"/>
  <c r="C363" i="22"/>
  <c r="D363" i="22"/>
  <c r="H367" i="19"/>
  <c r="E363" i="22"/>
  <c r="C362" i="17"/>
  <c r="D362" i="17"/>
  <c r="H363" i="16"/>
  <c r="F362" i="19"/>
  <c r="C364" i="19"/>
  <c r="D364" i="19"/>
  <c r="E366" i="18"/>
  <c r="E365" i="19"/>
  <c r="G366" i="18"/>
  <c r="E367" i="18"/>
  <c r="G365" i="19"/>
  <c r="F362" i="20"/>
  <c r="H363" i="17"/>
  <c r="E361" i="21"/>
  <c r="E362" i="16"/>
  <c r="F361" i="17"/>
  <c r="G363" i="17"/>
  <c r="G361" i="21"/>
  <c r="I364" i="22"/>
  <c r="E363" i="15"/>
  <c r="G364" i="22"/>
  <c r="I364" i="21"/>
  <c r="G365" i="17"/>
  <c r="I362" i="21"/>
  <c r="H364" i="16"/>
  <c r="G362" i="21"/>
  <c r="E367" i="19"/>
  <c r="I367" i="17"/>
  <c r="H366" i="15"/>
  <c r="I363" i="21"/>
  <c r="H362" i="17"/>
  <c r="I363" i="20"/>
  <c r="E366" i="19"/>
  <c r="F368" i="18"/>
  <c r="F364" i="20"/>
  <c r="F366" i="22"/>
  <c r="H368" i="18"/>
  <c r="G368" i="18"/>
  <c r="E363" i="21"/>
  <c r="I362" i="16"/>
  <c r="G367" i="19"/>
  <c r="F365" i="20"/>
  <c r="E365" i="20"/>
  <c r="H366" i="18"/>
  <c r="E365" i="17"/>
  <c r="F365" i="15"/>
  <c r="C370" i="22"/>
  <c r="D370" i="22"/>
  <c r="G367" i="17"/>
  <c r="H369" i="18"/>
  <c r="I367" i="22"/>
  <c r="C364" i="17"/>
  <c r="D364" i="17"/>
  <c r="E366" i="17"/>
  <c r="C367" i="17"/>
  <c r="D367" i="17"/>
  <c r="F365" i="16"/>
  <c r="G369" i="18"/>
  <c r="E366" i="16"/>
  <c r="I366" i="16"/>
  <c r="I365" i="20"/>
  <c r="C366" i="20"/>
  <c r="D366" i="20"/>
  <c r="G367" i="15"/>
  <c r="E368" i="16"/>
  <c r="E366" i="20"/>
  <c r="C365" i="21"/>
  <c r="D365" i="21"/>
  <c r="H370" i="22"/>
  <c r="I368" i="17"/>
  <c r="G369" i="15"/>
  <c r="F369" i="15"/>
  <c r="I373" i="18"/>
  <c r="E368" i="20"/>
  <c r="H372" i="18"/>
  <c r="E368" i="22"/>
  <c r="C366" i="21"/>
  <c r="D366" i="21"/>
  <c r="E370" i="15"/>
  <c r="H369" i="22"/>
  <c r="F367" i="16"/>
  <c r="C372" i="19"/>
  <c r="D372" i="19"/>
  <c r="I368" i="16"/>
  <c r="E369" i="19"/>
  <c r="G372" i="18"/>
  <c r="E370" i="22"/>
  <c r="C373" i="18"/>
  <c r="D373" i="18"/>
  <c r="G368" i="16"/>
  <c r="F368" i="17"/>
  <c r="I368" i="15"/>
  <c r="I368" i="20"/>
  <c r="H371" i="18"/>
  <c r="I370" i="19"/>
  <c r="I370" i="22"/>
  <c r="F369" i="19"/>
  <c r="H370" i="19"/>
  <c r="F372" i="19"/>
  <c r="I372" i="17"/>
  <c r="F372" i="17"/>
  <c r="C371" i="19"/>
  <c r="D371" i="19"/>
  <c r="C370" i="20"/>
  <c r="D370" i="20"/>
  <c r="F370" i="17"/>
  <c r="F374" i="18"/>
  <c r="I369" i="16"/>
  <c r="H370" i="17"/>
  <c r="C369" i="20"/>
  <c r="D369" i="20"/>
  <c r="E368" i="21"/>
  <c r="H369" i="21"/>
  <c r="E370" i="17"/>
  <c r="I371" i="22"/>
  <c r="F368" i="21"/>
  <c r="C368" i="21"/>
  <c r="D368" i="21"/>
  <c r="E369" i="21"/>
  <c r="I320" i="21"/>
  <c r="F324" i="20"/>
  <c r="E324" i="20"/>
  <c r="H325" i="15"/>
  <c r="G324" i="16"/>
  <c r="I325" i="16"/>
  <c r="C325" i="21"/>
  <c r="D325" i="21"/>
  <c r="C331" i="18"/>
  <c r="D331" i="18"/>
  <c r="E328" i="19"/>
  <c r="C326" i="16"/>
  <c r="D326" i="16"/>
  <c r="F333" i="18"/>
  <c r="E328" i="17"/>
  <c r="I328" i="17"/>
  <c r="E331" i="19"/>
  <c r="H329" i="16"/>
  <c r="F326" i="20"/>
  <c r="I328" i="20"/>
  <c r="E328" i="21"/>
  <c r="F334" i="18"/>
  <c r="G330" i="16"/>
  <c r="C334" i="18"/>
  <c r="D334" i="18"/>
  <c r="G330" i="17"/>
  <c r="I329" i="21"/>
  <c r="I334" i="18"/>
  <c r="H331" i="16"/>
  <c r="G333" i="22"/>
  <c r="I331" i="17"/>
  <c r="E330" i="17"/>
  <c r="C331" i="16"/>
  <c r="D331" i="16"/>
  <c r="H331" i="20"/>
  <c r="C331" i="17"/>
  <c r="D331" i="17"/>
  <c r="H331" i="17"/>
  <c r="I332" i="19"/>
  <c r="I330" i="16"/>
  <c r="F331" i="17"/>
  <c r="I331" i="20"/>
  <c r="H336" i="18"/>
  <c r="G332" i="15"/>
  <c r="F329" i="21"/>
  <c r="I336" i="18"/>
  <c r="F332" i="17"/>
  <c r="I331" i="21"/>
  <c r="H332" i="17"/>
  <c r="I332" i="20"/>
  <c r="F331" i="20"/>
  <c r="I333" i="15"/>
  <c r="F333" i="15"/>
  <c r="E335" i="22"/>
  <c r="F337" i="18"/>
  <c r="E337" i="18"/>
  <c r="G332" i="16"/>
  <c r="C335" i="22"/>
  <c r="D335" i="22"/>
  <c r="H337" i="18"/>
  <c r="F335" i="16"/>
  <c r="G335" i="19"/>
  <c r="I335" i="19"/>
  <c r="E333" i="20"/>
  <c r="I334" i="16"/>
  <c r="C334" i="21"/>
  <c r="D334" i="21"/>
  <c r="H335" i="16"/>
  <c r="I335" i="17"/>
  <c r="E335" i="19"/>
  <c r="C333" i="17"/>
  <c r="D333" i="17"/>
  <c r="I334" i="21"/>
  <c r="H336" i="19"/>
  <c r="F335" i="15"/>
  <c r="C338" i="18"/>
  <c r="D338" i="18"/>
  <c r="H332" i="21"/>
  <c r="I334" i="17"/>
  <c r="G334" i="15"/>
  <c r="H335" i="17"/>
  <c r="G333" i="21"/>
  <c r="H336" i="22"/>
  <c r="I332" i="21"/>
  <c r="F332" i="21"/>
  <c r="F333" i="20"/>
  <c r="C336" i="19"/>
  <c r="D336" i="19"/>
  <c r="H334" i="16"/>
  <c r="F338" i="20"/>
  <c r="E336" i="16"/>
  <c r="I337" i="22"/>
  <c r="F335" i="17"/>
  <c r="H342" i="22"/>
  <c r="F336" i="16"/>
  <c r="E332" i="21"/>
  <c r="C337" i="19"/>
  <c r="D337" i="19"/>
  <c r="C336" i="20"/>
  <c r="D336" i="20"/>
  <c r="E338" i="19"/>
  <c r="H337" i="15"/>
  <c r="I341" i="18"/>
  <c r="F335" i="20"/>
  <c r="C335" i="15"/>
  <c r="D335" i="15"/>
  <c r="C337" i="15"/>
  <c r="D337" i="15"/>
  <c r="F341" i="18"/>
  <c r="G336" i="15"/>
  <c r="F336" i="17"/>
  <c r="E336" i="15"/>
  <c r="G333" i="16"/>
  <c r="C335" i="21"/>
  <c r="D335" i="21"/>
  <c r="E341" i="18"/>
  <c r="E336" i="20"/>
  <c r="E337" i="15"/>
  <c r="H340" i="22"/>
  <c r="F340" i="16"/>
  <c r="C343" i="18"/>
  <c r="D343" i="18"/>
  <c r="F343" i="18"/>
  <c r="E339" i="19"/>
  <c r="G339" i="15"/>
  <c r="F337" i="20"/>
  <c r="C344" i="18"/>
  <c r="D344" i="18"/>
  <c r="C339" i="16"/>
  <c r="D339" i="16"/>
  <c r="I338" i="16"/>
  <c r="F339" i="19"/>
  <c r="G343" i="18"/>
  <c r="I338" i="17"/>
  <c r="I340" i="17"/>
  <c r="I337" i="17"/>
  <c r="F338" i="16"/>
  <c r="I339" i="15"/>
  <c r="C342" i="18"/>
  <c r="D342" i="18"/>
  <c r="C337" i="20"/>
  <c r="D337" i="20"/>
  <c r="I336" i="15"/>
  <c r="G340" i="22"/>
  <c r="H340" i="19"/>
  <c r="C338" i="17"/>
  <c r="D338" i="17"/>
  <c r="E338" i="20"/>
  <c r="I338" i="20"/>
  <c r="I341" i="15"/>
  <c r="C341" i="17"/>
  <c r="D341" i="17"/>
  <c r="E338" i="21"/>
  <c r="I340" i="16"/>
  <c r="C340" i="17"/>
  <c r="D340" i="17"/>
  <c r="H342" i="21"/>
  <c r="F341" i="21"/>
  <c r="E344" i="22"/>
  <c r="E340" i="17"/>
  <c r="H339" i="16"/>
  <c r="E340" i="20"/>
  <c r="I342" i="16"/>
  <c r="F339" i="20"/>
  <c r="G340" i="20"/>
  <c r="E339" i="22"/>
  <c r="F341" i="22"/>
  <c r="I339" i="20"/>
  <c r="H342" i="18"/>
  <c r="C339" i="20"/>
  <c r="D339" i="20"/>
  <c r="F339" i="16"/>
  <c r="I341" i="22"/>
  <c r="F339" i="21"/>
  <c r="I339" i="16"/>
  <c r="I342" i="21"/>
  <c r="I346" i="18"/>
  <c r="E341" i="21"/>
  <c r="G343" i="20"/>
  <c r="F344" i="19"/>
  <c r="C338" i="21"/>
  <c r="D338" i="21"/>
  <c r="G343" i="16"/>
  <c r="C342" i="16"/>
  <c r="D342" i="16"/>
  <c r="F342" i="21"/>
  <c r="H345" i="19"/>
  <c r="F340" i="21"/>
  <c r="F342" i="15"/>
  <c r="C346" i="19"/>
  <c r="D346" i="19"/>
  <c r="E343" i="22"/>
  <c r="E344" i="17"/>
  <c r="E343" i="15"/>
  <c r="C344" i="15"/>
  <c r="D344" i="15"/>
  <c r="I341" i="20"/>
  <c r="H341" i="20"/>
  <c r="F343" i="16"/>
  <c r="F343" i="17"/>
  <c r="F343" i="19"/>
  <c r="H344" i="20"/>
  <c r="H341" i="21"/>
  <c r="I343" i="21"/>
  <c r="H343" i="20"/>
  <c r="H344" i="18"/>
  <c r="E343" i="21"/>
  <c r="G345" i="18"/>
  <c r="F341" i="16"/>
  <c r="H344" i="22"/>
  <c r="C346" i="22"/>
  <c r="D346" i="22"/>
  <c r="H343" i="16"/>
  <c r="E342" i="17"/>
  <c r="H346" i="19"/>
  <c r="I344" i="16"/>
  <c r="I343" i="22"/>
  <c r="E345" i="17"/>
  <c r="H348" i="18"/>
  <c r="I345" i="16"/>
  <c r="G345" i="17"/>
  <c r="E343" i="16"/>
  <c r="C348" i="18"/>
  <c r="D348" i="18"/>
  <c r="H344" i="16"/>
  <c r="I342" i="15"/>
  <c r="G344" i="19"/>
  <c r="C345" i="17"/>
  <c r="D345" i="17"/>
  <c r="C344" i="17"/>
  <c r="D344" i="17"/>
  <c r="E349" i="18"/>
  <c r="H344" i="21"/>
  <c r="I347" i="15"/>
  <c r="F348" i="22"/>
  <c r="I349" i="18"/>
  <c r="H346" i="20"/>
  <c r="F345" i="21"/>
  <c r="C346" i="16"/>
  <c r="D346" i="16"/>
  <c r="C347" i="22"/>
  <c r="D347" i="22"/>
  <c r="I346" i="15"/>
  <c r="G348" i="15"/>
  <c r="H347" i="22"/>
  <c r="I345" i="21"/>
  <c r="F346" i="17"/>
  <c r="F346" i="20"/>
  <c r="H346" i="16"/>
  <c r="C348" i="19"/>
  <c r="D348" i="19"/>
  <c r="E348" i="19"/>
  <c r="F344" i="21"/>
  <c r="G346" i="20"/>
  <c r="E345" i="16"/>
  <c r="C347" i="20"/>
  <c r="D347" i="20"/>
  <c r="H347" i="16"/>
  <c r="G349" i="20"/>
  <c r="H351" i="18"/>
  <c r="C347" i="17"/>
  <c r="D347" i="17"/>
  <c r="G347" i="21"/>
  <c r="I348" i="16"/>
  <c r="C346" i="21"/>
  <c r="D346" i="21"/>
  <c r="H349" i="19"/>
  <c r="H352" i="18"/>
  <c r="I346" i="20"/>
  <c r="G352" i="18"/>
  <c r="G349" i="22"/>
  <c r="I349" i="15"/>
  <c r="H350" i="19"/>
  <c r="H347" i="17"/>
  <c r="C347" i="21"/>
  <c r="D347" i="21"/>
  <c r="H349" i="15"/>
  <c r="I348" i="17"/>
  <c r="C346" i="17"/>
  <c r="D346" i="17"/>
  <c r="E350" i="22"/>
  <c r="H349" i="22"/>
  <c r="H348" i="15"/>
  <c r="I349" i="20"/>
  <c r="H351" i="19"/>
  <c r="E349" i="17"/>
  <c r="F349" i="16"/>
  <c r="H348" i="21"/>
  <c r="C351" i="19"/>
  <c r="D351" i="19"/>
  <c r="I351" i="19"/>
  <c r="E350" i="15"/>
  <c r="G348" i="21"/>
  <c r="C349" i="16"/>
  <c r="D349" i="16"/>
  <c r="H347" i="21"/>
  <c r="F350" i="19"/>
  <c r="E353" i="18"/>
  <c r="F354" i="18"/>
  <c r="I350" i="16"/>
  <c r="E350" i="20"/>
  <c r="F351" i="15"/>
  <c r="G352" i="19"/>
  <c r="H350" i="16"/>
  <c r="E350" i="17"/>
  <c r="C352" i="19"/>
  <c r="D352" i="19"/>
  <c r="H351" i="15"/>
  <c r="C353" i="19"/>
  <c r="D353" i="19"/>
  <c r="H352" i="22"/>
  <c r="G350" i="17"/>
  <c r="E349" i="21"/>
  <c r="G349" i="21"/>
  <c r="I355" i="18"/>
  <c r="H350" i="20"/>
  <c r="G355" i="18"/>
  <c r="H351" i="20"/>
  <c r="I352" i="19"/>
  <c r="G350" i="20"/>
  <c r="G357" i="18"/>
  <c r="H352" i="20"/>
  <c r="H353" i="16"/>
  <c r="G352" i="20"/>
  <c r="I352" i="16"/>
  <c r="I357" i="18"/>
  <c r="G352" i="16"/>
  <c r="F350" i="16"/>
  <c r="H351" i="17"/>
  <c r="E351" i="16"/>
  <c r="C353" i="15"/>
  <c r="D353" i="15"/>
  <c r="I353" i="15"/>
  <c r="E354" i="22"/>
  <c r="E353" i="16"/>
  <c r="F356" i="18"/>
  <c r="C351" i="15"/>
  <c r="D351" i="15"/>
  <c r="C352" i="20"/>
  <c r="D352" i="20"/>
  <c r="H356" i="22"/>
  <c r="H355" i="15"/>
  <c r="G355" i="15"/>
  <c r="C353" i="17"/>
  <c r="D353" i="17"/>
  <c r="F353" i="21"/>
  <c r="C351" i="21"/>
  <c r="D351" i="21"/>
  <c r="H354" i="16"/>
  <c r="I355" i="22"/>
  <c r="I354" i="20"/>
  <c r="I354" i="16"/>
  <c r="G355" i="19"/>
  <c r="F353" i="20"/>
  <c r="G355" i="22"/>
  <c r="G356" i="19"/>
  <c r="F356" i="19"/>
  <c r="C358" i="18"/>
  <c r="D358" i="18"/>
  <c r="H356" i="19"/>
  <c r="I355" i="15"/>
  <c r="H356" i="15"/>
  <c r="E359" i="18"/>
  <c r="F357" i="22"/>
  <c r="I354" i="21"/>
  <c r="F354" i="21"/>
  <c r="E355" i="16"/>
  <c r="E352" i="20"/>
  <c r="G359" i="22"/>
  <c r="G355" i="20"/>
  <c r="E356" i="16"/>
  <c r="C355" i="15"/>
  <c r="D355" i="15"/>
  <c r="C357" i="15"/>
  <c r="D357" i="15"/>
  <c r="I356" i="16"/>
  <c r="H359" i="18"/>
  <c r="H361" i="18"/>
  <c r="G354" i="21"/>
  <c r="H359" i="19"/>
  <c r="C355" i="21"/>
  <c r="D355" i="21"/>
  <c r="H355" i="17"/>
  <c r="G358" i="19"/>
  <c r="C358" i="19"/>
  <c r="D358" i="19"/>
  <c r="E354" i="15"/>
  <c r="G357" i="22"/>
  <c r="H356" i="17"/>
  <c r="C355" i="16"/>
  <c r="D355" i="16"/>
  <c r="C356" i="15"/>
  <c r="D356" i="15"/>
  <c r="C356" i="19"/>
  <c r="D356" i="19"/>
  <c r="F356" i="21"/>
  <c r="H359" i="15"/>
  <c r="F356" i="20"/>
  <c r="C356" i="20"/>
  <c r="D356" i="20"/>
  <c r="I356" i="21"/>
  <c r="C357" i="16"/>
  <c r="D357" i="16"/>
  <c r="G361" i="18"/>
  <c r="F360" i="15"/>
  <c r="G359" i="15"/>
  <c r="F357" i="17"/>
  <c r="E359" i="15"/>
  <c r="E358" i="16"/>
  <c r="I357" i="21"/>
  <c r="H360" i="22"/>
  <c r="I361" i="18"/>
  <c r="I356" i="15"/>
  <c r="I359" i="22"/>
  <c r="C357" i="20"/>
  <c r="D357" i="20"/>
  <c r="H358" i="17"/>
  <c r="E357" i="16"/>
  <c r="E362" i="18"/>
  <c r="I358" i="20"/>
  <c r="H360" i="19"/>
  <c r="H357" i="21"/>
  <c r="H359" i="22"/>
  <c r="G362" i="18"/>
  <c r="C360" i="15"/>
  <c r="D360" i="15"/>
  <c r="C360" i="19"/>
  <c r="D360" i="19"/>
  <c r="G361" i="22"/>
  <c r="I359" i="20"/>
  <c r="F359" i="16"/>
  <c r="G357" i="16"/>
  <c r="I362" i="18"/>
  <c r="E364" i="18"/>
  <c r="H363" i="18"/>
  <c r="C363" i="18"/>
  <c r="D363" i="18"/>
  <c r="I364" i="18"/>
  <c r="I365" i="22"/>
  <c r="E362" i="22"/>
  <c r="C360" i="20"/>
  <c r="D360" i="20"/>
  <c r="G361" i="15"/>
  <c r="C361" i="22"/>
  <c r="D361" i="22"/>
  <c r="C360" i="17"/>
  <c r="D360" i="17"/>
  <c r="I362" i="19"/>
  <c r="I360" i="16"/>
  <c r="H359" i="21"/>
  <c r="F360" i="20"/>
  <c r="F365" i="17"/>
  <c r="E361" i="15"/>
  <c r="H361" i="16"/>
  <c r="E360" i="21"/>
  <c r="G363" i="22"/>
  <c r="F360" i="21"/>
  <c r="C361" i="17"/>
  <c r="D361" i="17"/>
  <c r="C361" i="16"/>
  <c r="D361" i="16"/>
  <c r="H363" i="19"/>
  <c r="G365" i="18"/>
  <c r="H362" i="21"/>
  <c r="F361" i="16"/>
  <c r="I361" i="16"/>
  <c r="E365" i="18"/>
  <c r="F363" i="15"/>
  <c r="G362" i="16"/>
  <c r="F362" i="22"/>
  <c r="E364" i="16"/>
  <c r="C361" i="21"/>
  <c r="D361" i="21"/>
  <c r="H363" i="15"/>
  <c r="G363" i="15"/>
  <c r="C363" i="16"/>
  <c r="D363" i="16"/>
  <c r="I361" i="15"/>
  <c r="H364" i="19"/>
  <c r="E363" i="20"/>
  <c r="C365" i="22"/>
  <c r="D365" i="22"/>
  <c r="E365" i="16"/>
  <c r="C363" i="17"/>
  <c r="D363" i="17"/>
  <c r="H367" i="18"/>
  <c r="C365" i="19"/>
  <c r="D365" i="19"/>
  <c r="F363" i="17"/>
  <c r="G362" i="17"/>
  <c r="F364" i="19"/>
  <c r="F364" i="16"/>
  <c r="I360" i="21"/>
  <c r="E364" i="15"/>
  <c r="H365" i="16"/>
  <c r="H367" i="22"/>
  <c r="C366" i="15"/>
  <c r="D366" i="15"/>
  <c r="I365" i="15"/>
  <c r="F364" i="17"/>
  <c r="H364" i="17"/>
  <c r="E365" i="15"/>
  <c r="C367" i="22"/>
  <c r="D367" i="22"/>
  <c r="H365" i="20"/>
  <c r="F361" i="21"/>
  <c r="E367" i="22"/>
  <c r="I366" i="19"/>
  <c r="E366" i="22"/>
  <c r="E364" i="20"/>
  <c r="I367" i="19"/>
  <c r="E366" i="15"/>
  <c r="I364" i="20"/>
  <c r="G365" i="16"/>
  <c r="C365" i="20"/>
  <c r="D365" i="20"/>
  <c r="I365" i="16"/>
  <c r="H364" i="20"/>
  <c r="C366" i="16"/>
  <c r="D366" i="16"/>
  <c r="H368" i="19"/>
  <c r="E364" i="21"/>
  <c r="C364" i="15"/>
  <c r="D364" i="15"/>
  <c r="F367" i="17"/>
  <c r="I365" i="17"/>
  <c r="I365" i="21"/>
  <c r="H365" i="21"/>
  <c r="F366" i="20"/>
  <c r="F364" i="21"/>
  <c r="E365" i="21"/>
  <c r="H370" i="18"/>
  <c r="F371" i="22"/>
  <c r="I368" i="22"/>
  <c r="F370" i="18"/>
  <c r="I370" i="18"/>
  <c r="C366" i="17"/>
  <c r="D366" i="17"/>
  <c r="F365" i="21"/>
  <c r="G370" i="19"/>
  <c r="C367" i="15"/>
  <c r="D367" i="15"/>
  <c r="H369" i="15"/>
  <c r="E367" i="21"/>
  <c r="C369" i="15"/>
  <c r="D369" i="15"/>
  <c r="G371" i="22"/>
  <c r="F373" i="18"/>
  <c r="I367" i="21"/>
  <c r="G369" i="19"/>
  <c r="C367" i="20"/>
  <c r="D367" i="20"/>
  <c r="C371" i="22"/>
  <c r="D371" i="22"/>
  <c r="C372" i="18"/>
  <c r="D372" i="18"/>
  <c r="C370" i="15"/>
  <c r="D370" i="15"/>
  <c r="I367" i="20"/>
  <c r="G367" i="16"/>
  <c r="F368" i="19"/>
  <c r="G371" i="17"/>
  <c r="E367" i="17"/>
  <c r="H370" i="15"/>
  <c r="E368" i="17"/>
  <c r="F367" i="20"/>
  <c r="G372" i="19"/>
  <c r="G366" i="20"/>
  <c r="I367" i="16"/>
  <c r="H371" i="22"/>
  <c r="E371" i="18"/>
  <c r="H367" i="16"/>
  <c r="E370" i="21"/>
  <c r="E372" i="19"/>
  <c r="E372" i="22"/>
  <c r="E367" i="16"/>
  <c r="G369" i="21"/>
  <c r="H366" i="21"/>
  <c r="H368" i="21"/>
  <c r="C374" i="18"/>
  <c r="D374" i="18"/>
  <c r="G370" i="16"/>
  <c r="F369" i="17"/>
  <c r="I372" i="22"/>
  <c r="F370" i="15"/>
  <c r="I369" i="15"/>
  <c r="C372" i="22"/>
  <c r="D372" i="22"/>
  <c r="I376" i="18"/>
  <c r="G370" i="17"/>
  <c r="H371" i="15"/>
  <c r="E369" i="20"/>
  <c r="G372" i="22"/>
  <c r="H371" i="21"/>
  <c r="I371" i="19"/>
  <c r="E371" i="15"/>
  <c r="G369" i="20"/>
  <c r="E374" i="22"/>
  <c r="H372" i="17"/>
  <c r="G374" i="15"/>
  <c r="H372" i="16"/>
  <c r="H372" i="20"/>
  <c r="C374" i="19"/>
  <c r="D374" i="19"/>
  <c r="F372" i="20"/>
  <c r="F372" i="15"/>
  <c r="H373" i="15"/>
  <c r="G373" i="19"/>
  <c r="I370" i="21"/>
  <c r="H371" i="20"/>
  <c r="G372" i="21"/>
  <c r="G371" i="16"/>
  <c r="I370" i="16"/>
  <c r="F373" i="19"/>
  <c r="E372" i="16"/>
  <c r="C372" i="20"/>
  <c r="D372" i="20"/>
  <c r="C376" i="18"/>
  <c r="D376" i="18"/>
  <c r="I371" i="21"/>
  <c r="C373" i="19"/>
  <c r="D373" i="19"/>
  <c r="I375" i="18"/>
  <c r="I371" i="16"/>
  <c r="H373" i="20"/>
  <c r="C373" i="20"/>
  <c r="D373" i="20"/>
  <c r="I374" i="17"/>
  <c r="F375" i="17"/>
  <c r="I373" i="17"/>
  <c r="I377" i="15"/>
  <c r="H374" i="19"/>
  <c r="C373" i="16"/>
  <c r="D373" i="16"/>
  <c r="G377" i="18"/>
  <c r="G377" i="15"/>
  <c r="G375" i="22"/>
  <c r="G373" i="16"/>
  <c r="H377" i="19"/>
  <c r="G375" i="19"/>
  <c r="H372" i="21"/>
  <c r="E375" i="19"/>
  <c r="C374" i="17"/>
  <c r="D374" i="17"/>
  <c r="E380" i="18"/>
  <c r="G376" i="17"/>
  <c r="C374" i="16"/>
  <c r="D374" i="16"/>
  <c r="F378" i="18"/>
  <c r="H378" i="18"/>
  <c r="G377" i="19"/>
  <c r="G375" i="17"/>
  <c r="H377" i="22"/>
  <c r="C375" i="15"/>
  <c r="D375" i="15"/>
  <c r="E379" i="18"/>
  <c r="C377" i="19"/>
  <c r="D377" i="19"/>
  <c r="H374" i="20"/>
  <c r="C374" i="21"/>
  <c r="D374" i="21"/>
  <c r="E383" i="18"/>
  <c r="I375" i="16"/>
  <c r="I376" i="17"/>
  <c r="C375" i="20"/>
  <c r="D375" i="20"/>
  <c r="E379" i="22"/>
  <c r="I377" i="20"/>
  <c r="F376" i="22"/>
  <c r="F376" i="15"/>
  <c r="F375" i="20"/>
  <c r="E375" i="17"/>
  <c r="E382" i="18"/>
  <c r="I380" i="20"/>
  <c r="I379" i="22"/>
  <c r="E378" i="19"/>
  <c r="E377" i="20"/>
  <c r="E376" i="20"/>
  <c r="E377" i="15"/>
  <c r="E380" i="19"/>
  <c r="C377" i="22"/>
  <c r="D377" i="22"/>
  <c r="G376" i="16"/>
  <c r="E376" i="21"/>
  <c r="E378" i="22"/>
  <c r="I377" i="16"/>
  <c r="G380" i="19"/>
  <c r="H379" i="17"/>
  <c r="F378" i="16"/>
  <c r="I378" i="15"/>
  <c r="E379" i="19"/>
  <c r="H381" i="18"/>
  <c r="E378" i="15"/>
  <c r="C378" i="17"/>
  <c r="D378" i="17"/>
  <c r="G383" i="18"/>
  <c r="G379" i="19"/>
  <c r="C377" i="21"/>
  <c r="D377" i="21"/>
  <c r="I382" i="18"/>
  <c r="G376" i="21"/>
  <c r="E380" i="22"/>
  <c r="C383" i="18"/>
  <c r="D383" i="18"/>
  <c r="C380" i="22"/>
  <c r="D380" i="22"/>
  <c r="E378" i="20"/>
  <c r="F378" i="20"/>
  <c r="F386" i="18"/>
  <c r="H375" i="21"/>
  <c r="F383" i="18"/>
  <c r="G380" i="16"/>
  <c r="G381" i="22"/>
  <c r="H379" i="20"/>
  <c r="E387" i="18"/>
  <c r="I382" i="22"/>
  <c r="I385" i="19"/>
  <c r="G380" i="20"/>
  <c r="G377" i="16"/>
  <c r="G378" i="21"/>
  <c r="H381" i="16"/>
  <c r="F382" i="16"/>
  <c r="E384" i="18"/>
  <c r="I381" i="16"/>
  <c r="C377" i="17"/>
  <c r="D377" i="17"/>
  <c r="F379" i="20"/>
  <c r="H378" i="21"/>
  <c r="I379" i="16"/>
  <c r="I381" i="15"/>
  <c r="C382" i="22"/>
  <c r="D382" i="22"/>
  <c r="H380" i="15"/>
  <c r="G379" i="16"/>
  <c r="C387" i="18"/>
  <c r="D387" i="18"/>
  <c r="C382" i="19"/>
  <c r="D382" i="19"/>
  <c r="H382" i="15"/>
  <c r="F384" i="22"/>
  <c r="F384" i="19"/>
  <c r="G382" i="15"/>
  <c r="G383" i="21"/>
  <c r="G381" i="20"/>
  <c r="G383" i="19"/>
  <c r="E383" i="15"/>
  <c r="H385" i="19"/>
  <c r="C385" i="22"/>
  <c r="D385" i="22"/>
  <c r="G387" i="18"/>
  <c r="H384" i="22"/>
  <c r="G382" i="20"/>
  <c r="G383" i="22"/>
  <c r="I384" i="19"/>
  <c r="H384" i="20"/>
  <c r="F383" i="19"/>
  <c r="I385" i="22"/>
  <c r="E381" i="21"/>
  <c r="F380" i="21"/>
  <c r="C382" i="20"/>
  <c r="D382" i="20"/>
  <c r="I381" i="20"/>
  <c r="E382" i="16"/>
  <c r="I384" i="20"/>
  <c r="I382" i="20"/>
  <c r="F385" i="18"/>
  <c r="H385" i="22"/>
  <c r="E384" i="15"/>
  <c r="I388" i="18"/>
  <c r="F385" i="15"/>
  <c r="G382" i="21"/>
  <c r="H383" i="16"/>
  <c r="E383" i="20"/>
  <c r="G387" i="19"/>
  <c r="I387" i="19"/>
  <c r="E384" i="20"/>
  <c r="G384" i="16"/>
  <c r="G383" i="16"/>
  <c r="H383" i="21"/>
  <c r="E382" i="21"/>
  <c r="I383" i="17"/>
  <c r="I384" i="17"/>
  <c r="G386" i="22"/>
  <c r="E384" i="19"/>
  <c r="F384" i="15"/>
  <c r="C383" i="16"/>
  <c r="D383" i="16"/>
  <c r="I386" i="15"/>
  <c r="G384" i="15"/>
  <c r="G386" i="15"/>
  <c r="E385" i="17"/>
  <c r="E384" i="17"/>
  <c r="I388" i="22"/>
  <c r="E385" i="21"/>
  <c r="F322" i="19"/>
  <c r="G329" i="18"/>
  <c r="H324" i="20"/>
  <c r="F326" i="22"/>
  <c r="I324" i="15"/>
  <c r="C330" i="19"/>
  <c r="D330" i="19"/>
  <c r="H332" i="18"/>
  <c r="F328" i="22"/>
  <c r="G325" i="17"/>
  <c r="E330" i="15"/>
  <c r="I326" i="16"/>
  <c r="C326" i="20"/>
  <c r="D326" i="20"/>
  <c r="F330" i="19"/>
  <c r="G332" i="18"/>
  <c r="C328" i="15"/>
  <c r="D328" i="15"/>
  <c r="F326" i="21"/>
  <c r="H328" i="16"/>
  <c r="H331" i="15"/>
  <c r="G329" i="17"/>
  <c r="E332" i="22"/>
  <c r="H329" i="17"/>
  <c r="C329" i="17"/>
  <c r="D329" i="17"/>
  <c r="G331" i="15"/>
  <c r="G333" i="19"/>
  <c r="C330" i="16"/>
  <c r="D330" i="16"/>
  <c r="F332" i="22"/>
  <c r="G330" i="20"/>
  <c r="F335" i="18"/>
  <c r="I331" i="16"/>
  <c r="E330" i="20"/>
  <c r="C331" i="19"/>
  <c r="D331" i="19"/>
  <c r="G331" i="16"/>
  <c r="E329" i="17"/>
  <c r="G331" i="20"/>
  <c r="H330" i="21"/>
  <c r="C333" i="19"/>
  <c r="D333" i="19"/>
  <c r="E337" i="22"/>
  <c r="C336" i="18"/>
  <c r="D336" i="18"/>
  <c r="G336" i="18"/>
  <c r="E331" i="21"/>
  <c r="C337" i="18"/>
  <c r="D337" i="18"/>
  <c r="E334" i="22"/>
  <c r="I332" i="17"/>
  <c r="E334" i="19"/>
  <c r="C333" i="15"/>
  <c r="D333" i="15"/>
  <c r="C334" i="22"/>
  <c r="D334" i="22"/>
  <c r="F332" i="16"/>
  <c r="H334" i="17"/>
  <c r="F334" i="17"/>
  <c r="E332" i="17"/>
  <c r="E333" i="15"/>
  <c r="G335" i="22"/>
  <c r="I335" i="16"/>
  <c r="I336" i="19"/>
  <c r="H333" i="17"/>
  <c r="F332" i="20"/>
  <c r="I332" i="16"/>
  <c r="G335" i="17"/>
  <c r="G334" i="22"/>
  <c r="C337" i="22"/>
  <c r="D337" i="22"/>
  <c r="E335" i="15"/>
  <c r="F335" i="19"/>
  <c r="E336" i="18"/>
  <c r="E334" i="21"/>
  <c r="F331" i="21"/>
  <c r="F334" i="19"/>
  <c r="H333" i="21"/>
  <c r="H335" i="19"/>
  <c r="G332" i="21"/>
  <c r="G333" i="17"/>
  <c r="C334" i="16"/>
  <c r="D334" i="16"/>
  <c r="E336" i="19"/>
  <c r="E338" i="18"/>
  <c r="E334" i="17"/>
  <c r="F334" i="15"/>
  <c r="H334" i="20"/>
  <c r="I334" i="20"/>
  <c r="E333" i="21"/>
  <c r="F334" i="20"/>
  <c r="G335" i="21"/>
  <c r="G338" i="19"/>
  <c r="H338" i="15"/>
  <c r="E338" i="17"/>
  <c r="F337" i="15"/>
  <c r="F336" i="21"/>
  <c r="F333" i="21"/>
  <c r="I338" i="15"/>
  <c r="C336" i="17"/>
  <c r="D336" i="17"/>
  <c r="E338" i="22"/>
  <c r="I335" i="21"/>
  <c r="I335" i="20"/>
  <c r="E335" i="20"/>
  <c r="I336" i="16"/>
  <c r="G336" i="22"/>
  <c r="C339" i="18"/>
  <c r="D339" i="18"/>
  <c r="I338" i="19"/>
  <c r="I339" i="18"/>
  <c r="G336" i="20"/>
  <c r="I338" i="22"/>
  <c r="E337" i="19"/>
  <c r="H334" i="15"/>
  <c r="C338" i="19"/>
  <c r="D338" i="19"/>
  <c r="H336" i="20"/>
  <c r="G337" i="16"/>
  <c r="I337" i="15"/>
  <c r="E343" i="18"/>
  <c r="C340" i="22"/>
  <c r="D340" i="22"/>
  <c r="E337" i="21"/>
  <c r="H337" i="21"/>
  <c r="I343" i="18"/>
  <c r="G337" i="17"/>
  <c r="G339" i="22"/>
  <c r="I337" i="20"/>
  <c r="H339" i="15"/>
  <c r="F340" i="22"/>
  <c r="I344" i="18"/>
  <c r="G340" i="18"/>
  <c r="F337" i="21"/>
  <c r="H338" i="20"/>
  <c r="F341" i="17"/>
  <c r="F339" i="17"/>
  <c r="I336" i="21"/>
  <c r="E337" i="20"/>
  <c r="G337" i="21"/>
  <c r="I339" i="22"/>
  <c r="C337" i="16"/>
  <c r="D337" i="16"/>
  <c r="H341" i="17"/>
  <c r="F341" i="15"/>
  <c r="H344" i="15"/>
  <c r="G338" i="21"/>
  <c r="G341" i="19"/>
  <c r="I338" i="21"/>
  <c r="F342" i="16"/>
  <c r="H345" i="22"/>
  <c r="E341" i="22"/>
  <c r="F342" i="19"/>
  <c r="H342" i="19"/>
  <c r="H339" i="21"/>
  <c r="F343" i="15"/>
  <c r="F338" i="21"/>
  <c r="E340" i="15"/>
  <c r="G339" i="20"/>
  <c r="F344" i="18"/>
  <c r="H338" i="21"/>
  <c r="E346" i="18"/>
  <c r="E344" i="18"/>
  <c r="H340" i="16"/>
  <c r="I339" i="21"/>
  <c r="H341" i="15"/>
  <c r="I341" i="19"/>
  <c r="H342" i="17"/>
  <c r="H342" i="16"/>
  <c r="G342" i="16"/>
  <c r="I343" i="17"/>
  <c r="H345" i="15"/>
  <c r="H343" i="15"/>
  <c r="I344" i="15"/>
  <c r="G341" i="20"/>
  <c r="G343" i="15"/>
  <c r="I343" i="15"/>
  <c r="H341" i="16"/>
  <c r="G346" i="18"/>
  <c r="C342" i="15"/>
  <c r="D342" i="15"/>
  <c r="E344" i="16"/>
  <c r="G340" i="17"/>
  <c r="G341" i="16"/>
  <c r="F344" i="22"/>
  <c r="I342" i="17"/>
  <c r="H342" i="15"/>
  <c r="C344" i="16"/>
  <c r="D344" i="16"/>
  <c r="H343" i="19"/>
  <c r="F345" i="22"/>
  <c r="C342" i="21"/>
  <c r="D342" i="21"/>
  <c r="E345" i="22"/>
  <c r="G347" i="18"/>
  <c r="G342" i="21"/>
  <c r="C343" i="19"/>
  <c r="D343" i="19"/>
  <c r="H343" i="17"/>
  <c r="F343" i="22"/>
  <c r="E344" i="19"/>
  <c r="I340" i="21"/>
  <c r="E343" i="19"/>
  <c r="G344" i="15"/>
  <c r="C343" i="22"/>
  <c r="D343" i="22"/>
  <c r="I348" i="18"/>
  <c r="H346" i="22"/>
  <c r="C343" i="21"/>
  <c r="D343" i="21"/>
  <c r="C343" i="15"/>
  <c r="D343" i="15"/>
  <c r="F345" i="15"/>
  <c r="F343" i="21"/>
  <c r="G348" i="18"/>
  <c r="F341" i="20"/>
  <c r="C342" i="20"/>
  <c r="D342" i="20"/>
  <c r="F345" i="20"/>
  <c r="C345" i="20"/>
  <c r="D345" i="20"/>
  <c r="G345" i="15"/>
  <c r="F346" i="22"/>
  <c r="F345" i="16"/>
  <c r="H349" i="18"/>
  <c r="E347" i="22"/>
  <c r="F349" i="18"/>
  <c r="F346" i="16"/>
  <c r="F346" i="19"/>
  <c r="I347" i="19"/>
  <c r="C346" i="20"/>
  <c r="D346" i="20"/>
  <c r="I344" i="17"/>
  <c r="E346" i="17"/>
  <c r="G347" i="19"/>
  <c r="G349" i="19"/>
  <c r="C350" i="18"/>
  <c r="D350" i="18"/>
  <c r="F348" i="19"/>
  <c r="I349" i="19"/>
  <c r="H347" i="19"/>
  <c r="E344" i="21"/>
  <c r="I350" i="19"/>
  <c r="I347" i="22"/>
  <c r="G348" i="22"/>
  <c r="G350" i="18"/>
  <c r="H346" i="21"/>
  <c r="F347" i="17"/>
  <c r="G347" i="20"/>
  <c r="G350" i="22"/>
  <c r="F346" i="21"/>
  <c r="C349" i="19"/>
  <c r="D349" i="19"/>
  <c r="C348" i="15"/>
  <c r="D348" i="15"/>
  <c r="F350" i="15"/>
  <c r="I347" i="21"/>
  <c r="C350" i="22"/>
  <c r="D350" i="22"/>
  <c r="F348" i="15"/>
  <c r="F351" i="18"/>
  <c r="F350" i="22"/>
  <c r="C349" i="22"/>
  <c r="D349" i="22"/>
  <c r="C348" i="17"/>
  <c r="D348" i="17"/>
  <c r="F349" i="19"/>
  <c r="F347" i="19"/>
  <c r="I347" i="17"/>
  <c r="E351" i="18"/>
  <c r="C350" i="19"/>
  <c r="D350" i="19"/>
  <c r="G350" i="19"/>
  <c r="E350" i="18"/>
  <c r="H345" i="21"/>
  <c r="C349" i="20"/>
  <c r="D349" i="20"/>
  <c r="F351" i="22"/>
  <c r="F347" i="16"/>
  <c r="E351" i="19"/>
  <c r="I353" i="18"/>
  <c r="E349" i="20"/>
  <c r="E347" i="17"/>
  <c r="G350" i="15"/>
  <c r="F349" i="20"/>
  <c r="I349" i="17"/>
  <c r="G351" i="18"/>
  <c r="E348" i="20"/>
  <c r="E348" i="21"/>
  <c r="G348" i="16"/>
  <c r="F353" i="16"/>
  <c r="F351" i="20"/>
  <c r="E351" i="15"/>
  <c r="H355" i="18"/>
  <c r="F351" i="16"/>
  <c r="I354" i="18"/>
  <c r="G350" i="21"/>
  <c r="I351" i="16"/>
  <c r="E350" i="21"/>
  <c r="E351" i="17"/>
  <c r="I353" i="22"/>
  <c r="G351" i="15"/>
  <c r="F353" i="19"/>
  <c r="F353" i="22"/>
  <c r="H350" i="17"/>
  <c r="E355" i="18"/>
  <c r="F352" i="19"/>
  <c r="G353" i="22"/>
  <c r="E353" i="19"/>
  <c r="C351" i="20"/>
  <c r="D351" i="20"/>
  <c r="G353" i="16"/>
  <c r="G352" i="15"/>
  <c r="I350" i="20"/>
  <c r="I354" i="19"/>
  <c r="E356" i="18"/>
  <c r="C352" i="17"/>
  <c r="D352" i="17"/>
  <c r="G353" i="15"/>
  <c r="E352" i="17"/>
  <c r="C354" i="22"/>
  <c r="D354" i="22"/>
  <c r="H353" i="15"/>
  <c r="H350" i="21"/>
  <c r="H352" i="16"/>
  <c r="E357" i="18"/>
  <c r="E354" i="19"/>
  <c r="C356" i="18"/>
  <c r="D356" i="18"/>
  <c r="F354" i="19"/>
  <c r="H354" i="15"/>
  <c r="E356" i="22"/>
  <c r="E355" i="19"/>
  <c r="I353" i="21"/>
  <c r="F354" i="20"/>
  <c r="E355" i="22"/>
  <c r="F353" i="15"/>
  <c r="H354" i="20"/>
  <c r="E353" i="17"/>
  <c r="F355" i="15"/>
  <c r="G356" i="22"/>
  <c r="G354" i="16"/>
  <c r="H357" i="18"/>
  <c r="I353" i="20"/>
  <c r="I356" i="22"/>
  <c r="I356" i="19"/>
  <c r="F353" i="17"/>
  <c r="C355" i="22"/>
  <c r="D355" i="22"/>
  <c r="I355" i="19"/>
  <c r="H357" i="19"/>
  <c r="E358" i="19"/>
  <c r="H353" i="17"/>
  <c r="F361" i="18"/>
  <c r="H357" i="15"/>
  <c r="C361" i="18"/>
  <c r="D361" i="18"/>
  <c r="E354" i="17"/>
  <c r="E357" i="15"/>
  <c r="C355" i="20"/>
  <c r="D355" i="20"/>
  <c r="G360" i="18"/>
  <c r="I360" i="18"/>
  <c r="I355" i="16"/>
  <c r="E354" i="21"/>
  <c r="E357" i="22"/>
  <c r="G354" i="20"/>
  <c r="H358" i="19"/>
  <c r="F359" i="17"/>
  <c r="H355" i="16"/>
  <c r="F356" i="15"/>
  <c r="I357" i="19"/>
  <c r="C359" i="18"/>
  <c r="D359" i="18"/>
  <c r="C355" i="17"/>
  <c r="D355" i="17"/>
  <c r="G358" i="22"/>
  <c r="G357" i="15"/>
  <c r="E355" i="17"/>
  <c r="G355" i="16"/>
  <c r="E360" i="22"/>
  <c r="E358" i="22"/>
  <c r="F359" i="18"/>
  <c r="G356" i="21"/>
  <c r="H357" i="17"/>
  <c r="E355" i="21"/>
  <c r="C358" i="22"/>
  <c r="D358" i="22"/>
  <c r="C356" i="21"/>
  <c r="D356" i="21"/>
  <c r="I358" i="16"/>
  <c r="F358" i="19"/>
  <c r="E358" i="20"/>
  <c r="H358" i="15"/>
  <c r="F358" i="17"/>
  <c r="H357" i="22"/>
  <c r="I359" i="19"/>
  <c r="F359" i="22"/>
  <c r="F360" i="22"/>
  <c r="C358" i="15"/>
  <c r="D358" i="15"/>
  <c r="E357" i="17"/>
  <c r="H357" i="16"/>
  <c r="C354" i="21"/>
  <c r="D354" i="21"/>
  <c r="G360" i="19"/>
  <c r="I359" i="15"/>
  <c r="G359" i="16"/>
  <c r="G359" i="17"/>
  <c r="C358" i="21"/>
  <c r="D358" i="21"/>
  <c r="C362" i="18"/>
  <c r="D362" i="18"/>
  <c r="E360" i="15"/>
  <c r="C359" i="16"/>
  <c r="D359" i="16"/>
  <c r="F359" i="19"/>
  <c r="E359" i="16"/>
  <c r="F358" i="21"/>
  <c r="C359" i="17"/>
  <c r="D359" i="17"/>
  <c r="F362" i="18"/>
  <c r="I359" i="16"/>
  <c r="C362" i="21"/>
  <c r="D362" i="21"/>
  <c r="E361" i="19"/>
  <c r="F364" i="18"/>
  <c r="E363" i="18"/>
  <c r="E360" i="16"/>
  <c r="I359" i="21"/>
  <c r="G359" i="20"/>
  <c r="H362" i="22"/>
  <c r="E360" i="17"/>
  <c r="G359" i="21"/>
  <c r="G360" i="16"/>
  <c r="I360" i="17"/>
  <c r="F361" i="15"/>
  <c r="G360" i="20"/>
  <c r="C359" i="21"/>
  <c r="D359" i="21"/>
  <c r="C363" i="19"/>
  <c r="D363" i="19"/>
  <c r="E363" i="19"/>
  <c r="F362" i="15"/>
  <c r="I365" i="18"/>
  <c r="H361" i="20"/>
  <c r="C365" i="18"/>
  <c r="D365" i="18"/>
  <c r="H362" i="15"/>
  <c r="I361" i="17"/>
  <c r="E361" i="20"/>
  <c r="C362" i="15"/>
  <c r="D362" i="15"/>
  <c r="H360" i="21"/>
  <c r="C362" i="16"/>
  <c r="D362" i="16"/>
  <c r="F363" i="16"/>
  <c r="C367" i="18"/>
  <c r="D367" i="18"/>
  <c r="C366" i="18"/>
  <c r="D366" i="18"/>
  <c r="F364" i="22"/>
  <c r="E365" i="22"/>
  <c r="I366" i="18"/>
  <c r="H362" i="20"/>
  <c r="I362" i="17"/>
  <c r="F367" i="18"/>
  <c r="F362" i="16"/>
  <c r="H361" i="21"/>
  <c r="E363" i="17"/>
  <c r="F363" i="20"/>
  <c r="G362" i="20"/>
  <c r="I363" i="15"/>
  <c r="C362" i="20"/>
  <c r="D362" i="20"/>
  <c r="F360" i="17"/>
  <c r="G367" i="18"/>
  <c r="F366" i="18"/>
  <c r="F364" i="15"/>
  <c r="H365" i="18"/>
  <c r="G364" i="15"/>
  <c r="F363" i="22"/>
  <c r="E362" i="21"/>
  <c r="G365" i="20"/>
  <c r="H363" i="21"/>
  <c r="C363" i="21"/>
  <c r="D363" i="21"/>
  <c r="C365" i="15"/>
  <c r="D365" i="15"/>
  <c r="E368" i="18"/>
  <c r="I363" i="17"/>
  <c r="C363" i="15"/>
  <c r="D363" i="15"/>
  <c r="C364" i="20"/>
  <c r="D364" i="20"/>
  <c r="C368" i="18"/>
  <c r="D368" i="18"/>
  <c r="G365" i="22"/>
  <c r="G365" i="15"/>
  <c r="G366" i="15"/>
  <c r="F367" i="19"/>
  <c r="G366" i="22"/>
  <c r="C368" i="16"/>
  <c r="D368" i="16"/>
  <c r="G367" i="22"/>
  <c r="G363" i="21"/>
  <c r="I368" i="18"/>
  <c r="H365" i="15"/>
  <c r="H366" i="16"/>
  <c r="I366" i="15"/>
  <c r="C364" i="21"/>
  <c r="D364" i="21"/>
  <c r="H366" i="20"/>
  <c r="F366" i="16"/>
  <c r="G370" i="18"/>
  <c r="C370" i="18"/>
  <c r="D370" i="18"/>
  <c r="C368" i="19"/>
  <c r="D368" i="19"/>
  <c r="C369" i="18"/>
  <c r="D369" i="18"/>
  <c r="E367" i="15"/>
  <c r="E368" i="19"/>
  <c r="I367" i="15"/>
  <c r="I366" i="20"/>
  <c r="H367" i="17"/>
  <c r="H366" i="17"/>
  <c r="C368" i="22"/>
  <c r="D368" i="22"/>
  <c r="E370" i="18"/>
  <c r="H367" i="15"/>
  <c r="G373" i="18"/>
  <c r="I366" i="17"/>
  <c r="F367" i="21"/>
  <c r="H368" i="20"/>
  <c r="E373" i="18"/>
  <c r="E371" i="22"/>
  <c r="G366" i="21"/>
  <c r="C369" i="19"/>
  <c r="D369" i="19"/>
  <c r="G365" i="21"/>
  <c r="I369" i="19"/>
  <c r="I366" i="21"/>
  <c r="F370" i="21"/>
  <c r="G370" i="22"/>
  <c r="F371" i="18"/>
  <c r="E369" i="22"/>
  <c r="G367" i="21"/>
  <c r="H368" i="17"/>
  <c r="H367" i="21"/>
  <c r="F372" i="18"/>
  <c r="F369" i="22"/>
  <c r="C369" i="22"/>
  <c r="D369" i="22"/>
  <c r="I370" i="15"/>
  <c r="C371" i="18"/>
  <c r="D371" i="18"/>
  <c r="G364" i="21"/>
  <c r="G368" i="17"/>
  <c r="E367" i="20"/>
  <c r="F368" i="15"/>
  <c r="I372" i="19"/>
  <c r="H371" i="17"/>
  <c r="G373" i="17"/>
  <c r="E371" i="17"/>
  <c r="E370" i="16"/>
  <c r="I370" i="20"/>
  <c r="I374" i="22"/>
  <c r="G371" i="15"/>
  <c r="E371" i="19"/>
  <c r="G371" i="18"/>
  <c r="H369" i="16"/>
  <c r="F369" i="21"/>
  <c r="H369" i="19"/>
  <c r="I372" i="18"/>
  <c r="C369" i="16"/>
  <c r="D369" i="16"/>
  <c r="G367" i="20"/>
  <c r="C370" i="16"/>
  <c r="D370" i="16"/>
  <c r="F369" i="16"/>
  <c r="I371" i="15"/>
  <c r="H370" i="16"/>
  <c r="G370" i="21"/>
  <c r="F371" i="19"/>
  <c r="F371" i="17"/>
  <c r="I372" i="20"/>
  <c r="E373" i="20"/>
  <c r="I371" i="17"/>
  <c r="I375" i="15"/>
  <c r="C376" i="19"/>
  <c r="D376" i="19"/>
  <c r="E372" i="17"/>
  <c r="H374" i="16"/>
  <c r="E375" i="18"/>
  <c r="E371" i="20"/>
  <c r="H371" i="16"/>
  <c r="C374" i="22"/>
  <c r="D374" i="22"/>
  <c r="I374" i="18"/>
  <c r="G372" i="16"/>
  <c r="E376" i="22"/>
  <c r="I370" i="17"/>
  <c r="C372" i="21"/>
  <c r="D372" i="21"/>
  <c r="F373" i="22"/>
  <c r="G373" i="15"/>
  <c r="E374" i="19"/>
  <c r="C371" i="16"/>
  <c r="D371" i="16"/>
  <c r="I374" i="19"/>
  <c r="G372" i="15"/>
  <c r="G374" i="22"/>
  <c r="I376" i="19"/>
  <c r="H376" i="19"/>
  <c r="F372" i="21"/>
  <c r="G373" i="21"/>
  <c r="H374" i="17"/>
  <c r="H374" i="15"/>
  <c r="F377" i="18"/>
  <c r="I373" i="20"/>
  <c r="G373" i="20"/>
  <c r="C373" i="21"/>
  <c r="D373" i="21"/>
  <c r="I375" i="19"/>
  <c r="F376" i="19"/>
  <c r="F371" i="16"/>
  <c r="I373" i="16"/>
  <c r="C379" i="18"/>
  <c r="D379" i="18"/>
  <c r="C377" i="18"/>
  <c r="D377" i="18"/>
  <c r="E373" i="16"/>
  <c r="H377" i="18"/>
  <c r="C376" i="22"/>
  <c r="D376" i="22"/>
  <c r="H375" i="22"/>
  <c r="I375" i="20"/>
  <c r="I375" i="17"/>
  <c r="C375" i="17"/>
  <c r="D375" i="17"/>
  <c r="H375" i="17"/>
  <c r="F377" i="22"/>
  <c r="E374" i="16"/>
  <c r="I377" i="19"/>
  <c r="H382" i="18"/>
  <c r="G377" i="22"/>
  <c r="H376" i="15"/>
  <c r="C377" i="15"/>
  <c r="D377" i="15"/>
  <c r="I380" i="18"/>
  <c r="F374" i="21"/>
  <c r="F377" i="15"/>
  <c r="F376" i="17"/>
  <c r="G376" i="15"/>
  <c r="I378" i="17"/>
  <c r="C381" i="19"/>
  <c r="D381" i="19"/>
  <c r="C375" i="22"/>
  <c r="D375" i="22"/>
  <c r="E375" i="16"/>
  <c r="I376" i="15"/>
  <c r="E375" i="21"/>
  <c r="H376" i="16"/>
  <c r="H376" i="21"/>
  <c r="F376" i="21"/>
  <c r="F376" i="20"/>
  <c r="C378" i="19"/>
  <c r="D378" i="19"/>
  <c r="H377" i="21"/>
  <c r="H376" i="20"/>
  <c r="E379" i="17"/>
  <c r="H378" i="22"/>
  <c r="G375" i="21"/>
  <c r="I380" i="19"/>
  <c r="E378" i="16"/>
  <c r="C381" i="18"/>
  <c r="D381" i="18"/>
  <c r="F380" i="19"/>
  <c r="E377" i="16"/>
  <c r="F381" i="19"/>
  <c r="C379" i="19"/>
  <c r="D379" i="19"/>
  <c r="H378" i="15"/>
  <c r="F381" i="18"/>
  <c r="G378" i="16"/>
  <c r="F382" i="18"/>
  <c r="E378" i="17"/>
  <c r="C378" i="15"/>
  <c r="D378" i="15"/>
  <c r="C382" i="18"/>
  <c r="D382" i="18"/>
  <c r="I378" i="16"/>
  <c r="C380" i="19"/>
  <c r="D380" i="19"/>
  <c r="F381" i="22"/>
  <c r="G377" i="20"/>
  <c r="C379" i="17"/>
  <c r="D379" i="17"/>
  <c r="F379" i="17"/>
  <c r="C378" i="20"/>
  <c r="D378" i="20"/>
  <c r="G380" i="22"/>
  <c r="G380" i="21"/>
  <c r="E381" i="16"/>
  <c r="E382" i="19"/>
  <c r="G378" i="20"/>
  <c r="G379" i="21"/>
  <c r="F382" i="17"/>
  <c r="G382" i="18"/>
  <c r="F380" i="20"/>
  <c r="I378" i="21"/>
  <c r="H380" i="16"/>
  <c r="I380" i="17"/>
  <c r="F379" i="21"/>
  <c r="F382" i="19"/>
  <c r="C379" i="15"/>
  <c r="D379" i="15"/>
  <c r="C379" i="20"/>
  <c r="D379" i="20"/>
  <c r="E378" i="21"/>
  <c r="F380" i="15"/>
  <c r="H379" i="21"/>
  <c r="H380" i="17"/>
  <c r="E379" i="16"/>
  <c r="F384" i="18"/>
  <c r="H380" i="22"/>
  <c r="H382" i="22"/>
  <c r="F384" i="17"/>
  <c r="H387" i="18"/>
  <c r="F386" i="19"/>
  <c r="E382" i="15"/>
  <c r="F383" i="15"/>
  <c r="I381" i="17"/>
  <c r="C386" i="22"/>
  <c r="D386" i="22"/>
  <c r="I387" i="18"/>
  <c r="C380" i="21"/>
  <c r="D380" i="21"/>
  <c r="F380" i="16"/>
  <c r="E382" i="17"/>
  <c r="C385" i="19"/>
  <c r="D385" i="19"/>
  <c r="I383" i="15"/>
  <c r="I383" i="19"/>
  <c r="C386" i="18"/>
  <c r="D386" i="18"/>
  <c r="G380" i="17"/>
  <c r="F382" i="15"/>
  <c r="G384" i="22"/>
  <c r="I384" i="18"/>
  <c r="E383" i="19"/>
  <c r="G385" i="22"/>
  <c r="H383" i="22"/>
  <c r="F382" i="22"/>
  <c r="C382" i="17"/>
  <c r="D382" i="17"/>
  <c r="F385" i="19"/>
  <c r="F381" i="20"/>
  <c r="I383" i="21"/>
  <c r="H385" i="15"/>
  <c r="F383" i="17"/>
  <c r="F381" i="21"/>
  <c r="I386" i="17"/>
  <c r="C389" i="18"/>
  <c r="D389" i="18"/>
  <c r="C383" i="21"/>
  <c r="D383" i="21"/>
  <c r="C381" i="20"/>
  <c r="D381" i="20"/>
  <c r="C383" i="17"/>
  <c r="D383" i="17"/>
  <c r="H387" i="19"/>
  <c r="H384" i="17"/>
  <c r="C383" i="20"/>
  <c r="D383" i="20"/>
  <c r="F383" i="20"/>
  <c r="H386" i="15"/>
  <c r="H383" i="20"/>
  <c r="H384" i="16"/>
  <c r="F384" i="16"/>
  <c r="I384" i="15"/>
  <c r="C386" i="15"/>
  <c r="D386" i="15"/>
  <c r="C384" i="21"/>
  <c r="D384" i="21"/>
  <c r="E389" i="18"/>
  <c r="C384" i="16"/>
  <c r="D384" i="16"/>
  <c r="E390" i="18"/>
  <c r="F390" i="18"/>
  <c r="F384" i="20"/>
  <c r="G383" i="20"/>
  <c r="C384" i="15"/>
  <c r="D384" i="15"/>
  <c r="E387" i="15"/>
  <c r="C382" i="21"/>
  <c r="D382" i="21"/>
  <c r="H387" i="22"/>
  <c r="C386" i="20"/>
  <c r="D386" i="20"/>
  <c r="F385" i="16"/>
  <c r="H388" i="22"/>
  <c r="G386" i="16"/>
  <c r="F388" i="22"/>
  <c r="G384" i="21"/>
  <c r="C390" i="18"/>
  <c r="D390" i="18"/>
  <c r="E388" i="19"/>
  <c r="F392" i="18"/>
  <c r="F387" i="22"/>
  <c r="G387" i="17"/>
  <c r="C387" i="16"/>
  <c r="D387" i="16"/>
  <c r="C387" i="17"/>
  <c r="D387" i="17"/>
  <c r="G386" i="17"/>
  <c r="F385" i="21"/>
  <c r="E389" i="22"/>
  <c r="I386" i="16"/>
  <c r="F386" i="20"/>
  <c r="C388" i="15"/>
  <c r="D388" i="15"/>
  <c r="F387" i="20"/>
  <c r="E391" i="18"/>
  <c r="C389" i="22"/>
  <c r="D389" i="22"/>
  <c r="E374" i="18"/>
  <c r="I369" i="20"/>
  <c r="C371" i="17"/>
  <c r="D371" i="17"/>
  <c r="H373" i="17"/>
  <c r="C373" i="22"/>
  <c r="D373" i="22"/>
  <c r="F371" i="21"/>
  <c r="H375" i="18"/>
  <c r="G373" i="22"/>
  <c r="C373" i="17"/>
  <c r="D373" i="17"/>
  <c r="E377" i="18"/>
  <c r="H375" i="19"/>
  <c r="F374" i="17"/>
  <c r="G371" i="20"/>
  <c r="E374" i="20"/>
  <c r="I374" i="20"/>
  <c r="F379" i="22"/>
  <c r="G374" i="21"/>
  <c r="I376" i="21"/>
  <c r="I378" i="22"/>
  <c r="I375" i="21"/>
  <c r="F375" i="21"/>
  <c r="H377" i="16"/>
  <c r="C378" i="16"/>
  <c r="D378" i="16"/>
  <c r="F378" i="15"/>
  <c r="H383" i="18"/>
  <c r="I381" i="19"/>
  <c r="I380" i="15"/>
  <c r="H384" i="18"/>
  <c r="I379" i="20"/>
  <c r="F379" i="16"/>
  <c r="G381" i="15"/>
  <c r="H382" i="19"/>
  <c r="C382" i="15"/>
  <c r="D382" i="15"/>
  <c r="G381" i="21"/>
  <c r="I384" i="22"/>
  <c r="H382" i="17"/>
  <c r="G386" i="18"/>
  <c r="H384" i="19"/>
  <c r="F385" i="22"/>
  <c r="H385" i="18"/>
  <c r="C383" i="19"/>
  <c r="D383" i="19"/>
  <c r="I382" i="16"/>
  <c r="E386" i="22"/>
  <c r="F388" i="18"/>
  <c r="E388" i="18"/>
  <c r="E384" i="16"/>
  <c r="F381" i="17"/>
  <c r="F389" i="18"/>
  <c r="H385" i="16"/>
  <c r="I383" i="16"/>
  <c r="C384" i="17"/>
  <c r="D384" i="17"/>
  <c r="E384" i="22"/>
  <c r="E386" i="19"/>
  <c r="C385" i="21"/>
  <c r="D385" i="21"/>
  <c r="E383" i="16"/>
  <c r="H386" i="20"/>
  <c r="G385" i="21"/>
  <c r="H390" i="18"/>
  <c r="F385" i="17"/>
  <c r="C386" i="17"/>
  <c r="D386" i="17"/>
  <c r="H386" i="17"/>
  <c r="F386" i="17"/>
  <c r="E387" i="22"/>
  <c r="C387" i="22"/>
  <c r="D387" i="22"/>
  <c r="I387" i="15"/>
  <c r="F391" i="18"/>
  <c r="I386" i="21"/>
  <c r="H392" i="18"/>
  <c r="I385" i="21"/>
  <c r="I389" i="22"/>
  <c r="G387" i="16"/>
  <c r="F387" i="19"/>
  <c r="C387" i="20"/>
  <c r="D387" i="20"/>
  <c r="H393" i="18"/>
  <c r="E389" i="20"/>
  <c r="E386" i="21"/>
  <c r="E387" i="16"/>
  <c r="E392" i="18"/>
  <c r="I387" i="20"/>
  <c r="H389" i="20"/>
  <c r="E388" i="22"/>
  <c r="H388" i="16"/>
  <c r="C387" i="21"/>
  <c r="D387" i="21"/>
  <c r="I390" i="22"/>
  <c r="C389" i="19"/>
  <c r="D389" i="19"/>
  <c r="H389" i="15"/>
  <c r="F389" i="16"/>
  <c r="G391" i="19"/>
  <c r="C389" i="17"/>
  <c r="D389" i="17"/>
  <c r="E394" i="18"/>
  <c r="I394" i="18"/>
  <c r="E388" i="20"/>
  <c r="C386" i="21"/>
  <c r="D386" i="21"/>
  <c r="E392" i="22"/>
  <c r="I388" i="15"/>
  <c r="I390" i="17"/>
  <c r="I393" i="18"/>
  <c r="H389" i="16"/>
  <c r="H392" i="22"/>
  <c r="F393" i="18"/>
  <c r="F387" i="21"/>
  <c r="I388" i="21"/>
  <c r="G388" i="16"/>
  <c r="C393" i="19"/>
  <c r="D393" i="19"/>
  <c r="C389" i="21"/>
  <c r="D389" i="21"/>
  <c r="G390" i="20"/>
  <c r="C390" i="19"/>
  <c r="D390" i="19"/>
  <c r="I395" i="18"/>
  <c r="E390" i="17"/>
  <c r="H391" i="15"/>
  <c r="I389" i="17"/>
  <c r="E389" i="21"/>
  <c r="I392" i="22"/>
  <c r="H388" i="21"/>
  <c r="C389" i="16"/>
  <c r="D389" i="16"/>
  <c r="C391" i="22"/>
  <c r="D391" i="22"/>
  <c r="C391" i="15"/>
  <c r="D391" i="15"/>
  <c r="F392" i="17"/>
  <c r="F396" i="18"/>
  <c r="C391" i="21"/>
  <c r="D391" i="21"/>
  <c r="G392" i="19"/>
  <c r="G392" i="22"/>
  <c r="F391" i="17"/>
  <c r="H392" i="15"/>
  <c r="C391" i="17"/>
  <c r="D391" i="17"/>
  <c r="E395" i="18"/>
  <c r="G391" i="17"/>
  <c r="G392" i="15"/>
  <c r="H393" i="15"/>
  <c r="C391" i="20"/>
  <c r="D391" i="20"/>
  <c r="H394" i="22"/>
  <c r="I392" i="17"/>
  <c r="I395" i="22"/>
  <c r="E395" i="22"/>
  <c r="H393" i="20"/>
  <c r="E396" i="18"/>
  <c r="E396" i="19"/>
  <c r="I394" i="15"/>
  <c r="H392" i="20"/>
  <c r="C393" i="21"/>
  <c r="D393" i="21"/>
  <c r="E395" i="19"/>
  <c r="G393" i="16"/>
  <c r="H391" i="21"/>
  <c r="H395" i="19"/>
  <c r="E393" i="21"/>
  <c r="H393" i="19"/>
  <c r="F393" i="16"/>
  <c r="E394" i="15"/>
  <c r="I393" i="17"/>
  <c r="G394" i="15"/>
  <c r="E394" i="19"/>
  <c r="F395" i="20"/>
  <c r="G395" i="17"/>
  <c r="G398" i="15"/>
  <c r="E396" i="20"/>
  <c r="E394" i="17"/>
  <c r="I395" i="20"/>
  <c r="F394" i="17"/>
  <c r="C396" i="22"/>
  <c r="D396" i="22"/>
  <c r="H395" i="20"/>
  <c r="H396" i="22"/>
  <c r="G397" i="17"/>
  <c r="H394" i="20"/>
  <c r="H397" i="18"/>
  <c r="E394" i="20"/>
  <c r="I393" i="21"/>
  <c r="H395" i="17"/>
  <c r="I392" i="20"/>
  <c r="C401" i="19"/>
  <c r="D401" i="19"/>
  <c r="G399" i="18"/>
  <c r="H394" i="17"/>
  <c r="G395" i="16"/>
  <c r="I397" i="17"/>
  <c r="E399" i="18"/>
  <c r="C395" i="17"/>
  <c r="D395" i="17"/>
  <c r="G397" i="19"/>
  <c r="C398" i="17"/>
  <c r="D398" i="17"/>
  <c r="G401" i="22"/>
  <c r="I400" i="15"/>
  <c r="F396" i="15"/>
  <c r="F399" i="22"/>
  <c r="H399" i="19"/>
  <c r="F397" i="17"/>
  <c r="H398" i="15"/>
  <c r="F397" i="16"/>
  <c r="H397" i="15"/>
  <c r="I397" i="20"/>
  <c r="H396" i="21"/>
  <c r="G396" i="16"/>
  <c r="H394" i="21"/>
  <c r="G398" i="19"/>
  <c r="H397" i="16"/>
  <c r="H396" i="16"/>
  <c r="E397" i="16"/>
  <c r="H398" i="17"/>
  <c r="H401" i="18"/>
  <c r="C395" i="15"/>
  <c r="D395" i="15"/>
  <c r="H399" i="22"/>
  <c r="F395" i="21"/>
  <c r="G400" i="18"/>
  <c r="F399" i="16"/>
  <c r="I399" i="15"/>
  <c r="C397" i="21"/>
  <c r="D397" i="21"/>
  <c r="C400" i="15"/>
  <c r="D400" i="15"/>
  <c r="H398" i="20"/>
  <c r="F396" i="21"/>
  <c r="C401" i="22"/>
  <c r="D401" i="22"/>
  <c r="G401" i="15"/>
  <c r="F399" i="20"/>
  <c r="G400" i="19"/>
  <c r="I398" i="20"/>
  <c r="E399" i="16"/>
  <c r="C399" i="17"/>
  <c r="D399" i="17"/>
  <c r="F397" i="15"/>
  <c r="H399" i="16"/>
  <c r="F400" i="15"/>
  <c r="F398" i="19"/>
  <c r="H400" i="17"/>
  <c r="E400" i="17"/>
  <c r="E398" i="21"/>
  <c r="I400" i="17"/>
  <c r="C401" i="16"/>
  <c r="D401" i="16"/>
  <c r="E401" i="20"/>
  <c r="H401" i="20"/>
  <c r="G400" i="20"/>
  <c r="C400" i="19"/>
  <c r="D400" i="19"/>
  <c r="E400" i="21"/>
  <c r="E369" i="16"/>
  <c r="H369" i="17"/>
  <c r="I373" i="15"/>
  <c r="C372" i="15"/>
  <c r="D372" i="15"/>
  <c r="I373" i="19"/>
  <c r="F371" i="20"/>
  <c r="H372" i="15"/>
  <c r="E373" i="17"/>
  <c r="E375" i="15"/>
  <c r="F375" i="18"/>
  <c r="G372" i="17"/>
  <c r="G374" i="16"/>
  <c r="E376" i="17"/>
  <c r="C374" i="20"/>
  <c r="D374" i="20"/>
  <c r="F379" i="18"/>
  <c r="E376" i="15"/>
  <c r="F375" i="19"/>
  <c r="C377" i="20"/>
  <c r="D377" i="20"/>
  <c r="H378" i="19"/>
  <c r="C376" i="20"/>
  <c r="D376" i="20"/>
  <c r="G375" i="16"/>
  <c r="H374" i="21"/>
  <c r="E381" i="18"/>
  <c r="C377" i="16"/>
  <c r="D377" i="16"/>
  <c r="G376" i="20"/>
  <c r="G379" i="17"/>
  <c r="C380" i="15"/>
  <c r="D380" i="15"/>
  <c r="F380" i="17"/>
  <c r="C381" i="16"/>
  <c r="D381" i="16"/>
  <c r="I380" i="21"/>
  <c r="C380" i="16"/>
  <c r="D380" i="16"/>
  <c r="G384" i="18"/>
  <c r="C383" i="22"/>
  <c r="D383" i="22"/>
  <c r="I386" i="22"/>
  <c r="G382" i="17"/>
  <c r="F387" i="18"/>
  <c r="I382" i="17"/>
  <c r="H381" i="20"/>
  <c r="I386" i="18"/>
  <c r="I382" i="15"/>
  <c r="E380" i="21"/>
  <c r="H383" i="15"/>
  <c r="H384" i="15"/>
  <c r="F383" i="22"/>
  <c r="E386" i="18"/>
  <c r="E385" i="16"/>
  <c r="I386" i="19"/>
  <c r="G385" i="18"/>
  <c r="I383" i="20"/>
  <c r="F386" i="15"/>
  <c r="G388" i="18"/>
  <c r="I384" i="16"/>
  <c r="I386" i="20"/>
  <c r="G385" i="17"/>
  <c r="G390" i="18"/>
  <c r="G387" i="22"/>
  <c r="I385" i="15"/>
  <c r="C385" i="20"/>
  <c r="D385" i="20"/>
  <c r="E385" i="20"/>
  <c r="G387" i="15"/>
  <c r="G386" i="19"/>
  <c r="I389" i="18"/>
  <c r="F388" i="20"/>
  <c r="I391" i="18"/>
  <c r="H386" i="22"/>
  <c r="C388" i="19"/>
  <c r="D388" i="19"/>
  <c r="H386" i="21"/>
  <c r="G390" i="22"/>
  <c r="H388" i="17"/>
  <c r="H389" i="22"/>
  <c r="H388" i="20"/>
  <c r="H385" i="17"/>
  <c r="H388" i="19"/>
  <c r="I387" i="16"/>
  <c r="G388" i="20"/>
  <c r="F390" i="22"/>
  <c r="H387" i="20"/>
  <c r="E390" i="19"/>
  <c r="F389" i="15"/>
  <c r="H388" i="15"/>
  <c r="C388" i="20"/>
  <c r="D388" i="20"/>
  <c r="G393" i="18"/>
  <c r="C392" i="18"/>
  <c r="D392" i="18"/>
  <c r="F391" i="22"/>
  <c r="C388" i="17"/>
  <c r="D388" i="17"/>
  <c r="E388" i="17"/>
  <c r="H385" i="21"/>
  <c r="E390" i="22"/>
  <c r="C390" i="15"/>
  <c r="D390" i="15"/>
  <c r="F394" i="18"/>
  <c r="I389" i="16"/>
  <c r="G389" i="20"/>
  <c r="C393" i="18"/>
  <c r="D393" i="18"/>
  <c r="E387" i="20"/>
  <c r="G390" i="19"/>
  <c r="F390" i="15"/>
  <c r="H391" i="18"/>
  <c r="I388" i="19"/>
  <c r="C392" i="22"/>
  <c r="D392" i="22"/>
  <c r="H389" i="17"/>
  <c r="H390" i="15"/>
  <c r="G395" i="18"/>
  <c r="I393" i="22"/>
  <c r="C391" i="16"/>
  <c r="D391" i="16"/>
  <c r="E390" i="21"/>
  <c r="G390" i="16"/>
  <c r="H390" i="22"/>
  <c r="F389" i="21"/>
  <c r="I391" i="15"/>
  <c r="G391" i="20"/>
  <c r="C394" i="18"/>
  <c r="D394" i="18"/>
  <c r="C388" i="21"/>
  <c r="D388" i="21"/>
  <c r="F392" i="22"/>
  <c r="G394" i="18"/>
  <c r="G390" i="17"/>
  <c r="G389" i="21"/>
  <c r="E392" i="15"/>
  <c r="F392" i="19"/>
  <c r="H391" i="16"/>
  <c r="G390" i="21"/>
  <c r="F392" i="15"/>
  <c r="F392" i="16"/>
  <c r="F391" i="16"/>
  <c r="C393" i="22"/>
  <c r="D393" i="22"/>
  <c r="I393" i="19"/>
  <c r="F394" i="22"/>
  <c r="E392" i="17"/>
  <c r="C392" i="16"/>
  <c r="D392" i="16"/>
  <c r="F390" i="21"/>
  <c r="G393" i="19"/>
  <c r="E390" i="20"/>
  <c r="F392" i="21"/>
  <c r="H392" i="16"/>
  <c r="C397" i="18"/>
  <c r="D397" i="18"/>
  <c r="H390" i="21"/>
  <c r="I396" i="19"/>
  <c r="G393" i="17"/>
  <c r="E397" i="18"/>
  <c r="I391" i="17"/>
  <c r="H393" i="21"/>
  <c r="I393" i="16"/>
  <c r="G391" i="21"/>
  <c r="C392" i="20"/>
  <c r="D392" i="20"/>
  <c r="H394" i="15"/>
  <c r="C394" i="16"/>
  <c r="D394" i="16"/>
  <c r="F392" i="20"/>
  <c r="H393" i="17"/>
  <c r="G392" i="20"/>
  <c r="C394" i="19"/>
  <c r="D394" i="19"/>
  <c r="G395" i="22"/>
  <c r="F391" i="21"/>
  <c r="G396" i="15"/>
  <c r="F395" i="17"/>
  <c r="C395" i="20"/>
  <c r="D395" i="20"/>
  <c r="E396" i="15"/>
  <c r="G394" i="17"/>
  <c r="H396" i="19"/>
  <c r="I399" i="18"/>
  <c r="F395" i="15"/>
  <c r="E398" i="22"/>
  <c r="G395" i="15"/>
  <c r="I394" i="17"/>
  <c r="G396" i="19"/>
  <c r="G394" i="20"/>
  <c r="G398" i="18"/>
  <c r="I394" i="20"/>
  <c r="G395" i="21"/>
  <c r="F394" i="19"/>
  <c r="C395" i="16"/>
  <c r="D395" i="16"/>
  <c r="I397" i="16"/>
  <c r="E397" i="19"/>
  <c r="C398" i="18"/>
  <c r="D398" i="18"/>
  <c r="C394" i="21"/>
  <c r="D394" i="21"/>
  <c r="H398" i="18"/>
  <c r="E395" i="17"/>
  <c r="G396" i="22"/>
  <c r="C398" i="15"/>
  <c r="D398" i="15"/>
  <c r="E399" i="20"/>
  <c r="C396" i="21"/>
  <c r="D396" i="21"/>
  <c r="I398" i="22"/>
  <c r="C401" i="18"/>
  <c r="D401" i="18"/>
  <c r="E396" i="21"/>
  <c r="F396" i="22"/>
  <c r="C399" i="22"/>
  <c r="D399" i="22"/>
  <c r="F396" i="16"/>
  <c r="I398" i="15"/>
  <c r="I394" i="16"/>
  <c r="E397" i="15"/>
  <c r="I399" i="22"/>
  <c r="C397" i="22"/>
  <c r="D397" i="22"/>
  <c r="C396" i="16"/>
  <c r="D396" i="16"/>
  <c r="I397" i="21"/>
  <c r="F399" i="19"/>
  <c r="C399" i="19"/>
  <c r="D399" i="19"/>
  <c r="F401" i="19"/>
  <c r="G401" i="19"/>
  <c r="H399" i="15"/>
  <c r="H397" i="21"/>
  <c r="G401" i="18"/>
  <c r="G399" i="22"/>
  <c r="I401" i="19"/>
  <c r="F400" i="17"/>
  <c r="C400" i="20"/>
  <c r="D400" i="20"/>
  <c r="F398" i="17"/>
  <c r="H401" i="15"/>
  <c r="F398" i="16"/>
  <c r="F401" i="22"/>
  <c r="G399" i="17"/>
  <c r="E397" i="17"/>
  <c r="I399" i="17"/>
  <c r="I400" i="22"/>
  <c r="I399" i="20"/>
  <c r="E401" i="15"/>
  <c r="E400" i="22"/>
  <c r="C399" i="15"/>
  <c r="D399" i="15"/>
  <c r="C398" i="20"/>
  <c r="D398" i="20"/>
  <c r="G399" i="19"/>
  <c r="F398" i="21"/>
  <c r="H400" i="20"/>
  <c r="G400" i="15"/>
  <c r="E401" i="21"/>
  <c r="F400" i="20"/>
  <c r="C401" i="17"/>
  <c r="D401" i="17"/>
  <c r="E399" i="21"/>
  <c r="E401" i="16"/>
  <c r="E399" i="17"/>
  <c r="E401" i="17"/>
  <c r="F400" i="21"/>
  <c r="H369" i="20"/>
  <c r="F376" i="18"/>
  <c r="F374" i="19"/>
  <c r="G375" i="18"/>
  <c r="C370" i="21"/>
  <c r="D370" i="21"/>
  <c r="H374" i="22"/>
  <c r="I371" i="20"/>
  <c r="I376" i="22"/>
  <c r="E372" i="20"/>
  <c r="G379" i="22"/>
  <c r="F375" i="15"/>
  <c r="F373" i="21"/>
  <c r="F377" i="19"/>
  <c r="G374" i="20"/>
  <c r="F380" i="18"/>
  <c r="I374" i="21"/>
  <c r="H376" i="17"/>
  <c r="F375" i="16"/>
  <c r="H379" i="22"/>
  <c r="I378" i="19"/>
  <c r="H379" i="19"/>
  <c r="G379" i="15"/>
  <c r="I381" i="18"/>
  <c r="E377" i="17"/>
  <c r="F380" i="22"/>
  <c r="I379" i="17"/>
  <c r="G382" i="22"/>
  <c r="C378" i="21"/>
  <c r="D378" i="21"/>
  <c r="F381" i="15"/>
  <c r="I381" i="22"/>
  <c r="G379" i="20"/>
  <c r="E385" i="15"/>
  <c r="H381" i="15"/>
  <c r="E381" i="17"/>
  <c r="C388" i="18"/>
  <c r="D388" i="18"/>
  <c r="H382" i="20"/>
  <c r="C381" i="22"/>
  <c r="D381" i="22"/>
  <c r="C382" i="16"/>
  <c r="D382" i="16"/>
  <c r="H381" i="17"/>
  <c r="C384" i="19"/>
  <c r="D384" i="19"/>
  <c r="C385" i="15"/>
  <c r="D385" i="15"/>
  <c r="G383" i="15"/>
  <c r="C386" i="19"/>
  <c r="D386" i="19"/>
  <c r="H382" i="21"/>
  <c r="C383" i="15"/>
  <c r="D383" i="15"/>
  <c r="F382" i="21"/>
  <c r="C387" i="19"/>
  <c r="D387" i="19"/>
  <c r="C384" i="20"/>
  <c r="D384" i="20"/>
  <c r="I382" i="21"/>
  <c r="G383" i="17"/>
  <c r="C385" i="16"/>
  <c r="D385" i="16"/>
  <c r="E382" i="20"/>
  <c r="E386" i="16"/>
  <c r="C388" i="22"/>
  <c r="D388" i="22"/>
  <c r="H385" i="20"/>
  <c r="I385" i="17"/>
  <c r="E386" i="20"/>
  <c r="G385" i="20"/>
  <c r="I390" i="18"/>
  <c r="H384" i="21"/>
  <c r="F387" i="15"/>
  <c r="G389" i="18"/>
  <c r="F388" i="15"/>
  <c r="F388" i="17"/>
  <c r="C385" i="17"/>
  <c r="D385" i="17"/>
  <c r="I384" i="21"/>
  <c r="I392" i="18"/>
  <c r="G388" i="22"/>
  <c r="G388" i="19"/>
  <c r="H387" i="17"/>
  <c r="G387" i="20"/>
  <c r="G389" i="19"/>
  <c r="F389" i="22"/>
  <c r="G391" i="22"/>
  <c r="F389" i="17"/>
  <c r="G386" i="20"/>
  <c r="G389" i="16"/>
  <c r="E387" i="21"/>
  <c r="C390" i="22"/>
  <c r="D390" i="22"/>
  <c r="G391" i="18"/>
  <c r="C387" i="15"/>
  <c r="D387" i="15"/>
  <c r="C388" i="16"/>
  <c r="D388" i="16"/>
  <c r="I390" i="19"/>
  <c r="G390" i="15"/>
  <c r="E389" i="19"/>
  <c r="F390" i="19"/>
  <c r="E388" i="16"/>
  <c r="F389" i="20"/>
  <c r="G387" i="21"/>
  <c r="I391" i="22"/>
  <c r="C389" i="15"/>
  <c r="D389" i="15"/>
  <c r="E391" i="22"/>
  <c r="E393" i="18"/>
  <c r="E389" i="17"/>
  <c r="F390" i="17"/>
  <c r="E389" i="15"/>
  <c r="H390" i="19"/>
  <c r="H391" i="22"/>
  <c r="F387" i="17"/>
  <c r="G389" i="15"/>
  <c r="E389" i="16"/>
  <c r="C392" i="15"/>
  <c r="D392" i="15"/>
  <c r="G393" i="22"/>
  <c r="E392" i="19"/>
  <c r="F391" i="19"/>
  <c r="C390" i="20"/>
  <c r="D390" i="20"/>
  <c r="I390" i="21"/>
  <c r="G391" i="15"/>
  <c r="I392" i="19"/>
  <c r="I389" i="21"/>
  <c r="H391" i="20"/>
  <c r="H390" i="16"/>
  <c r="H394" i="18"/>
  <c r="I389" i="15"/>
  <c r="G391" i="16"/>
  <c r="H395" i="18"/>
  <c r="H391" i="17"/>
  <c r="E393" i="19"/>
  <c r="H392" i="17"/>
  <c r="C394" i="22"/>
  <c r="D394" i="22"/>
  <c r="G396" i="18"/>
  <c r="I394" i="22"/>
  <c r="E392" i="16"/>
  <c r="E391" i="20"/>
  <c r="C390" i="21"/>
  <c r="D390" i="21"/>
  <c r="H393" i="22"/>
  <c r="G392" i="17"/>
  <c r="I391" i="16"/>
  <c r="I393" i="15"/>
  <c r="C394" i="15"/>
  <c r="D394" i="15"/>
  <c r="H389" i="21"/>
  <c r="E394" i="22"/>
  <c r="I392" i="16"/>
  <c r="F393" i="15"/>
  <c r="E391" i="16"/>
  <c r="G395" i="19"/>
  <c r="H392" i="21"/>
  <c r="C393" i="17"/>
  <c r="D393" i="17"/>
  <c r="C396" i="19"/>
  <c r="D396" i="19"/>
  <c r="I395" i="19"/>
  <c r="H395" i="22"/>
  <c r="H394" i="19"/>
  <c r="G392" i="21"/>
  <c r="C395" i="22"/>
  <c r="D395" i="22"/>
  <c r="E392" i="20"/>
  <c r="F397" i="18"/>
  <c r="I393" i="20"/>
  <c r="I394" i="19"/>
  <c r="I396" i="18"/>
  <c r="E393" i="17"/>
  <c r="C393" i="15"/>
  <c r="D393" i="15"/>
  <c r="F396" i="20"/>
  <c r="C397" i="20"/>
  <c r="D397" i="20"/>
  <c r="F397" i="20"/>
  <c r="F395" i="16"/>
  <c r="I395" i="15"/>
  <c r="I396" i="15"/>
  <c r="C398" i="22"/>
  <c r="D398" i="22"/>
  <c r="E396" i="22"/>
  <c r="H397" i="19"/>
  <c r="H397" i="22"/>
  <c r="F398" i="18"/>
  <c r="H398" i="22"/>
  <c r="E398" i="18"/>
  <c r="I395" i="21"/>
  <c r="E394" i="21"/>
  <c r="F398" i="22"/>
  <c r="H396" i="20"/>
  <c r="C393" i="16"/>
  <c r="D393" i="16"/>
  <c r="I397" i="22"/>
  <c r="F399" i="18"/>
  <c r="H395" i="16"/>
  <c r="C394" i="20"/>
  <c r="D394" i="20"/>
  <c r="F394" i="16"/>
  <c r="C399" i="18"/>
  <c r="D399" i="18"/>
  <c r="I398" i="18"/>
  <c r="C397" i="17"/>
  <c r="D397" i="17"/>
  <c r="E399" i="15"/>
  <c r="E396" i="17"/>
  <c r="I396" i="17"/>
  <c r="I399" i="19"/>
  <c r="E395" i="21"/>
  <c r="F393" i="21"/>
  <c r="G398" i="17"/>
  <c r="G399" i="15"/>
  <c r="C397" i="15"/>
  <c r="D397" i="15"/>
  <c r="H398" i="19"/>
  <c r="I401" i="18"/>
  <c r="I395" i="16"/>
  <c r="I398" i="19"/>
  <c r="H399" i="20"/>
  <c r="H396" i="17"/>
  <c r="F398" i="15"/>
  <c r="E401" i="18"/>
  <c r="E396" i="16"/>
  <c r="G397" i="21"/>
  <c r="E401" i="19"/>
  <c r="I396" i="21"/>
  <c r="C394" i="17"/>
  <c r="D394" i="17"/>
  <c r="E399" i="19"/>
  <c r="F397" i="21"/>
  <c r="F399" i="17"/>
  <c r="E397" i="21"/>
  <c r="H400" i="19"/>
  <c r="G398" i="16"/>
  <c r="G400" i="22"/>
  <c r="E400" i="19"/>
  <c r="G398" i="20"/>
  <c r="E398" i="16"/>
  <c r="H397" i="20"/>
  <c r="C398" i="16"/>
  <c r="D398" i="16"/>
  <c r="I399" i="16"/>
  <c r="C397" i="16"/>
  <c r="D397" i="16"/>
  <c r="C400" i="22"/>
  <c r="D400" i="22"/>
  <c r="F400" i="22"/>
  <c r="C399" i="16"/>
  <c r="D399" i="16"/>
  <c r="I398" i="16"/>
  <c r="G398" i="21"/>
  <c r="C400" i="17"/>
  <c r="D400" i="17"/>
  <c r="I398" i="21"/>
  <c r="I401" i="21"/>
  <c r="G401" i="21"/>
  <c r="H400" i="22"/>
  <c r="G401" i="20"/>
  <c r="C401" i="20"/>
  <c r="D401" i="20"/>
  <c r="C401" i="21"/>
  <c r="D401" i="21"/>
  <c r="I400" i="16"/>
  <c r="E400" i="16"/>
  <c r="F400" i="16"/>
  <c r="F401" i="16"/>
  <c r="C398" i="21"/>
  <c r="D398" i="21"/>
  <c r="C400" i="21"/>
  <c r="D400" i="21"/>
  <c r="F401" i="17"/>
  <c r="E398" i="20"/>
  <c r="H401" i="21"/>
  <c r="H400" i="16"/>
  <c r="I401" i="17"/>
  <c r="C399" i="21"/>
  <c r="D399" i="21"/>
  <c r="F370" i="20"/>
  <c r="F374" i="22"/>
  <c r="E374" i="15"/>
  <c r="E373" i="19"/>
  <c r="H373" i="22"/>
  <c r="E373" i="22"/>
  <c r="H379" i="18"/>
  <c r="E374" i="17"/>
  <c r="I374" i="16"/>
  <c r="F374" i="16"/>
  <c r="G376" i="19"/>
  <c r="F372" i="16"/>
  <c r="I378" i="18"/>
  <c r="E373" i="21"/>
  <c r="H378" i="16"/>
  <c r="H375" i="16"/>
  <c r="E374" i="21"/>
  <c r="I376" i="20"/>
  <c r="H377" i="15"/>
  <c r="F378" i="22"/>
  <c r="C376" i="17"/>
  <c r="D376" i="17"/>
  <c r="F379" i="19"/>
  <c r="I377" i="17"/>
  <c r="I379" i="15"/>
  <c r="G378" i="22"/>
  <c r="C380" i="17"/>
  <c r="D380" i="17"/>
  <c r="E380" i="16"/>
  <c r="G380" i="15"/>
  <c r="G385" i="19"/>
  <c r="H380" i="20"/>
  <c r="E381" i="22"/>
  <c r="G385" i="15"/>
  <c r="C381" i="17"/>
  <c r="D381" i="17"/>
  <c r="E381" i="20"/>
  <c r="F382" i="20"/>
  <c r="C385" i="18"/>
  <c r="D385" i="18"/>
  <c r="G382" i="16"/>
  <c r="E383" i="21"/>
  <c r="H383" i="19"/>
  <c r="H381" i="21"/>
  <c r="E385" i="18"/>
  <c r="F386" i="22"/>
  <c r="E386" i="15"/>
  <c r="F383" i="21"/>
  <c r="H386" i="19"/>
  <c r="H389" i="18"/>
  <c r="G384" i="20"/>
  <c r="G384" i="17"/>
  <c r="E384" i="21"/>
  <c r="G385" i="16"/>
  <c r="H383" i="17"/>
  <c r="F383" i="16"/>
  <c r="I385" i="20"/>
  <c r="I385" i="16"/>
  <c r="I387" i="22"/>
  <c r="F384" i="21"/>
  <c r="C386" i="16"/>
  <c r="D386" i="16"/>
  <c r="F385" i="20"/>
  <c r="H388" i="18"/>
  <c r="E387" i="19"/>
  <c r="H386" i="16"/>
  <c r="E383" i="17"/>
  <c r="G392" i="18"/>
  <c r="F388" i="19"/>
  <c r="G388" i="15"/>
  <c r="H389" i="19"/>
  <c r="I388" i="17"/>
  <c r="F386" i="16"/>
  <c r="G389" i="22"/>
  <c r="E388" i="15"/>
  <c r="E386" i="17"/>
  <c r="G386" i="21"/>
  <c r="E391" i="19"/>
  <c r="I388" i="16"/>
  <c r="C391" i="18"/>
  <c r="D391" i="18"/>
  <c r="H387" i="15"/>
  <c r="F388" i="16"/>
  <c r="H387" i="16"/>
  <c r="E390" i="15"/>
  <c r="F389" i="19"/>
  <c r="I388" i="20"/>
  <c r="I389" i="19"/>
  <c r="E387" i="17"/>
  <c r="F386" i="21"/>
  <c r="F388" i="21"/>
  <c r="H387" i="21"/>
  <c r="I387" i="17"/>
  <c r="F387" i="16"/>
  <c r="G389" i="17"/>
  <c r="I389" i="20"/>
  <c r="G388" i="17"/>
  <c r="I391" i="19"/>
  <c r="E388" i="21"/>
  <c r="F390" i="16"/>
  <c r="G388" i="21"/>
  <c r="H391" i="19"/>
  <c r="C389" i="20"/>
  <c r="D389" i="20"/>
  <c r="I387" i="21"/>
  <c r="C391" i="19"/>
  <c r="D391" i="19"/>
  <c r="E391" i="15"/>
  <c r="I390" i="16"/>
  <c r="I391" i="20"/>
  <c r="C390" i="16"/>
  <c r="D390" i="16"/>
  <c r="E390" i="16"/>
  <c r="F391" i="15"/>
  <c r="F395" i="18"/>
  <c r="E393" i="22"/>
  <c r="F391" i="20"/>
  <c r="H392" i="19"/>
  <c r="F394" i="15"/>
  <c r="I390" i="15"/>
  <c r="H390" i="20"/>
  <c r="F393" i="22"/>
  <c r="I390" i="20"/>
  <c r="C390" i="17"/>
  <c r="D390" i="17"/>
  <c r="H390" i="17"/>
  <c r="G393" i="15"/>
  <c r="F390" i="20"/>
  <c r="C392" i="19"/>
  <c r="D392" i="19"/>
  <c r="C395" i="18"/>
  <c r="D395" i="18"/>
  <c r="I392" i="15"/>
  <c r="E391" i="21"/>
  <c r="G394" i="22"/>
  <c r="I391" i="21"/>
  <c r="E393" i="15"/>
  <c r="H396" i="18"/>
  <c r="F393" i="19"/>
  <c r="G392" i="16"/>
  <c r="E391" i="17"/>
  <c r="E393" i="20"/>
  <c r="E393" i="16"/>
  <c r="C392" i="21"/>
  <c r="D392" i="21"/>
  <c r="C396" i="18"/>
  <c r="D396" i="18"/>
  <c r="F394" i="21"/>
  <c r="F395" i="22"/>
  <c r="H394" i="16"/>
  <c r="I396" i="20"/>
  <c r="C393" i="20"/>
  <c r="D393" i="20"/>
  <c r="G393" i="21"/>
  <c r="F393" i="17"/>
  <c r="F393" i="20"/>
  <c r="C392" i="17"/>
  <c r="D392" i="17"/>
  <c r="F395" i="19"/>
  <c r="G394" i="21"/>
  <c r="H393" i="16"/>
  <c r="G394" i="19"/>
  <c r="C395" i="19"/>
  <c r="D395" i="19"/>
  <c r="E392" i="21"/>
  <c r="G397" i="18"/>
  <c r="I397" i="18"/>
  <c r="F396" i="19"/>
  <c r="C395" i="21"/>
  <c r="D395" i="21"/>
  <c r="F397" i="19"/>
  <c r="G397" i="22"/>
  <c r="I396" i="22"/>
  <c r="E394" i="16"/>
  <c r="I394" i="21"/>
  <c r="C397" i="19"/>
  <c r="D397" i="19"/>
  <c r="E397" i="22"/>
  <c r="I397" i="19"/>
  <c r="I395" i="17"/>
  <c r="I392" i="21"/>
  <c r="G398" i="22"/>
  <c r="H395" i="15"/>
  <c r="F397" i="22"/>
  <c r="E395" i="15"/>
  <c r="H396" i="15"/>
  <c r="G395" i="20"/>
  <c r="G394" i="16"/>
  <c r="G393" i="20"/>
  <c r="E395" i="16"/>
  <c r="H399" i="18"/>
  <c r="C396" i="15"/>
  <c r="D396" i="15"/>
  <c r="G396" i="20"/>
  <c r="C396" i="20"/>
  <c r="D396" i="20"/>
  <c r="E395" i="20"/>
  <c r="E400" i="15"/>
  <c r="H397" i="17"/>
  <c r="E397" i="20"/>
  <c r="G396" i="21"/>
  <c r="G397" i="20"/>
  <c r="H400" i="18"/>
  <c r="C400" i="18"/>
  <c r="D400" i="18"/>
  <c r="G397" i="15"/>
  <c r="E398" i="19"/>
  <c r="F400" i="18"/>
  <c r="E398" i="17"/>
  <c r="F399" i="15"/>
  <c r="C398" i="19"/>
  <c r="D398" i="19"/>
  <c r="H395" i="21"/>
  <c r="G396" i="17"/>
  <c r="H401" i="22"/>
  <c r="G397" i="16"/>
  <c r="F394" i="20"/>
  <c r="I400" i="20"/>
  <c r="F401" i="18"/>
  <c r="I397" i="15"/>
  <c r="E400" i="18"/>
  <c r="E398" i="15"/>
  <c r="C396" i="17"/>
  <c r="D396" i="17"/>
  <c r="C401" i="15"/>
  <c r="D401" i="15"/>
  <c r="I398" i="17"/>
  <c r="I396" i="16"/>
  <c r="H401" i="19"/>
  <c r="E399" i="22"/>
  <c r="I400" i="18"/>
  <c r="E401" i="22"/>
  <c r="H399" i="17"/>
  <c r="I400" i="19"/>
  <c r="F400" i="19"/>
  <c r="F398" i="20"/>
  <c r="F396" i="17"/>
  <c r="I401" i="22"/>
  <c r="G399" i="16"/>
  <c r="F401" i="15"/>
  <c r="H398" i="16"/>
  <c r="C399" i="20"/>
  <c r="D399" i="20"/>
  <c r="G400" i="17"/>
  <c r="H398" i="21"/>
  <c r="I401" i="15"/>
  <c r="F401" i="21"/>
  <c r="F399" i="21"/>
  <c r="G400" i="16"/>
  <c r="I401" i="16"/>
  <c r="H401" i="16"/>
  <c r="H399" i="21"/>
  <c r="G401" i="16"/>
  <c r="C400" i="16"/>
  <c r="D400" i="16"/>
  <c r="G399" i="21"/>
  <c r="I399" i="21"/>
  <c r="I400" i="21"/>
  <c r="H400" i="21"/>
  <c r="F401" i="20"/>
  <c r="E400" i="20"/>
  <c r="G399" i="20"/>
  <c r="I401" i="20"/>
  <c r="G401" i="17"/>
  <c r="H401" i="17"/>
  <c r="G400" i="21"/>
  <c r="H400" i="15"/>
  <c r="C5" i="18"/>
  <c r="D5" i="18"/>
  <c r="I7" i="18"/>
  <c r="G6" i="22"/>
  <c r="E3" i="18"/>
  <c r="H2" i="22"/>
  <c r="F4" i="18"/>
  <c r="G6" i="15"/>
  <c r="C4" i="22"/>
  <c r="D4" i="22"/>
  <c r="F2" i="15"/>
  <c r="F4" i="20"/>
  <c r="I3" i="20"/>
  <c r="C2" i="19"/>
  <c r="G7" i="19"/>
  <c r="I5" i="22"/>
  <c r="G2" i="19"/>
  <c r="E8" i="18"/>
  <c r="F6" i="15"/>
  <c r="C2" i="17"/>
  <c r="D2" i="17"/>
  <c r="I9" i="22"/>
  <c r="I7" i="19"/>
  <c r="E4" i="18"/>
  <c r="G2" i="18"/>
  <c r="H3" i="18"/>
  <c r="I5" i="20"/>
  <c r="G4" i="21"/>
  <c r="I2" i="21"/>
  <c r="G4" i="19"/>
  <c r="H9" i="18"/>
  <c r="I4" i="17"/>
  <c r="F8" i="18"/>
  <c r="I2" i="20"/>
  <c r="E6" i="15"/>
  <c r="E2" i="22"/>
  <c r="F3" i="21"/>
  <c r="C7" i="22"/>
  <c r="D7" i="22"/>
  <c r="E4" i="21"/>
  <c r="I4" i="15"/>
  <c r="E6" i="20"/>
  <c r="C5" i="17"/>
  <c r="D5" i="17"/>
  <c r="H3" i="17"/>
  <c r="H5" i="18"/>
  <c r="E2" i="17"/>
  <c r="I4" i="18"/>
  <c r="I2" i="19"/>
  <c r="F4" i="22"/>
  <c r="E4" i="15"/>
  <c r="C3" i="15"/>
  <c r="D3" i="15"/>
  <c r="F9" i="18"/>
  <c r="C3" i="21"/>
  <c r="D3" i="21"/>
  <c r="E3" i="22"/>
  <c r="I4" i="22"/>
  <c r="F5" i="17"/>
  <c r="E3" i="15"/>
  <c r="G5" i="22"/>
  <c r="H2" i="17"/>
  <c r="I6" i="19"/>
  <c r="G2" i="17"/>
  <c r="F5" i="20"/>
  <c r="F2" i="17"/>
  <c r="C5" i="15"/>
  <c r="D5" i="15"/>
  <c r="G2" i="15"/>
  <c r="I6" i="15"/>
  <c r="G7" i="22"/>
  <c r="C6" i="15"/>
  <c r="D6" i="15"/>
  <c r="I6" i="22"/>
  <c r="G9" i="18"/>
  <c r="I3" i="19"/>
  <c r="G3" i="22"/>
  <c r="F4" i="15"/>
  <c r="G5" i="17"/>
  <c r="F3" i="18"/>
  <c r="H8" i="18"/>
  <c r="G7" i="18"/>
  <c r="G3" i="21"/>
  <c r="G4" i="22"/>
  <c r="H4" i="20"/>
  <c r="F2" i="21"/>
  <c r="H3" i="15"/>
  <c r="F2" i="19"/>
  <c r="F6" i="22"/>
  <c r="C2" i="21"/>
  <c r="D2" i="21"/>
  <c r="E5" i="20"/>
  <c r="F6" i="21"/>
  <c r="H2" i="19"/>
  <c r="G2" i="20"/>
  <c r="E7" i="20"/>
  <c r="F4" i="17"/>
  <c r="F3" i="19"/>
  <c r="H5" i="15"/>
  <c r="H5" i="17"/>
  <c r="E2" i="15"/>
  <c r="E4" i="20"/>
  <c r="E7" i="22"/>
  <c r="C4" i="21"/>
  <c r="D4" i="21"/>
  <c r="F3" i="15"/>
  <c r="E2" i="20"/>
  <c r="H4" i="21"/>
  <c r="E3" i="21"/>
  <c r="F3" i="22"/>
  <c r="E2" i="18"/>
  <c r="H4" i="15"/>
  <c r="E3" i="17"/>
  <c r="E4" i="22"/>
  <c r="I2" i="18"/>
  <c r="C3" i="18"/>
  <c r="D3" i="18"/>
  <c r="D2" i="15"/>
  <c r="X95" i="2"/>
  <c r="S95" i="2"/>
  <c r="D2" i="19"/>
  <c r="D113" i="16"/>
  <c r="D2" i="20"/>
  <c r="L69" i="20" a="1"/>
  <c r="L350" i="20" a="1"/>
  <c r="L236" i="20" a="1"/>
  <c r="L222" i="20" a="1"/>
  <c r="L250" i="20" a="1"/>
  <c r="L175" i="20" a="1"/>
  <c r="L66" i="20" a="1"/>
  <c r="L284" i="20" a="1"/>
  <c r="L391" i="20" a="1"/>
  <c r="L87" i="20" a="1"/>
  <c r="L32" i="20" a="1"/>
  <c r="L356" i="20" a="1"/>
  <c r="L130" i="20" a="1"/>
  <c r="L43" i="20" a="1"/>
  <c r="L143" i="20" a="1"/>
  <c r="L257" i="20" a="1"/>
  <c r="L398" i="20" a="1"/>
  <c r="L73" i="20" a="1"/>
  <c r="L127" i="20" a="1"/>
  <c r="L307" i="20" a="1"/>
  <c r="L35" i="20" a="1"/>
  <c r="L314" i="20" a="1"/>
  <c r="L104" i="20" a="1"/>
  <c r="L153" i="20" a="1"/>
  <c r="L30" i="20" a="1"/>
  <c r="L98" i="20" a="1"/>
  <c r="L131" i="20" a="1"/>
  <c r="L63" i="20" a="1"/>
  <c r="L210" i="20" a="1"/>
  <c r="L302" i="20" a="1"/>
  <c r="L384" i="20" a="1"/>
  <c r="L330" i="20" a="1"/>
  <c r="L334" i="20" a="1"/>
  <c r="L164" i="20" a="1"/>
  <c r="L77" i="20" a="1"/>
  <c r="L118" i="20" a="1"/>
  <c r="L301" i="20" a="1"/>
  <c r="L312" i="20" a="1"/>
  <c r="L36" i="20" a="1"/>
  <c r="L196" i="20" a="1"/>
  <c r="L354" i="20" a="1"/>
  <c r="L2" i="20" a="1"/>
  <c r="L268" i="20" a="1"/>
  <c r="L181" i="20" a="1"/>
  <c r="L246" i="20" a="1"/>
  <c r="L117" i="20" a="1"/>
  <c r="L270" i="20" a="1"/>
  <c r="L105" i="20" a="1"/>
  <c r="L229" i="20" a="1"/>
  <c r="L211" i="20" a="1"/>
  <c r="L383" i="20" a="1"/>
  <c r="L52" i="20" a="1"/>
  <c r="L280" i="20" a="1"/>
  <c r="L70" i="20" a="1"/>
  <c r="L12" i="20" a="1"/>
  <c r="L388" i="20" a="1"/>
  <c r="L120" i="20" a="1"/>
  <c r="L352" i="20" a="1"/>
  <c r="L374" i="20" a="1"/>
  <c r="L249" i="20" a="1"/>
  <c r="L199" i="20" a="1"/>
  <c r="L42" i="20" a="1"/>
  <c r="L189" i="20" a="1"/>
  <c r="L323" i="20" a="1"/>
  <c r="L252" i="20" a="1"/>
  <c r="L194" i="20" a="1"/>
  <c r="L321" i="20" a="1"/>
  <c r="L45" i="20" a="1"/>
  <c r="L99" i="20" a="1"/>
  <c r="L361" i="20" a="1"/>
  <c r="L288" i="20" a="1"/>
  <c r="L166" i="20" a="1"/>
  <c r="L392" i="20" a="1"/>
  <c r="L311" i="20" a="1"/>
  <c r="L231" i="20" a="1"/>
  <c r="L80" i="20" a="1"/>
  <c r="L308" i="20" a="1"/>
  <c r="L363" i="20" a="1"/>
  <c r="L295" i="20" a="1"/>
  <c r="L85" i="20" a="1"/>
  <c r="L379" i="20" a="1"/>
  <c r="L243" i="20" a="1"/>
  <c r="L15" i="20" a="1"/>
  <c r="L217" i="20" a="1"/>
  <c r="L192" i="20" a="1"/>
  <c r="L285" i="20" a="1"/>
  <c r="L16" i="20" a="1"/>
  <c r="L58" i="20" a="1"/>
  <c r="L342" i="20" a="1"/>
  <c r="L6" i="20" a="1"/>
  <c r="L241" i="20" a="1"/>
  <c r="L263" i="20" a="1"/>
  <c r="L151" i="20" a="1"/>
  <c r="L83" i="20" a="1"/>
  <c r="L235" i="20" a="1"/>
  <c r="L183" i="20" a="1"/>
  <c r="L385" i="20" a="1"/>
  <c r="L86" i="20" a="1"/>
  <c r="L68" i="20" a="1"/>
  <c r="L320" i="20" a="1"/>
  <c r="L11" i="20" a="1"/>
  <c r="L267" i="20" a="1"/>
  <c r="L142" i="20" a="1"/>
  <c r="L298" i="20" a="1"/>
  <c r="L111" i="20" a="1"/>
  <c r="L72" i="20" a="1"/>
  <c r="L168" i="20" a="1"/>
  <c r="L57" i="20" a="1"/>
  <c r="L255" i="20" a="1"/>
  <c r="L232" i="20" a="1"/>
  <c r="L24" i="20" a="1"/>
  <c r="L266" i="20" a="1"/>
  <c r="L37" i="20" a="1"/>
  <c r="L48" i="20" a="1"/>
  <c r="L331" i="20" a="1"/>
  <c r="L178" i="20" a="1"/>
  <c r="L306" i="20" a="1"/>
  <c r="L61" i="20" a="1"/>
  <c r="L399" i="20" a="1"/>
  <c r="L272" i="20" a="1"/>
  <c r="L49" i="20" a="1"/>
  <c r="L54" i="20" a="1"/>
  <c r="L191" i="20" a="1"/>
  <c r="L152" i="20" a="1"/>
  <c r="L173" i="20" a="1"/>
  <c r="L338" i="20" a="1"/>
  <c r="L218" i="20" a="1"/>
  <c r="L51" i="20" a="1"/>
  <c r="L244" i="20" a="1"/>
  <c r="L115" i="20" a="1"/>
  <c r="L53" i="20" a="1"/>
  <c r="L17" i="20" a="1"/>
  <c r="L149" i="20" a="1"/>
  <c r="L170" i="20" a="1"/>
  <c r="L317" i="20" a="1"/>
  <c r="L163" i="20" a="1"/>
  <c r="L155" i="20" a="1"/>
  <c r="L184" i="20" a="1"/>
  <c r="L389" i="20" a="1"/>
  <c r="L157" i="20" a="1"/>
  <c r="L122" i="20" a="1"/>
  <c r="L4" i="20" a="1"/>
  <c r="L3" i="20" a="1"/>
  <c r="L289" i="20" a="1"/>
  <c r="L313" i="20" a="1"/>
  <c r="L292" i="20" a="1"/>
  <c r="L400" i="20" a="1"/>
  <c r="L26" i="20" a="1"/>
  <c r="L348" i="20" a="1"/>
  <c r="L144" i="20" a="1"/>
  <c r="L386" i="20" a="1"/>
  <c r="L126" i="20" a="1"/>
  <c r="L345" i="20" a="1"/>
  <c r="L138" i="20" a="1"/>
  <c r="L182" i="20" a="1"/>
  <c r="L316" i="20" a="1"/>
  <c r="L332" i="20" a="1"/>
  <c r="L154" i="20" a="1"/>
  <c r="L279" i="20" a="1"/>
  <c r="L94" i="20" a="1"/>
  <c r="L55" i="20" a="1"/>
  <c r="L401" i="20" a="1"/>
  <c r="L260" i="20" a="1"/>
  <c r="L188" i="20" a="1"/>
  <c r="L214" i="20" a="1"/>
  <c r="L92" i="20" a="1"/>
  <c r="L223" i="20" a="1"/>
  <c r="L158" i="20" a="1"/>
  <c r="L341" i="20" a="1"/>
  <c r="L14" i="20" a="1"/>
  <c r="L349" i="20" a="1"/>
  <c r="L362" i="20" a="1"/>
  <c r="L369" i="20" a="1"/>
  <c r="L299" i="20" a="1"/>
  <c r="L64" i="20" a="1"/>
  <c r="L247" i="20" a="1"/>
  <c r="L366" i="20" a="1"/>
  <c r="L335" i="20" a="1"/>
  <c r="L294" i="20" a="1"/>
  <c r="L100" i="20" a="1"/>
  <c r="L343" i="20" a="1"/>
  <c r="L62" i="20" a="1"/>
  <c r="L119" i="20" a="1"/>
  <c r="L347" i="20" a="1"/>
  <c r="L324" i="20" a="1"/>
  <c r="L372" i="20" a="1"/>
  <c r="L277" i="20" a="1"/>
  <c r="L387" i="20" a="1"/>
  <c r="L193" i="20" a="1"/>
  <c r="L162" i="20" a="1"/>
  <c r="L248" i="20" a="1"/>
  <c r="L216" i="20" a="1"/>
  <c r="L239" i="20" a="1"/>
  <c r="L373" i="20" a="1"/>
  <c r="L327" i="20" a="1"/>
  <c r="L101" i="20" a="1"/>
  <c r="L204" i="20" a="1"/>
  <c r="L265" i="20" a="1"/>
  <c r="L169" i="20" a="1"/>
  <c r="L344" i="20" a="1"/>
  <c r="L281" i="20" a="1"/>
  <c r="L113" i="20" a="1"/>
  <c r="L227" i="20" a="1"/>
  <c r="L360" i="20" a="1"/>
  <c r="L134" i="20" a="1"/>
  <c r="L156" i="20" a="1"/>
  <c r="L215" i="20" a="1"/>
  <c r="L95" i="20" a="1"/>
  <c r="L146" i="20" a="1"/>
  <c r="L5" i="20" a="1"/>
  <c r="L159" i="20" a="1"/>
  <c r="L276" i="20" a="1"/>
  <c r="L282" i="20" a="1"/>
  <c r="L96" i="20" a="1"/>
  <c r="L364" i="20" a="1"/>
  <c r="L165" i="20" a="1"/>
  <c r="L135" i="20" a="1"/>
  <c r="L28" i="20" a="1"/>
  <c r="L34" i="20" a="1"/>
  <c r="L141" i="20" a="1"/>
  <c r="L76" i="20" a="1"/>
  <c r="L315" i="20" a="1"/>
  <c r="L346" i="20" a="1"/>
  <c r="L365" i="20" a="1"/>
  <c r="L205" i="20" a="1"/>
  <c r="L136" i="20" a="1"/>
  <c r="L269" i="20" a="1"/>
  <c r="L287" i="20" a="1"/>
  <c r="L209" i="20" a="1"/>
  <c r="L116" i="20" a="1"/>
  <c r="L150" i="20" a="1"/>
  <c r="L23" i="20" a="1"/>
  <c r="L382" i="20" a="1"/>
  <c r="L206" i="20" a="1"/>
  <c r="L303" i="20" a="1"/>
  <c r="L102" i="20" a="1"/>
  <c r="L213" i="20" a="1"/>
  <c r="L93" i="20" a="1"/>
  <c r="L108" i="20" a="1"/>
  <c r="L10" i="20" a="1"/>
  <c r="L207" i="20" a="1"/>
  <c r="L140" i="20" a="1"/>
  <c r="L203" i="20" a="1"/>
  <c r="L114" i="20" a="1"/>
  <c r="L41" i="20" a="1"/>
  <c r="L44" i="20" a="1"/>
  <c r="L357" i="20" a="1"/>
  <c r="L39" i="20" a="1"/>
  <c r="L25" i="20" a="1"/>
  <c r="L271" i="20" a="1"/>
  <c r="L254" i="20" a="1"/>
  <c r="L319" i="20" a="1"/>
  <c r="L91" i="20" a="1"/>
  <c r="L88" i="20" a="1"/>
  <c r="L148" i="20" a="1"/>
  <c r="L310" i="20" a="1"/>
  <c r="L326" i="20" a="1"/>
  <c r="L380" i="20" a="1"/>
  <c r="L275" i="20" a="1"/>
  <c r="L262" i="20" a="1"/>
  <c r="L47" i="20" a="1"/>
  <c r="L74" i="20" a="1"/>
  <c r="L161" i="20" a="1"/>
  <c r="L351" i="20" a="1"/>
  <c r="L293" i="20" a="1"/>
  <c r="L84" i="20" a="1"/>
  <c r="L371" i="20" a="1"/>
  <c r="L325" i="20" a="1"/>
  <c r="L297" i="20" a="1"/>
  <c r="L212" i="20" a="1"/>
  <c r="L322" i="20" a="1"/>
  <c r="L394" i="20" a="1"/>
  <c r="L46" i="20" a="1"/>
  <c r="L233" i="20" a="1"/>
  <c r="L333" i="20" a="1"/>
  <c r="L13" i="20" a="1"/>
  <c r="L167" i="20" a="1"/>
  <c r="L296" i="20" a="1"/>
  <c r="L228" i="20" a="1"/>
  <c r="L234" i="20" a="1"/>
  <c r="L339" i="20" a="1"/>
  <c r="L278" i="20" a="1"/>
  <c r="L56" i="20" a="1"/>
  <c r="L286" i="20" a="1"/>
  <c r="L67" i="20" a="1"/>
  <c r="L201" i="20" a="1"/>
  <c r="L50" i="20" a="1"/>
  <c r="L186" i="20" a="1"/>
  <c r="L253" i="20" a="1"/>
  <c r="L103" i="20" a="1"/>
  <c r="L81" i="20" a="1"/>
  <c r="L121" i="20" a="1"/>
  <c r="L106" i="20" a="1"/>
  <c r="L219" i="20" a="1"/>
  <c r="L245" i="20" a="1"/>
  <c r="L7" i="20" a="1"/>
  <c r="L283" i="20" a="1"/>
  <c r="L390" i="20" a="1"/>
  <c r="L353" i="20" a="1"/>
  <c r="L370" i="20" a="1"/>
  <c r="L224" i="20" a="1"/>
  <c r="L172" i="20" a="1"/>
  <c r="L230" i="20" a="1"/>
  <c r="L179" i="20" a="1"/>
  <c r="L190" i="20" a="1"/>
  <c r="L79" i="20" a="1"/>
  <c r="L237" i="20" a="1"/>
  <c r="L160" i="20" a="1"/>
  <c r="L124" i="20" a="1"/>
  <c r="L107" i="20" a="1"/>
  <c r="L337" i="20" a="1"/>
  <c r="L208" i="20" a="1"/>
  <c r="L304" i="20" a="1"/>
  <c r="L240" i="20" a="1"/>
  <c r="L328" i="20" a="1"/>
  <c r="L109" i="20" a="1"/>
  <c r="L367" i="20" a="1"/>
  <c r="L238" i="20" a="1"/>
  <c r="L290" i="20" a="1"/>
  <c r="L226" i="20" a="1"/>
  <c r="L75" i="20" a="1"/>
  <c r="L259" i="20" a="1"/>
  <c r="L329" i="20" a="1"/>
  <c r="L200" i="20" a="1"/>
  <c r="L318" i="20" a="1"/>
  <c r="L381" i="20" a="1"/>
  <c r="L305" i="20" a="1"/>
  <c r="L67" i="16" a="1"/>
  <c r="L19" i="16" a="1"/>
  <c r="L195" i="20" a="1"/>
  <c r="L377" i="20" a="1"/>
  <c r="L197" i="20" a="1"/>
  <c r="L133" i="20" a="1"/>
  <c r="L171" i="20" a="1"/>
  <c r="L355" i="20" a="1"/>
  <c r="L202" i="20" a="1"/>
  <c r="L258" i="20" a="1"/>
  <c r="L21" i="20" a="1"/>
  <c r="L256" i="20" a="1"/>
  <c r="L147" i="20" a="1"/>
  <c r="L18" i="20" a="1"/>
  <c r="L368" i="20" a="1"/>
  <c r="L139" i="20" a="1"/>
  <c r="L242" i="20" a="1"/>
  <c r="L65" i="20" a="1"/>
  <c r="L137" i="20" a="1"/>
  <c r="L264" i="20" a="1"/>
  <c r="L300" i="20" a="1"/>
  <c r="L187" i="20" a="1"/>
  <c r="L22" i="20" a="1"/>
  <c r="L261" i="20" a="1"/>
  <c r="L395" i="20" a="1"/>
  <c r="L97" i="20" a="1"/>
  <c r="L336" i="20" a="1"/>
  <c r="L376" i="20" a="1"/>
  <c r="L128" i="20" a="1"/>
  <c r="L309" i="20" a="1"/>
  <c r="L33" i="20" a="1"/>
  <c r="L129" i="20" a="1"/>
  <c r="L71" i="20" a="1"/>
  <c r="L177" i="20" a="1"/>
  <c r="L59" i="20" a="1"/>
  <c r="L397" i="20" a="1"/>
  <c r="L38" i="20" a="1"/>
  <c r="L180" i="20" a="1"/>
  <c r="L393" i="20" a="1"/>
  <c r="L112" i="20" a="1"/>
  <c r="L221" i="20" a="1"/>
  <c r="L40" i="20" a="1"/>
  <c r="L19" i="20" a="1"/>
  <c r="L60" i="20" a="1"/>
  <c r="L176" i="20" a="1"/>
  <c r="L123" i="20" a="1"/>
  <c r="L110" i="20" a="1"/>
  <c r="L90" i="20" a="1"/>
  <c r="L174" i="20" a="1"/>
  <c r="L225" i="20" a="1"/>
  <c r="L359" i="20" a="1"/>
  <c r="L340" i="20" a="1"/>
  <c r="L82" i="20" a="1"/>
  <c r="L8" i="20" a="1"/>
  <c r="L220" i="20" a="1"/>
  <c r="L273" i="20" a="1"/>
  <c r="L125" i="20" a="1"/>
  <c r="L31" i="20" a="1"/>
  <c r="L291" i="20" a="1"/>
  <c r="L378" i="20" a="1"/>
  <c r="L89" i="20" a="1"/>
  <c r="L9" i="20" a="1"/>
  <c r="L145" i="20" a="1"/>
  <c r="L358" i="20" a="1"/>
  <c r="L198" i="20" a="1"/>
  <c r="L396" i="20" a="1"/>
  <c r="L29" i="20" a="1"/>
  <c r="L274" i="20" a="1"/>
  <c r="L375" i="20" a="1"/>
  <c r="L20" i="20" a="1"/>
  <c r="L132" i="20" a="1"/>
  <c r="L251" i="20" a="1"/>
  <c r="L185" i="20" a="1"/>
  <c r="L27" i="20" a="1"/>
  <c r="L78" i="20" a="1"/>
  <c r="L299" i="16" a="1"/>
  <c r="L225" i="16" a="1"/>
  <c r="L200" i="16" a="1"/>
  <c r="L278" i="16" a="1"/>
  <c r="L332" i="16" a="1"/>
  <c r="L233" i="16" a="1"/>
  <c r="L125" i="16" a="1"/>
  <c r="L346" i="16" a="1"/>
  <c r="L302" i="16" a="1"/>
  <c r="L197" i="16" a="1"/>
  <c r="L319" i="16" a="1"/>
  <c r="L54" i="16" a="1"/>
  <c r="L28" i="16" a="1"/>
  <c r="L37" i="16" a="1"/>
  <c r="L358" i="16" a="1"/>
  <c r="L207" i="16" a="1"/>
  <c r="L329" i="16" a="1"/>
  <c r="L141" i="16" a="1"/>
  <c r="L255" i="16" a="1"/>
  <c r="L191" i="16" a="1"/>
  <c r="L270" i="16" a="1"/>
  <c r="L76" i="16" a="1"/>
  <c r="L227" i="16" a="1"/>
  <c r="L143" i="16" a="1"/>
  <c r="L147" i="16" a="1"/>
  <c r="L22" i="16" a="1"/>
  <c r="L4" i="16" a="1"/>
  <c r="L53" i="16" a="1"/>
  <c r="L370" i="16" a="1"/>
  <c r="L240" i="16" a="1"/>
  <c r="L40" i="16" a="1"/>
  <c r="L379" i="16" a="1"/>
  <c r="L289" i="16" a="1"/>
  <c r="L80" i="16" a="1"/>
  <c r="L69" i="16" a="1"/>
  <c r="L262" i="16" a="1"/>
  <c r="L313" i="16" a="1"/>
  <c r="L216" i="16" a="1"/>
  <c r="L163" i="16" a="1"/>
  <c r="L357" i="16" a="1"/>
  <c r="L312" i="16" a="1"/>
  <c r="L160" i="16" a="1"/>
  <c r="L292" i="16" a="1"/>
  <c r="L341" i="16" a="1"/>
  <c r="L45" i="16" a="1"/>
  <c r="L85" i="16" a="1"/>
  <c r="L253" i="16" a="1"/>
  <c r="L29" i="16" a="1"/>
  <c r="L387" i="16" a="1"/>
  <c r="L120" i="16" a="1"/>
  <c r="L77" i="16" a="1"/>
  <c r="L105" i="16" a="1"/>
  <c r="L170" i="16" a="1"/>
  <c r="L122" i="16" a="1"/>
  <c r="L16" i="16" a="1"/>
  <c r="L283" i="16" a="1"/>
  <c r="L362" i="16" a="1"/>
  <c r="L64" i="16" a="1"/>
  <c r="L218" i="16" a="1"/>
  <c r="L325" i="16" a="1"/>
  <c r="L187" i="16" a="1"/>
  <c r="L146" i="16" a="1"/>
  <c r="L94" i="16" a="1"/>
  <c r="L91" i="16" a="1"/>
  <c r="L102" i="16" a="1"/>
  <c r="L27" i="16" a="1"/>
  <c r="L261" i="16" a="1"/>
  <c r="L34" i="16" a="1"/>
  <c r="L193" i="16" a="1"/>
  <c r="L7" i="16" a="1"/>
  <c r="L394" i="16" a="1"/>
  <c r="L31" i="16" a="1"/>
  <c r="L38" i="16" a="1"/>
  <c r="L97" i="16" a="1"/>
  <c r="L350" i="16" a="1"/>
  <c r="L385" i="16" a="1"/>
  <c r="L119" i="16" a="1"/>
  <c r="L224" i="16" a="1"/>
  <c r="L99" i="16" a="1"/>
  <c r="L59" i="16" a="1"/>
  <c r="L32" i="16" a="1"/>
  <c r="L46" i="16" a="1"/>
  <c r="L308" i="16" a="1"/>
  <c r="L239" i="16" a="1"/>
  <c r="L118" i="16" a="1"/>
  <c r="L382" i="16" a="1"/>
  <c r="L165" i="16" a="1"/>
  <c r="L339" i="16" a="1"/>
  <c r="L344" i="16" a="1"/>
  <c r="L172" i="16" a="1"/>
  <c r="L116" i="16" a="1"/>
  <c r="L356" i="16" a="1"/>
  <c r="L153" i="16" a="1"/>
  <c r="L35" i="16" a="1"/>
  <c r="L96" i="16" a="1"/>
  <c r="L68" i="16" a="1"/>
  <c r="L388" i="16" a="1"/>
  <c r="L295" i="16" a="1"/>
  <c r="L111" i="16" a="1"/>
  <c r="L158" i="16" a="1"/>
  <c r="L26" i="16" a="1"/>
  <c r="L391" i="16" a="1"/>
  <c r="L324" i="16" a="1"/>
  <c r="L182" i="16" a="1"/>
  <c r="L247" i="16" a="1"/>
  <c r="L215" i="16" a="1"/>
  <c r="L201" i="16" a="1"/>
  <c r="L52" i="16" a="1"/>
  <c r="L251" i="16" a="1"/>
  <c r="L195" i="16" a="1"/>
  <c r="L274" i="16" a="1"/>
  <c r="L303" i="16" a="1"/>
  <c r="L364" i="16" a="1"/>
  <c r="L242" i="16" a="1"/>
  <c r="L400" i="16" a="1"/>
  <c r="L89" i="16" a="1"/>
  <c r="L71" i="16" a="1"/>
  <c r="L282" i="16" a="1"/>
  <c r="L306" i="16" a="1"/>
  <c r="L315" i="16" a="1"/>
  <c r="L134" i="16" a="1"/>
  <c r="L20" i="16" a="1"/>
  <c r="L373" i="16" a="1"/>
  <c r="L36" i="16" a="1"/>
  <c r="L83" i="16" a="1"/>
  <c r="L150" i="16" a="1"/>
  <c r="L343" i="16" a="1"/>
  <c r="L223" i="16" a="1"/>
  <c r="L56" i="16" a="1"/>
  <c r="L95" i="16" a="1"/>
  <c r="L281" i="16" a="1"/>
  <c r="L121" i="16" a="1"/>
  <c r="L51" i="16" a="1"/>
  <c r="L318" i="16" a="1"/>
  <c r="L9" i="16" a="1"/>
  <c r="L307" i="16" a="1"/>
  <c r="L23" i="16" a="1"/>
  <c r="L189" i="16" a="1"/>
  <c r="L18" i="16" a="1"/>
  <c r="L345" i="16" a="1"/>
  <c r="L190" i="16" a="1"/>
  <c r="L140" i="16" a="1"/>
  <c r="L377" i="16" a="1"/>
  <c r="L112" i="16" a="1"/>
  <c r="L291" i="16" a="1"/>
  <c r="L297" i="16" a="1"/>
  <c r="L135" i="16" a="1"/>
  <c r="L229" i="16" a="1"/>
  <c r="L263" i="16" a="1"/>
  <c r="L199" i="16" a="1"/>
  <c r="L63" i="16" a="1"/>
  <c r="L155" i="16" a="1"/>
  <c r="L398" i="16" a="1"/>
  <c r="L316" i="16" a="1"/>
  <c r="L152" i="16" a="1"/>
  <c r="L268" i="16" a="1"/>
  <c r="L44" i="16" a="1"/>
  <c r="L168" i="16" a="1"/>
  <c r="L234" i="16" a="1"/>
  <c r="L185" i="16" a="1"/>
  <c r="L5" i="16" a="1"/>
  <c r="L66" i="16" a="1"/>
  <c r="L256" i="16" a="1"/>
  <c r="L314" i="16" a="1"/>
  <c r="L401" i="16" a="1"/>
  <c r="L138" i="16" a="1"/>
  <c r="L206" i="16" a="1"/>
  <c r="L210" i="16" a="1"/>
  <c r="L245" i="16" a="1"/>
  <c r="L183" i="16" a="1"/>
  <c r="L104" i="16" a="1"/>
  <c r="L264" i="16" a="1"/>
  <c r="L130" i="16" a="1"/>
  <c r="L41" i="16" a="1"/>
  <c r="L246" i="16" a="1"/>
  <c r="L176" i="16" a="1"/>
  <c r="L310" i="16" a="1"/>
  <c r="L226" i="16" a="1"/>
  <c r="L321" i="16" a="1"/>
  <c r="L374" i="16" a="1"/>
  <c r="L353" i="16" a="1"/>
  <c r="L330" i="16" a="1"/>
  <c r="L39" i="16" a="1"/>
  <c r="L284" i="16" a="1"/>
  <c r="L57" i="16" a="1"/>
  <c r="L161" i="16" a="1"/>
  <c r="L127" i="16" a="1"/>
  <c r="L368" i="16" a="1"/>
  <c r="L79" i="16" a="1"/>
  <c r="L317" i="16" a="1"/>
  <c r="L129" i="16" a="1"/>
  <c r="L42" i="16" a="1"/>
  <c r="L275" i="16" a="1"/>
  <c r="L219" i="16" a="1"/>
  <c r="L336" i="16" a="1"/>
  <c r="L179" i="16" a="1"/>
  <c r="L305" i="16" a="1"/>
  <c r="L384" i="16" a="1"/>
  <c r="L115" i="16" a="1"/>
  <c r="L372" i="16" a="1"/>
  <c r="L277" i="16" a="1"/>
  <c r="L124" i="16" a="1"/>
  <c r="L286" i="16" a="1"/>
  <c r="L171" i="16" a="1"/>
  <c r="L243" i="16" a="1"/>
  <c r="L151" i="16" a="1"/>
  <c r="L244" i="16" a="1"/>
  <c r="L175" i="16" a="1"/>
  <c r="L173" i="16" a="1"/>
  <c r="L258" i="16" a="1"/>
  <c r="L148" i="16" a="1"/>
  <c r="L25" i="16" a="1"/>
  <c r="L273" i="16" a="1"/>
  <c r="L296" i="16" a="1"/>
  <c r="L61" i="16" a="1"/>
  <c r="L300" i="16" a="1"/>
  <c r="L380" i="16" a="1"/>
  <c r="L204" i="16" a="1"/>
  <c r="L359" i="16" a="1"/>
  <c r="L304" i="16" a="1"/>
  <c r="L335" i="16" a="1"/>
  <c r="L323" i="16" a="1"/>
  <c r="L101" i="16" a="1"/>
  <c r="L221" i="16" a="1"/>
  <c r="L55" i="16" a="1"/>
  <c r="L108" i="16" a="1"/>
  <c r="L194" i="16" a="1"/>
  <c r="L342" i="16" a="1"/>
  <c r="L72" i="16" a="1"/>
  <c r="L166" i="16" a="1"/>
  <c r="L33" i="16" a="1"/>
  <c r="L378" i="16" a="1"/>
  <c r="L369" i="16" a="1"/>
  <c r="L50" i="16" a="1"/>
  <c r="L136" i="16" a="1"/>
  <c r="L180" i="16" a="1"/>
  <c r="L65" i="16" a="1"/>
  <c r="L17" i="16" a="1"/>
  <c r="L73" i="16" a="1"/>
  <c r="L257" i="16" a="1"/>
  <c r="L320" i="16" a="1"/>
  <c r="L203" i="16" a="1"/>
  <c r="L208" i="16" a="1"/>
  <c r="L271" i="16" a="1"/>
  <c r="L164" i="16" a="1"/>
  <c r="L338" i="16" a="1"/>
  <c r="L241" i="16" a="1"/>
  <c r="L238" i="16" a="1"/>
  <c r="L154" i="16" a="1"/>
  <c r="L360" i="16" a="1"/>
  <c r="L47" i="16" a="1"/>
  <c r="L252" i="16" a="1"/>
  <c r="L311" i="16" a="1"/>
  <c r="L250" i="16" a="1"/>
  <c r="L13" i="16" a="1"/>
  <c r="L103" i="16" a="1"/>
  <c r="L301" i="16" a="1"/>
  <c r="L107" i="16" a="1"/>
  <c r="L249" i="16" a="1"/>
  <c r="L293" i="16" a="1"/>
  <c r="L24" i="16" a="1"/>
  <c r="L48" i="16" a="1"/>
  <c r="L14" i="16" a="1"/>
  <c r="L178" i="16" a="1"/>
  <c r="L393" i="16" a="1"/>
  <c r="L236" i="16" a="1"/>
  <c r="L58" i="16" a="1"/>
  <c r="L351" i="16" a="1"/>
  <c r="L15" i="16" a="1"/>
  <c r="L145" i="16" a="1"/>
  <c r="L113" i="16" a="1"/>
  <c r="L60" i="16" a="1"/>
  <c r="L259" i="16" a="1"/>
  <c r="L235" i="16" a="1"/>
  <c r="L222" i="16" a="1"/>
  <c r="L106" i="16" a="1"/>
  <c r="L254" i="16" a="1"/>
  <c r="L389" i="16" a="1"/>
  <c r="L348" i="16" a="1"/>
  <c r="L365" i="16" a="1"/>
  <c r="L169" i="16" a="1"/>
  <c r="L376" i="16" a="1"/>
  <c r="L142" i="16" a="1"/>
  <c r="L220" i="16" a="1"/>
  <c r="L211" i="16" a="1"/>
  <c r="L337" i="16" a="1"/>
  <c r="L309" i="16" a="1"/>
  <c r="L390" i="16" a="1"/>
  <c r="L196" i="16" a="1"/>
  <c r="L149" i="16" a="1"/>
  <c r="L393" i="19" a="1"/>
  <c r="L257" i="19" a="1"/>
  <c r="L300" i="19" a="1"/>
  <c r="L22" i="19" a="1"/>
  <c r="L217" i="19" a="1"/>
  <c r="L150" i="19" a="1"/>
  <c r="L228" i="19" a="1"/>
  <c r="L2" i="19" a="1"/>
  <c r="L97" i="19" a="1"/>
  <c r="L35" i="19" a="1"/>
  <c r="L306" i="19" a="1"/>
  <c r="L151" i="19" a="1"/>
  <c r="L106" i="19" a="1"/>
  <c r="L223" i="19" a="1"/>
  <c r="L307" i="19" a="1"/>
  <c r="L162" i="19" a="1"/>
  <c r="L375" i="19" a="1"/>
  <c r="L392" i="19" a="1"/>
  <c r="L67" i="19" a="1"/>
  <c r="L334" i="19" a="1"/>
  <c r="L119" i="19" a="1"/>
  <c r="L254" i="19" a="1"/>
  <c r="L363" i="19" a="1"/>
  <c r="L90" i="19" a="1"/>
  <c r="L221" i="19" a="1"/>
  <c r="L83" i="19" a="1"/>
  <c r="L226" i="19" a="1"/>
  <c r="L139" i="19" a="1"/>
  <c r="L68" i="19" a="1"/>
  <c r="L350" i="19" a="1"/>
  <c r="L390" i="19" a="1"/>
  <c r="L320" i="19" a="1"/>
  <c r="L13" i="19" a="1"/>
  <c r="L272" i="19" a="1"/>
  <c r="L55" i="19" a="1"/>
  <c r="L249" i="19" a="1"/>
  <c r="L280" i="19" a="1"/>
  <c r="L293" i="19" a="1"/>
  <c r="L178" i="19" a="1"/>
  <c r="L8" i="19" a="1"/>
  <c r="L359" i="19" a="1"/>
  <c r="L32" i="19" a="1"/>
  <c r="L158" i="19" a="1"/>
  <c r="L19" i="19" a="1"/>
  <c r="L281" i="19" a="1"/>
  <c r="L245" i="19" a="1"/>
  <c r="L233" i="19" a="1"/>
  <c r="L311" i="19" a="1"/>
  <c r="L207" i="19" a="1"/>
  <c r="L319" i="19" a="1"/>
  <c r="L189" i="19" a="1"/>
  <c r="L110" i="19" a="1"/>
  <c r="L135" i="19" a="1"/>
  <c r="L98" i="19" a="1"/>
  <c r="L352" i="19" a="1"/>
  <c r="L170" i="19" a="1"/>
  <c r="L247" i="19" a="1"/>
  <c r="L61" i="19" a="1"/>
  <c r="L53" i="19" a="1"/>
  <c r="L34" i="19" a="1"/>
  <c r="L52" i="19" a="1"/>
  <c r="L330" i="19" a="1"/>
  <c r="L251" i="19" a="1"/>
  <c r="L70" i="19" a="1"/>
  <c r="L378" i="19" a="1"/>
  <c r="L145" i="19" a="1"/>
  <c r="L95" i="19" a="1"/>
  <c r="L372" i="19" a="1"/>
  <c r="L96" i="19" a="1"/>
  <c r="L253" i="19" a="1"/>
  <c r="L132" i="19" a="1"/>
  <c r="L72" i="19" a="1"/>
  <c r="L66" i="19" a="1"/>
  <c r="L264" i="19" a="1"/>
  <c r="L169" i="19" a="1"/>
  <c r="L123" i="19" a="1"/>
  <c r="L45" i="19" a="1"/>
  <c r="L73" i="19" a="1"/>
  <c r="L71" i="19" a="1"/>
  <c r="L58" i="19" a="1"/>
  <c r="L322" i="19" a="1"/>
  <c r="L398" i="19" a="1"/>
  <c r="L31" i="19" a="1"/>
  <c r="L149" i="19" a="1"/>
  <c r="L164" i="19" a="1"/>
  <c r="L342" i="19" a="1"/>
  <c r="L75" i="19" a="1"/>
  <c r="L206" i="19" a="1"/>
  <c r="L9" i="19" a="1"/>
  <c r="L20" i="19" a="1"/>
  <c r="L212" i="19" a="1"/>
  <c r="L30" i="19" a="1"/>
  <c r="L41" i="19" a="1"/>
  <c r="L316" i="19" a="1"/>
  <c r="L203" i="19" a="1"/>
  <c r="L337" i="19" a="1"/>
  <c r="L12" i="19" a="1"/>
  <c r="L191" i="19" a="1"/>
  <c r="L343" i="19" a="1"/>
  <c r="L344" i="19" a="1"/>
  <c r="L259" i="19" a="1"/>
  <c r="L171" i="19" a="1"/>
  <c r="L370" i="19" a="1"/>
  <c r="L187" i="19" a="1"/>
  <c r="L396" i="19" a="1"/>
  <c r="L222" i="19" a="1"/>
  <c r="L326" i="19" a="1"/>
  <c r="L242" i="19" a="1"/>
  <c r="L261" i="19" a="1"/>
  <c r="L312" i="19" a="1"/>
  <c r="L126" i="19" a="1"/>
  <c r="L199" i="19" a="1"/>
  <c r="L243" i="19" a="1"/>
  <c r="L239" i="19" a="1"/>
  <c r="L376" i="19" a="1"/>
  <c r="L80" i="19" a="1"/>
  <c r="L186" i="19" a="1"/>
  <c r="L324" i="19" a="1"/>
  <c r="L81" i="19" a="1"/>
  <c r="L340" i="19" a="1"/>
  <c r="L373" i="19" a="1"/>
  <c r="L100" i="19" a="1"/>
  <c r="L279" i="19" a="1"/>
  <c r="L161" i="19" a="1"/>
  <c r="L198" i="19" a="1"/>
  <c r="L157" i="19" a="1"/>
  <c r="L277" i="19" a="1"/>
  <c r="L129" i="19" a="1"/>
  <c r="L115" i="19" a="1"/>
  <c r="L258" i="19" a="1"/>
  <c r="L88" i="19" a="1"/>
  <c r="L248" i="19" a="1"/>
  <c r="L188" i="19" a="1"/>
  <c r="L348" i="19" a="1"/>
  <c r="L109" i="19" a="1"/>
  <c r="L298" i="19" a="1"/>
  <c r="L400" i="19" a="1"/>
  <c r="L87" i="19" a="1"/>
  <c r="L23" i="19" a="1"/>
  <c r="L360" i="19" a="1"/>
  <c r="L365" i="19" a="1"/>
  <c r="L177" i="19" a="1"/>
  <c r="L302" i="19" a="1"/>
  <c r="L136" i="19" a="1"/>
  <c r="L89" i="19" a="1"/>
  <c r="L62" i="19" a="1"/>
  <c r="L155" i="19" a="1"/>
  <c r="L340" i="16" a="1"/>
  <c r="L327" i="16" a="1"/>
  <c r="L137" i="16" a="1"/>
  <c r="L11" i="16" a="1"/>
  <c r="L217" i="16" a="1"/>
  <c r="L202" i="16" a="1"/>
  <c r="L30" i="16" a="1"/>
  <c r="L82" i="16" a="1"/>
  <c r="L326" i="16" a="1"/>
  <c r="L285" i="16" a="1"/>
  <c r="L6" i="16" a="1"/>
  <c r="L167" i="16" a="1"/>
  <c r="L212" i="16" a="1"/>
  <c r="L214" i="16" a="1"/>
  <c r="L10" i="16" a="1"/>
  <c r="L62" i="16" a="1"/>
  <c r="L188" i="16" a="1"/>
  <c r="L279" i="16" a="1"/>
  <c r="L248" i="16" a="1"/>
  <c r="L43" i="16" a="1"/>
  <c r="L396" i="16" a="1"/>
  <c r="L298" i="16" a="1"/>
  <c r="L375" i="16" a="1"/>
  <c r="L88" i="16" a="1"/>
  <c r="L266" i="16" a="1"/>
  <c r="L98" i="16" a="1"/>
  <c r="L371" i="16" a="1"/>
  <c r="L231" i="16" a="1"/>
  <c r="L100" i="16" a="1"/>
  <c r="L260" i="16" a="1"/>
  <c r="L349" i="16" a="1"/>
  <c r="L397" i="16" a="1"/>
  <c r="L114" i="16" a="1"/>
  <c r="L363" i="16" a="1"/>
  <c r="L8" i="16" a="1"/>
  <c r="L288" i="16" a="1"/>
  <c r="L205" i="16" a="1"/>
  <c r="L399" i="16" a="1"/>
  <c r="L366" i="16" a="1"/>
  <c r="L128" i="16" a="1"/>
  <c r="L49" i="16" a="1"/>
  <c r="L12" i="16" a="1"/>
  <c r="L144" i="16" a="1"/>
  <c r="L265" i="16" a="1"/>
  <c r="L123" i="16" a="1"/>
  <c r="L75" i="16" a="1"/>
  <c r="L272" i="16" a="1"/>
  <c r="L331" i="16" a="1"/>
  <c r="L162" i="16" a="1"/>
  <c r="L90" i="16" a="1"/>
  <c r="L174" i="16" a="1"/>
  <c r="L192" i="16" a="1"/>
  <c r="L352" i="16" a="1"/>
  <c r="L367" i="16" a="1"/>
  <c r="L267" i="16" a="1"/>
  <c r="L78" i="16" a="1"/>
  <c r="L381" i="16" a="1"/>
  <c r="L21" i="16" a="1"/>
  <c r="L209" i="16" a="1"/>
  <c r="L74" i="16" a="1"/>
  <c r="L276" i="16" a="1"/>
  <c r="L133" i="16" a="1"/>
  <c r="L287" i="16" a="1"/>
  <c r="L2" i="16" a="1"/>
  <c r="L177" i="16" a="1"/>
  <c r="L237" i="16" a="1"/>
  <c r="L81" i="16" a="1"/>
  <c r="L117" i="16" a="1"/>
  <c r="L392" i="16" a="1"/>
  <c r="L280" i="16" a="1"/>
  <c r="L84" i="16" a="1"/>
  <c r="L87" i="16" a="1"/>
  <c r="L198" i="16" a="1"/>
  <c r="L126" i="16" a="1"/>
  <c r="L294" i="16" a="1"/>
  <c r="L322" i="16" a="1"/>
  <c r="L386" i="16" a="1"/>
  <c r="L328" i="16" a="1"/>
  <c r="L347" i="16" a="1"/>
  <c r="L131" i="16" a="1"/>
  <c r="L156" i="16" a="1"/>
  <c r="L290" i="16" a="1"/>
  <c r="L159" i="16" a="1"/>
  <c r="L70" i="16" a="1"/>
  <c r="L383" i="16" a="1"/>
  <c r="L361" i="16" a="1"/>
  <c r="L334" i="16" a="1"/>
  <c r="L181" i="16" a="1"/>
  <c r="L395" i="16" a="1"/>
  <c r="L86" i="16" a="1"/>
  <c r="L132" i="16" a="1"/>
  <c r="L333" i="16" a="1"/>
  <c r="L139" i="16" a="1"/>
  <c r="L269" i="16" a="1"/>
  <c r="L92" i="16" a="1"/>
  <c r="L354" i="16" a="1"/>
  <c r="L93" i="16" a="1"/>
  <c r="L110" i="16" a="1"/>
  <c r="L228" i="16" a="1"/>
  <c r="L184" i="16" a="1"/>
  <c r="L3" i="16" a="1"/>
  <c r="L213" i="16" a="1"/>
  <c r="L232" i="16" a="1"/>
  <c r="L355" i="16" a="1"/>
  <c r="L186" i="16" a="1"/>
  <c r="L230" i="16" a="1"/>
  <c r="L157" i="16" a="1"/>
  <c r="L109" i="16" a="1"/>
  <c r="L144" i="19" a="1"/>
  <c r="L273" i="19" a="1"/>
  <c r="L349" i="19" a="1"/>
  <c r="L303" i="19" a="1"/>
  <c r="L59" i="19" a="1"/>
  <c r="L201" i="19" a="1"/>
  <c r="L165" i="19" a="1"/>
  <c r="L79" i="19" a="1"/>
  <c r="L128" i="19" a="1"/>
  <c r="L327" i="19" a="1"/>
  <c r="L309" i="19" a="1"/>
  <c r="L51" i="19" a="1"/>
  <c r="L99" i="19" a="1"/>
  <c r="L299" i="19" a="1"/>
  <c r="L154" i="19" a="1"/>
  <c r="L364" i="19" a="1"/>
  <c r="L325" i="19" a="1"/>
  <c r="L166" i="19" a="1"/>
  <c r="L387" i="19" a="1"/>
  <c r="L275" i="19" a="1"/>
  <c r="L205" i="19" a="1"/>
  <c r="L339" i="19" a="1"/>
  <c r="L388" i="19" a="1"/>
  <c r="L152" i="19" a="1"/>
  <c r="L175" i="19" a="1"/>
  <c r="L26" i="19" a="1"/>
  <c r="L366" i="19" a="1"/>
  <c r="L356" i="19" a="1"/>
  <c r="L255" i="19" a="1"/>
  <c r="L4" i="19" a="1"/>
  <c r="L14" i="19" a="1"/>
  <c r="L176" i="19" a="1"/>
  <c r="L218" i="19" a="1"/>
  <c r="L50" i="19" a="1"/>
  <c r="L210" i="19" a="1"/>
  <c r="L267" i="19" a="1"/>
  <c r="L168" i="19" a="1"/>
  <c r="L241" i="19" a="1"/>
  <c r="L336" i="19" a="1"/>
  <c r="L369" i="19" a="1"/>
  <c r="L204" i="19" a="1"/>
  <c r="L219" i="19" a="1"/>
  <c r="L3" i="19" a="1"/>
  <c r="L196" i="19" a="1"/>
  <c r="L238" i="19" a="1"/>
  <c r="L16" i="19" a="1"/>
  <c r="L355" i="19" a="1"/>
  <c r="L282" i="19" a="1"/>
  <c r="L118" i="19" a="1"/>
  <c r="L122" i="19" a="1"/>
  <c r="L231" i="19" a="1"/>
  <c r="L85" i="19" a="1"/>
  <c r="L44" i="19" a="1"/>
  <c r="L193" i="19" a="1"/>
  <c r="L159" i="19" a="1"/>
  <c r="L11" i="19" a="1"/>
  <c r="L173" i="19" a="1"/>
  <c r="L331" i="19" a="1"/>
  <c r="L314" i="19" a="1"/>
  <c r="L105" i="19" a="1"/>
  <c r="L269" i="19" a="1"/>
  <c r="L21" i="19" a="1"/>
  <c r="L256" i="19" a="1"/>
  <c r="L113" i="19" a="1"/>
  <c r="L285" i="19" a="1"/>
  <c r="L389" i="19" a="1"/>
  <c r="L323" i="19" a="1"/>
  <c r="L194" i="19" a="1"/>
  <c r="L133" i="19" a="1"/>
  <c r="L142" i="19" a="1"/>
  <c r="L397" i="19" a="1"/>
  <c r="L108" i="19" a="1"/>
  <c r="L49" i="19" a="1"/>
  <c r="L7" i="19" a="1"/>
  <c r="L268" i="19" a="1"/>
  <c r="L137" i="19" a="1"/>
  <c r="L265" i="19" a="1"/>
  <c r="L27" i="19" a="1"/>
  <c r="L353" i="19" a="1"/>
  <c r="L179" i="19" a="1"/>
  <c r="L329" i="19" a="1"/>
  <c r="L138" i="19" a="1"/>
  <c r="L74" i="19" a="1"/>
  <c r="L225" i="19" a="1"/>
  <c r="L229" i="19" a="1"/>
  <c r="L381" i="19" a="1"/>
  <c r="L33" i="19" a="1"/>
  <c r="L301" i="19" a="1"/>
  <c r="L180" i="19" a="1"/>
  <c r="L131" i="19" a="1"/>
  <c r="L290" i="19" a="1"/>
  <c r="L39" i="19" a="1"/>
  <c r="L288" i="19" a="1"/>
  <c r="L174" i="19" a="1"/>
  <c r="L86" i="19" a="1"/>
  <c r="L200" i="19" a="1"/>
  <c r="L195" i="19" a="1"/>
  <c r="L315" i="19" a="1"/>
  <c r="L284" i="19" a="1"/>
  <c r="L391" i="19" a="1"/>
  <c r="L346" i="19" a="1"/>
  <c r="L296" i="19" a="1"/>
  <c r="L69" i="19" a="1"/>
  <c r="L127" i="19" a="1"/>
  <c r="L17" i="19" a="1"/>
  <c r="L383" i="19" a="1"/>
  <c r="L192" i="19" a="1"/>
  <c r="L140" i="19" a="1"/>
  <c r="L103" i="19" a="1"/>
  <c r="L252" i="19" a="1"/>
  <c r="L202" i="19" a="1"/>
  <c r="L183" i="19" a="1"/>
  <c r="L347" i="19" a="1"/>
  <c r="L304" i="19" a="1"/>
  <c r="L121" i="19" a="1"/>
  <c r="L292" i="19" a="1"/>
  <c r="L291" i="19" a="1"/>
  <c r="L368" i="19" a="1"/>
  <c r="L208" i="19" a="1"/>
  <c r="L116" i="19" a="1"/>
  <c r="L294" i="19" a="1"/>
  <c r="L92" i="19" a="1"/>
  <c r="L401" i="19" a="1"/>
  <c r="L367" i="19" a="1"/>
  <c r="L91" i="19" a="1"/>
  <c r="L104" i="19" a="1"/>
  <c r="L278" i="19" a="1"/>
  <c r="L47" i="19" a="1"/>
  <c r="L250" i="19" a="1"/>
  <c r="L394" i="19" a="1"/>
  <c r="L385" i="19" a="1"/>
  <c r="L153" i="19" a="1"/>
  <c r="L160" i="19" a="1"/>
  <c r="L77" i="19" a="1"/>
  <c r="L190" i="19" a="1"/>
  <c r="L274" i="19" a="1"/>
  <c r="L38" i="19" a="1"/>
  <c r="L318" i="19" a="1"/>
  <c r="L46" i="19" a="1"/>
  <c r="L266" i="19" a="1"/>
  <c r="L40" i="19" a="1"/>
  <c r="L117" i="19" a="1"/>
  <c r="L262" i="19" a="1"/>
  <c r="L289" i="19" a="1"/>
  <c r="L379" i="19" a="1"/>
  <c r="L213" i="19" a="1"/>
  <c r="L93" i="19" a="1"/>
  <c r="L114" i="19" a="1"/>
  <c r="L382" i="19" a="1"/>
  <c r="L286" i="19" a="1"/>
  <c r="L362" i="19" a="1"/>
  <c r="L351" i="19" a="1"/>
  <c r="L64" i="19" a="1"/>
  <c r="L338" i="19" a="1"/>
  <c r="L147" i="19" a="1"/>
  <c r="L56" i="19" a="1"/>
  <c r="L167" i="19" a="1"/>
  <c r="L146" i="19" a="1"/>
  <c r="L332" i="19" a="1"/>
  <c r="L358" i="19" a="1"/>
  <c r="L240" i="19" a="1"/>
  <c r="L308" i="19" a="1"/>
  <c r="L60" i="19" a="1"/>
  <c r="L377" i="19" a="1"/>
  <c r="L156" i="19" a="1"/>
  <c r="L112" i="19" a="1"/>
  <c r="L120" i="19" a="1"/>
  <c r="L101" i="19" a="1"/>
  <c r="L224" i="19" a="1"/>
  <c r="L78" i="19" a="1"/>
  <c r="L230" i="19" a="1"/>
  <c r="L111" i="19" a="1"/>
  <c r="L220" i="19" a="1"/>
  <c r="L237" i="19" a="1"/>
  <c r="L214" i="19" a="1"/>
  <c r="L271" i="19" a="1"/>
  <c r="L102" i="19" a="1"/>
  <c r="L42" i="19" a="1"/>
  <c r="L43" i="19" a="1"/>
  <c r="L163" i="19" a="1"/>
  <c r="L184" i="19" a="1"/>
  <c r="L94" i="19" a="1"/>
  <c r="L84" i="19" a="1"/>
  <c r="L276" i="19" a="1"/>
  <c r="L215" i="19" a="1"/>
  <c r="L6" i="19" a="1"/>
  <c r="L141" i="19" a="1"/>
  <c r="L341" i="19" a="1"/>
  <c r="L310" i="19" a="1"/>
  <c r="L134" i="19" a="1"/>
  <c r="L321" i="19" a="1"/>
  <c r="L197" i="19" a="1"/>
  <c r="L305" i="19" a="1"/>
  <c r="L244" i="19" a="1"/>
  <c r="L313" i="19" a="1"/>
  <c r="L37" i="19" a="1"/>
  <c r="L236" i="19" a="1"/>
  <c r="L297" i="19" a="1"/>
  <c r="L48" i="19" a="1"/>
  <c r="L107" i="19" a="1"/>
  <c r="L295" i="19" a="1"/>
  <c r="L216" i="19" a="1"/>
  <c r="L124" i="19" a="1"/>
  <c r="L283" i="19" a="1"/>
  <c r="L209" i="19" a="1"/>
  <c r="L29" i="19" a="1"/>
  <c r="L181" i="19" a="1"/>
  <c r="L148" i="19" a="1"/>
  <c r="L185" i="19" a="1"/>
  <c r="L15" i="19" a="1"/>
  <c r="L65" i="19" a="1"/>
  <c r="L354" i="19" a="1"/>
  <c r="L260" i="19" a="1"/>
  <c r="L395" i="19" a="1"/>
  <c r="L36" i="19" a="1"/>
  <c r="L28" i="19" a="1"/>
  <c r="L182" i="19" a="1"/>
  <c r="L63" i="19" a="1"/>
  <c r="L357" i="19" a="1"/>
  <c r="L333" i="19" a="1"/>
  <c r="L172" i="19" a="1"/>
  <c r="L374" i="19" a="1"/>
  <c r="L361" i="19" a="1"/>
  <c r="L399" i="19" a="1"/>
  <c r="L227" i="19" a="1"/>
  <c r="L57" i="19" a="1"/>
  <c r="L335" i="19" a="1"/>
  <c r="L82" i="19" a="1"/>
  <c r="L54" i="19" a="1"/>
  <c r="L76" i="19" a="1"/>
  <c r="L211" i="19" a="1"/>
  <c r="L317" i="19" a="1"/>
  <c r="L287" i="19" a="1"/>
  <c r="L24" i="19" a="1"/>
  <c r="L235" i="19" a="1"/>
  <c r="L345" i="19" a="1"/>
  <c r="L270" i="19" a="1"/>
  <c r="L263" i="19" a="1"/>
  <c r="L246" i="19" a="1"/>
  <c r="L386" i="19" a="1"/>
  <c r="L18" i="19" a="1"/>
  <c r="L130" i="19" a="1"/>
  <c r="L5" i="19" a="1"/>
  <c r="L234" i="19" a="1"/>
  <c r="L384" i="19" a="1"/>
  <c r="L328" i="19" a="1"/>
  <c r="L232" i="19" a="1"/>
  <c r="L380" i="19" a="1"/>
  <c r="L125" i="19" a="1"/>
  <c r="L10" i="19" a="1"/>
  <c r="L25" i="19" a="1"/>
  <c r="L143" i="19" a="1"/>
  <c r="L371" i="19" a="1"/>
  <c r="L322" i="22" a="1"/>
  <c r="L189" i="22" a="1"/>
  <c r="L21" i="18" a="1"/>
  <c r="L256" i="15" a="1"/>
  <c r="L248" i="15" a="1"/>
  <c r="L14" i="22" a="1"/>
  <c r="L246" i="17" a="1"/>
  <c r="L45" i="22" a="1"/>
  <c r="L160" i="15" a="1"/>
  <c r="L368" i="21" a="1"/>
  <c r="L76" i="21" a="1"/>
  <c r="L108" i="22" a="1"/>
  <c r="L329" i="15" a="1"/>
  <c r="L352" i="18" a="1"/>
  <c r="L14" i="17" a="1"/>
  <c r="L24" i="17" a="1"/>
  <c r="L302" i="15" a="1"/>
  <c r="L296" i="18" a="1"/>
  <c r="L196" i="15" a="1"/>
  <c r="L72" i="18" a="1"/>
  <c r="L221" i="17" a="1"/>
  <c r="L97" i="18" a="1"/>
  <c r="L81" i="21" a="1"/>
  <c r="L291" i="22" a="1"/>
  <c r="L64" i="22" a="1"/>
  <c r="L236" i="18" a="1"/>
  <c r="L64" i="15" a="1"/>
  <c r="L173" i="15" a="1"/>
  <c r="L21" i="22" a="1"/>
  <c r="L301" i="22" a="1"/>
  <c r="L314" i="17" a="1"/>
  <c r="L172" i="18" a="1"/>
  <c r="L384" i="15" a="1"/>
  <c r="L296" i="17" a="1"/>
  <c r="L148" i="17" a="1"/>
  <c r="L45" i="21" a="1"/>
  <c r="L304" i="15" a="1"/>
  <c r="L24" i="15" a="1"/>
  <c r="L163" i="22" a="1"/>
  <c r="L6" i="22" a="1"/>
  <c r="L34" i="18" a="1"/>
  <c r="L356" i="17" a="1"/>
  <c r="L309" i="18" a="1"/>
  <c r="L278" i="21" a="1"/>
  <c r="L128" i="18" a="1"/>
  <c r="L43" i="15" a="1"/>
  <c r="L189" i="18" a="1"/>
  <c r="L375" i="18" a="1"/>
  <c r="L396" i="18" a="1"/>
  <c r="L255" i="17" a="1"/>
  <c r="L87" i="18" a="1"/>
  <c r="L120" i="17" a="1"/>
  <c r="L303" i="17" a="1"/>
  <c r="L75" i="17" a="1"/>
  <c r="L49" i="22" a="1"/>
  <c r="L179" i="21" a="1"/>
  <c r="L284" i="21" a="1"/>
  <c r="L318" i="21" a="1"/>
  <c r="L112" i="21" a="1"/>
  <c r="L270" i="21" a="1"/>
  <c r="L208" i="18" a="1"/>
  <c r="L125" i="18" a="1"/>
  <c r="L100" i="17" a="1"/>
  <c r="L145" i="22" a="1"/>
  <c r="L177" i="15" a="1"/>
  <c r="L314" i="15" a="1"/>
  <c r="L207" i="15" a="1"/>
  <c r="L223" i="17" a="1"/>
  <c r="L137" i="17" a="1"/>
  <c r="L258" i="21" a="1"/>
  <c r="L234" i="18" a="1"/>
  <c r="L146" i="18" a="1"/>
  <c r="L366" i="15" a="1"/>
  <c r="L88" i="15" a="1"/>
  <c r="L350" i="21" a="1"/>
  <c r="L91" i="18" a="1"/>
  <c r="L339" i="18" a="1"/>
  <c r="L292" i="22" a="1"/>
  <c r="L114" i="15" a="1"/>
  <c r="L217" i="15" a="1"/>
  <c r="L335" i="22" a="1"/>
  <c r="L118" i="17" a="1"/>
  <c r="L182" i="18" a="1"/>
  <c r="L224" i="17" a="1"/>
  <c r="L374" i="17" a="1"/>
  <c r="L200" i="17" a="1"/>
  <c r="L119" i="17" a="1"/>
  <c r="L14" i="18" a="1"/>
  <c r="L211" i="22" a="1"/>
  <c r="L128" i="21" a="1"/>
  <c r="L387" i="22" a="1"/>
  <c r="L151" i="15" a="1"/>
  <c r="L344" i="17" a="1"/>
  <c r="L57" i="15" a="1"/>
  <c r="L313" i="18" a="1"/>
  <c r="L116" i="18" a="1"/>
  <c r="L280" i="15" a="1"/>
  <c r="L385" i="17" a="1"/>
  <c r="L88" i="18" a="1"/>
  <c r="L117" i="18" a="1"/>
  <c r="L287" i="18" a="1"/>
  <c r="L210" i="18" a="1"/>
  <c r="L239" i="17" a="1"/>
  <c r="L98" i="18" a="1"/>
  <c r="L250" i="15" a="1"/>
  <c r="L290" i="22" a="1"/>
  <c r="L325" i="18" a="1"/>
  <c r="L116" i="21" a="1"/>
  <c r="L55" i="17" a="1"/>
  <c r="L27" i="18" a="1"/>
  <c r="L113" i="18" a="1"/>
  <c r="L57" i="18" a="1"/>
  <c r="L138" i="18" a="1"/>
  <c r="L86" i="18" a="1"/>
  <c r="L369" i="21" a="1"/>
  <c r="L199" i="18" a="1"/>
  <c r="L307" i="17" a="1"/>
  <c r="L131" i="17" a="1"/>
  <c r="L324" i="15" a="1"/>
  <c r="L33" i="15" a="1"/>
  <c r="L311" i="15" a="1"/>
  <c r="L169" i="15" a="1"/>
  <c r="L126" i="22" a="1"/>
  <c r="L297" i="22" a="1"/>
  <c r="L109" i="18" a="1"/>
  <c r="L259" i="18" a="1"/>
  <c r="L257" i="18" a="1"/>
  <c r="L372" i="15" a="1"/>
  <c r="L231" i="15" a="1"/>
  <c r="L97" i="22" a="1"/>
  <c r="L377" i="21" a="1"/>
  <c r="L374" i="15" a="1"/>
  <c r="L293" i="17" a="1"/>
  <c r="L271" i="17" a="1"/>
  <c r="L390" i="15" a="1"/>
  <c r="L199" i="15" a="1"/>
  <c r="L179" i="18" a="1"/>
  <c r="L19" i="22" a="1"/>
  <c r="L70" i="17" a="1"/>
  <c r="L208" i="22" a="1"/>
  <c r="L295" i="18" a="1"/>
  <c r="L376" i="17" a="1"/>
  <c r="L288" i="21" a="1"/>
  <c r="L305" i="18" a="1"/>
  <c r="L29" i="17" a="1"/>
  <c r="L212" i="17" a="1"/>
  <c r="L235" i="17" a="1"/>
  <c r="L342" i="15" a="1"/>
  <c r="L101" i="18" a="1"/>
  <c r="L280" i="18" a="1"/>
  <c r="L319" i="15" a="1"/>
  <c r="L301" i="15" a="1"/>
  <c r="L3" i="22" a="1"/>
  <c r="L285" i="15" a="1"/>
  <c r="L136" i="15" a="1"/>
  <c r="L180" i="17" a="1"/>
  <c r="L207" i="22" a="1"/>
  <c r="L60" i="21" a="1"/>
  <c r="L388" i="18" a="1"/>
  <c r="L375" i="17" a="1"/>
  <c r="L100" i="18" a="1"/>
  <c r="L5" i="17" a="1"/>
  <c r="L370" i="21" a="1"/>
  <c r="L144" i="18" a="1"/>
  <c r="L254" i="22" a="1"/>
  <c r="L100" i="15" a="1"/>
  <c r="L91" i="22" a="1"/>
  <c r="L109" i="17" a="1"/>
  <c r="L216" i="15" a="1"/>
  <c r="L125" i="22" a="1"/>
  <c r="L129" i="22" a="1"/>
  <c r="L2" i="17" a="1"/>
  <c r="L158" i="17" a="1"/>
  <c r="L237" i="18" a="1"/>
  <c r="L401" i="17" a="1"/>
  <c r="L197" i="18" a="1"/>
  <c r="L4" i="18" a="1"/>
  <c r="L136" i="17" a="1"/>
  <c r="L185" i="21" a="1"/>
  <c r="L86" i="17" a="1"/>
  <c r="L43" i="21" a="1"/>
  <c r="L306" i="18" a="1"/>
  <c r="L292" i="15" a="1"/>
  <c r="L389" i="15" a="1"/>
  <c r="L394" i="17" a="1"/>
  <c r="L277" i="18" a="1"/>
  <c r="L142" i="18" a="1"/>
  <c r="L316" i="17" a="1"/>
  <c r="L167" i="18" a="1"/>
  <c r="L274" i="22" a="1"/>
  <c r="L28" i="18" a="1"/>
  <c r="L171" i="22" a="1"/>
  <c r="L48" i="21" a="1"/>
  <c r="L234" i="17" a="1"/>
  <c r="L109" i="21" a="1"/>
  <c r="L122" i="15" a="1"/>
  <c r="L334" i="21" a="1"/>
  <c r="L123" i="22" a="1"/>
  <c r="L239" i="22" a="1"/>
  <c r="L304" i="18" a="1"/>
  <c r="L231" i="21" a="1"/>
  <c r="L168" i="22" a="1"/>
  <c r="L357" i="22" a="1"/>
  <c r="L331" i="22" a="1"/>
  <c r="L192" i="15" a="1"/>
  <c r="L206" i="15" a="1"/>
  <c r="L249" i="17" a="1"/>
  <c r="L296" i="15" a="1"/>
  <c r="L396" i="15" a="1"/>
  <c r="L191" i="21" a="1"/>
  <c r="L162" i="21" a="1"/>
  <c r="L348" i="18" a="1"/>
  <c r="L122" i="22" a="1"/>
  <c r="L308" i="17" a="1"/>
  <c r="L266" i="17" a="1"/>
  <c r="L393" i="22" a="1"/>
  <c r="L223" i="22" a="1"/>
  <c r="L171" i="18" a="1"/>
  <c r="L225" i="22" a="1"/>
  <c r="L37" i="17" a="1"/>
  <c r="L310" i="18" a="1"/>
  <c r="L92" i="22" a="1"/>
  <c r="L66" i="21" a="1"/>
  <c r="L153" i="21" a="1"/>
  <c r="L113" i="21" a="1"/>
  <c r="L398" i="18" a="1"/>
  <c r="L150" i="18" a="1"/>
  <c r="L222" i="22" a="1"/>
  <c r="L111" i="18" a="1"/>
  <c r="L262" i="17" a="1"/>
  <c r="L163" i="15" a="1"/>
  <c r="L132" i="21" a="1"/>
  <c r="L369" i="17" a="1"/>
  <c r="L58" i="22" a="1"/>
  <c r="L117" i="15" a="1"/>
  <c r="L106" i="15" a="1"/>
  <c r="L223" i="15" a="1"/>
  <c r="L234" i="15" a="1"/>
  <c r="L47" i="21" a="1"/>
  <c r="L299" i="18" a="1"/>
  <c r="L251" i="18" a="1"/>
  <c r="L216" i="17" a="1"/>
  <c r="L344" i="22" a="1"/>
  <c r="L166" i="18" a="1"/>
  <c r="L147" i="22" a="1"/>
  <c r="L268" i="15" a="1"/>
  <c r="L244" i="17" a="1"/>
  <c r="L322" i="21" a="1"/>
  <c r="L267" i="18" a="1"/>
  <c r="L69" i="17" a="1"/>
  <c r="L13" i="21" a="1"/>
  <c r="L110" i="15" a="1"/>
  <c r="L174" i="21" a="1"/>
  <c r="L56" i="15" a="1"/>
  <c r="L67" i="21" a="1"/>
  <c r="L58" i="17" a="1"/>
  <c r="L320" i="21" a="1"/>
  <c r="L398" i="17" a="1"/>
  <c r="L397" i="21" a="1"/>
  <c r="L157" i="21" a="1"/>
  <c r="L183" i="21" a="1"/>
  <c r="L358" i="18" a="1"/>
  <c r="L241" i="17" a="1"/>
  <c r="L197" i="21" a="1"/>
  <c r="L46" i="18" a="1"/>
  <c r="L282" i="22" a="1"/>
  <c r="L47" i="15" a="1"/>
  <c r="L280" i="17" a="1"/>
  <c r="L31" i="21" a="1"/>
  <c r="L257" i="21" a="1"/>
  <c r="L17" i="18" a="1"/>
  <c r="L75" i="18" a="1"/>
  <c r="L220" i="17" a="1"/>
  <c r="L6" i="18" a="1"/>
  <c r="L390" i="22" a="1"/>
  <c r="L319" i="18" a="1"/>
  <c r="L194" i="22" a="1"/>
  <c r="L266" i="18" a="1"/>
  <c r="L119" i="18" a="1"/>
  <c r="L10" i="22" a="1"/>
  <c r="L326" i="22" a="1"/>
  <c r="L72" i="22" a="1"/>
  <c r="L74" i="18" a="1"/>
  <c r="L229" i="18" a="1"/>
  <c r="L71" i="18" a="1"/>
  <c r="L41" i="15" a="1"/>
  <c r="L17" i="15" a="1"/>
  <c r="L17" i="17" a="1"/>
  <c r="L333" i="15" a="1"/>
  <c r="L364" i="15" a="1"/>
  <c r="L28" i="17" a="1"/>
  <c r="L13" i="18" a="1"/>
  <c r="L223" i="18" a="1"/>
  <c r="L239" i="18" a="1"/>
  <c r="L151" i="18" a="1"/>
  <c r="L180" i="18" a="1"/>
  <c r="L145" i="17" a="1"/>
  <c r="L63" i="18" a="1"/>
  <c r="L255" i="18" a="1"/>
  <c r="L297" i="18" a="1"/>
  <c r="L121" i="18" a="1"/>
  <c r="L80" i="17" a="1"/>
  <c r="L219" i="21" a="1"/>
  <c r="L233" i="22" a="1"/>
  <c r="L312" i="15" a="1"/>
  <c r="L39" i="15" a="1"/>
  <c r="L397" i="17" a="1"/>
  <c r="L195" i="18" a="1"/>
  <c r="L217" i="22" a="1"/>
  <c r="L378" i="18" a="1"/>
  <c r="L110" i="18" a="1"/>
  <c r="L319" i="17" a="1"/>
  <c r="L74" i="22" a="1"/>
  <c r="L96" i="18" a="1"/>
  <c r="L23" i="18" a="1"/>
  <c r="L253" i="18" a="1"/>
  <c r="L24" i="22" a="1"/>
  <c r="L377" i="15" a="1"/>
  <c r="L350" i="17" a="1"/>
  <c r="L289" i="18" a="1"/>
  <c r="L54" i="15" a="1"/>
  <c r="L157" i="17" a="1"/>
  <c r="L165" i="17" a="1"/>
  <c r="L138" i="17" a="1"/>
  <c r="L244" i="22" a="1"/>
  <c r="L145" i="21" a="1"/>
  <c r="L159" i="21" a="1"/>
  <c r="L60" i="17" a="1"/>
  <c r="L363" i="15" a="1"/>
  <c r="L307" i="21" a="1"/>
  <c r="L160" i="18" a="1"/>
  <c r="L399" i="17" a="1"/>
  <c r="L175" i="18" a="1"/>
  <c r="L14" i="21" a="1"/>
  <c r="L290" i="18" a="1"/>
  <c r="L352" i="17" a="1"/>
  <c r="L265" i="18" a="1"/>
  <c r="L273" i="18" a="1"/>
  <c r="L384" i="22" a="1"/>
  <c r="L288" i="18" a="1"/>
  <c r="L311" i="18" a="1"/>
  <c r="L134" i="18" a="1"/>
  <c r="L336" i="22" a="1"/>
  <c r="L76" i="18" a="1"/>
  <c r="L76" i="22" a="1"/>
  <c r="L268" i="18" a="1"/>
  <c r="L95" i="15" a="1"/>
  <c r="L162" i="18" a="1"/>
  <c r="L227" i="22" a="1"/>
  <c r="L400" i="22" a="1"/>
  <c r="L48" i="15" a="1"/>
  <c r="L283" i="15" a="1"/>
  <c r="L240" i="17" a="1"/>
  <c r="L342" i="18" a="1"/>
  <c r="L208" i="15" a="1"/>
  <c r="L327" i="17" a="1"/>
  <c r="L272" i="17" a="1"/>
  <c r="L64" i="17" a="1"/>
  <c r="L84" i="18" a="1"/>
  <c r="L338" i="17" a="1"/>
  <c r="L389" i="18" a="1"/>
  <c r="L367" i="18" a="1"/>
  <c r="L136" i="18" a="1"/>
  <c r="L135" i="18" a="1"/>
  <c r="L37" i="21" a="1"/>
  <c r="L237" i="15" a="1"/>
  <c r="L227" i="15" a="1"/>
  <c r="L191" i="17" a="1"/>
  <c r="L390" i="17" a="1"/>
  <c r="L342" i="21" a="1"/>
  <c r="L169" i="21" a="1"/>
  <c r="L62" i="21" a="1"/>
  <c r="L385" i="22" a="1"/>
  <c r="L41" i="21" a="1"/>
  <c r="L385" i="21" a="1"/>
  <c r="L262" i="21" a="1"/>
  <c r="L278" i="18" a="1"/>
  <c r="L83" i="18" a="1"/>
  <c r="L326" i="15" a="1"/>
  <c r="L157" i="18" a="1"/>
  <c r="L338" i="18" a="1"/>
  <c r="L69" i="15" a="1"/>
  <c r="L273" i="22" a="1"/>
  <c r="L196" i="22" a="1"/>
  <c r="L201" i="15" a="1"/>
  <c r="L315" i="15" a="1"/>
  <c r="L9" i="21" a="1"/>
  <c r="L67" i="17" a="1"/>
  <c r="L289" i="17" a="1"/>
  <c r="L314" i="21" a="1"/>
  <c r="L353" i="21" a="1"/>
  <c r="L112" i="22" a="1"/>
  <c r="L78" i="18" a="1"/>
  <c r="L134" i="15" a="1"/>
  <c r="L347" i="15" a="1"/>
  <c r="L157" i="15" a="1"/>
  <c r="L171" i="15" a="1"/>
  <c r="L143" i="21" a="1"/>
  <c r="L226" i="15" a="1"/>
  <c r="L289" i="21" a="1"/>
  <c r="L361" i="21" a="1"/>
  <c r="L293" i="21" a="1"/>
  <c r="L222" i="17" a="1"/>
  <c r="L19" i="17" a="1"/>
  <c r="L252" i="21" a="1"/>
  <c r="L59" i="22" a="1"/>
  <c r="L388" i="22" a="1"/>
  <c r="L275" i="18" a="1"/>
  <c r="L20" i="15" a="1"/>
  <c r="L39" i="17" a="1"/>
  <c r="L83" i="21" a="1"/>
  <c r="L332" i="22" a="1"/>
  <c r="L325" i="15" a="1"/>
  <c r="L305" i="21" a="1"/>
  <c r="L152" i="18" a="1"/>
  <c r="L373" i="18" a="1"/>
  <c r="L238" i="18" a="1"/>
  <c r="L269" i="22" a="1"/>
  <c r="L114" i="22" a="1"/>
  <c r="L352" i="15" a="1"/>
  <c r="L222" i="15" a="1"/>
  <c r="L242" i="15" a="1"/>
  <c r="L187" i="15" a="1"/>
  <c r="L347" i="22" a="1"/>
  <c r="L251" i="21" a="1"/>
  <c r="L71" i="15" a="1"/>
  <c r="L269" i="15" a="1"/>
  <c r="L260" i="21" a="1"/>
  <c r="L317" i="18" a="1"/>
  <c r="L107" i="22" a="1"/>
  <c r="L182" i="22" a="1"/>
  <c r="L158" i="22" a="1"/>
  <c r="L322" i="17" a="1"/>
  <c r="L313" i="17" a="1"/>
  <c r="L275" i="17" a="1"/>
  <c r="L171" i="17" a="1"/>
  <c r="L72" i="15" a="1"/>
  <c r="L47" i="17" a="1"/>
  <c r="L85" i="18" a="1"/>
  <c r="L170" i="18" a="1"/>
  <c r="L11" i="18" a="1"/>
  <c r="L217" i="18" a="1"/>
  <c r="L60" i="22" a="1"/>
  <c r="L270" i="15" a="1"/>
  <c r="L205" i="21" a="1"/>
  <c r="L42" i="15" a="1"/>
  <c r="L81" i="15" a="1"/>
  <c r="L111" i="15" a="1"/>
  <c r="L176" i="17" a="1"/>
  <c r="L186" i="21" a="1"/>
  <c r="L17" i="21" a="1"/>
  <c r="L348" i="21" a="1"/>
  <c r="L355" i="21" a="1"/>
  <c r="L137" i="22" a="1"/>
  <c r="L114" i="18" a="1"/>
  <c r="L41" i="22" a="1"/>
  <c r="L353" i="15" a="1"/>
  <c r="L378" i="17" a="1"/>
  <c r="L251" i="17" a="1"/>
  <c r="L104" i="15" a="1"/>
  <c r="L346" i="17" a="1"/>
  <c r="L286" i="17" a="1"/>
  <c r="L393" i="21" a="1"/>
  <c r="L32" i="21" a="1"/>
  <c r="L218" i="18" a="1"/>
  <c r="L248" i="17" a="1"/>
  <c r="L35" i="18" a="1"/>
  <c r="L333" i="18" a="1"/>
  <c r="L328" i="18" a="1"/>
  <c r="L124" i="18" a="1"/>
  <c r="L61" i="22" a="1"/>
  <c r="L90" i="22" a="1"/>
  <c r="L45" i="18" a="1"/>
  <c r="L179" i="22" a="1"/>
  <c r="L37" i="15" a="1"/>
  <c r="L219" i="17" a="1"/>
  <c r="L126" i="18" a="1"/>
  <c r="L257" i="22" a="1"/>
  <c r="L292" i="18" a="1"/>
  <c r="L197" i="22" a="1"/>
  <c r="L211" i="15" a="1"/>
  <c r="L335" i="18" a="1"/>
  <c r="L225" i="18" a="1"/>
  <c r="L326" i="18" a="1"/>
  <c r="L276" i="22" a="1"/>
  <c r="L188" i="22" a="1"/>
  <c r="L122" i="17" a="1"/>
  <c r="L100" i="22" a="1"/>
  <c r="L9" i="22" a="1"/>
  <c r="L116" i="22" a="1"/>
  <c r="L318" i="22" a="1"/>
  <c r="L36" i="22" a="1"/>
  <c r="L241" i="22" a="1"/>
  <c r="L70" i="22" a="1"/>
  <c r="L258" i="22" a="1"/>
  <c r="L236" i="15" a="1"/>
  <c r="L209" i="15" a="1"/>
  <c r="L66" i="15" a="1"/>
  <c r="L401" i="15" a="1"/>
  <c r="L78" i="15" a="1"/>
  <c r="L348" i="17" a="1"/>
  <c r="L165" i="15" a="1"/>
  <c r="L166" i="15" a="1"/>
  <c r="L373" i="15" a="1"/>
  <c r="L354" i="15" a="1"/>
  <c r="L183" i="22" a="1"/>
  <c r="L24" i="18" a="1"/>
  <c r="L164" i="18" a="1"/>
  <c r="L106" i="22" a="1"/>
  <c r="L314" i="22" a="1"/>
  <c r="L12" i="15" a="1"/>
  <c r="L365" i="15" a="1"/>
  <c r="L143" i="15" a="1"/>
  <c r="L103" i="22" a="1"/>
  <c r="L162" i="17" a="1"/>
  <c r="L242" i="21" a="1"/>
  <c r="L310" i="15" a="1"/>
  <c r="L334" i="22" a="1"/>
  <c r="L308" i="22" a="1"/>
  <c r="L173" i="17" a="1"/>
  <c r="L130" i="18" a="1"/>
  <c r="L320" i="18" a="1"/>
  <c r="L120" i="22" a="1"/>
  <c r="L245" i="22" a="1"/>
  <c r="L215" i="17" a="1"/>
  <c r="L351" i="15" a="1"/>
  <c r="L195" i="15" a="1"/>
  <c r="L83" i="15" a="1"/>
  <c r="L274" i="15" a="1"/>
  <c r="L258" i="17" a="1"/>
  <c r="L32" i="17" a="1"/>
  <c r="L225" i="17" a="1"/>
  <c r="L38" i="18" a="1"/>
  <c r="L368" i="22" a="1"/>
  <c r="L20" i="22" a="1"/>
  <c r="L135" i="22" a="1"/>
  <c r="L164" i="17" a="1"/>
  <c r="L390" i="18" a="1"/>
  <c r="L276" i="21" a="1"/>
  <c r="L9" i="15" a="1"/>
  <c r="L10" i="18" a="1"/>
  <c r="L240" i="18" a="1"/>
  <c r="L56" i="17" a="1"/>
  <c r="L386" i="21" a="1"/>
  <c r="L135" i="21" a="1"/>
  <c r="L328" i="21" a="1"/>
  <c r="L2" i="21" a="1"/>
  <c r="L163" i="18" a="1"/>
  <c r="L25" i="15" a="1"/>
  <c r="L152" i="21" a="1"/>
  <c r="L119" i="15" a="1"/>
  <c r="L194" i="18" a="1"/>
  <c r="L193" i="22" a="1"/>
  <c r="L131" i="18" a="1"/>
  <c r="L93" i="21" a="1"/>
  <c r="L10" i="21" a="1"/>
  <c r="L91" i="17" a="1"/>
  <c r="L331" i="17" a="1"/>
  <c r="L135" i="17" a="1"/>
  <c r="L263" i="21" a="1"/>
  <c r="L240" i="21" a="1"/>
  <c r="L41" i="17" a="1"/>
  <c r="L181" i="17" a="1"/>
  <c r="L233" i="17" a="1"/>
  <c r="L260" i="17" a="1"/>
  <c r="L330" i="15" a="1"/>
  <c r="L92" i="15" a="1"/>
  <c r="L312" i="18" a="1"/>
  <c r="L34" i="21" a="1"/>
  <c r="L149" i="15" a="1"/>
  <c r="L263" i="22" a="1"/>
  <c r="L392" i="18" a="1"/>
  <c r="L64" i="21" a="1"/>
  <c r="L90" i="21" a="1"/>
  <c r="L206" i="21" a="1"/>
  <c r="L200" i="21" a="1"/>
  <c r="L57" i="21" a="1"/>
  <c r="L62" i="17" a="1"/>
  <c r="L204" i="18" a="1"/>
  <c r="L312" i="22" a="1"/>
  <c r="L29" i="15" a="1"/>
  <c r="L220" i="22" a="1"/>
  <c r="L399" i="22" a="1"/>
  <c r="L212" i="22" a="1"/>
  <c r="L11" i="17" a="1"/>
  <c r="L180" i="21" a="1"/>
  <c r="L130" i="17" a="1"/>
  <c r="L276" i="18" a="1"/>
  <c r="L137" i="21" a="1"/>
  <c r="L43" i="22" a="1"/>
  <c r="L150" i="15" a="1"/>
  <c r="L155" i="15" a="1"/>
  <c r="L86" i="15" a="1"/>
  <c r="L238" i="21" a="1"/>
  <c r="L58" i="21" a="1"/>
  <c r="L140" i="22" a="1"/>
  <c r="L231" i="22" a="1"/>
  <c r="L37" i="22" a="1"/>
  <c r="L345" i="15" a="1"/>
  <c r="L198" i="22" a="1"/>
  <c r="L313" i="22" a="1"/>
  <c r="L336" i="21" a="1"/>
  <c r="L323" i="22" a="1"/>
  <c r="L177" i="18" a="1"/>
  <c r="L380" i="18" a="1"/>
  <c r="L347" i="17" a="1"/>
  <c r="L400" i="18" a="1"/>
  <c r="L163" i="17" a="1"/>
  <c r="L252" i="22" a="1"/>
  <c r="L271" i="18" a="1"/>
  <c r="L395" i="21" a="1"/>
  <c r="L22" i="21" a="1"/>
  <c r="L83" i="17" a="1"/>
  <c r="L340" i="18" a="1"/>
  <c r="L250" i="17" a="1"/>
  <c r="L380" i="21" a="1"/>
  <c r="L332" i="21" a="1"/>
  <c r="L282" i="18" a="1"/>
  <c r="L106" i="17" a="1"/>
  <c r="L202" i="15" a="1"/>
  <c r="L182" i="21" a="1"/>
  <c r="L278" i="22" a="1"/>
  <c r="L154" i="22" a="1"/>
  <c r="L229" i="17" a="1"/>
  <c r="L235" i="15" a="1"/>
  <c r="L184" i="15" a="1"/>
  <c r="L340" i="22" a="1"/>
  <c r="L192" i="22" a="1"/>
  <c r="L26" i="17" a="1"/>
  <c r="L267" i="21" a="1"/>
  <c r="L46" i="22" a="1"/>
  <c r="L129" i="21" a="1"/>
  <c r="L201" i="22" a="1"/>
  <c r="L16" i="17" a="1"/>
  <c r="L378" i="22" a="1"/>
  <c r="L194" i="15" a="1"/>
  <c r="L93" i="18" a="1"/>
  <c r="L291" i="18" a="1"/>
  <c r="L216" i="18" a="1"/>
  <c r="L158" i="18" a="1"/>
  <c r="L213" i="18" a="1"/>
  <c r="L175" i="22" a="1"/>
  <c r="L101" i="21" a="1"/>
  <c r="L59" i="21" a="1"/>
  <c r="L287" i="22" a="1"/>
  <c r="L125" i="17" a="1"/>
  <c r="L90" i="17" a="1"/>
  <c r="L282" i="21" a="1"/>
  <c r="L63" i="17" a="1"/>
  <c r="L241" i="21" a="1"/>
  <c r="L300" i="22" a="1"/>
  <c r="L146" i="22" a="1"/>
  <c r="L112" i="18" a="1"/>
  <c r="L55" i="15" a="1"/>
  <c r="L316" i="18" a="1"/>
  <c r="L111" i="17" a="1"/>
  <c r="L235" i="18" a="1"/>
  <c r="L33" i="22" a="1"/>
  <c r="L230" i="22" a="1"/>
  <c r="L286" i="22" a="1"/>
  <c r="L312" i="17" a="1"/>
  <c r="L267" i="22" a="1"/>
  <c r="L156" i="15" a="1"/>
  <c r="L31" i="15" a="1"/>
  <c r="L107" i="18" a="1"/>
  <c r="L93" i="22" a="1"/>
  <c r="L175" i="17" a="1"/>
  <c r="L12" i="18" a="1"/>
  <c r="L192" i="17" a="1"/>
  <c r="L73" i="18" a="1"/>
  <c r="L363" i="22" a="1"/>
  <c r="L387" i="15" a="1"/>
  <c r="L339" i="17" a="1"/>
  <c r="L376" i="18" a="1"/>
  <c r="L344" i="15" a="1"/>
  <c r="L299" i="17" a="1"/>
  <c r="L173" i="18" a="1"/>
  <c r="L287" i="15" a="1"/>
  <c r="L42" i="18" a="1"/>
  <c r="L180" i="15" a="1"/>
  <c r="L365" i="17" a="1"/>
  <c r="L172" i="21" a="1"/>
  <c r="L237" i="22" a="1"/>
  <c r="L253" i="15" a="1"/>
  <c r="L80" i="15" a="1"/>
  <c r="L97" i="17" a="1"/>
  <c r="L300" i="15" a="1"/>
  <c r="L276" i="15" a="1"/>
  <c r="L349" i="18" a="1"/>
  <c r="L226" i="18" a="1"/>
  <c r="L335" i="15" a="1"/>
  <c r="L63" i="15" a="1"/>
  <c r="L99" i="17" a="1"/>
  <c r="L343" i="15" a="1"/>
  <c r="L40" i="17" a="1"/>
  <c r="L117" i="17" a="1"/>
  <c r="L67" i="22" a="1"/>
  <c r="L379" i="15" a="1"/>
  <c r="L34" i="22" a="1"/>
  <c r="L168" i="15" a="1"/>
  <c r="L365" i="22" a="1"/>
  <c r="L178" i="17" a="1"/>
  <c r="L360" i="18" a="1"/>
  <c r="L186" i="15" a="1"/>
  <c r="L351" i="18" a="1"/>
  <c r="L295" i="17" a="1"/>
  <c r="L139" i="21" a="1"/>
  <c r="L372" i="22" a="1"/>
  <c r="L137" i="18" a="1"/>
  <c r="L284" i="15" a="1"/>
  <c r="L136" i="21" a="1"/>
  <c r="L62" i="18" a="1"/>
  <c r="L224" i="21" a="1"/>
  <c r="L392" i="21" a="1"/>
  <c r="L359" i="21" a="1"/>
  <c r="L266" i="21" a="1"/>
  <c r="L367" i="15" a="1"/>
  <c r="L321" i="18" a="1"/>
  <c r="L7" i="17" a="1"/>
  <c r="L184" i="17" a="1"/>
  <c r="L201" i="18" a="1"/>
  <c r="L138" i="21" a="1"/>
  <c r="L375" i="15" a="1"/>
  <c r="L209" i="17" a="1"/>
  <c r="L36" i="15" a="1"/>
  <c r="L301" i="21" a="1"/>
  <c r="L347" i="18" a="1"/>
  <c r="L228" i="22" a="1"/>
  <c r="L197" i="15" a="1"/>
  <c r="L247" i="22" a="1"/>
  <c r="L206" i="17" a="1"/>
  <c r="L178" i="18" a="1"/>
  <c r="L219" i="18" a="1"/>
  <c r="L109" i="22" a="1"/>
  <c r="L342" i="17" a="1"/>
  <c r="L7" i="21" a="1"/>
  <c r="L261" i="15" a="1"/>
  <c r="L8" i="17" a="1"/>
  <c r="L169" i="18" a="1"/>
  <c r="L94" i="18" a="1"/>
  <c r="L368" i="17" a="1"/>
  <c r="L307" i="18" a="1"/>
  <c r="L273" i="21" a="1"/>
  <c r="L231" i="18" a="1"/>
  <c r="L100" i="21" a="1"/>
  <c r="L310" i="22" a="1"/>
  <c r="L167" i="22" a="1"/>
  <c r="L294" i="21" a="1"/>
  <c r="L268" i="17" a="1"/>
  <c r="L108" i="15" a="1"/>
  <c r="L115" i="15" a="1"/>
  <c r="L111" i="21" a="1"/>
  <c r="L73" i="17" a="1"/>
  <c r="L388" i="21" a="1"/>
  <c r="L289" i="22" a="1"/>
  <c r="L326" i="21" a="1"/>
  <c r="L180" i="22" a="1"/>
  <c r="L247" i="15" a="1"/>
  <c r="L257" i="15" a="1"/>
  <c r="L44" i="22" a="1"/>
  <c r="L6" i="17" a="1"/>
  <c r="L164" i="15" a="1"/>
  <c r="L367" i="17" a="1"/>
  <c r="L366" i="22" a="1"/>
  <c r="L188" i="21" a="1"/>
  <c r="L132" i="22" a="1"/>
  <c r="L343" i="22" a="1"/>
  <c r="L96" i="17" a="1"/>
  <c r="L205" i="15" a="1"/>
  <c r="L298" i="15" a="1"/>
  <c r="L339" i="21" a="1"/>
  <c r="L399" i="15" a="1"/>
  <c r="L319" i="21" a="1"/>
  <c r="L232" i="18" a="1"/>
  <c r="L72" i="21" a="1"/>
  <c r="L337" i="21" a="1"/>
  <c r="L306" i="17" a="1"/>
  <c r="L185" i="17" a="1"/>
  <c r="L290" i="17" a="1"/>
  <c r="L54" i="17" a="1"/>
  <c r="L16" i="15" a="1"/>
  <c r="L362" i="15" a="1"/>
  <c r="L203" i="21" a="1"/>
  <c r="L115" i="22" a="1"/>
  <c r="L178" i="22" a="1"/>
  <c r="L30" i="15" a="1"/>
  <c r="L50" i="18" a="1"/>
  <c r="L133" i="21" a="1"/>
  <c r="L2" i="22" a="1"/>
  <c r="L131" i="15" a="1"/>
  <c r="L140" i="21" a="1"/>
  <c r="L302" i="22" a="1"/>
  <c r="L238" i="17" a="1"/>
  <c r="L4" i="15" a="1"/>
  <c r="L96" i="22" a="1"/>
  <c r="L145" i="15" a="1"/>
  <c r="L256" i="21" a="1"/>
  <c r="L52" i="21" a="1"/>
  <c r="L315" i="21" a="1"/>
  <c r="L65" i="18" a="1"/>
  <c r="L76" i="15" a="1"/>
  <c r="L368" i="15" a="1"/>
  <c r="L239" i="15" a="1"/>
  <c r="L358" i="15" a="1"/>
  <c r="L73" i="22" a="1"/>
  <c r="L40" i="15" a="1"/>
  <c r="L376" i="21" a="1"/>
  <c r="L281" i="17" a="1"/>
  <c r="L353" i="18" a="1"/>
  <c r="L52" i="17" a="1"/>
  <c r="L302" i="21" a="1"/>
  <c r="L36" i="18" a="1"/>
  <c r="L28" i="21" a="1"/>
  <c r="L30" i="21" a="1"/>
  <c r="L279" i="22" a="1"/>
  <c r="L382" i="21" a="1"/>
  <c r="L193" i="17" a="1"/>
  <c r="L298" i="22" a="1"/>
  <c r="L314" i="18" a="1"/>
  <c r="L396" i="21" a="1"/>
  <c r="L165" i="22" a="1"/>
  <c r="L268" i="22" a="1"/>
  <c r="L204" i="15" a="1"/>
  <c r="L328" i="15" a="1"/>
  <c r="L396" i="17" a="1"/>
  <c r="L247" i="17" a="1"/>
  <c r="L16" i="18" a="1"/>
  <c r="L264" i="17" a="1"/>
  <c r="L230" i="15" a="1"/>
  <c r="L6" i="21" a="1"/>
  <c r="L331" i="21" a="1"/>
  <c r="L279" i="21" a="1"/>
  <c r="L297" i="15" a="1"/>
  <c r="L386" i="22" a="1"/>
  <c r="L221" i="15" a="1"/>
  <c r="L194" i="21" a="1"/>
  <c r="L154" i="18" a="1"/>
  <c r="L77" i="17" a="1"/>
  <c r="L142" i="17" a="1"/>
  <c r="L118" i="18" a="1"/>
  <c r="L92" i="17" a="1"/>
  <c r="L272" i="18" a="1"/>
  <c r="L28" i="22" a="1"/>
  <c r="L121" i="21" a="1"/>
  <c r="L259" i="22" a="1"/>
  <c r="L83" i="22" a="1"/>
  <c r="L213" i="22" a="1"/>
  <c r="L107" i="15" a="1"/>
  <c r="L12" i="17" a="1"/>
  <c r="L245" i="18" a="1"/>
  <c r="L36" i="17" a="1"/>
  <c r="L347" i="21" a="1"/>
  <c r="L172" i="17" a="1"/>
  <c r="L279" i="17" a="1"/>
  <c r="L352" i="22" a="1"/>
  <c r="L104" i="21" a="1"/>
  <c r="L242" i="17" a="1"/>
  <c r="L221" i="21" a="1"/>
  <c r="L151" i="21" a="1"/>
  <c r="L357" i="15" a="1"/>
  <c r="L58" i="18" a="1"/>
  <c r="L281" i="21" a="1"/>
  <c r="L153" i="15" a="1"/>
  <c r="L207" i="18" a="1"/>
  <c r="L18" i="22" a="1"/>
  <c r="L389" i="21" a="1"/>
  <c r="L244" i="21" a="1"/>
  <c r="L57" i="22" a="1"/>
  <c r="L344" i="21" a="1"/>
  <c r="L308" i="21" a="1"/>
  <c r="L355" i="17" a="1"/>
  <c r="L183" i="17" a="1"/>
  <c r="L30" i="17" a="1"/>
  <c r="L353" i="17" a="1"/>
  <c r="L85" i="15" a="1"/>
  <c r="L19" i="15" a="1"/>
  <c r="L362" i="22" a="1"/>
  <c r="L226" i="17" a="1"/>
  <c r="L394" i="18" a="1"/>
  <c r="L161" i="18" a="1"/>
  <c r="L192" i="21" a="1"/>
  <c r="L80" i="21" a="1"/>
  <c r="L391" i="15" a="1"/>
  <c r="L371" i="18" a="1"/>
  <c r="L81" i="22" a="1"/>
  <c r="L105" i="21" a="1"/>
  <c r="L362" i="18" a="1"/>
  <c r="L361" i="17" a="1"/>
  <c r="L394" i="15" a="1"/>
  <c r="L3" i="17" a="1"/>
  <c r="L341" i="15" a="1"/>
  <c r="L35" i="17" a="1"/>
  <c r="L146" i="21" a="1"/>
  <c r="L113" i="17" a="1"/>
  <c r="L16" i="21" a="1"/>
  <c r="L150" i="21" a="1"/>
  <c r="L400" i="21" a="1"/>
  <c r="L102" i="15" a="1"/>
  <c r="L18" i="17" a="1"/>
  <c r="L265" i="22" a="1"/>
  <c r="L54" i="21" a="1"/>
  <c r="L65" i="22" a="1"/>
  <c r="L12" i="21" a="1"/>
  <c r="L375" i="22" a="1"/>
  <c r="L144" i="15" a="1"/>
  <c r="L75" i="15" a="1"/>
  <c r="L285" i="18" a="1"/>
  <c r="L79" i="21" a="1"/>
  <c r="L373" i="21" a="1"/>
  <c r="L242" i="22" a="1"/>
  <c r="L2" i="15" a="1"/>
  <c r="L55" i="18" a="1"/>
  <c r="L115" i="17" a="1"/>
  <c r="L292" i="21" a="1"/>
  <c r="L202" i="22" a="1"/>
  <c r="L291" i="15" a="1"/>
  <c r="L360" i="22" a="1"/>
  <c r="L42" i="17" a="1"/>
  <c r="L29" i="18" a="1"/>
  <c r="L368" i="18" a="1"/>
  <c r="L148" i="18" a="1"/>
  <c r="L246" i="18" a="1"/>
  <c r="L355" i="15" a="1"/>
  <c r="L162" i="15" a="1"/>
  <c r="L73" i="21" a="1"/>
  <c r="L266" i="22" a="1"/>
  <c r="L65" i="15" a="1"/>
  <c r="L376" i="22" a="1"/>
  <c r="L264" i="21" a="1"/>
  <c r="L82" i="17" a="1"/>
  <c r="L356" i="21" a="1"/>
  <c r="L46" i="15" a="1"/>
  <c r="L308" i="18" a="1"/>
  <c r="L80" i="22" a="1"/>
  <c r="L119" i="21" a="1"/>
  <c r="L230" i="17" a="1"/>
  <c r="L330" i="17" a="1"/>
  <c r="L81" i="18" a="1"/>
  <c r="L168" i="17" a="1"/>
  <c r="L374" i="18" a="1"/>
  <c r="L133" i="17" a="1"/>
  <c r="L246" i="21" a="1"/>
  <c r="L370" i="18" a="1"/>
  <c r="L70" i="15" a="1"/>
  <c r="L7" i="15" a="1"/>
  <c r="L174" i="18" a="1"/>
  <c r="L105" i="22" a="1"/>
  <c r="L187" i="17" a="1"/>
  <c r="L120" i="21" a="1"/>
  <c r="L305" i="15" a="1"/>
  <c r="L190" i="15" a="1"/>
  <c r="L97" i="21" a="1"/>
  <c r="L4" i="17" a="1"/>
  <c r="L146" i="15" a="1"/>
  <c r="L9" i="17" a="1"/>
  <c r="L318" i="17" a="1"/>
  <c r="L142" i="22" a="1"/>
  <c r="L232" i="15" a="1"/>
  <c r="L211" i="17" a="1"/>
  <c r="L86" i="21" a="1"/>
  <c r="L65" i="17" a="1"/>
  <c r="L111" i="22" a="1"/>
  <c r="L13" i="15" a="1"/>
  <c r="L225" i="15" a="1"/>
  <c r="L209" i="22" a="1"/>
  <c r="L144" i="17" a="1"/>
  <c r="L114" i="21" a="1"/>
  <c r="L218" i="17" a="1"/>
  <c r="L306" i="21" a="1"/>
  <c r="L383" i="17" a="1"/>
  <c r="L204" i="17" a="1"/>
  <c r="L397" i="15" a="1"/>
  <c r="L71" i="22" a="1"/>
  <c r="L282" i="15" a="1"/>
  <c r="L182" i="17" a="1"/>
  <c r="L354" i="17" a="1"/>
  <c r="L381" i="17" a="1"/>
  <c r="L33" i="21" a="1"/>
  <c r="L329" i="22" a="1"/>
  <c r="L383" i="22" a="1"/>
  <c r="L141" i="18" a="1"/>
  <c r="L151" i="22" a="1"/>
  <c r="L259" i="21" a="1"/>
  <c r="L298" i="17" a="1"/>
  <c r="L333" i="17" a="1"/>
  <c r="L89" i="15" a="1"/>
  <c r="L44" i="18" a="1"/>
  <c r="L183" i="15" a="1"/>
  <c r="L372" i="17" a="1"/>
  <c r="L26" i="18" a="1"/>
  <c r="L320" i="17" a="1"/>
  <c r="L328" i="17" a="1"/>
  <c r="L337" i="17" a="1"/>
  <c r="L221" i="22" a="1"/>
  <c r="L174" i="17" a="1"/>
  <c r="L6" i="15" a="1"/>
  <c r="L184" i="22" a="1"/>
  <c r="L317" i="17" a="1"/>
  <c r="L78" i="17" a="1"/>
  <c r="L142" i="21" a="1"/>
  <c r="L265" i="15" a="1"/>
  <c r="L106" i="18" a="1"/>
  <c r="L99" i="15" a="1"/>
  <c r="L50" i="17" a="1"/>
  <c r="L133" i="15" a="1"/>
  <c r="L226" i="21" a="1"/>
  <c r="L130" i="15" a="1"/>
  <c r="L165" i="21" a="1"/>
  <c r="L108" i="18" a="1"/>
  <c r="L369" i="18" a="1"/>
  <c r="L293" i="18" a="1"/>
  <c r="L66" i="22" a="1"/>
  <c r="L259" i="17" a="1"/>
  <c r="L237" i="17" a="1"/>
  <c r="L244" i="15" a="1"/>
  <c r="L181" i="21" a="1"/>
  <c r="L360" i="15" a="1"/>
  <c r="L333" i="21" a="1"/>
  <c r="L130" i="21" a="1"/>
  <c r="L297" i="21" a="1"/>
  <c r="L366" i="21" a="1"/>
  <c r="L370" i="22" a="1"/>
  <c r="L173" i="22" a="1"/>
  <c r="L25" i="18" a="1"/>
  <c r="L288" i="22" a="1"/>
  <c r="L140" i="15" a="1"/>
  <c r="L175" i="21" a="1"/>
  <c r="L388" i="17" a="1"/>
  <c r="L89" i="22" a="1"/>
  <c r="L200" i="18" a="1"/>
  <c r="L17" i="22" a="1"/>
  <c r="L334" i="15" a="1"/>
  <c r="L25" i="21" a="1"/>
  <c r="L124" i="22" a="1"/>
  <c r="L229" i="21" a="1"/>
  <c r="L374" i="22" a="1"/>
  <c r="L232" i="22" a="1"/>
  <c r="L66" i="18" a="1"/>
  <c r="L250" i="18" a="1"/>
  <c r="L102" i="21" a="1"/>
  <c r="L213" i="21" a="1"/>
  <c r="L259" i="15" a="1"/>
  <c r="L79" i="17" a="1"/>
  <c r="L294" i="17" a="1"/>
  <c r="L277" i="22" a="1"/>
  <c r="L158" i="21" a="1"/>
  <c r="L354" i="21" a="1"/>
  <c r="L382" i="22" a="1"/>
  <c r="L381" i="21" a="1"/>
  <c r="L249" i="15" a="1"/>
  <c r="L238" i="22" a="1"/>
  <c r="L129" i="15" a="1"/>
  <c r="L262" i="22" a="1"/>
  <c r="L284" i="17" a="1"/>
  <c r="L396" i="22" a="1"/>
  <c r="L5" i="21" a="1"/>
  <c r="L165" i="18" a="1"/>
  <c r="L44" i="15" a="1"/>
  <c r="L262" i="15" a="1"/>
  <c r="L267" i="15" a="1"/>
  <c r="L15" i="17" a="1"/>
  <c r="L103" i="17" a="1"/>
  <c r="L28" i="15" a="1"/>
  <c r="L84" i="15" a="1"/>
  <c r="L163" i="21" a="1"/>
  <c r="L56" i="21" a="1"/>
  <c r="L79" i="18" a="1"/>
  <c r="L95" i="21" a="1"/>
  <c r="L382" i="18" a="1"/>
  <c r="L161" i="21" a="1"/>
  <c r="L326" i="17" a="1"/>
  <c r="L338" i="15" a="1"/>
  <c r="L318" i="18" a="1"/>
  <c r="L50" i="15" a="1"/>
  <c r="L322" i="15" a="1"/>
  <c r="L221" i="18" a="1"/>
  <c r="L185" i="18" a="1"/>
  <c r="L191" i="22" a="1"/>
  <c r="L321" i="15" a="1"/>
  <c r="L357" i="18" a="1"/>
  <c r="L316" i="21" a="1"/>
  <c r="L37" i="18" a="1"/>
  <c r="L121" i="22" a="1"/>
  <c r="L45" i="15" a="1"/>
  <c r="L383" i="21" a="1"/>
  <c r="L174" i="22" a="1"/>
  <c r="L70" i="18" a="1"/>
  <c r="L254" i="17" a="1"/>
  <c r="L283" i="22" a="1"/>
  <c r="L70" i="21" a="1"/>
  <c r="L148" i="21" a="1"/>
  <c r="L198" i="21" a="1"/>
  <c r="L155" i="17" a="1"/>
  <c r="L54" i="22" a="1"/>
  <c r="L238" i="15" a="1"/>
  <c r="L351" i="17" a="1"/>
  <c r="L193" i="15" a="1"/>
  <c r="L115" i="18" a="1"/>
  <c r="L354" i="18" a="1"/>
  <c r="L243" i="17" a="1"/>
  <c r="L312" i="21" a="1"/>
  <c r="L90" i="18" a="1"/>
  <c r="L29" i="21" a="1"/>
  <c r="L277" i="15" a="1"/>
  <c r="L176" i="22" a="1"/>
  <c r="L148" i="22" a="1"/>
  <c r="L362" i="21" a="1"/>
  <c r="L203" i="17" a="1"/>
  <c r="L94" i="15" a="1"/>
  <c r="L45" i="17" a="1"/>
  <c r="L27" i="22" a="1"/>
  <c r="L125" i="15" a="1"/>
  <c r="L349" i="17" a="1"/>
  <c r="L398" i="15" a="1"/>
  <c r="L118" i="22" a="1"/>
  <c r="L327" i="21" a="1"/>
  <c r="L135" i="15" a="1"/>
  <c r="L350" i="15" a="1"/>
  <c r="L321" i="21" a="1"/>
  <c r="L336" i="17" a="1"/>
  <c r="L49" i="17" a="1"/>
  <c r="L303" i="21" a="1"/>
  <c r="L124" i="17" a="1"/>
  <c r="L356" i="18" a="1"/>
  <c r="L43" i="18" a="1"/>
  <c r="L123" i="17" a="1"/>
  <c r="L252" i="17" a="1"/>
  <c r="L356" i="15" a="1"/>
  <c r="L361" i="22" a="1"/>
  <c r="L46" i="17" a="1"/>
  <c r="L212" i="15" a="1"/>
  <c r="L255" i="21" a="1"/>
  <c r="L18" i="15" a="1"/>
  <c r="L95" i="18" a="1"/>
  <c r="L23" i="22" a="1"/>
  <c r="L127" i="18" a="1"/>
  <c r="L193" i="21" a="1"/>
  <c r="L48" i="17" a="1"/>
  <c r="L330" i="21" a="1"/>
  <c r="L190" i="22" a="1"/>
  <c r="L179" i="15" a="1"/>
  <c r="L43" i="17" a="1"/>
  <c r="L99" i="21" a="1"/>
  <c r="L30" i="22" a="1"/>
  <c r="L363" i="17" a="1"/>
  <c r="L288" i="15" a="1"/>
  <c r="L383" i="15" a="1"/>
  <c r="L31" i="18" a="1"/>
  <c r="L153" i="18" a="1"/>
  <c r="L333" i="22" a="1"/>
  <c r="L39" i="18" a="1"/>
  <c r="L386" i="15" a="1"/>
  <c r="L277" i="21" a="1"/>
  <c r="L85" i="21" a="1"/>
  <c r="L365" i="21" a="1"/>
  <c r="L381" i="15" a="1"/>
  <c r="L185" i="22" a="1"/>
  <c r="L5" i="22" a="1"/>
  <c r="L214" i="17" a="1"/>
  <c r="L356" i="22" a="1"/>
  <c r="L29" i="22" a="1"/>
  <c r="L55" i="22" a="1"/>
  <c r="L245" i="15" a="1"/>
  <c r="L132" i="18" a="1"/>
  <c r="L136" i="22" a="1"/>
  <c r="L178" i="15" a="1"/>
  <c r="L206" i="18" a="1"/>
  <c r="L113" i="15" a="1"/>
  <c r="L121" i="17" a="1"/>
  <c r="L275" i="15" a="1"/>
  <c r="L124" i="15" a="1"/>
  <c r="L258" i="15" a="1"/>
  <c r="L215" i="15" a="1"/>
  <c r="L346" i="21" a="1"/>
  <c r="L371" i="17" a="1"/>
  <c r="L235" i="22" a="1"/>
  <c r="L331" i="18" a="1"/>
  <c r="L276" i="17" a="1"/>
  <c r="L94" i="22" a="1"/>
  <c r="L113" i="22" a="1"/>
  <c r="L40" i="22" a="1"/>
  <c r="L382" i="15" a="1"/>
  <c r="L393" i="15" a="1"/>
  <c r="L59" i="15" a="1"/>
  <c r="L296" i="21" a="1"/>
  <c r="L115" i="21" a="1"/>
  <c r="L39" i="22" a="1"/>
  <c r="L250" i="22" a="1"/>
  <c r="L208" i="17" a="1"/>
  <c r="L387" i="17" a="1"/>
  <c r="L388" i="15" a="1"/>
  <c r="L210" i="15" a="1"/>
  <c r="L72" i="17" a="1"/>
  <c r="L171" i="21" a="1"/>
  <c r="L216" i="21" a="1"/>
  <c r="L340" i="21" a="1"/>
  <c r="L207" i="21" a="1"/>
  <c r="L139" i="17" a="1"/>
  <c r="L74" i="21" a="1"/>
  <c r="L58" i="15" a="1"/>
  <c r="L174" i="15" a="1"/>
  <c r="L380" i="15" a="1"/>
  <c r="L15" i="15" a="1"/>
  <c r="L15" i="22" a="1"/>
  <c r="L323" i="17" a="1"/>
  <c r="L293" i="22" a="1"/>
  <c r="L172" i="22" a="1"/>
  <c r="L292" i="17" a="1"/>
  <c r="L399" i="18" a="1"/>
  <c r="L365" i="18" a="1"/>
  <c r="L49" i="15" a="1"/>
  <c r="L211" i="18" a="1"/>
  <c r="L389" i="22" a="1"/>
  <c r="L69" i="22" a="1"/>
  <c r="L32" i="18" a="1"/>
  <c r="L344" i="18" a="1"/>
  <c r="L392" i="22" a="1"/>
  <c r="L84" i="22" a="1"/>
  <c r="L379" i="22" a="1"/>
  <c r="L320" i="22" a="1"/>
  <c r="L362" i="17" a="1"/>
  <c r="L198" i="15" a="1"/>
  <c r="L401" i="22" a="1"/>
  <c r="L188" i="18" a="1"/>
  <c r="L357" i="17" a="1"/>
  <c r="L27" i="15" a="1"/>
  <c r="L94" i="17" a="1"/>
  <c r="L253" i="17" a="1"/>
  <c r="L345" i="17" a="1"/>
  <c r="L22" i="18" a="1"/>
  <c r="L225" i="21" a="1"/>
  <c r="L49" i="18" a="1"/>
  <c r="L108" i="17" a="1"/>
  <c r="L143" i="22" a="1"/>
  <c r="L66" i="17" a="1"/>
  <c r="L215" i="18" a="1"/>
  <c r="L233" i="15" a="1"/>
  <c r="L78" i="22" a="1"/>
  <c r="L270" i="22" a="1"/>
  <c r="L325" i="22" a="1"/>
  <c r="L345" i="22" a="1"/>
  <c r="L84" i="21" a="1"/>
  <c r="L18" i="18" a="1"/>
  <c r="L87" i="22" a="1"/>
  <c r="L270" i="18" a="1"/>
  <c r="L316" i="22" a="1"/>
  <c r="L147" i="18" a="1"/>
  <c r="L263" i="18" a="1"/>
  <c r="L247" i="21" a="1"/>
  <c r="L215" i="22" a="1"/>
  <c r="L307" i="22" a="1"/>
  <c r="L10" i="15" a="1"/>
  <c r="L155" i="22" a="1"/>
  <c r="L149" i="18" a="1"/>
  <c r="L392" i="15" a="1"/>
  <c r="L331" i="15" a="1"/>
  <c r="L251" i="15" a="1"/>
  <c r="L189" i="21" a="1"/>
  <c r="L304" i="17" a="1"/>
  <c r="L13" i="17" a="1"/>
  <c r="L337" i="15" a="1"/>
  <c r="L20" i="18" a="1"/>
  <c r="L47" i="18" a="1"/>
  <c r="L245" i="17" a="1"/>
  <c r="L325" i="17" a="1"/>
  <c r="L261" i="17" a="1"/>
  <c r="L176" i="15" a="1"/>
  <c r="L288" i="17" a="1"/>
  <c r="L19" i="18" a="1"/>
  <c r="L355" i="18" a="1"/>
  <c r="L8" i="22" a="1"/>
  <c r="L341" i="22" a="1"/>
  <c r="L203" i="22" a="1"/>
  <c r="L373" i="22" a="1"/>
  <c r="L357" i="21" a="1"/>
  <c r="L219" i="15" a="1"/>
  <c r="L141" i="17" a="1"/>
  <c r="L192" i="18" a="1"/>
  <c r="L302" i="18" a="1"/>
  <c r="L243" i="21" a="1"/>
  <c r="L118" i="21" a="1"/>
  <c r="L40" i="21" a="1"/>
  <c r="L298" i="18" a="1"/>
  <c r="L244" i="18" a="1"/>
  <c r="L266" i="15" a="1"/>
  <c r="L96" i="15" a="1"/>
  <c r="L101" i="22" a="1"/>
  <c r="L12" i="22" a="1"/>
  <c r="L188" i="15" a="1"/>
  <c r="L324" i="17" a="1"/>
  <c r="L265" i="17" a="1"/>
  <c r="L151" i="17" a="1"/>
  <c r="L273" i="17" a="1"/>
  <c r="L286" i="15" a="1"/>
  <c r="L79" i="15" a="1"/>
  <c r="L231" i="17" a="1"/>
  <c r="L220" i="21" a="1"/>
  <c r="L159" i="22" a="1"/>
  <c r="L309" i="17" a="1"/>
  <c r="L8" i="15" a="1"/>
  <c r="L38" i="15" a="1"/>
  <c r="L54" i="18" a="1"/>
  <c r="L67" i="18" a="1"/>
  <c r="L176" i="21" a="1"/>
  <c r="L306" i="22" a="1"/>
  <c r="L364" i="22" a="1"/>
  <c r="L134" i="21" a="1"/>
  <c r="L281" i="22" a="1"/>
  <c r="L62" i="15" a="1"/>
  <c r="L371" i="22" a="1"/>
  <c r="L68" i="18" a="1"/>
  <c r="L251" i="22" a="1"/>
  <c r="L88" i="22" a="1"/>
  <c r="L99" i="22" a="1"/>
  <c r="L91" i="15" a="1"/>
  <c r="L139" i="18" a="1"/>
  <c r="L204" i="22" a="1"/>
  <c r="L391" i="18" a="1"/>
  <c r="L260" i="15" a="1"/>
  <c r="L97" i="15" a="1"/>
  <c r="L82" i="15" a="1"/>
  <c r="L105" i="15" a="1"/>
  <c r="L127" i="17" a="1"/>
  <c r="L152" i="17" a="1"/>
  <c r="L228" i="17" a="1"/>
  <c r="L179" i="17" a="1"/>
  <c r="L340" i="15" a="1"/>
  <c r="L252" i="15" a="1"/>
  <c r="L9" i="18" a="1"/>
  <c r="L387" i="18" a="1"/>
  <c r="L11" i="22" a="1"/>
  <c r="L283" i="18" a="1"/>
  <c r="L380" i="22" a="1"/>
  <c r="L334" i="17" a="1"/>
  <c r="L335" i="17" a="1"/>
  <c r="L340" i="17" a="1"/>
  <c r="L161" i="15" a="1"/>
  <c r="L26" i="22" a="1"/>
  <c r="L128" i="15" a="1"/>
  <c r="L213" i="17" a="1"/>
  <c r="L341" i="17" a="1"/>
  <c r="L232" i="21" a="1"/>
  <c r="L201" i="21" a="1"/>
  <c r="L68" i="21" a="1"/>
  <c r="L261" i="18" a="1"/>
  <c r="L401" i="21" a="1"/>
  <c r="L272" i="22" a="1"/>
  <c r="L64" i="18" a="1"/>
  <c r="L383" i="18" a="1"/>
  <c r="L51" i="18" a="1"/>
  <c r="L324" i="22" a="1"/>
  <c r="L285" i="17" a="1"/>
  <c r="L69" i="18" a="1"/>
  <c r="L294" i="22" a="1"/>
  <c r="L399" i="21" a="1"/>
  <c r="L122" i="21" a="1"/>
  <c r="L321" i="22" a="1"/>
  <c r="L337" i="22" a="1"/>
  <c r="L291" i="17" a="1"/>
  <c r="L53" i="17" a="1"/>
  <c r="L218" i="22" a="1"/>
  <c r="L116" i="15" a="1"/>
  <c r="L207" i="17" a="1"/>
  <c r="L228" i="15" a="1"/>
  <c r="L361" i="15" a="1"/>
  <c r="L318" i="15" a="1"/>
  <c r="L351" i="22" a="1"/>
  <c r="L248" i="18" a="1"/>
  <c r="L401" i="18" a="1"/>
  <c r="L242" i="18" a="1"/>
  <c r="L274" i="17" a="1"/>
  <c r="L110" i="17" a="1"/>
  <c r="L63" i="22" a="1"/>
  <c r="L95" i="22" a="1"/>
  <c r="L46" i="21" a="1"/>
  <c r="L90" i="15" a="1"/>
  <c r="L104" i="18" a="1"/>
  <c r="L249" i="21" a="1"/>
  <c r="L253" i="21" a="1"/>
  <c r="L80" i="18" a="1"/>
  <c r="L281" i="18" a="1"/>
  <c r="L183" i="18" a="1"/>
  <c r="L7" i="18" a="1"/>
  <c r="L170" i="15" a="1"/>
  <c r="L21" i="21" a="1"/>
  <c r="L205" i="22" a="1"/>
  <c r="L13" i="22" a="1"/>
  <c r="L177" i="22" a="1"/>
  <c r="L279" i="18" a="1"/>
  <c r="L381" i="18" a="1"/>
  <c r="L315" i="18" a="1"/>
  <c r="L377" i="18" a="1"/>
  <c r="L139" i="15" a="1"/>
  <c r="L336" i="15" a="1"/>
  <c r="L158" i="15" a="1"/>
  <c r="L178" i="21" a="1"/>
  <c r="L186" i="22" a="1"/>
  <c r="L224" i="22" a="1"/>
  <c r="L278" i="15" a="1"/>
  <c r="L169" i="17" a="1"/>
  <c r="L159" i="17" a="1"/>
  <c r="L308" i="15" a="1"/>
  <c r="L3" i="18" a="1"/>
  <c r="L392" i="17" a="1"/>
  <c r="L167" i="21" a="1"/>
  <c r="L25" i="17" a="1"/>
  <c r="L303" i="15" a="1"/>
  <c r="L317" i="22" a="1"/>
  <c r="L214" i="18" a="1"/>
  <c r="L4" i="22" a="1"/>
  <c r="L243" i="22" a="1"/>
  <c r="L86" i="22" a="1"/>
  <c r="L138" i="15" a="1"/>
  <c r="L293" i="15" a="1"/>
  <c r="L273" i="15" a="1"/>
  <c r="L162" i="22" a="1"/>
  <c r="L285" i="22" a="1"/>
  <c r="L49" i="21" a="1"/>
  <c r="L53" i="21" a="1"/>
  <c r="L42" i="22" a="1"/>
  <c r="L87" i="17" a="1"/>
  <c r="L141" i="21" a="1"/>
  <c r="L62" i="22" a="1"/>
  <c r="L53" i="22" a="1"/>
  <c r="L51" i="15" a="1"/>
  <c r="L200" i="15" a="1"/>
  <c r="L283" i="17" a="1"/>
  <c r="L371" i="15" a="1"/>
  <c r="L369" i="15" a="1"/>
  <c r="L105" i="18" a="1"/>
  <c r="L127" i="22" a="1"/>
  <c r="L393" i="17" a="1"/>
  <c r="L341" i="18" a="1"/>
  <c r="L232" i="17" a="1"/>
  <c r="L93" i="17" a="1"/>
  <c r="L26" i="21" a="1"/>
  <c r="L39" i="21" a="1"/>
  <c r="L248" i="22" a="1"/>
  <c r="L327" i="18" a="1"/>
  <c r="L101" i="15" a="1"/>
  <c r="L122" i="18" a="1"/>
  <c r="L309" i="22" a="1"/>
  <c r="L202" i="18" a="1"/>
  <c r="L44" i="21" a="1"/>
  <c r="L38" i="21" a="1"/>
  <c r="L170" i="21" a="1"/>
  <c r="L181" i="18" a="1"/>
  <c r="L77" i="18" a="1"/>
  <c r="L41" i="18" a="1"/>
  <c r="L359" i="18" a="1"/>
  <c r="L275" i="21" a="1"/>
  <c r="L147" i="21" a="1"/>
  <c r="L349" i="21" a="1"/>
  <c r="L16" i="22" a="1"/>
  <c r="L254" i="18" a="1"/>
  <c r="L88" i="21" a="1"/>
  <c r="L338" i="22" a="1"/>
  <c r="L104" i="22" a="1"/>
  <c r="L144" i="21" a="1"/>
  <c r="L257" i="17" a="1"/>
  <c r="L370" i="17" a="1"/>
  <c r="L198" i="17" a="1"/>
  <c r="L379" i="21" a="1"/>
  <c r="L330" i="22" a="1"/>
  <c r="L254" i="21" a="1"/>
  <c r="L391" i="22" a="1"/>
  <c r="L335" i="21" a="1"/>
  <c r="L269" i="17" a="1"/>
  <c r="L126" i="17" a="1"/>
  <c r="L60" i="15" a="1"/>
  <c r="L187" i="18" a="1"/>
  <c r="L375" i="21" a="1"/>
  <c r="L271" i="21" a="1"/>
  <c r="L156" i="22" a="1"/>
  <c r="L268" i="21" a="1"/>
  <c r="L89" i="21" a="1"/>
  <c r="L147" i="17" a="1"/>
  <c r="L300" i="21" a="1"/>
  <c r="L214" i="21" a="1"/>
  <c r="L248" i="21" a="1"/>
  <c r="L85" i="17" a="1"/>
  <c r="L126" i="21" a="1"/>
  <c r="L189" i="15" a="1"/>
  <c r="L53" i="15" a="1"/>
  <c r="L386" i="17" a="1"/>
  <c r="L71" i="17" a="1"/>
  <c r="L160" i="17" a="1"/>
  <c r="L188" i="17" a="1"/>
  <c r="L203" i="18" a="1"/>
  <c r="L358" i="21" a="1"/>
  <c r="L264" i="22" a="1"/>
  <c r="L317" i="15" a="1"/>
  <c r="L101" i="17" a="1"/>
  <c r="L84" i="17" a="1"/>
  <c r="L154" i="17" a="1"/>
  <c r="L343" i="18" a="1"/>
  <c r="L250" i="21" a="1"/>
  <c r="L130" i="22" a="1"/>
  <c r="L272" i="21" a="1"/>
  <c r="L363" i="18" a="1"/>
  <c r="L400" i="15" a="1"/>
  <c r="L85" i="22" a="1"/>
  <c r="L134" i="17" a="1"/>
  <c r="L164" i="21" a="1"/>
  <c r="L263" i="15" a="1"/>
  <c r="L68" i="15" a="1"/>
  <c r="L339" i="15" a="1"/>
  <c r="L299" i="21" a="1"/>
  <c r="L346" i="22" a="1"/>
  <c r="L285" i="21" a="1"/>
  <c r="L114" i="17" a="1"/>
  <c r="L173" i="21" a="1"/>
  <c r="L233" i="21" a="1"/>
  <c r="L252" i="18" a="1"/>
  <c r="L145" i="18" a="1"/>
  <c r="L394" i="21" a="1"/>
  <c r="L59" i="17" a="1"/>
  <c r="L103" i="21" a="1"/>
  <c r="L186" i="18" a="1"/>
  <c r="L31" i="22" a="1"/>
  <c r="L22" i="22" a="1"/>
  <c r="L30" i="18" a="1"/>
  <c r="L166" i="21" a="1"/>
  <c r="L93" i="15" a="1"/>
  <c r="L48" i="22" a="1"/>
  <c r="L320" i="15" a="1"/>
  <c r="L185" i="15" a="1"/>
  <c r="L52" i="22" a="1"/>
  <c r="L61" i="15" a="1"/>
  <c r="L77" i="15" a="1"/>
  <c r="L329" i="17" a="1"/>
  <c r="L15" i="21" a="1"/>
  <c r="L210" i="17" a="1"/>
  <c r="L393" i="18" a="1"/>
  <c r="L260" i="22" a="1"/>
  <c r="L361" i="18" a="1"/>
  <c r="L346" i="15" a="1"/>
  <c r="L260" i="18" a="1"/>
  <c r="L159" i="15" a="1"/>
  <c r="L120" i="18" a="1"/>
  <c r="L350" i="18" a="1"/>
  <c r="L170" i="22" a="1"/>
  <c r="L149" i="22" a="1"/>
  <c r="L284" i="22" a="1"/>
  <c r="L21" i="15" a="1"/>
  <c r="L21" i="17" a="1"/>
  <c r="L327" i="15" a="1"/>
  <c r="L249" i="22" a="1"/>
  <c r="L227" i="17" a="1"/>
  <c r="L316" i="15" a="1"/>
  <c r="L27" i="17" a="1"/>
  <c r="L348" i="22" a="1"/>
  <c r="L258" i="18" a="1"/>
  <c r="L337" i="18" a="1"/>
  <c r="L82" i="18" a="1"/>
  <c r="L92" i="18" a="1"/>
  <c r="L359" i="15" a="1"/>
  <c r="L23" i="17" a="1"/>
  <c r="L190" i="21" a="1"/>
  <c r="L229" i="22" a="1"/>
  <c r="L152" i="22" a="1"/>
  <c r="L189" i="17" a="1"/>
  <c r="L143" i="18" a="1"/>
  <c r="L295" i="22" a="1"/>
  <c r="L313" i="15" a="1"/>
  <c r="L353" i="22" a="1"/>
  <c r="L51" i="22" a="1"/>
  <c r="L382" i="17" a="1"/>
  <c r="L61" i="18" a="1"/>
  <c r="L56" i="18" a="1"/>
  <c r="L133" i="18" a="1"/>
  <c r="L77" i="21" a="1"/>
  <c r="L2" i="18" a="1"/>
  <c r="L360" i="21" a="1"/>
  <c r="L256" i="17" a="1"/>
  <c r="L264" i="15" a="1"/>
  <c r="L68" i="17" a="1"/>
  <c r="L199" i="22" a="1"/>
  <c r="L384" i="18" a="1"/>
  <c r="L73" i="15" a="1"/>
  <c r="L8" i="18" a="1"/>
  <c r="L143" i="17" a="1"/>
  <c r="L384" i="21" a="1"/>
  <c r="L216" i="22" a="1"/>
  <c r="L123" i="15" a="1"/>
  <c r="L187" i="21" a="1"/>
  <c r="L211" i="21" a="1"/>
  <c r="L310" i="21" a="1"/>
  <c r="L332" i="15" a="1"/>
  <c r="L33" i="18" a="1"/>
  <c r="L191" i="15" a="1"/>
  <c r="L306" i="15" a="1"/>
  <c r="L236" i="17" a="1"/>
  <c r="L220" i="15" a="1"/>
  <c r="L400" i="17" a="1"/>
  <c r="L278" i="17" a="1"/>
  <c r="L75" i="21" a="1"/>
  <c r="L156" i="21" a="1"/>
  <c r="L219" i="22" a="1"/>
  <c r="L5" i="15" a="1"/>
  <c r="L198" i="18" a="1"/>
  <c r="L116" i="17" a="1"/>
  <c r="L199" i="17" a="1"/>
  <c r="L241" i="18" a="1"/>
  <c r="L67" i="15" a="1"/>
  <c r="L15" i="18" a="1"/>
  <c r="L175" i="15" a="1"/>
  <c r="L228" i="21" a="1"/>
  <c r="L196" i="21" a="1"/>
  <c r="L301" i="18" a="1"/>
  <c r="L372" i="18" a="1"/>
  <c r="L141" i="15" a="1"/>
  <c r="L35" i="15" a="1"/>
  <c r="L110" i="22" a="1"/>
  <c r="L280" i="21" a="1"/>
  <c r="L20" i="21" a="1"/>
  <c r="L177" i="21" a="1"/>
  <c r="L94" i="21" a="1"/>
  <c r="L378" i="15" a="1"/>
  <c r="L22" i="15" a="1"/>
  <c r="L234" i="21" a="1"/>
  <c r="L134" i="22" a="1"/>
  <c r="L55" i="21" a="1"/>
  <c r="L245" i="21" a="1"/>
  <c r="L315" i="22" a="1"/>
  <c r="L33" i="17" a="1"/>
  <c r="L351" i="21" a="1"/>
  <c r="L127" i="15" a="1"/>
  <c r="L256" i="22" a="1"/>
  <c r="L296" i="22" a="1"/>
  <c r="L256" i="18" a="1"/>
  <c r="L87" i="15" a="1"/>
  <c r="L269" i="18" a="1"/>
  <c r="L205" i="17" a="1"/>
  <c r="L291" i="21" a="1"/>
  <c r="L367" i="22" a="1"/>
  <c r="L230" i="18" a="1"/>
  <c r="L249" i="18" a="1"/>
  <c r="L125" i="21" a="1"/>
  <c r="L303" i="18" a="1"/>
  <c r="L270" i="17" a="1"/>
  <c r="L298" i="21" a="1"/>
  <c r="L234" i="22" a="1"/>
  <c r="L398" i="21" a="1"/>
  <c r="L200" i="22" a="1"/>
  <c r="L63" i="21" a="1"/>
  <c r="L156" i="17" a="1"/>
  <c r="L69" i="21" a="1"/>
  <c r="L267" i="17" a="1"/>
  <c r="L110" i="21" a="1"/>
  <c r="L155" i="21" a="1"/>
  <c r="L372" i="21" a="1"/>
  <c r="L195" i="21" a="1"/>
  <c r="L379" i="17" a="1"/>
  <c r="L304" i="21" a="1"/>
  <c r="L311" i="22" a="1"/>
  <c r="L169" i="22" a="1"/>
  <c r="L128" i="22" a="1"/>
  <c r="L52" i="18" a="1"/>
  <c r="L120" i="15" a="1"/>
  <c r="L51" i="17" a="1"/>
  <c r="L103" i="18" a="1"/>
  <c r="L243" i="18" a="1"/>
  <c r="L191" i="18" a="1"/>
  <c r="L366" i="18" a="1"/>
  <c r="L264" i="18" a="1"/>
  <c r="L374" i="21" a="1"/>
  <c r="L34" i="15" a="1"/>
  <c r="L31" i="17" a="1"/>
  <c r="L385" i="15" a="1"/>
  <c r="L282" i="17" a="1"/>
  <c r="L210" i="21" a="1"/>
  <c r="L367" i="21" a="1"/>
  <c r="L4" i="21" a="1"/>
  <c r="L35" i="21" a="1"/>
  <c r="L168" i="18" a="1"/>
  <c r="L263" i="17" a="1"/>
  <c r="L345" i="21" a="1"/>
  <c r="L398" i="22" a="1"/>
  <c r="L186" i="17" a="1"/>
  <c r="L255" i="22" a="1"/>
  <c r="L269" i="21" a="1"/>
  <c r="L394" i="22" a="1"/>
  <c r="L53" i="18" a="1"/>
  <c r="L106" i="21" a="1"/>
  <c r="L222" i="21" a="1"/>
  <c r="L233" i="18" a="1"/>
  <c r="L279" i="15" a="1"/>
  <c r="L237" i="21" a="1"/>
  <c r="L339" i="22" a="1"/>
  <c r="L240" i="22" a="1"/>
  <c r="L7" i="22" a="1"/>
  <c r="L378" i="21" a="1"/>
  <c r="L277" i="17" a="1"/>
  <c r="L215" i="21" a="1"/>
  <c r="L75" i="22" a="1"/>
  <c r="L149" i="17" a="1"/>
  <c r="L386" i="18" a="1"/>
  <c r="L224" i="18" a="1"/>
  <c r="L102" i="22" a="1"/>
  <c r="L377" i="22" a="1"/>
  <c r="L348" i="15" a="1"/>
  <c r="L181" i="22" a="1"/>
  <c r="L213" i="15" a="1"/>
  <c r="L303" i="22" a="1"/>
  <c r="L217" i="17" a="1"/>
  <c r="L161" i="17" a="1"/>
  <c r="L307" i="15" a="1"/>
  <c r="L81" i="17" a="1"/>
  <c r="L129" i="18" a="1"/>
  <c r="L271" i="15" a="1"/>
  <c r="L119" i="22" a="1"/>
  <c r="L149" i="21" a="1"/>
  <c r="L289" i="15" a="1"/>
  <c r="L155" i="18" a="1"/>
  <c r="L373" i="17" a="1"/>
  <c r="L336" i="18" a="1"/>
  <c r="L261" i="22" a="1"/>
  <c r="L354" i="22" a="1"/>
  <c r="L193" i="18" a="1"/>
  <c r="L199" i="21" a="1"/>
  <c r="L343" i="21" a="1"/>
  <c r="L208" i="21" a="1"/>
  <c r="L107" i="17" a="1"/>
  <c r="L343" i="17" a="1"/>
  <c r="L299" i="15" a="1"/>
  <c r="L3" i="15" a="1"/>
  <c r="L218" i="15" a="1"/>
  <c r="L224" i="15" a="1"/>
  <c r="L47" i="22" a="1"/>
  <c r="L88" i="17" a="1"/>
  <c r="L131" i="21" a="1"/>
  <c r="L195" i="17" a="1"/>
  <c r="L275" i="22" a="1"/>
  <c r="L364" i="17" a="1"/>
  <c r="L61" i="17" a="1"/>
  <c r="L338" i="21" a="1"/>
  <c r="L167" i="15" a="1"/>
  <c r="L358" i="17" a="1"/>
  <c r="L370" i="15" a="1"/>
  <c r="L176" i="18" a="1"/>
  <c r="L379" i="18" a="1"/>
  <c r="L5" i="18" a="1"/>
  <c r="L239" i="21" a="1"/>
  <c r="L271" i="22" a="1"/>
  <c r="L212" i="21" a="1"/>
  <c r="L299" i="22" a="1"/>
  <c r="L65" i="21" a="1"/>
  <c r="L253" i="22" a="1"/>
  <c r="L146" i="17" a="1"/>
  <c r="L395" i="17" a="1"/>
  <c r="L226" i="22" a="1"/>
  <c r="L98" i="21" a="1"/>
  <c r="L206" i="22" a="1"/>
  <c r="L324" i="21" a="1"/>
  <c r="L366" i="17" a="1"/>
  <c r="L26" i="15" a="1"/>
  <c r="L95" i="17" a="1"/>
  <c r="L35" i="22" a="1"/>
  <c r="L74" i="15" a="1"/>
  <c r="L236" i="21" a="1"/>
  <c r="L89" i="18" a="1"/>
  <c r="L129" i="17" a="1"/>
  <c r="L227" i="18" a="1"/>
  <c r="L48" i="18" a="1"/>
  <c r="L184" i="21" a="1"/>
  <c r="L323" i="15" a="1"/>
  <c r="L371" i="21" a="1"/>
  <c r="L328" i="22" a="1"/>
  <c r="L82" i="22" a="1"/>
  <c r="L57" i="17" a="1"/>
  <c r="L301" i="17" a="1"/>
  <c r="L355" i="22" a="1"/>
  <c r="L44" i="17" a="1"/>
  <c r="L32" i="22" a="1"/>
  <c r="L190" i="17" a="1"/>
  <c r="L283" i="21" a="1"/>
  <c r="L305" i="22" a="1"/>
  <c r="L384" i="17" a="1"/>
  <c r="L294" i="18" a="1"/>
  <c r="L311" i="17" a="1"/>
  <c r="L334" i="18" a="1"/>
  <c r="L395" i="22" a="1"/>
  <c r="L123" i="21" a="1"/>
  <c r="L140" i="18" a="1"/>
  <c r="L319" i="22" a="1"/>
  <c r="L385" i="18" a="1"/>
  <c r="L265" i="21" a="1"/>
  <c r="L218" i="21" a="1"/>
  <c r="L166" i="22" a="1"/>
  <c r="L68" i="22" a="1"/>
  <c r="L102" i="17" a="1"/>
  <c r="L56" i="22" a="1"/>
  <c r="L112" i="17" a="1"/>
  <c r="L40" i="18" a="1"/>
  <c r="L82" i="21" a="1"/>
  <c r="L132" i="17" a="1"/>
  <c r="L107" i="21" a="1"/>
  <c r="L230" i="21" a="1"/>
  <c r="L153" i="17" a="1"/>
  <c r="L358" i="22" a="1"/>
  <c r="L150" i="17" a="1"/>
  <c r="L395" i="18" a="1"/>
  <c r="L150" i="22" a="1"/>
  <c r="L329" i="18" a="1"/>
  <c r="L203" i="15" a="1"/>
  <c r="L313" i="21" a="1"/>
  <c r="L317" i="21" a="1"/>
  <c r="L295" i="15" a="1"/>
  <c r="L223" i="21" a="1"/>
  <c r="L170" i="17" a="1"/>
  <c r="L38" i="22" a="1"/>
  <c r="L297" i="17" a="1"/>
  <c r="L247" i="18" a="1"/>
  <c r="L196" i="18" a="1"/>
  <c r="L50" i="22" a="1"/>
  <c r="L342" i="22" a="1"/>
  <c r="L23" i="15" a="1"/>
  <c r="L79" i="22" a="1"/>
  <c r="L209" i="21" a="1"/>
  <c r="L60" i="18" a="1"/>
  <c r="L309" i="21" a="1"/>
  <c r="L157" i="22" a="1"/>
  <c r="L332" i="18" a="1"/>
  <c r="L322" i="18" a="1"/>
  <c r="L20" i="17" a="1"/>
  <c r="L364" i="21" a="1"/>
  <c r="L27" i="21" a="1"/>
  <c r="L391" i="17" a="1"/>
  <c r="L241" i="15" a="1"/>
  <c r="L182" i="15" a="1"/>
  <c r="L197" i="17" a="1"/>
  <c r="L74" i="17" a="1"/>
  <c r="L92" i="21" a="1"/>
  <c r="L243" i="15" a="1"/>
  <c r="L202" i="17" a="1"/>
  <c r="L315" i="17" a="1"/>
  <c r="L255" i="15" a="1"/>
  <c r="L144" i="22" a="1"/>
  <c r="L142" i="15" a="1"/>
  <c r="L246" i="22" a="1"/>
  <c r="L148" i="15" a="1"/>
  <c r="L96" i="21" a="1"/>
  <c r="L32" i="15" a="1"/>
  <c r="L212" i="18" a="1"/>
  <c r="L172" i="15" a="1"/>
  <c r="L332" i="17" a="1"/>
  <c r="L138" i="22" a="1"/>
  <c r="L23" i="21" a="1"/>
  <c r="L117" i="22" a="1"/>
  <c r="L352" i="21" a="1"/>
  <c r="L3" i="21" a="1"/>
  <c r="L104" i="17" a="1"/>
  <c r="L201" i="17" a="1"/>
  <c r="L160" i="22" a="1"/>
  <c r="L187" i="22" a="1"/>
  <c r="L300" i="17" a="1"/>
  <c r="L330" i="18" a="1"/>
  <c r="L103" i="15" a="1"/>
  <c r="L369" i="22" a="1"/>
  <c r="L117" i="21" a="1"/>
  <c r="L71" i="21" a="1"/>
  <c r="L98" i="15" a="1"/>
  <c r="L376" i="15" a="1"/>
  <c r="L229" i="15" a="1"/>
  <c r="L290" i="15" a="1"/>
  <c r="L310" i="17" a="1"/>
  <c r="L205" i="18" a="1"/>
  <c r="L18" i="21" a="1"/>
  <c r="L327" i="22" a="1"/>
  <c r="L51" i="21" a="1"/>
  <c r="L210" i="22" a="1"/>
  <c r="L235" i="21" a="1"/>
  <c r="L99" i="18" a="1"/>
  <c r="L254" i="15" a="1"/>
  <c r="L359" i="22" a="1"/>
  <c r="L42" i="21" a="1"/>
  <c r="L152" i="15" a="1"/>
  <c r="L345" i="18" a="1"/>
  <c r="L363" i="21" a="1"/>
  <c r="L236" i="22" a="1"/>
  <c r="L102" i="18" a="1"/>
  <c r="L280" i="22" a="1"/>
  <c r="L153" i="22" a="1"/>
  <c r="L127" i="21" a="1"/>
  <c r="L360" i="17" a="1"/>
  <c r="L323" i="18" a="1"/>
  <c r="L214" i="15" a="1"/>
  <c r="L132" i="15" a="1"/>
  <c r="L350" i="22" a="1"/>
  <c r="L387" i="21" a="1"/>
  <c r="L395" i="15" a="1"/>
  <c r="L294" i="15" a="1"/>
  <c r="L311" i="21" a="1"/>
  <c r="L77" i="22" a="1"/>
  <c r="L109" i="15" a="1"/>
  <c r="L349" i="22" a="1"/>
  <c r="L324" i="18" a="1"/>
  <c r="L14" i="15" a="1"/>
  <c r="L137" i="15" a="1"/>
  <c r="L302" i="17" a="1"/>
  <c r="L300" i="18" a="1"/>
  <c r="L204" i="21" a="1"/>
  <c r="L181" i="15" a="1"/>
  <c r="L195" i="22" a="1"/>
  <c r="L274" i="21" a="1"/>
  <c r="L287" i="21" a="1"/>
  <c r="L202" i="21" a="1"/>
  <c r="L36" i="21" a="1"/>
  <c r="L108" i="21" a="1"/>
  <c r="L190" i="18" a="1"/>
  <c r="L166" i="17" a="1"/>
  <c r="L390" i="21" a="1"/>
  <c r="L309" i="15" a="1"/>
  <c r="L281" i="15" a="1"/>
  <c r="L397" i="18" a="1"/>
  <c r="L154" i="15" a="1"/>
  <c r="L290" i="21" a="1"/>
  <c r="L133" i="22" a="1"/>
  <c r="L240" i="15" a="1"/>
  <c r="L91" i="21" a="1"/>
  <c r="L38" i="17" a="1"/>
  <c r="L286" i="21" a="1"/>
  <c r="L164" i="22" a="1"/>
  <c r="L228" i="18" a="1"/>
  <c r="L121" i="15" a="1"/>
  <c r="L8" i="21" a="1"/>
  <c r="L11" i="21" a="1"/>
  <c r="L284" i="18" a="1"/>
  <c r="L346" i="18" a="1"/>
  <c r="L167" i="17" a="1"/>
  <c r="L389" i="17" a="1"/>
  <c r="L177" i="17" a="1"/>
  <c r="L128" i="17" a="1"/>
  <c r="L24" i="21" a="1"/>
  <c r="L377" i="17" a="1"/>
  <c r="L391" i="21" a="1"/>
  <c r="L98" i="17" a="1"/>
  <c r="L89" i="17" a="1"/>
  <c r="L98" i="22" a="1"/>
  <c r="L124" i="21" a="1"/>
  <c r="L323" i="21" a="1"/>
  <c r="L261" i="21" a="1"/>
  <c r="L274" i="18" a="1"/>
  <c r="L154" i="21" a="1"/>
  <c r="L78" i="21" a="1"/>
  <c r="L76" i="17" a="1"/>
  <c r="L123" i="18" a="1"/>
  <c r="L359" i="17" a="1"/>
  <c r="L159" i="18" a="1"/>
  <c r="L286" i="18" a="1"/>
  <c r="L246" i="15" a="1"/>
  <c r="L196" i="17" a="1"/>
  <c r="L10" i="17" a="1"/>
  <c r="L329" i="21" a="1"/>
  <c r="L381" i="22" a="1"/>
  <c r="L321" i="17" a="1"/>
  <c r="L220" i="18" a="1"/>
  <c r="L87" i="21" a="1"/>
  <c r="L262" i="18" a="1"/>
  <c r="L141" i="22" a="1"/>
  <c r="L222" i="18" a="1"/>
  <c r="L147" i="15" a="1"/>
  <c r="L19" i="21" a="1"/>
  <c r="L209" i="18" a="1"/>
  <c r="L168" i="21" a="1"/>
  <c r="L139" i="22" a="1"/>
  <c r="L305" i="17" a="1"/>
  <c r="L364" i="18" a="1"/>
  <c r="L341" i="21" a="1"/>
  <c r="L59" i="18" a="1"/>
  <c r="L156" i="18" a="1"/>
  <c r="L325" i="21" a="1"/>
  <c r="L349" i="15" a="1"/>
  <c r="L34" i="17" a="1"/>
  <c r="L304" i="22" a="1"/>
  <c r="L380" i="17" a="1"/>
  <c r="L295" i="21" a="1"/>
  <c r="L160" i="21" a="1"/>
  <c r="L25" i="22" a="1"/>
  <c r="L126" i="15" a="1"/>
  <c r="L272" i="15" a="1"/>
  <c r="L217" i="21" a="1"/>
  <c r="L105" i="17" a="1"/>
  <c r="L52" i="15" a="1"/>
  <c r="L50" i="21" a="1"/>
  <c r="L214" i="22" a="1"/>
  <c r="L227" i="21" a="1"/>
  <c r="L112" i="15" a="1"/>
  <c r="L161" i="22" a="1"/>
  <c r="L140" i="17" a="1"/>
  <c r="L194" i="17" a="1"/>
  <c r="L184" i="18" a="1"/>
  <c r="L118" i="15" a="1"/>
  <c r="L61" i="21" a="1"/>
  <c r="L11" i="15" a="1"/>
  <c r="L22" i="17" a="1"/>
  <c r="L287" i="17" a="1"/>
  <c r="L131" i="22" a="1"/>
  <c r="L397" i="22" a="1"/>
  <c r="AC95" i="2"/>
  <c r="AA95" i="2"/>
  <c r="AB95" i="2"/>
  <c r="Z95" i="2"/>
  <c r="Y95" i="2"/>
  <c r="U95" i="2"/>
  <c r="T95" i="2"/>
  <c r="E199" i="10"/>
  <c r="L371" i="19"/>
  <c r="L143" i="19"/>
  <c r="L25" i="19"/>
  <c r="L10" i="19"/>
  <c r="L125" i="19"/>
  <c r="L380" i="19"/>
  <c r="L232" i="19"/>
  <c r="L328" i="19"/>
  <c r="L384" i="19"/>
  <c r="L234" i="19"/>
  <c r="L5" i="19"/>
  <c r="L130" i="19"/>
  <c r="L18" i="19"/>
  <c r="L386" i="19"/>
  <c r="L246" i="19"/>
  <c r="L263" i="19"/>
  <c r="L270" i="19"/>
  <c r="L345" i="19"/>
  <c r="L235" i="19"/>
  <c r="L24" i="19"/>
  <c r="L287" i="19"/>
  <c r="L317" i="19"/>
  <c r="L211" i="19"/>
  <c r="L76" i="19"/>
  <c r="L54" i="19"/>
  <c r="L82" i="19"/>
  <c r="L335" i="19"/>
  <c r="L57" i="19"/>
  <c r="L227" i="19"/>
  <c r="L399" i="19"/>
  <c r="L361" i="19"/>
  <c r="L374" i="19"/>
  <c r="L172" i="19"/>
  <c r="L333" i="19"/>
  <c r="L357" i="19"/>
  <c r="L63" i="19"/>
  <c r="L182" i="19"/>
  <c r="L28" i="19"/>
  <c r="L36" i="19"/>
  <c r="L395" i="19"/>
  <c r="L260" i="19"/>
  <c r="L354" i="19"/>
  <c r="L65" i="19"/>
  <c r="L15" i="19"/>
  <c r="L185" i="19"/>
  <c r="L148" i="19"/>
  <c r="L181" i="19"/>
  <c r="L29" i="19"/>
  <c r="L209" i="19"/>
  <c r="L283" i="19"/>
  <c r="L124" i="19"/>
  <c r="L216" i="19"/>
  <c r="L295" i="19"/>
  <c r="L107" i="19"/>
  <c r="L48" i="19"/>
  <c r="L297" i="19"/>
  <c r="L236" i="19"/>
  <c r="L37" i="19"/>
  <c r="L313" i="19"/>
  <c r="L244" i="19"/>
  <c r="L305" i="19"/>
  <c r="L197" i="19"/>
  <c r="L321" i="19"/>
  <c r="L134" i="19"/>
  <c r="L310" i="19"/>
  <c r="L341" i="19"/>
  <c r="L141" i="19"/>
  <c r="L6" i="19"/>
  <c r="L215" i="19"/>
  <c r="L276" i="19"/>
  <c r="L84" i="19"/>
  <c r="L94" i="19"/>
  <c r="L184" i="19"/>
  <c r="L163" i="19"/>
  <c r="L43" i="19"/>
  <c r="L42" i="19"/>
  <c r="L102" i="19"/>
  <c r="L271" i="19"/>
  <c r="L214" i="19"/>
  <c r="L237" i="19"/>
  <c r="L220" i="19"/>
  <c r="L111" i="19"/>
  <c r="L230" i="19"/>
  <c r="L78" i="19"/>
  <c r="L224" i="19"/>
  <c r="L101" i="19"/>
  <c r="L120" i="19"/>
  <c r="L112" i="19"/>
  <c r="L156" i="19"/>
  <c r="L377" i="19"/>
  <c r="L60" i="19"/>
  <c r="L308" i="19"/>
  <c r="L240" i="19"/>
  <c r="L358" i="19"/>
  <c r="L332" i="19"/>
  <c r="L146" i="19"/>
  <c r="L167" i="19"/>
  <c r="L56" i="19"/>
  <c r="L147" i="19"/>
  <c r="L338" i="19"/>
  <c r="L64" i="19"/>
  <c r="L351" i="19"/>
  <c r="L362" i="19"/>
  <c r="L286" i="19"/>
  <c r="L382" i="19"/>
  <c r="L114" i="19"/>
  <c r="L93" i="19"/>
  <c r="L213" i="19"/>
  <c r="L379" i="19"/>
  <c r="L289" i="19"/>
  <c r="L262" i="19"/>
  <c r="L117" i="19"/>
  <c r="L40" i="19"/>
  <c r="L266" i="19"/>
  <c r="L46" i="19"/>
  <c r="L318" i="19"/>
  <c r="L38" i="19"/>
  <c r="L274" i="19"/>
  <c r="L190" i="19"/>
  <c r="L77" i="19"/>
  <c r="L160" i="19"/>
  <c r="L153" i="19"/>
  <c r="L385" i="19"/>
  <c r="L394" i="19"/>
  <c r="L250" i="19"/>
  <c r="L47" i="19"/>
  <c r="L278" i="19"/>
  <c r="L104" i="19"/>
  <c r="L91" i="19"/>
  <c r="L367" i="19"/>
  <c r="L401" i="19"/>
  <c r="L92" i="19"/>
  <c r="L294" i="19"/>
  <c r="L116" i="19"/>
  <c r="L208" i="19"/>
  <c r="L368" i="19"/>
  <c r="L291" i="19"/>
  <c r="L292" i="19"/>
  <c r="L121" i="19"/>
  <c r="L304" i="19"/>
  <c r="L347" i="19"/>
  <c r="L183" i="19"/>
  <c r="L202" i="19"/>
  <c r="L252" i="19"/>
  <c r="L103" i="19"/>
  <c r="L140" i="19"/>
  <c r="L192" i="19"/>
  <c r="L383" i="19"/>
  <c r="L17" i="19"/>
  <c r="L127" i="19"/>
  <c r="L69" i="19"/>
  <c r="L296" i="19"/>
  <c r="L346" i="19"/>
  <c r="L391" i="19"/>
  <c r="L284" i="19"/>
  <c r="L315" i="19"/>
  <c r="L195" i="19"/>
  <c r="L200" i="19"/>
  <c r="L86" i="19"/>
  <c r="L174" i="19"/>
  <c r="L288" i="19"/>
  <c r="L39" i="19"/>
  <c r="L290" i="19"/>
  <c r="L131" i="19"/>
  <c r="L180" i="19"/>
  <c r="L301" i="19"/>
  <c r="L33" i="19"/>
  <c r="L381" i="19"/>
  <c r="L229" i="19"/>
  <c r="L225" i="19"/>
  <c r="L74" i="19"/>
  <c r="L138" i="19"/>
  <c r="L329" i="19"/>
  <c r="L179" i="19"/>
  <c r="L353" i="19"/>
  <c r="L27" i="19"/>
  <c r="L265" i="19"/>
  <c r="L137" i="19"/>
  <c r="L268" i="19"/>
  <c r="L7" i="19"/>
  <c r="L49" i="19"/>
  <c r="L108" i="19"/>
  <c r="L397" i="19"/>
  <c r="L142" i="19"/>
  <c r="L133" i="19"/>
  <c r="L194" i="19"/>
  <c r="L323" i="19"/>
  <c r="L389" i="19"/>
  <c r="L285" i="19"/>
  <c r="L113" i="19"/>
  <c r="L256" i="19"/>
  <c r="L21" i="19"/>
  <c r="L269" i="19"/>
  <c r="L105" i="19"/>
  <c r="L314" i="19"/>
  <c r="L331" i="19"/>
  <c r="L173" i="19"/>
  <c r="L11" i="19"/>
  <c r="L159" i="19"/>
  <c r="L193" i="19"/>
  <c r="L44" i="19"/>
  <c r="L85" i="19"/>
  <c r="L231" i="19"/>
  <c r="L122" i="19"/>
  <c r="L118" i="19"/>
  <c r="L282" i="19"/>
  <c r="L355" i="19"/>
  <c r="L16" i="19"/>
  <c r="L238" i="19"/>
  <c r="L196" i="19"/>
  <c r="L3" i="19"/>
  <c r="L219" i="19"/>
  <c r="L204" i="19"/>
  <c r="L369" i="19"/>
  <c r="L336" i="19"/>
  <c r="L241" i="19"/>
  <c r="L168" i="19"/>
  <c r="L267" i="19"/>
  <c r="L210" i="19"/>
  <c r="L50" i="19"/>
  <c r="L218" i="19"/>
  <c r="L176" i="19"/>
  <c r="L14" i="19"/>
  <c r="L4" i="19"/>
  <c r="L255" i="19"/>
  <c r="L356" i="19"/>
  <c r="L366" i="19"/>
  <c r="L26" i="19"/>
  <c r="L175" i="19"/>
  <c r="L152" i="19"/>
  <c r="L388" i="19"/>
  <c r="L339" i="19"/>
  <c r="L205" i="19"/>
  <c r="L275" i="19"/>
  <c r="L387" i="19"/>
  <c r="L166" i="19"/>
  <c r="L325" i="19"/>
  <c r="L364" i="19"/>
  <c r="L154" i="19"/>
  <c r="L299" i="19"/>
  <c r="L99" i="19"/>
  <c r="L51" i="19"/>
  <c r="L309" i="19"/>
  <c r="L327" i="19"/>
  <c r="L128" i="19"/>
  <c r="L79" i="19"/>
  <c r="L165" i="19"/>
  <c r="L201" i="19"/>
  <c r="L59" i="19"/>
  <c r="L303" i="19"/>
  <c r="L349" i="19"/>
  <c r="L273" i="19"/>
  <c r="L144" i="19"/>
  <c r="L109" i="16"/>
  <c r="L157" i="16"/>
  <c r="L230" i="16"/>
  <c r="L186" i="16"/>
  <c r="L355" i="16"/>
  <c r="L232" i="16"/>
  <c r="L213" i="16"/>
  <c r="L3" i="16"/>
  <c r="L184" i="16"/>
  <c r="L228" i="16"/>
  <c r="L110" i="16"/>
  <c r="L93" i="16"/>
  <c r="L354" i="16"/>
  <c r="L92" i="16"/>
  <c r="L269" i="16"/>
  <c r="L139" i="16"/>
  <c r="L333" i="16"/>
  <c r="L132" i="16"/>
  <c r="L86" i="16"/>
  <c r="L395" i="16"/>
  <c r="L181" i="16"/>
  <c r="L334" i="16"/>
  <c r="L361" i="16"/>
  <c r="L383" i="16"/>
  <c r="L70" i="16"/>
  <c r="L159" i="16"/>
  <c r="L290" i="16"/>
  <c r="L156" i="16"/>
  <c r="L131" i="16"/>
  <c r="L347" i="16"/>
  <c r="L328" i="16"/>
  <c r="L386" i="16"/>
  <c r="L322" i="16"/>
  <c r="L294" i="16"/>
  <c r="L126" i="16"/>
  <c r="L198" i="16"/>
  <c r="L87" i="16"/>
  <c r="L84" i="16"/>
  <c r="L280" i="16"/>
  <c r="L392" i="16"/>
  <c r="L117" i="16"/>
  <c r="L81" i="16"/>
  <c r="L237" i="16"/>
  <c r="L177" i="16"/>
  <c r="L2" i="16"/>
  <c r="L287" i="16"/>
  <c r="L133" i="16"/>
  <c r="L276" i="16"/>
  <c r="L74" i="16"/>
  <c r="L209" i="16"/>
  <c r="L21" i="16"/>
  <c r="L381" i="16"/>
  <c r="L78" i="16"/>
  <c r="L267" i="16"/>
  <c r="L367" i="16"/>
  <c r="L352" i="16"/>
  <c r="L192" i="16"/>
  <c r="L174" i="16"/>
  <c r="L90" i="16"/>
  <c r="L162" i="16"/>
  <c r="L331" i="16"/>
  <c r="L272" i="16"/>
  <c r="L75" i="16"/>
  <c r="L123" i="16"/>
  <c r="L265" i="16"/>
  <c r="L144" i="16"/>
  <c r="L12" i="16"/>
  <c r="L49" i="16"/>
  <c r="L128" i="16"/>
  <c r="L366" i="16"/>
  <c r="L399" i="16"/>
  <c r="L205" i="16"/>
  <c r="L288" i="16"/>
  <c r="L8" i="16"/>
  <c r="L363" i="16"/>
  <c r="L114" i="16"/>
  <c r="L397" i="16"/>
  <c r="L349" i="16"/>
  <c r="L260" i="16"/>
  <c r="L100" i="16"/>
  <c r="L231" i="16"/>
  <c r="L371" i="16"/>
  <c r="L98" i="16"/>
  <c r="L266" i="16"/>
  <c r="L88" i="16"/>
  <c r="L375" i="16"/>
  <c r="L298" i="16"/>
  <c r="L396" i="16"/>
  <c r="L43" i="16"/>
  <c r="L248" i="16"/>
  <c r="L279" i="16"/>
  <c r="L188" i="16"/>
  <c r="L62" i="16"/>
  <c r="L10" i="16"/>
  <c r="L214" i="16"/>
  <c r="L212" i="16"/>
  <c r="L167" i="16"/>
  <c r="L6" i="16"/>
  <c r="L285" i="16"/>
  <c r="L326" i="16"/>
  <c r="L82" i="16"/>
  <c r="L30" i="16"/>
  <c r="L202" i="16"/>
  <c r="L217" i="16"/>
  <c r="L11" i="16"/>
  <c r="L137" i="16"/>
  <c r="L327" i="16"/>
  <c r="L340" i="16"/>
  <c r="L155" i="19"/>
  <c r="L62" i="19"/>
  <c r="L89" i="19"/>
  <c r="L136" i="19"/>
  <c r="L302" i="19"/>
  <c r="L177" i="19"/>
  <c r="L365" i="19"/>
  <c r="L360" i="19"/>
  <c r="L23" i="19"/>
  <c r="L87" i="19"/>
  <c r="L400" i="19"/>
  <c r="L298" i="19"/>
  <c r="L109" i="19"/>
  <c r="L348" i="19"/>
  <c r="L188" i="19"/>
  <c r="L248" i="19"/>
  <c r="L88" i="19"/>
  <c r="L258" i="19"/>
  <c r="L115" i="19"/>
  <c r="L129" i="19"/>
  <c r="L277" i="19"/>
  <c r="L157" i="19"/>
  <c r="L198" i="19"/>
  <c r="L161" i="19"/>
  <c r="L279" i="19"/>
  <c r="L100" i="19"/>
  <c r="L373" i="19"/>
  <c r="L340" i="19"/>
  <c r="L81" i="19"/>
  <c r="L324" i="19"/>
  <c r="L186" i="19"/>
  <c r="L80" i="19"/>
  <c r="L376" i="19"/>
  <c r="L239" i="19"/>
  <c r="L243" i="19"/>
  <c r="L199" i="19"/>
  <c r="L126" i="19"/>
  <c r="L312" i="19"/>
  <c r="L261" i="19"/>
  <c r="L242" i="19"/>
  <c r="L326" i="19"/>
  <c r="L222" i="19"/>
  <c r="L396" i="19"/>
  <c r="L187" i="19"/>
  <c r="L370" i="19"/>
  <c r="L171" i="19"/>
  <c r="L259" i="19"/>
  <c r="L344" i="19"/>
  <c r="L343" i="19"/>
  <c r="L191" i="19"/>
  <c r="L12" i="19"/>
  <c r="L337" i="19"/>
  <c r="L203" i="19"/>
  <c r="L316" i="19"/>
  <c r="L41" i="19"/>
  <c r="L30" i="19"/>
  <c r="L212" i="19"/>
  <c r="L20" i="19"/>
  <c r="L9" i="19"/>
  <c r="L206" i="19"/>
  <c r="L75" i="19"/>
  <c r="L342" i="19"/>
  <c r="L164" i="19"/>
  <c r="L149" i="19"/>
  <c r="L31" i="19"/>
  <c r="L398" i="19"/>
  <c r="L322" i="19"/>
  <c r="L58" i="19"/>
  <c r="L71" i="19"/>
  <c r="L73" i="19"/>
  <c r="L45" i="19"/>
  <c r="L123" i="19"/>
  <c r="L169" i="19"/>
  <c r="L264" i="19"/>
  <c r="L66" i="19"/>
  <c r="L72" i="19"/>
  <c r="L132" i="19"/>
  <c r="L253" i="19"/>
  <c r="L96" i="19"/>
  <c r="L372" i="19"/>
  <c r="L95" i="19"/>
  <c r="L145" i="19"/>
  <c r="L378" i="19"/>
  <c r="L70" i="19"/>
  <c r="L251" i="19"/>
  <c r="L330" i="19"/>
  <c r="L52" i="19"/>
  <c r="L34" i="19"/>
  <c r="L53" i="19"/>
  <c r="L61" i="19"/>
  <c r="L247" i="19"/>
  <c r="L170" i="19"/>
  <c r="L352" i="19"/>
  <c r="L98" i="19"/>
  <c r="L135" i="19"/>
  <c r="L110" i="19"/>
  <c r="L189" i="19"/>
  <c r="L319" i="19"/>
  <c r="L207" i="19"/>
  <c r="L311" i="19"/>
  <c r="L233" i="19"/>
  <c r="L245" i="19"/>
  <c r="L281" i="19"/>
  <c r="L19" i="19"/>
  <c r="L158" i="19"/>
  <c r="L32" i="19"/>
  <c r="L359" i="19"/>
  <c r="L8" i="19"/>
  <c r="L178" i="19"/>
  <c r="L293" i="19"/>
  <c r="L280" i="19"/>
  <c r="L249" i="19"/>
  <c r="L55" i="19"/>
  <c r="L272" i="19"/>
  <c r="L13" i="19"/>
  <c r="L320" i="19"/>
  <c r="L390" i="19"/>
  <c r="L350" i="19"/>
  <c r="L68" i="19"/>
  <c r="L139" i="19"/>
  <c r="L226" i="19"/>
  <c r="L83" i="19"/>
  <c r="L221" i="19"/>
  <c r="L90" i="19"/>
  <c r="L363" i="19"/>
  <c r="L254" i="19"/>
  <c r="L119" i="19"/>
  <c r="L334" i="19"/>
  <c r="L67" i="19"/>
  <c r="L392" i="19"/>
  <c r="L375" i="19"/>
  <c r="L162" i="19"/>
  <c r="L307" i="19"/>
  <c r="L223" i="19"/>
  <c r="L106" i="19"/>
  <c r="L151" i="19"/>
  <c r="L306" i="19"/>
  <c r="L35" i="19"/>
  <c r="L97" i="19"/>
  <c r="L2" i="19"/>
  <c r="L228" i="19"/>
  <c r="L150" i="19"/>
  <c r="L217" i="19"/>
  <c r="L22" i="19"/>
  <c r="L300" i="19"/>
  <c r="L257" i="19"/>
  <c r="L393" i="19"/>
  <c r="L149" i="16"/>
  <c r="L196" i="16"/>
  <c r="L390" i="16"/>
  <c r="L309" i="16"/>
  <c r="L337" i="16"/>
  <c r="L211" i="16"/>
  <c r="L220" i="16"/>
  <c r="L142" i="16"/>
  <c r="L376" i="16"/>
  <c r="L169" i="16"/>
  <c r="L365" i="16"/>
  <c r="L348" i="16"/>
  <c r="L389" i="16"/>
  <c r="L254" i="16"/>
  <c r="L106" i="16"/>
  <c r="L222" i="16"/>
  <c r="L235" i="16"/>
  <c r="L259" i="16"/>
  <c r="L60" i="16"/>
  <c r="L113" i="16"/>
  <c r="L145" i="16"/>
  <c r="L15" i="16"/>
  <c r="L351" i="16"/>
  <c r="L58" i="16"/>
  <c r="L236" i="16"/>
  <c r="L393" i="16"/>
  <c r="L178" i="16"/>
  <c r="L14" i="16"/>
  <c r="L48" i="16"/>
  <c r="L24" i="16"/>
  <c r="L293" i="16"/>
  <c r="L249" i="16"/>
  <c r="L107" i="16"/>
  <c r="L301" i="16"/>
  <c r="L103" i="16"/>
  <c r="L13" i="16"/>
  <c r="L250" i="16"/>
  <c r="L311" i="16"/>
  <c r="L252" i="16"/>
  <c r="L47" i="16"/>
  <c r="L360" i="16"/>
  <c r="L154" i="16"/>
  <c r="L238" i="16"/>
  <c r="L241" i="16"/>
  <c r="L338" i="16"/>
  <c r="L164" i="16"/>
  <c r="L271" i="16"/>
  <c r="L208" i="16"/>
  <c r="L203" i="16"/>
  <c r="L320" i="16"/>
  <c r="L257" i="16"/>
  <c r="L73" i="16"/>
  <c r="L17" i="16"/>
  <c r="L65" i="16"/>
  <c r="L180" i="16"/>
  <c r="L136" i="16"/>
  <c r="L50" i="16"/>
  <c r="L369" i="16"/>
  <c r="L378" i="16"/>
  <c r="L33" i="16"/>
  <c r="L166" i="16"/>
  <c r="L72" i="16"/>
  <c r="L342" i="16"/>
  <c r="L194" i="16"/>
  <c r="L108" i="16"/>
  <c r="L55" i="16"/>
  <c r="L221" i="16"/>
  <c r="L101" i="16"/>
  <c r="L323" i="16"/>
  <c r="L335" i="16"/>
  <c r="L304" i="16"/>
  <c r="L359" i="16"/>
  <c r="L204" i="16"/>
  <c r="L380" i="16"/>
  <c r="L300" i="16"/>
  <c r="L61" i="16"/>
  <c r="L296" i="16"/>
  <c r="L273" i="16"/>
  <c r="L25" i="16"/>
  <c r="L148" i="16"/>
  <c r="L258" i="16"/>
  <c r="L173" i="16"/>
  <c r="L175" i="16"/>
  <c r="L244" i="16"/>
  <c r="L151" i="16"/>
  <c r="L243" i="16"/>
  <c r="L171" i="16"/>
  <c r="L286" i="16"/>
  <c r="L124" i="16"/>
  <c r="L277" i="16"/>
  <c r="L372" i="16"/>
  <c r="L115" i="16"/>
  <c r="L384" i="16"/>
  <c r="L305" i="16"/>
  <c r="L179" i="16"/>
  <c r="L336" i="16"/>
  <c r="L219" i="16"/>
  <c r="L275" i="16"/>
  <c r="L42" i="16"/>
  <c r="L129" i="16"/>
  <c r="L317" i="16"/>
  <c r="L79" i="16"/>
  <c r="L368" i="16"/>
  <c r="L127" i="16"/>
  <c r="L161" i="16"/>
  <c r="L57" i="16"/>
  <c r="L284" i="16"/>
  <c r="L39" i="16"/>
  <c r="L330" i="16"/>
  <c r="L353" i="16"/>
  <c r="L374" i="16"/>
  <c r="L321" i="16"/>
  <c r="L226" i="16"/>
  <c r="L310" i="16"/>
  <c r="L176" i="16"/>
  <c r="L246" i="16"/>
  <c r="L41" i="16"/>
  <c r="L130" i="16"/>
  <c r="L264" i="16"/>
  <c r="L104" i="16"/>
  <c r="L183" i="16"/>
  <c r="L245" i="16"/>
  <c r="L210" i="16"/>
  <c r="L206" i="16"/>
  <c r="L138" i="16"/>
  <c r="L401" i="16"/>
  <c r="L314" i="16"/>
  <c r="L256" i="16"/>
  <c r="L66" i="16"/>
  <c r="L5" i="16"/>
  <c r="L185" i="16"/>
  <c r="L234" i="16"/>
  <c r="L168" i="16"/>
  <c r="L44" i="16"/>
  <c r="L268" i="16"/>
  <c r="L152" i="16"/>
  <c r="L316" i="16"/>
  <c r="L398" i="16"/>
  <c r="L155" i="16"/>
  <c r="L63" i="16"/>
  <c r="L199" i="16"/>
  <c r="L263" i="16"/>
  <c r="L229" i="16"/>
  <c r="L135" i="16"/>
  <c r="L297" i="16"/>
  <c r="L291" i="16"/>
  <c r="L112" i="16"/>
  <c r="L377" i="16"/>
  <c r="L140" i="16"/>
  <c r="L190" i="16"/>
  <c r="L345" i="16"/>
  <c r="L18" i="16"/>
  <c r="L189" i="16"/>
  <c r="L23" i="16"/>
  <c r="L307" i="16"/>
  <c r="L9" i="16"/>
  <c r="L318" i="16"/>
  <c r="L51" i="16"/>
  <c r="L121" i="16"/>
  <c r="L281" i="16"/>
  <c r="L95" i="16"/>
  <c r="L56" i="16"/>
  <c r="L223" i="16"/>
  <c r="L343" i="16"/>
  <c r="L150" i="16"/>
  <c r="L83" i="16"/>
  <c r="L36" i="16"/>
  <c r="L373" i="16"/>
  <c r="L20" i="16"/>
  <c r="L134" i="16"/>
  <c r="L315" i="16"/>
  <c r="L306" i="16"/>
  <c r="L282" i="16"/>
  <c r="L71" i="16"/>
  <c r="L89" i="16"/>
  <c r="L400" i="16"/>
  <c r="L242" i="16"/>
  <c r="L364" i="16"/>
  <c r="L303" i="16"/>
  <c r="L274" i="16"/>
  <c r="L195" i="16"/>
  <c r="L251" i="16"/>
  <c r="L52" i="16"/>
  <c r="L201" i="16"/>
  <c r="L215" i="16"/>
  <c r="L247" i="16"/>
  <c r="L182" i="16"/>
  <c r="L324" i="16"/>
  <c r="L391" i="16"/>
  <c r="L26" i="16"/>
  <c r="L158" i="16"/>
  <c r="L111" i="16"/>
  <c r="L295" i="16"/>
  <c r="L388" i="16"/>
  <c r="L68" i="16"/>
  <c r="L96" i="16"/>
  <c r="L35" i="16"/>
  <c r="L153" i="16"/>
  <c r="L356" i="16"/>
  <c r="L116" i="16"/>
  <c r="L172" i="16"/>
  <c r="L344" i="16"/>
  <c r="L339" i="16"/>
  <c r="L165" i="16"/>
  <c r="L382" i="16"/>
  <c r="L118" i="16"/>
  <c r="L239" i="16"/>
  <c r="L308" i="16"/>
  <c r="L46" i="16"/>
  <c r="L32" i="16"/>
  <c r="L59" i="16"/>
  <c r="L99" i="16"/>
  <c r="L224" i="16"/>
  <c r="L119" i="16"/>
  <c r="L385" i="16"/>
  <c r="L350" i="16"/>
  <c r="L97" i="16"/>
  <c r="L38" i="16"/>
  <c r="L31" i="16"/>
  <c r="L394" i="16"/>
  <c r="L7" i="16"/>
  <c r="L193" i="16"/>
  <c r="L34" i="16"/>
  <c r="L261" i="16"/>
  <c r="L27" i="16"/>
  <c r="L102" i="16"/>
  <c r="L91" i="16"/>
  <c r="L94" i="16"/>
  <c r="L146" i="16"/>
  <c r="L187" i="16"/>
  <c r="L325" i="16"/>
  <c r="L218" i="16"/>
  <c r="L64" i="16"/>
  <c r="L362" i="16"/>
  <c r="L283" i="16"/>
  <c r="L16" i="16"/>
  <c r="L122" i="16"/>
  <c r="L170" i="16"/>
  <c r="L105" i="16"/>
  <c r="L77" i="16"/>
  <c r="L120" i="16"/>
  <c r="L387" i="16"/>
  <c r="L29" i="16"/>
  <c r="L253" i="16"/>
  <c r="L85" i="16"/>
  <c r="L45" i="16"/>
  <c r="L341" i="16"/>
  <c r="L292" i="16"/>
  <c r="L160" i="16"/>
  <c r="L312" i="16"/>
  <c r="L357" i="16"/>
  <c r="L163" i="16"/>
  <c r="L216" i="16"/>
  <c r="L313" i="16"/>
  <c r="L262" i="16"/>
  <c r="L69" i="16"/>
  <c r="L80" i="16"/>
  <c r="L289" i="16"/>
  <c r="L379" i="16"/>
  <c r="L40" i="16"/>
  <c r="L240" i="16"/>
  <c r="L370" i="16"/>
  <c r="L53" i="16"/>
  <c r="L4" i="16"/>
  <c r="L22" i="16"/>
  <c r="L147" i="16"/>
  <c r="L143" i="16"/>
  <c r="L227" i="16"/>
  <c r="L76" i="16"/>
  <c r="L270" i="16"/>
  <c r="L191" i="16"/>
  <c r="L255" i="16"/>
  <c r="L141" i="16"/>
  <c r="L329" i="16"/>
  <c r="L207" i="16"/>
  <c r="L358" i="16"/>
  <c r="L37" i="16"/>
  <c r="L28" i="16"/>
  <c r="L54" i="16"/>
  <c r="L319" i="16"/>
  <c r="L197" i="16"/>
  <c r="L302" i="16"/>
  <c r="L346" i="16"/>
  <c r="L125" i="16"/>
  <c r="L233" i="16"/>
  <c r="L332" i="16"/>
  <c r="L278" i="16"/>
  <c r="L200" i="16"/>
  <c r="L225" i="16"/>
  <c r="L299" i="16"/>
  <c r="L78" i="20"/>
  <c r="L27" i="20"/>
  <c r="L185" i="20"/>
  <c r="L251" i="20"/>
  <c r="L132" i="20"/>
  <c r="L20" i="20"/>
  <c r="L375" i="20"/>
  <c r="L274" i="20"/>
  <c r="L29" i="20"/>
  <c r="L396" i="20"/>
  <c r="L198" i="20"/>
  <c r="L358" i="20"/>
  <c r="L145" i="20"/>
  <c r="L9" i="20"/>
  <c r="L89" i="20"/>
  <c r="L378" i="20"/>
  <c r="L291" i="20"/>
  <c r="L31" i="20"/>
  <c r="L125" i="20"/>
  <c r="L273" i="20"/>
  <c r="L220" i="20"/>
  <c r="L8" i="20"/>
  <c r="L82" i="20"/>
  <c r="L340" i="20"/>
  <c r="L359" i="20"/>
  <c r="L225" i="20"/>
  <c r="L174" i="20"/>
  <c r="L90" i="20"/>
  <c r="L110" i="20"/>
  <c r="L123" i="20"/>
  <c r="L176" i="20"/>
  <c r="L60" i="20"/>
  <c r="L19" i="20"/>
  <c r="L40" i="20"/>
  <c r="L221" i="20"/>
  <c r="L112" i="20"/>
  <c r="L393" i="20"/>
  <c r="L180" i="20"/>
  <c r="L38" i="20"/>
  <c r="L397" i="20"/>
  <c r="L59" i="20"/>
  <c r="L177" i="20"/>
  <c r="L71" i="20"/>
  <c r="L129" i="20"/>
  <c r="L33" i="20"/>
  <c r="L309" i="20"/>
  <c r="L128" i="20"/>
  <c r="L376" i="20"/>
  <c r="L336" i="20"/>
  <c r="L97" i="20"/>
  <c r="L395" i="20"/>
  <c r="L261" i="20"/>
  <c r="L22" i="20"/>
  <c r="L187" i="20"/>
  <c r="L300" i="20"/>
  <c r="L264" i="20"/>
  <c r="L137" i="20"/>
  <c r="L65" i="20"/>
  <c r="L242" i="20"/>
  <c r="L139" i="20"/>
  <c r="L368" i="20"/>
  <c r="L18" i="20"/>
  <c r="L147" i="20"/>
  <c r="L256" i="20"/>
  <c r="L21" i="20"/>
  <c r="L258" i="20"/>
  <c r="L202" i="20"/>
  <c r="L355" i="20"/>
  <c r="L171" i="20"/>
  <c r="L133" i="20"/>
  <c r="L197" i="20"/>
  <c r="L377" i="20"/>
  <c r="L195" i="20"/>
  <c r="L19" i="16"/>
  <c r="L67" i="16"/>
  <c r="L305" i="20"/>
  <c r="L381" i="20"/>
  <c r="L318" i="20"/>
  <c r="L200" i="20"/>
  <c r="L329" i="20"/>
  <c r="L259" i="20"/>
  <c r="L75" i="20"/>
  <c r="L226" i="20"/>
  <c r="L290" i="20"/>
  <c r="L238" i="20"/>
  <c r="L367" i="20"/>
  <c r="L109" i="20"/>
  <c r="L328" i="20"/>
  <c r="L240" i="20"/>
  <c r="L304" i="20"/>
  <c r="L208" i="20"/>
  <c r="L337" i="20"/>
  <c r="L107" i="20"/>
  <c r="L124" i="20"/>
  <c r="L160" i="20"/>
  <c r="L237" i="20"/>
  <c r="L79" i="20"/>
  <c r="L190" i="20"/>
  <c r="L179" i="20"/>
  <c r="L230" i="20"/>
  <c r="L172" i="20"/>
  <c r="L224" i="20"/>
  <c r="L370" i="20"/>
  <c r="L353" i="20"/>
  <c r="L390" i="20"/>
  <c r="L283" i="20"/>
  <c r="L7" i="20"/>
  <c r="L245" i="20"/>
  <c r="L219" i="20"/>
  <c r="L106" i="20"/>
  <c r="L121" i="20"/>
  <c r="L81" i="20"/>
  <c r="L103" i="20"/>
  <c r="L253" i="20"/>
  <c r="L186" i="20"/>
  <c r="L50" i="20"/>
  <c r="L201" i="20"/>
  <c r="L67" i="20"/>
  <c r="L286" i="20"/>
  <c r="L56" i="20"/>
  <c r="L278" i="20"/>
  <c r="L339" i="20"/>
  <c r="L234" i="20"/>
  <c r="L228" i="20"/>
  <c r="L296" i="20"/>
  <c r="L167" i="20"/>
  <c r="L13" i="20"/>
  <c r="L333" i="20"/>
  <c r="L233" i="20"/>
  <c r="L46" i="20"/>
  <c r="L394" i="20"/>
  <c r="L322" i="20"/>
  <c r="L212" i="20"/>
  <c r="L297" i="20"/>
  <c r="L325" i="20"/>
  <c r="L371" i="20"/>
  <c r="L84" i="20"/>
  <c r="L293" i="20"/>
  <c r="L351" i="20"/>
  <c r="L161" i="20"/>
  <c r="L74" i="20"/>
  <c r="L47" i="20"/>
  <c r="L262" i="20"/>
  <c r="L275" i="20"/>
  <c r="L380" i="20"/>
  <c r="L326" i="20"/>
  <c r="L310" i="20"/>
  <c r="L148" i="20"/>
  <c r="L88" i="20"/>
  <c r="L91" i="20"/>
  <c r="L319" i="20"/>
  <c r="L254" i="20"/>
  <c r="L271" i="20"/>
  <c r="L25" i="20"/>
  <c r="L39" i="20"/>
  <c r="L357" i="20"/>
  <c r="L44" i="20"/>
  <c r="L41" i="20"/>
  <c r="L114" i="20"/>
  <c r="L203" i="20"/>
  <c r="L140" i="20"/>
  <c r="L207" i="20"/>
  <c r="L10" i="20"/>
  <c r="L108" i="20"/>
  <c r="L93" i="20"/>
  <c r="L213" i="20"/>
  <c r="L102" i="20"/>
  <c r="L303" i="20"/>
  <c r="L206" i="20"/>
  <c r="L382" i="20"/>
  <c r="L23" i="20"/>
  <c r="L150" i="20"/>
  <c r="L116" i="20"/>
  <c r="L209" i="20"/>
  <c r="L287" i="20"/>
  <c r="L269" i="20"/>
  <c r="L136" i="20"/>
  <c r="L205" i="20"/>
  <c r="L365" i="20"/>
  <c r="L346" i="20"/>
  <c r="L315" i="20"/>
  <c r="L76" i="20"/>
  <c r="L141" i="20"/>
  <c r="L34" i="20"/>
  <c r="L28" i="20"/>
  <c r="L135" i="20"/>
  <c r="L165" i="20"/>
  <c r="L364" i="20"/>
  <c r="L96" i="20"/>
  <c r="L282" i="20"/>
  <c r="L276" i="20"/>
  <c r="L159" i="20"/>
  <c r="L5" i="20"/>
  <c r="L146" i="20"/>
  <c r="L95" i="20"/>
  <c r="L215" i="20"/>
  <c r="L156" i="20"/>
  <c r="L134" i="20"/>
  <c r="L360" i="20"/>
  <c r="L227" i="20"/>
  <c r="L113" i="20"/>
  <c r="L281" i="20"/>
  <c r="L344" i="20"/>
  <c r="L169" i="20"/>
  <c r="L265" i="20"/>
  <c r="L204" i="20"/>
  <c r="L101" i="20"/>
  <c r="L327" i="20"/>
  <c r="L373" i="20"/>
  <c r="L239" i="20"/>
  <c r="L216" i="20"/>
  <c r="L248" i="20"/>
  <c r="L162" i="20"/>
  <c r="L193" i="20"/>
  <c r="L387" i="20"/>
  <c r="L277" i="20"/>
  <c r="L372" i="20"/>
  <c r="L324" i="20"/>
  <c r="L347" i="20"/>
  <c r="L119" i="20"/>
  <c r="L62" i="20"/>
  <c r="L343" i="20"/>
  <c r="L100" i="20"/>
  <c r="L294" i="20"/>
  <c r="L335" i="20"/>
  <c r="L366" i="20"/>
  <c r="L247" i="20"/>
  <c r="L64" i="20"/>
  <c r="L299" i="20"/>
  <c r="L369" i="20"/>
  <c r="L362" i="20"/>
  <c r="L349" i="20"/>
  <c r="L14" i="20"/>
  <c r="L341" i="20"/>
  <c r="L158" i="20"/>
  <c r="L223" i="20"/>
  <c r="L92" i="20"/>
  <c r="L214" i="20"/>
  <c r="L188" i="20"/>
  <c r="L260" i="20"/>
  <c r="L401" i="20"/>
  <c r="L55" i="20"/>
  <c r="L94" i="20"/>
  <c r="L279" i="20"/>
  <c r="L154" i="20"/>
  <c r="L332" i="20"/>
  <c r="L316" i="20"/>
  <c r="L182" i="20"/>
  <c r="L138" i="20"/>
  <c r="L345" i="20"/>
  <c r="L126" i="20"/>
  <c r="L386" i="20"/>
  <c r="L144" i="20"/>
  <c r="L348" i="20"/>
  <c r="L26" i="20"/>
  <c r="L400" i="20"/>
  <c r="L292" i="20"/>
  <c r="L313" i="20"/>
  <c r="L289" i="20"/>
  <c r="L3" i="20"/>
  <c r="L4" i="20"/>
  <c r="L122" i="20"/>
  <c r="L157" i="20"/>
  <c r="L389" i="20"/>
  <c r="L184" i="20"/>
  <c r="L155" i="20"/>
  <c r="L163" i="20"/>
  <c r="L317" i="20"/>
  <c r="L170" i="20"/>
  <c r="L149" i="20"/>
  <c r="L17" i="20"/>
  <c r="L53" i="20"/>
  <c r="L115" i="20"/>
  <c r="L244" i="20"/>
  <c r="L51" i="20"/>
  <c r="L218" i="20"/>
  <c r="L338" i="20"/>
  <c r="L173" i="20"/>
  <c r="L152" i="20"/>
  <c r="L191" i="20"/>
  <c r="L54" i="20"/>
  <c r="L49" i="20"/>
  <c r="L272" i="20"/>
  <c r="L399" i="20"/>
  <c r="L61" i="20"/>
  <c r="L306" i="20"/>
  <c r="L178" i="20"/>
  <c r="L331" i="20"/>
  <c r="L48" i="20"/>
  <c r="L37" i="20"/>
  <c r="L266" i="20"/>
  <c r="L24" i="20"/>
  <c r="L232" i="20"/>
  <c r="L255" i="20"/>
  <c r="L57" i="20"/>
  <c r="L168" i="20"/>
  <c r="L72" i="20"/>
  <c r="L111" i="20"/>
  <c r="L298" i="20"/>
  <c r="L142" i="20"/>
  <c r="L267" i="20"/>
  <c r="L11" i="20"/>
  <c r="L320" i="20"/>
  <c r="L68" i="20"/>
  <c r="L86" i="20"/>
  <c r="L385" i="20"/>
  <c r="L183" i="20"/>
  <c r="L235" i="20"/>
  <c r="L83" i="20"/>
  <c r="L151" i="20"/>
  <c r="L263" i="20"/>
  <c r="L241" i="20"/>
  <c r="L6" i="20"/>
  <c r="L342" i="20"/>
  <c r="L58" i="20"/>
  <c r="L16" i="20"/>
  <c r="L285" i="20"/>
  <c r="L192" i="20"/>
  <c r="L217" i="20"/>
  <c r="L15" i="20"/>
  <c r="L243" i="20"/>
  <c r="L379" i="20"/>
  <c r="L85" i="20"/>
  <c r="L295" i="20"/>
  <c r="L363" i="20"/>
  <c r="L308" i="20"/>
  <c r="L80" i="20"/>
  <c r="L231" i="20"/>
  <c r="L311" i="20"/>
  <c r="L392" i="20"/>
  <c r="L166" i="20"/>
  <c r="L288" i="20"/>
  <c r="L361" i="20"/>
  <c r="L99" i="20"/>
  <c r="L45" i="20"/>
  <c r="L321" i="20"/>
  <c r="L194" i="20"/>
  <c r="L252" i="20"/>
  <c r="L323" i="20"/>
  <c r="L189" i="20"/>
  <c r="L42" i="20"/>
  <c r="L199" i="20"/>
  <c r="L249" i="20"/>
  <c r="L374" i="20"/>
  <c r="L352" i="20"/>
  <c r="L120" i="20"/>
  <c r="L388" i="20"/>
  <c r="L12" i="20"/>
  <c r="L70" i="20"/>
  <c r="L280" i="20"/>
  <c r="L52" i="20"/>
  <c r="L383" i="20"/>
  <c r="L211" i="20"/>
  <c r="L229" i="20"/>
  <c r="L105" i="20"/>
  <c r="L270" i="20"/>
  <c r="L117" i="20"/>
  <c r="L246" i="20"/>
  <c r="L181" i="20"/>
  <c r="L268" i="20"/>
  <c r="L2" i="20"/>
  <c r="L354" i="20"/>
  <c r="L196" i="20"/>
  <c r="L36" i="20"/>
  <c r="L312" i="20"/>
  <c r="L301" i="20"/>
  <c r="L118" i="20"/>
  <c r="L77" i="20"/>
  <c r="L164" i="20"/>
  <c r="L334" i="20"/>
  <c r="L330" i="20"/>
  <c r="L384" i="20"/>
  <c r="L302" i="20"/>
  <c r="L210" i="20"/>
  <c r="L63" i="20"/>
  <c r="L131" i="20"/>
  <c r="L98" i="20"/>
  <c r="L30" i="20"/>
  <c r="L153" i="20"/>
  <c r="L104" i="20"/>
  <c r="L314" i="20"/>
  <c r="L35" i="20"/>
  <c r="L307" i="20"/>
  <c r="L127" i="20"/>
  <c r="L73" i="20"/>
  <c r="L398" i="20"/>
  <c r="L257" i="20"/>
  <c r="L143" i="20"/>
  <c r="L43" i="20"/>
  <c r="L130" i="20"/>
  <c r="L356" i="20"/>
  <c r="L32" i="20"/>
  <c r="L87" i="20"/>
  <c r="L391" i="20"/>
  <c r="L284" i="20"/>
  <c r="L66" i="20"/>
  <c r="L175" i="20"/>
  <c r="L250" i="20"/>
  <c r="L222" i="20"/>
  <c r="L236" i="20"/>
  <c r="L350" i="20"/>
  <c r="L69" i="20"/>
  <c r="L356" i="18"/>
  <c r="L153" i="18"/>
  <c r="L124" i="17"/>
  <c r="L397" i="22"/>
  <c r="L303" i="21"/>
  <c r="L31" i="18"/>
  <c r="L49" i="17"/>
  <c r="L131" i="22"/>
  <c r="L336" i="17"/>
  <c r="L383" i="15"/>
  <c r="L321" i="21"/>
  <c r="L287" i="17"/>
  <c r="L350" i="15"/>
  <c r="L288" i="15"/>
  <c r="L135" i="15"/>
  <c r="L22" i="17"/>
  <c r="L327" i="21"/>
  <c r="L363" i="17"/>
  <c r="L118" i="22"/>
  <c r="L11" i="15"/>
  <c r="L398" i="15"/>
  <c r="L30" i="22"/>
  <c r="L349" i="17"/>
  <c r="L61" i="21"/>
  <c r="L125" i="15"/>
  <c r="L99" i="21"/>
  <c r="L27" i="22"/>
  <c r="L118" i="15"/>
  <c r="L45" i="17"/>
  <c r="L43" i="17"/>
  <c r="L94" i="15"/>
  <c r="L184" i="18"/>
  <c r="L203" i="17"/>
  <c r="L179" i="15"/>
  <c r="L362" i="21"/>
  <c r="L194" i="17"/>
  <c r="L148" i="22"/>
  <c r="L190" i="22"/>
  <c r="L176" i="22"/>
  <c r="L140" i="17"/>
  <c r="L277" i="15"/>
  <c r="L330" i="21"/>
  <c r="L29" i="21"/>
  <c r="L161" i="22"/>
  <c r="L90" i="18"/>
  <c r="L48" i="17"/>
  <c r="L312" i="21"/>
  <c r="L112" i="15"/>
  <c r="L243" i="17"/>
  <c r="L193" i="21"/>
  <c r="L354" i="18"/>
  <c r="L227" i="21"/>
  <c r="L115" i="18"/>
  <c r="L127" i="18"/>
  <c r="L193" i="15"/>
  <c r="L214" i="22"/>
  <c r="L351" i="17"/>
  <c r="L23" i="22"/>
  <c r="L238" i="15"/>
  <c r="L50" i="21"/>
  <c r="L54" i="22"/>
  <c r="L95" i="18"/>
  <c r="L155" i="17"/>
  <c r="L52" i="15"/>
  <c r="L198" i="21"/>
  <c r="L18" i="15"/>
  <c r="L148" i="21"/>
  <c r="L105" i="17"/>
  <c r="L70" i="21"/>
  <c r="L255" i="21"/>
  <c r="L283" i="22"/>
  <c r="L217" i="21"/>
  <c r="L254" i="17"/>
  <c r="L212" i="15"/>
  <c r="L70" i="18"/>
  <c r="L272" i="15"/>
  <c r="L174" i="22"/>
  <c r="L46" i="17"/>
  <c r="L383" i="21"/>
  <c r="L126" i="15"/>
  <c r="L45" i="15"/>
  <c r="L361" i="22"/>
  <c r="L121" i="22"/>
  <c r="L25" i="22"/>
  <c r="L37" i="18"/>
  <c r="L356" i="15"/>
  <c r="L316" i="21"/>
  <c r="L160" i="21"/>
  <c r="L357" i="18"/>
  <c r="L252" i="17"/>
  <c r="L321" i="15"/>
  <c r="L295" i="21"/>
  <c r="L191" i="22"/>
  <c r="L123" i="17"/>
  <c r="L185" i="18"/>
  <c r="L380" i="17"/>
  <c r="L221" i="18"/>
  <c r="L43" i="18"/>
  <c r="L322" i="15"/>
  <c r="L304" i="22"/>
  <c r="L50" i="15"/>
  <c r="L34" i="17"/>
  <c r="L318" i="18"/>
  <c r="L349" i="15"/>
  <c r="L338" i="15"/>
  <c r="L325" i="21"/>
  <c r="L326" i="17"/>
  <c r="L156" i="18"/>
  <c r="L161" i="21"/>
  <c r="L59" i="18"/>
  <c r="L382" i="18"/>
  <c r="L341" i="21"/>
  <c r="L95" i="21"/>
  <c r="L364" i="18"/>
  <c r="L79" i="18"/>
  <c r="L305" i="17"/>
  <c r="L56" i="21"/>
  <c r="L139" i="22"/>
  <c r="L163" i="21"/>
  <c r="L168" i="21"/>
  <c r="L84" i="15"/>
  <c r="L209" i="18"/>
  <c r="L28" i="15"/>
  <c r="L19" i="21"/>
  <c r="L103" i="17"/>
  <c r="L147" i="15"/>
  <c r="L15" i="17"/>
  <c r="L222" i="18"/>
  <c r="L267" i="15"/>
  <c r="L141" i="22"/>
  <c r="L262" i="15"/>
  <c r="L262" i="18"/>
  <c r="L44" i="15"/>
  <c r="L87" i="21"/>
  <c r="L165" i="18"/>
  <c r="L220" i="18"/>
  <c r="L5" i="21"/>
  <c r="L321" i="17"/>
  <c r="L396" i="22"/>
  <c r="L381" i="22"/>
  <c r="L284" i="17"/>
  <c r="L329" i="21"/>
  <c r="L262" i="22"/>
  <c r="L10" i="17"/>
  <c r="L129" i="15"/>
  <c r="L196" i="17"/>
  <c r="L238" i="22"/>
  <c r="L246" i="15"/>
  <c r="L249" i="15"/>
  <c r="L286" i="18"/>
  <c r="L381" i="21"/>
  <c r="L159" i="18"/>
  <c r="L382" i="22"/>
  <c r="L359" i="17"/>
  <c r="L354" i="21"/>
  <c r="L123" i="18"/>
  <c r="L158" i="21"/>
  <c r="L76" i="17"/>
  <c r="L277" i="22"/>
  <c r="L78" i="21"/>
  <c r="L294" i="17"/>
  <c r="L154" i="21"/>
  <c r="L79" i="17"/>
  <c r="L274" i="18"/>
  <c r="L259" i="15"/>
  <c r="L261" i="21"/>
  <c r="L213" i="21"/>
  <c r="L323" i="21"/>
  <c r="L102" i="21"/>
  <c r="L124" i="21"/>
  <c r="L250" i="18"/>
  <c r="L98" i="22"/>
  <c r="L66" i="18"/>
  <c r="L89" i="17"/>
  <c r="L232" i="22"/>
  <c r="L98" i="17"/>
  <c r="L374" i="22"/>
  <c r="L391" i="21"/>
  <c r="L229" i="21"/>
  <c r="L377" i="17"/>
  <c r="L124" i="22"/>
  <c r="L24" i="21"/>
  <c r="L25" i="21"/>
  <c r="L128" i="17"/>
  <c r="L334" i="15"/>
  <c r="L177" i="17"/>
  <c r="L17" i="22"/>
  <c r="L389" i="17"/>
  <c r="L200" i="18"/>
  <c r="L167" i="17"/>
  <c r="L89" i="22"/>
  <c r="L346" i="18"/>
  <c r="L388" i="17"/>
  <c r="L284" i="18"/>
  <c r="L175" i="21"/>
  <c r="L11" i="21"/>
  <c r="L140" i="15"/>
  <c r="L8" i="21"/>
  <c r="L288" i="22"/>
  <c r="L121" i="15"/>
  <c r="L25" i="18"/>
  <c r="L228" i="18"/>
  <c r="L173" i="22"/>
  <c r="L164" i="22"/>
  <c r="L370" i="22"/>
  <c r="L286" i="21"/>
  <c r="L366" i="21"/>
  <c r="L38" i="17"/>
  <c r="L297" i="21"/>
  <c r="L91" i="21"/>
  <c r="L130" i="21"/>
  <c r="L240" i="15"/>
  <c r="L333" i="21"/>
  <c r="L133" i="22"/>
  <c r="L360" i="15"/>
  <c r="L290" i="21"/>
  <c r="L181" i="21"/>
  <c r="L154" i="15"/>
  <c r="L244" i="15"/>
  <c r="L397" i="18"/>
  <c r="L237" i="17"/>
  <c r="L281" i="15"/>
  <c r="L259" i="17"/>
  <c r="L309" i="15"/>
  <c r="L66" i="22"/>
  <c r="L390" i="21"/>
  <c r="L293" i="18"/>
  <c r="L166" i="17"/>
  <c r="L369" i="18"/>
  <c r="L190" i="18"/>
  <c r="L108" i="18"/>
  <c r="L108" i="21"/>
  <c r="L165" i="21"/>
  <c r="L36" i="21"/>
  <c r="L130" i="15"/>
  <c r="L202" i="21"/>
  <c r="L226" i="21"/>
  <c r="L287" i="21"/>
  <c r="L133" i="15"/>
  <c r="L274" i="21"/>
  <c r="L50" i="17"/>
  <c r="L195" i="22"/>
  <c r="L99" i="15"/>
  <c r="L181" i="15"/>
  <c r="L106" i="18"/>
  <c r="L204" i="21"/>
  <c r="L265" i="15"/>
  <c r="L300" i="18"/>
  <c r="L142" i="21"/>
  <c r="L302" i="17"/>
  <c r="L78" i="17"/>
  <c r="L137" i="15"/>
  <c r="L317" i="17"/>
  <c r="L14" i="15"/>
  <c r="L184" i="22"/>
  <c r="L324" i="18"/>
  <c r="L6" i="15"/>
  <c r="L349" i="22"/>
  <c r="L174" i="17"/>
  <c r="L109" i="15"/>
  <c r="L221" i="22"/>
  <c r="L77" i="22"/>
  <c r="L337" i="17"/>
  <c r="L311" i="21"/>
  <c r="L328" i="17"/>
  <c r="L294" i="15"/>
  <c r="L320" i="17"/>
  <c r="L395" i="15"/>
  <c r="L26" i="18"/>
  <c r="L387" i="21"/>
  <c r="L372" i="17"/>
  <c r="L350" i="22"/>
  <c r="L183" i="15"/>
  <c r="L132" i="15"/>
  <c r="L44" i="18"/>
  <c r="L214" i="15"/>
  <c r="L89" i="15"/>
  <c r="L323" i="18"/>
  <c r="L333" i="17"/>
  <c r="L360" i="17"/>
  <c r="L298" i="17"/>
  <c r="L127" i="21"/>
  <c r="L259" i="21"/>
  <c r="L153" i="22"/>
  <c r="L151" i="22"/>
  <c r="L280" i="22"/>
  <c r="L141" i="18"/>
  <c r="L102" i="18"/>
  <c r="L383" i="22"/>
  <c r="L236" i="22"/>
  <c r="L329" i="22"/>
  <c r="L363" i="21"/>
  <c r="L33" i="21"/>
  <c r="L345" i="18"/>
  <c r="L381" i="17"/>
  <c r="L152" i="15"/>
  <c r="L354" i="17"/>
  <c r="L42" i="21"/>
  <c r="L182" i="17"/>
  <c r="L359" i="22"/>
  <c r="L282" i="15"/>
  <c r="L254" i="15"/>
  <c r="L71" i="22"/>
  <c r="L99" i="18"/>
  <c r="L397" i="15"/>
  <c r="L235" i="21"/>
  <c r="L204" i="17"/>
  <c r="L210" i="22"/>
  <c r="L383" i="17"/>
  <c r="L51" i="21"/>
  <c r="L306" i="21"/>
  <c r="L327" i="22"/>
  <c r="L218" i="17"/>
  <c r="L18" i="21"/>
  <c r="L114" i="21"/>
  <c r="L205" i="18"/>
  <c r="L144" i="17"/>
  <c r="L310" i="17"/>
  <c r="L209" i="22"/>
  <c r="L290" i="15"/>
  <c r="L225" i="15"/>
  <c r="L229" i="15"/>
  <c r="L13" i="15"/>
  <c r="L376" i="15"/>
  <c r="L111" i="22"/>
  <c r="L98" i="15"/>
  <c r="L65" i="17"/>
  <c r="L71" i="21"/>
  <c r="L86" i="21"/>
  <c r="L117" i="21"/>
  <c r="L211" i="17"/>
  <c r="L369" i="22"/>
  <c r="L232" i="15"/>
  <c r="L103" i="15"/>
  <c r="L142" i="22"/>
  <c r="L330" i="18"/>
  <c r="L318" i="17"/>
  <c r="L300" i="17"/>
  <c r="L9" i="17"/>
  <c r="L187" i="22"/>
  <c r="L146" i="15"/>
  <c r="L160" i="22"/>
  <c r="L4" i="17"/>
  <c r="L201" i="17"/>
  <c r="L97" i="21"/>
  <c r="L104" i="17"/>
  <c r="L190" i="15"/>
  <c r="L3" i="21"/>
  <c r="L305" i="15"/>
  <c r="L352" i="21"/>
  <c r="L120" i="21"/>
  <c r="L117" i="22"/>
  <c r="L187" i="17"/>
  <c r="L23" i="21"/>
  <c r="L105" i="22"/>
  <c r="L138" i="22"/>
  <c r="L174" i="18"/>
  <c r="L332" i="17"/>
  <c r="L7" i="15"/>
  <c r="L172" i="15"/>
  <c r="L70" i="15"/>
  <c r="L212" i="18"/>
  <c r="L370" i="18"/>
  <c r="L32" i="15"/>
  <c r="L246" i="21"/>
  <c r="L96" i="21"/>
  <c r="L133" i="17"/>
  <c r="L148" i="15"/>
  <c r="L374" i="18"/>
  <c r="L246" i="22"/>
  <c r="L168" i="17"/>
  <c r="L142" i="15"/>
  <c r="L81" i="18"/>
  <c r="L144" i="22"/>
  <c r="L330" i="17"/>
  <c r="L255" i="15"/>
  <c r="L230" i="17"/>
  <c r="L315" i="17"/>
  <c r="L119" i="21"/>
  <c r="L202" i="17"/>
  <c r="L80" i="22"/>
  <c r="L243" i="15"/>
  <c r="L308" i="18"/>
  <c r="L92" i="21"/>
  <c r="L46" i="15"/>
  <c r="L74" i="17"/>
  <c r="L356" i="21"/>
  <c r="L197" i="17"/>
  <c r="L82" i="17"/>
  <c r="L182" i="15"/>
  <c r="L264" i="21"/>
  <c r="L241" i="15"/>
  <c r="L376" i="22"/>
  <c r="L391" i="17"/>
  <c r="L65" i="15"/>
  <c r="L27" i="21"/>
  <c r="L266" i="22"/>
  <c r="L364" i="21"/>
  <c r="L73" i="21"/>
  <c r="L20" i="17"/>
  <c r="L162" i="15"/>
  <c r="L322" i="18"/>
  <c r="L355" i="15"/>
  <c r="L332" i="18"/>
  <c r="L246" i="18"/>
  <c r="L157" i="22"/>
  <c r="L148" i="18"/>
  <c r="L309" i="21"/>
  <c r="L368" i="18"/>
  <c r="L60" i="18"/>
  <c r="L29" i="18"/>
  <c r="L209" i="21"/>
  <c r="L42" i="17"/>
  <c r="L79" i="22"/>
  <c r="L360" i="22"/>
  <c r="L23" i="15"/>
  <c r="L291" i="15"/>
  <c r="L342" i="22"/>
  <c r="L202" i="22"/>
  <c r="L50" i="22"/>
  <c r="L292" i="21"/>
  <c r="L196" i="18"/>
  <c r="L115" i="17"/>
  <c r="L247" i="18"/>
  <c r="L55" i="18"/>
  <c r="L297" i="17"/>
  <c r="L2" i="15"/>
  <c r="L38" i="22"/>
  <c r="L242" i="22"/>
  <c r="L170" i="17"/>
  <c r="L373" i="21"/>
  <c r="L223" i="21"/>
  <c r="L79" i="21"/>
  <c r="L295" i="15"/>
  <c r="L285" i="18"/>
  <c r="L317" i="21"/>
  <c r="L75" i="15"/>
  <c r="L313" i="21"/>
  <c r="L144" i="15"/>
  <c r="L203" i="15"/>
  <c r="L375" i="22"/>
  <c r="L329" i="18"/>
  <c r="L12" i="21"/>
  <c r="L150" i="22"/>
  <c r="L65" i="22"/>
  <c r="L395" i="18"/>
  <c r="L54" i="21"/>
  <c r="L150" i="17"/>
  <c r="L265" i="22"/>
  <c r="L358" i="22"/>
  <c r="L18" i="17"/>
  <c r="L153" i="17"/>
  <c r="L102" i="15"/>
  <c r="L230" i="21"/>
  <c r="L400" i="21"/>
  <c r="L107" i="21"/>
  <c r="L150" i="21"/>
  <c r="L132" i="17"/>
  <c r="L16" i="21"/>
  <c r="L82" i="21"/>
  <c r="L113" i="17"/>
  <c r="L40" i="18"/>
  <c r="L146" i="21"/>
  <c r="L112" i="17"/>
  <c r="L35" i="17"/>
  <c r="L56" i="22"/>
  <c r="L341" i="15"/>
  <c r="L102" i="17"/>
  <c r="L3" i="17"/>
  <c r="L68" i="22"/>
  <c r="L394" i="15"/>
  <c r="L166" i="22"/>
  <c r="L361" i="17"/>
  <c r="L218" i="21"/>
  <c r="L362" i="18"/>
  <c r="L265" i="21"/>
  <c r="L105" i="21"/>
  <c r="L385" i="18"/>
  <c r="L81" i="22"/>
  <c r="L319" i="22"/>
  <c r="L371" i="18"/>
  <c r="L140" i="18"/>
  <c r="L391" i="15"/>
  <c r="L123" i="21"/>
  <c r="L80" i="21"/>
  <c r="L395" i="22"/>
  <c r="L192" i="21"/>
  <c r="L334" i="18"/>
  <c r="L161" i="18"/>
  <c r="L311" i="17"/>
  <c r="L394" i="18"/>
  <c r="L294" i="18"/>
  <c r="L226" i="17"/>
  <c r="L384" i="17"/>
  <c r="L362" i="22"/>
  <c r="L305" i="22"/>
  <c r="L19" i="15"/>
  <c r="L283" i="21"/>
  <c r="L85" i="15"/>
  <c r="L190" i="17"/>
  <c r="L353" i="17"/>
  <c r="L32" i="22"/>
  <c r="L30" i="17"/>
  <c r="L44" i="17"/>
  <c r="L183" i="17"/>
  <c r="L355" i="22"/>
  <c r="L355" i="17"/>
  <c r="L301" i="17"/>
  <c r="L308" i="21"/>
  <c r="L57" i="17"/>
  <c r="L344" i="21"/>
  <c r="L82" i="22"/>
  <c r="L57" i="22"/>
  <c r="L328" i="22"/>
  <c r="L244" i="21"/>
  <c r="L371" i="21"/>
  <c r="L389" i="21"/>
  <c r="L323" i="15"/>
  <c r="L18" i="22"/>
  <c r="L184" i="21"/>
  <c r="L207" i="18"/>
  <c r="L48" i="18"/>
  <c r="L153" i="15"/>
  <c r="L227" i="18"/>
  <c r="L281" i="21"/>
  <c r="L129" i="17"/>
  <c r="L58" i="18"/>
  <c r="L89" i="18"/>
  <c r="L357" i="15"/>
  <c r="L236" i="21"/>
  <c r="L151" i="21"/>
  <c r="L74" i="15"/>
  <c r="L221" i="21"/>
  <c r="L35" i="22"/>
  <c r="L242" i="17"/>
  <c r="L95" i="17"/>
  <c r="L104" i="21"/>
  <c r="L26" i="15"/>
  <c r="L352" i="22"/>
  <c r="L366" i="17"/>
  <c r="L279" i="17"/>
  <c r="L324" i="21"/>
  <c r="L172" i="17"/>
  <c r="L206" i="22"/>
  <c r="L347" i="21"/>
  <c r="L98" i="21"/>
  <c r="L36" i="17"/>
  <c r="L226" i="22"/>
  <c r="L245" i="18"/>
  <c r="L395" i="17"/>
  <c r="L12" i="17"/>
  <c r="L146" i="17"/>
  <c r="L107" i="15"/>
  <c r="L253" i="22"/>
  <c r="L213" i="22"/>
  <c r="L65" i="21"/>
  <c r="L83" i="22"/>
  <c r="L299" i="22"/>
  <c r="L259" i="22"/>
  <c r="L212" i="21"/>
  <c r="L121" i="21"/>
  <c r="L271" i="22"/>
  <c r="L28" i="22"/>
  <c r="L239" i="21"/>
  <c r="L272" i="18"/>
  <c r="L5" i="18"/>
  <c r="L92" i="17"/>
  <c r="L379" i="18"/>
  <c r="L118" i="18"/>
  <c r="L176" i="18"/>
  <c r="L142" i="17"/>
  <c r="L370" i="15"/>
  <c r="L77" i="17"/>
  <c r="L358" i="17"/>
  <c r="L154" i="18"/>
  <c r="L167" i="15"/>
  <c r="L194" i="21"/>
  <c r="L338" i="21"/>
  <c r="L221" i="15"/>
  <c r="L61" i="17"/>
  <c r="L386" i="22"/>
  <c r="L364" i="17"/>
  <c r="L297" i="15"/>
  <c r="L275" i="22"/>
  <c r="L279" i="21"/>
  <c r="L195" i="17"/>
  <c r="L331" i="21"/>
  <c r="L131" i="21"/>
  <c r="L6" i="21"/>
  <c r="L88" i="17"/>
  <c r="L230" i="15"/>
  <c r="L47" i="22"/>
  <c r="L264" i="17"/>
  <c r="L224" i="15"/>
  <c r="L16" i="18"/>
  <c r="L218" i="15"/>
  <c r="L247" i="17"/>
  <c r="L3" i="15"/>
  <c r="L396" i="17"/>
  <c r="L299" i="15"/>
  <c r="L328" i="15"/>
  <c r="L343" i="17"/>
  <c r="L204" i="15"/>
  <c r="L107" i="17"/>
  <c r="L268" i="22"/>
  <c r="L208" i="21"/>
  <c r="L165" i="22"/>
  <c r="L343" i="21"/>
  <c r="L396" i="21"/>
  <c r="L199" i="21"/>
  <c r="L314" i="18"/>
  <c r="L193" i="18"/>
  <c r="L298" i="22"/>
  <c r="L354" i="22"/>
  <c r="L193" i="17"/>
  <c r="L261" i="22"/>
  <c r="L382" i="21"/>
  <c r="L336" i="18"/>
  <c r="L279" i="22"/>
  <c r="L373" i="17"/>
  <c r="L30" i="21"/>
  <c r="L155" i="18"/>
  <c r="L28" i="21"/>
  <c r="L289" i="15"/>
  <c r="L36" i="18"/>
  <c r="L149" i="21"/>
  <c r="L302" i="21"/>
  <c r="L119" i="22"/>
  <c r="L52" i="17"/>
  <c r="L271" i="15"/>
  <c r="L353" i="18"/>
  <c r="L129" i="18"/>
  <c r="L281" i="17"/>
  <c r="L81" i="17"/>
  <c r="L376" i="21"/>
  <c r="L307" i="15"/>
  <c r="L40" i="15"/>
  <c r="L161" i="17"/>
  <c r="L73" i="22"/>
  <c r="L217" i="17"/>
  <c r="L358" i="15"/>
  <c r="L303" i="22"/>
  <c r="L239" i="15"/>
  <c r="L213" i="15"/>
  <c r="L368" i="15"/>
  <c r="L181" i="22"/>
  <c r="L76" i="15"/>
  <c r="L348" i="15"/>
  <c r="L65" i="18"/>
  <c r="L377" i="22"/>
  <c r="L315" i="21"/>
  <c r="L102" i="22"/>
  <c r="L52" i="21"/>
  <c r="L224" i="18"/>
  <c r="L256" i="21"/>
  <c r="L386" i="18"/>
  <c r="L145" i="15"/>
  <c r="L149" i="17"/>
  <c r="L96" i="22"/>
  <c r="L75" i="22"/>
  <c r="L4" i="15"/>
  <c r="L215" i="21"/>
  <c r="L238" i="17"/>
  <c r="L277" i="17"/>
  <c r="L302" i="22"/>
  <c r="L378" i="21"/>
  <c r="L140" i="21"/>
  <c r="L7" i="22"/>
  <c r="L131" i="15"/>
  <c r="L240" i="22"/>
  <c r="L2" i="22"/>
  <c r="L339" i="22"/>
  <c r="L133" i="21"/>
  <c r="L237" i="21"/>
  <c r="L50" i="18"/>
  <c r="L279" i="15"/>
  <c r="L30" i="15"/>
  <c r="L233" i="18"/>
  <c r="L178" i="22"/>
  <c r="L222" i="21"/>
  <c r="L115" i="22"/>
  <c r="L106" i="21"/>
  <c r="L203" i="21"/>
  <c r="L53" i="18"/>
  <c r="L362" i="15"/>
  <c r="L394" i="22"/>
  <c r="L16" i="15"/>
  <c r="L269" i="21"/>
  <c r="L54" i="17"/>
  <c r="L255" i="22"/>
  <c r="L290" i="17"/>
  <c r="L186" i="17"/>
  <c r="L185" i="17"/>
  <c r="L398" i="22"/>
  <c r="L306" i="17"/>
  <c r="L345" i="21"/>
  <c r="L337" i="21"/>
  <c r="L263" i="17"/>
  <c r="L72" i="21"/>
  <c r="L168" i="18"/>
  <c r="L232" i="18"/>
  <c r="L35" i="21"/>
  <c r="L319" i="21"/>
  <c r="L4" i="21"/>
  <c r="L399" i="15"/>
  <c r="L367" i="21"/>
  <c r="L339" i="21"/>
  <c r="L210" i="21"/>
  <c r="L298" i="15"/>
  <c r="L282" i="17"/>
  <c r="L205" i="15"/>
  <c r="L385" i="15"/>
  <c r="L96" i="17"/>
  <c r="L31" i="17"/>
  <c r="L343" i="22"/>
  <c r="L34" i="15"/>
  <c r="L132" i="22"/>
  <c r="L374" i="21"/>
  <c r="L188" i="21"/>
  <c r="L264" i="18"/>
  <c r="L366" i="22"/>
  <c r="L366" i="18"/>
  <c r="L367" i="17"/>
  <c r="L191" i="18"/>
  <c r="L164" i="15"/>
  <c r="L243" i="18"/>
  <c r="L6" i="17"/>
  <c r="L103" i="18"/>
  <c r="L44" i="22"/>
  <c r="L51" i="17"/>
  <c r="L257" i="15"/>
  <c r="L120" i="15"/>
  <c r="L247" i="15"/>
  <c r="L52" i="18"/>
  <c r="L180" i="22"/>
  <c r="L128" i="22"/>
  <c r="L326" i="21"/>
  <c r="L169" i="22"/>
  <c r="L289" i="22"/>
  <c r="L311" i="22"/>
  <c r="L388" i="21"/>
  <c r="L304" i="21"/>
  <c r="L73" i="17"/>
  <c r="L379" i="17"/>
  <c r="L111" i="21"/>
  <c r="L195" i="21"/>
  <c r="L115" i="15"/>
  <c r="L372" i="21"/>
  <c r="L108" i="15"/>
  <c r="L155" i="21"/>
  <c r="L268" i="17"/>
  <c r="L110" i="21"/>
  <c r="L294" i="21"/>
  <c r="L267" i="17"/>
  <c r="L167" i="22"/>
  <c r="L69" i="21"/>
  <c r="L310" i="22"/>
  <c r="L156" i="17"/>
  <c r="L100" i="21"/>
  <c r="L63" i="21"/>
  <c r="L231" i="18"/>
  <c r="L200" i="22"/>
  <c r="L273" i="21"/>
  <c r="L398" i="21"/>
  <c r="L307" i="18"/>
  <c r="L234" i="22"/>
  <c r="L368" i="17"/>
  <c r="L298" i="21"/>
  <c r="L94" i="18"/>
  <c r="L270" i="17"/>
  <c r="L169" i="18"/>
  <c r="L303" i="18"/>
  <c r="L8" i="17"/>
  <c r="L125" i="21"/>
  <c r="L261" i="15"/>
  <c r="L249" i="18"/>
  <c r="L7" i="21"/>
  <c r="L230" i="18"/>
  <c r="L342" i="17"/>
  <c r="L367" i="22"/>
  <c r="L109" i="22"/>
  <c r="L291" i="21"/>
  <c r="L219" i="18"/>
  <c r="L205" i="17"/>
  <c r="L178" i="18"/>
  <c r="L269" i="18"/>
  <c r="L206" i="17"/>
  <c r="L87" i="15"/>
  <c r="L247" i="22"/>
  <c r="L256" i="18"/>
  <c r="L197" i="15"/>
  <c r="L296" i="22"/>
  <c r="L228" i="22"/>
  <c r="L256" i="22"/>
  <c r="L347" i="18"/>
  <c r="L127" i="15"/>
  <c r="L301" i="21"/>
  <c r="L351" i="21"/>
  <c r="L36" i="15"/>
  <c r="L33" i="17"/>
  <c r="L209" i="17"/>
  <c r="L315" i="22"/>
  <c r="L375" i="15"/>
  <c r="L245" i="21"/>
  <c r="L138" i="21"/>
  <c r="L55" i="21"/>
  <c r="L201" i="18"/>
  <c r="L134" i="22"/>
  <c r="L184" i="17"/>
  <c r="L234" i="21"/>
  <c r="L7" i="17"/>
  <c r="L22" i="15"/>
  <c r="L321" i="18"/>
  <c r="L378" i="15"/>
  <c r="L367" i="15"/>
  <c r="L94" i="21"/>
  <c r="L266" i="21"/>
  <c r="L177" i="21"/>
  <c r="L359" i="21"/>
  <c r="L20" i="21"/>
  <c r="L392" i="21"/>
  <c r="L280" i="21"/>
  <c r="L224" i="21"/>
  <c r="L110" i="22"/>
  <c r="L62" i="18"/>
  <c r="L35" i="15"/>
  <c r="L136" i="21"/>
  <c r="L141" i="15"/>
  <c r="L284" i="15"/>
  <c r="L372" i="18"/>
  <c r="L137" i="18"/>
  <c r="L301" i="18"/>
  <c r="L372" i="22"/>
  <c r="L196" i="21"/>
  <c r="L139" i="21"/>
  <c r="L228" i="21"/>
  <c r="L295" i="17"/>
  <c r="L175" i="15"/>
  <c r="L351" i="18"/>
  <c r="L15" i="18"/>
  <c r="L186" i="15"/>
  <c r="L67" i="15"/>
  <c r="L360" i="18"/>
  <c r="L241" i="18"/>
  <c r="L178" i="17"/>
  <c r="L199" i="17"/>
  <c r="L365" i="22"/>
  <c r="L116" i="17"/>
  <c r="L168" i="15"/>
  <c r="L198" i="18"/>
  <c r="L34" i="22"/>
  <c r="L5" i="15"/>
  <c r="L379" i="15"/>
  <c r="L219" i="22"/>
  <c r="L67" i="22"/>
  <c r="L156" i="21"/>
  <c r="L117" i="17"/>
  <c r="L75" i="21"/>
  <c r="L40" i="17"/>
  <c r="L278" i="17"/>
  <c r="L343" i="15"/>
  <c r="L400" i="17"/>
  <c r="L99" i="17"/>
  <c r="L220" i="15"/>
  <c r="L63" i="15"/>
  <c r="L236" i="17"/>
  <c r="L335" i="15"/>
  <c r="L306" i="15"/>
  <c r="L226" i="18"/>
  <c r="L191" i="15"/>
  <c r="L349" i="18"/>
  <c r="L33" i="18"/>
  <c r="L276" i="15"/>
  <c r="L332" i="15"/>
  <c r="L300" i="15"/>
  <c r="L310" i="21"/>
  <c r="L97" i="17"/>
  <c r="L211" i="21"/>
  <c r="L80" i="15"/>
  <c r="L187" i="21"/>
  <c r="L253" i="15"/>
  <c r="L123" i="15"/>
  <c r="L237" i="22"/>
  <c r="L216" i="22"/>
  <c r="L172" i="21"/>
  <c r="L384" i="21"/>
  <c r="L365" i="17"/>
  <c r="L143" i="17"/>
  <c r="L180" i="15"/>
  <c r="L8" i="18"/>
  <c r="L42" i="18"/>
  <c r="L73" i="15"/>
  <c r="L287" i="15"/>
  <c r="L384" i="18"/>
  <c r="L173" i="18"/>
  <c r="L199" i="22"/>
  <c r="L299" i="17"/>
  <c r="L68" i="17"/>
  <c r="L344" i="15"/>
  <c r="L264" i="15"/>
  <c r="L376" i="18"/>
  <c r="L256" i="17"/>
  <c r="L339" i="17"/>
  <c r="L360" i="21"/>
  <c r="L387" i="15"/>
  <c r="L2" i="18"/>
  <c r="L363" i="22"/>
  <c r="L77" i="21"/>
  <c r="L73" i="18"/>
  <c r="L133" i="18"/>
  <c r="L192" i="17"/>
  <c r="L56" i="18"/>
  <c r="L12" i="18"/>
  <c r="L61" i="18"/>
  <c r="L175" i="17"/>
  <c r="L382" i="17"/>
  <c r="L93" i="22"/>
  <c r="L51" i="22"/>
  <c r="L107" i="18"/>
  <c r="L353" i="22"/>
  <c r="L31" i="15"/>
  <c r="L313" i="15"/>
  <c r="L156" i="15"/>
  <c r="L295" i="22"/>
  <c r="L267" i="22"/>
  <c r="L143" i="18"/>
  <c r="L312" i="17"/>
  <c r="L189" i="17"/>
  <c r="L286" i="22"/>
  <c r="L152" i="22"/>
  <c r="L230" i="22"/>
  <c r="L229" i="22"/>
  <c r="L33" i="22"/>
  <c r="L190" i="21"/>
  <c r="L235" i="18"/>
  <c r="L23" i="17"/>
  <c r="L111" i="17"/>
  <c r="L359" i="15"/>
  <c r="L316" i="18"/>
  <c r="L92" i="18"/>
  <c r="L55" i="15"/>
  <c r="L82" i="18"/>
  <c r="L112" i="18"/>
  <c r="L337" i="18"/>
  <c r="L146" i="22"/>
  <c r="L258" i="18"/>
  <c r="L300" i="22"/>
  <c r="L348" i="22"/>
  <c r="L241" i="21"/>
  <c r="L27" i="17"/>
  <c r="L63" i="17"/>
  <c r="L316" i="15"/>
  <c r="L282" i="21"/>
  <c r="L227" i="17"/>
  <c r="L90" i="17"/>
  <c r="L249" i="22"/>
  <c r="L125" i="17"/>
  <c r="L327" i="15"/>
  <c r="L287" i="22"/>
  <c r="L21" i="17"/>
  <c r="L59" i="21"/>
  <c r="L21" i="15"/>
  <c r="L101" i="21"/>
  <c r="L284" i="22"/>
  <c r="L175" i="22"/>
  <c r="L149" i="22"/>
  <c r="L213" i="18"/>
  <c r="L170" i="22"/>
  <c r="L158" i="18"/>
  <c r="L350" i="18"/>
  <c r="L216" i="18"/>
  <c r="L120" i="18"/>
  <c r="L291" i="18"/>
  <c r="L159" i="15"/>
  <c r="L93" i="18"/>
  <c r="L260" i="18"/>
  <c r="L194" i="15"/>
  <c r="L346" i="15"/>
  <c r="L378" i="22"/>
  <c r="L361" i="18"/>
  <c r="L16" i="17"/>
  <c r="L260" i="22"/>
  <c r="L201" i="22"/>
  <c r="L393" i="18"/>
  <c r="L129" i="21"/>
  <c r="L210" i="17"/>
  <c r="L46" i="22"/>
  <c r="L15" i="21"/>
  <c r="L267" i="21"/>
  <c r="L329" i="17"/>
  <c r="L26" i="17"/>
  <c r="L77" i="15"/>
  <c r="L192" i="22"/>
  <c r="L61" i="15"/>
  <c r="L340" i="22"/>
  <c r="L52" i="22"/>
  <c r="L184" i="15"/>
  <c r="L185" i="15"/>
  <c r="L235" i="15"/>
  <c r="L320" i="15"/>
  <c r="L229" i="17"/>
  <c r="L48" i="22"/>
  <c r="L154" i="22"/>
  <c r="L93" i="15"/>
  <c r="L278" i="22"/>
  <c r="L166" i="21"/>
  <c r="L182" i="21"/>
  <c r="L30" i="18"/>
  <c r="L202" i="15"/>
  <c r="L22" i="22"/>
  <c r="L106" i="17"/>
  <c r="L31" i="22"/>
  <c r="L282" i="18"/>
  <c r="L186" i="18"/>
  <c r="L332" i="21"/>
  <c r="L103" i="21"/>
  <c r="L380" i="21"/>
  <c r="L59" i="17"/>
  <c r="L250" i="17"/>
  <c r="L394" i="21"/>
  <c r="L340" i="18"/>
  <c r="L145" i="18"/>
  <c r="L83" i="17"/>
  <c r="L252" i="18"/>
  <c r="L22" i="21"/>
  <c r="L233" i="21"/>
  <c r="L395" i="21"/>
  <c r="L173" i="21"/>
  <c r="L271" i="18"/>
  <c r="L114" i="17"/>
  <c r="L252" i="22"/>
  <c r="L285" i="21"/>
  <c r="L163" i="17"/>
  <c r="L346" i="22"/>
  <c r="L400" i="18"/>
  <c r="L299" i="21"/>
  <c r="L347" i="17"/>
  <c r="L339" i="15"/>
  <c r="L380" i="18"/>
  <c r="L68" i="15"/>
  <c r="L177" i="18"/>
  <c r="L263" i="15"/>
  <c r="L323" i="22"/>
  <c r="L164" i="21"/>
  <c r="L336" i="21"/>
  <c r="L134" i="17"/>
  <c r="L313" i="22"/>
  <c r="L85" i="22"/>
  <c r="L198" i="22"/>
  <c r="L400" i="15"/>
  <c r="L345" i="15"/>
  <c r="L363" i="18"/>
  <c r="L37" i="22"/>
  <c r="L272" i="21"/>
  <c r="L231" i="22"/>
  <c r="L130" i="22"/>
  <c r="L140" i="22"/>
  <c r="L250" i="21"/>
  <c r="L58" i="21"/>
  <c r="L343" i="18"/>
  <c r="L238" i="21"/>
  <c r="L154" i="17"/>
  <c r="L86" i="15"/>
  <c r="L84" i="17"/>
  <c r="L155" i="15"/>
  <c r="L101" i="17"/>
  <c r="L150" i="15"/>
  <c r="L317" i="15"/>
  <c r="L43" i="22"/>
  <c r="L264" i="22"/>
  <c r="L137" i="21"/>
  <c r="L358" i="21"/>
  <c r="L276" i="18"/>
  <c r="L203" i="18"/>
  <c r="L130" i="17"/>
  <c r="L188" i="17"/>
  <c r="L180" i="21"/>
  <c r="L160" i="17"/>
  <c r="L11" i="17"/>
  <c r="L71" i="17"/>
  <c r="L212" i="22"/>
  <c r="L386" i="17"/>
  <c r="L399" i="22"/>
  <c r="L53" i="15"/>
  <c r="L220" i="22"/>
  <c r="L189" i="15"/>
  <c r="L29" i="15"/>
  <c r="L126" i="21"/>
  <c r="L312" i="22"/>
  <c r="L85" i="17"/>
  <c r="L204" i="18"/>
  <c r="L248" i="21"/>
  <c r="L62" i="17"/>
  <c r="L214" i="21"/>
  <c r="L57" i="21"/>
  <c r="L300" i="21"/>
  <c r="L200" i="21"/>
  <c r="L147" i="17"/>
  <c r="L206" i="21"/>
  <c r="L89" i="21"/>
  <c r="L90" i="21"/>
  <c r="L268" i="21"/>
  <c r="L64" i="21"/>
  <c r="L156" i="22"/>
  <c r="L392" i="18"/>
  <c r="L271" i="21"/>
  <c r="L263" i="22"/>
  <c r="L375" i="21"/>
  <c r="L149" i="15"/>
  <c r="L187" i="18"/>
  <c r="L34" i="21"/>
  <c r="L60" i="15"/>
  <c r="L312" i="18"/>
  <c r="L126" i="17"/>
  <c r="L92" i="15"/>
  <c r="L269" i="17"/>
  <c r="L330" i="15"/>
  <c r="L335" i="21"/>
  <c r="L260" i="17"/>
  <c r="L391" i="22"/>
  <c r="L233" i="17"/>
  <c r="L254" i="21"/>
  <c r="L181" i="17"/>
  <c r="L330" i="22"/>
  <c r="L41" i="17"/>
  <c r="L379" i="21"/>
  <c r="L240" i="21"/>
  <c r="L198" i="17"/>
  <c r="L263" i="21"/>
  <c r="L370" i="17"/>
  <c r="L135" i="17"/>
  <c r="L257" i="17"/>
  <c r="L331" i="17"/>
  <c r="L144" i="21"/>
  <c r="L91" i="17"/>
  <c r="L104" i="22"/>
  <c r="L10" i="21"/>
  <c r="L338" i="22"/>
  <c r="L93" i="21"/>
  <c r="L88" i="21"/>
  <c r="L131" i="18"/>
  <c r="L254" i="18"/>
  <c r="L193" i="22"/>
  <c r="L16" i="22"/>
  <c r="L194" i="18"/>
  <c r="L349" i="21"/>
  <c r="L119" i="15"/>
  <c r="L147" i="21"/>
  <c r="L152" i="21"/>
  <c r="L275" i="21"/>
  <c r="L25" i="15"/>
  <c r="L359" i="18"/>
  <c r="L163" i="18"/>
  <c r="L41" i="18"/>
  <c r="L2" i="21"/>
  <c r="L77" i="18"/>
  <c r="L328" i="21"/>
  <c r="L181" i="18"/>
  <c r="L135" i="21"/>
  <c r="L170" i="21"/>
  <c r="L386" i="21"/>
  <c r="L38" i="21"/>
  <c r="L56" i="17"/>
  <c r="L44" i="21"/>
  <c r="L240" i="18"/>
  <c r="L202" i="18"/>
  <c r="L10" i="18"/>
  <c r="L309" i="22"/>
  <c r="L9" i="15"/>
  <c r="L122" i="18"/>
  <c r="L276" i="21"/>
  <c r="L101" i="15"/>
  <c r="L390" i="18"/>
  <c r="L327" i="18"/>
  <c r="L164" i="17"/>
  <c r="L248" i="22"/>
  <c r="L135" i="22"/>
  <c r="L39" i="21"/>
  <c r="L20" i="22"/>
  <c r="L26" i="21"/>
  <c r="L368" i="22"/>
  <c r="L93" i="17"/>
  <c r="L38" i="18"/>
  <c r="L232" i="17"/>
  <c r="L225" i="17"/>
  <c r="L341" i="18"/>
  <c r="L32" i="17"/>
  <c r="L393" i="17"/>
  <c r="L258" i="17"/>
  <c r="L127" i="22"/>
  <c r="L274" i="15"/>
  <c r="L105" i="18"/>
  <c r="L83" i="15"/>
  <c r="L369" i="15"/>
  <c r="L195" i="15"/>
  <c r="L371" i="15"/>
  <c r="L351" i="15"/>
  <c r="L283" i="17"/>
  <c r="L215" i="17"/>
  <c r="L200" i="15"/>
  <c r="L245" i="22"/>
  <c r="L51" i="15"/>
  <c r="L120" i="22"/>
  <c r="L53" i="22"/>
  <c r="L320" i="18"/>
  <c r="L62" i="22"/>
  <c r="L130" i="18"/>
  <c r="L141" i="21"/>
  <c r="L173" i="17"/>
  <c r="L87" i="17"/>
  <c r="L308" i="22"/>
  <c r="L42" i="22"/>
  <c r="L334" i="22"/>
  <c r="L53" i="21"/>
  <c r="L310" i="15"/>
  <c r="L49" i="21"/>
  <c r="L242" i="21"/>
  <c r="L285" i="22"/>
  <c r="L162" i="17"/>
  <c r="L162" i="22"/>
  <c r="L103" i="22"/>
  <c r="L273" i="15"/>
  <c r="L143" i="15"/>
  <c r="L293" i="15"/>
  <c r="L365" i="15"/>
  <c r="L138" i="15"/>
  <c r="L12" i="15"/>
  <c r="L86" i="22"/>
  <c r="L314" i="22"/>
  <c r="L243" i="22"/>
  <c r="L106" i="22"/>
  <c r="L4" i="22"/>
  <c r="L164" i="18"/>
  <c r="L214" i="18"/>
  <c r="L24" i="18"/>
  <c r="L317" i="22"/>
  <c r="L183" i="22"/>
  <c r="L303" i="15"/>
  <c r="L354" i="15"/>
  <c r="L25" i="17"/>
  <c r="L373" i="15"/>
  <c r="L167" i="21"/>
  <c r="L166" i="15"/>
  <c r="L392" i="17"/>
  <c r="L165" i="15"/>
  <c r="L3" i="18"/>
  <c r="L348" i="17"/>
  <c r="L308" i="15"/>
  <c r="L78" i="15"/>
  <c r="L159" i="17"/>
  <c r="L401" i="15"/>
  <c r="L169" i="17"/>
  <c r="L66" i="15"/>
  <c r="L278" i="15"/>
  <c r="L209" i="15"/>
  <c r="L224" i="22"/>
  <c r="L236" i="15"/>
  <c r="L186" i="22"/>
  <c r="L258" i="22"/>
  <c r="L178" i="21"/>
  <c r="L70" i="22"/>
  <c r="L158" i="15"/>
  <c r="L241" i="22"/>
  <c r="L336" i="15"/>
  <c r="L36" i="22"/>
  <c r="L139" i="15"/>
  <c r="L318" i="22"/>
  <c r="L377" i="18"/>
  <c r="L116" i="22"/>
  <c r="L315" i="18"/>
  <c r="L9" i="22"/>
  <c r="L381" i="18"/>
  <c r="L100" i="22"/>
  <c r="L279" i="18"/>
  <c r="L122" i="17"/>
  <c r="L177" i="22"/>
  <c r="L188" i="22"/>
  <c r="L13" i="22"/>
  <c r="L276" i="22"/>
  <c r="L205" i="22"/>
  <c r="L326" i="18"/>
  <c r="L21" i="21"/>
  <c r="L225" i="18"/>
  <c r="L170" i="15"/>
  <c r="L335" i="18"/>
  <c r="L7" i="18"/>
  <c r="L211" i="15"/>
  <c r="L183" i="18"/>
  <c r="L197" i="22"/>
  <c r="L281" i="18"/>
  <c r="L292" i="18"/>
  <c r="L80" i="18"/>
  <c r="L257" i="22"/>
  <c r="L253" i="21"/>
  <c r="L126" i="18"/>
  <c r="L249" i="21"/>
  <c r="L219" i="17"/>
  <c r="L104" i="18"/>
  <c r="L37" i="15"/>
  <c r="L90" i="15"/>
  <c r="L179" i="22"/>
  <c r="L46" i="21"/>
  <c r="L45" i="18"/>
  <c r="L95" i="22"/>
  <c r="L90" i="22"/>
  <c r="L63" i="22"/>
  <c r="L61" i="22"/>
  <c r="L110" i="17"/>
  <c r="L124" i="18"/>
  <c r="L274" i="17"/>
  <c r="L328" i="18"/>
  <c r="L242" i="18"/>
  <c r="L333" i="18"/>
  <c r="L401" i="18"/>
  <c r="L35" i="18"/>
  <c r="L248" i="18"/>
  <c r="L248" i="17"/>
  <c r="L351" i="22"/>
  <c r="L218" i="18"/>
  <c r="L318" i="15"/>
  <c r="L32" i="21"/>
  <c r="L361" i="15"/>
  <c r="L393" i="21"/>
  <c r="L228" i="15"/>
  <c r="L286" i="17"/>
  <c r="L207" i="17"/>
  <c r="L346" i="17"/>
  <c r="L116" i="15"/>
  <c r="L104" i="15"/>
  <c r="L218" i="22"/>
  <c r="L251" i="17"/>
  <c r="L53" i="17"/>
  <c r="L378" i="17"/>
  <c r="L291" i="17"/>
  <c r="L353" i="15"/>
  <c r="L337" i="22"/>
  <c r="L41" i="22"/>
  <c r="L321" i="22"/>
  <c r="L114" i="18"/>
  <c r="L122" i="21"/>
  <c r="L137" i="22"/>
  <c r="L399" i="21"/>
  <c r="L355" i="21"/>
  <c r="L294" i="22"/>
  <c r="L348" i="21"/>
  <c r="L69" i="18"/>
  <c r="L17" i="21"/>
  <c r="L285" i="17"/>
  <c r="L186" i="21"/>
  <c r="L324" i="22"/>
  <c r="L176" i="17"/>
  <c r="L51" i="18"/>
  <c r="L111" i="15"/>
  <c r="L383" i="18"/>
  <c r="L81" i="15"/>
  <c r="L64" i="18"/>
  <c r="L42" i="15"/>
  <c r="L272" i="22"/>
  <c r="L205" i="21"/>
  <c r="L401" i="21"/>
  <c r="L270" i="15"/>
  <c r="L261" i="18"/>
  <c r="L60" i="22"/>
  <c r="L68" i="21"/>
  <c r="L217" i="18"/>
  <c r="L201" i="21"/>
  <c r="L11" i="18"/>
  <c r="L232" i="21"/>
  <c r="L170" i="18"/>
  <c r="L341" i="17"/>
  <c r="L85" i="18"/>
  <c r="L213" i="17"/>
  <c r="L47" i="17"/>
  <c r="L128" i="15"/>
  <c r="L72" i="15"/>
  <c r="L26" i="22"/>
  <c r="L171" i="17"/>
  <c r="L161" i="15"/>
  <c r="L275" i="17"/>
  <c r="L340" i="17"/>
  <c r="L313" i="17"/>
  <c r="L335" i="17"/>
  <c r="L322" i="17"/>
  <c r="L334" i="17"/>
  <c r="L158" i="22"/>
  <c r="L380" i="22"/>
  <c r="L182" i="22"/>
  <c r="L283" i="18"/>
  <c r="L107" i="22"/>
  <c r="L11" i="22"/>
  <c r="L317" i="18"/>
  <c r="L387" i="18"/>
  <c r="L260" i="21"/>
  <c r="L9" i="18"/>
  <c r="L269" i="15"/>
  <c r="L252" i="15"/>
  <c r="L71" i="15"/>
  <c r="L340" i="15"/>
  <c r="L251" i="21"/>
  <c r="L179" i="17"/>
  <c r="L347" i="22"/>
  <c r="L228" i="17"/>
  <c r="L187" i="15"/>
  <c r="L152" i="17"/>
  <c r="L242" i="15"/>
  <c r="L127" i="17"/>
  <c r="L222" i="15"/>
  <c r="L105" i="15"/>
  <c r="L352" i="15"/>
  <c r="L82" i="15"/>
  <c r="L114" i="22"/>
  <c r="L97" i="15"/>
  <c r="L269" i="22"/>
  <c r="L260" i="15"/>
  <c r="L238" i="18"/>
  <c r="L391" i="18"/>
  <c r="L373" i="18"/>
  <c r="L204" i="22"/>
  <c r="L152" i="18"/>
  <c r="L139" i="18"/>
  <c r="L305" i="21"/>
  <c r="L91" i="15"/>
  <c r="L325" i="15"/>
  <c r="L99" i="22"/>
  <c r="L332" i="22"/>
  <c r="L88" i="22"/>
  <c r="L83" i="21"/>
  <c r="L251" i="22"/>
  <c r="L39" i="17"/>
  <c r="L68" i="18"/>
  <c r="L20" i="15"/>
  <c r="L371" i="22"/>
  <c r="L275" i="18"/>
  <c r="L62" i="15"/>
  <c r="L388" i="22"/>
  <c r="L281" i="22"/>
  <c r="L59" i="22"/>
  <c r="L134" i="21"/>
  <c r="L252" i="21"/>
  <c r="L364" i="22"/>
  <c r="L19" i="17"/>
  <c r="L306" i="22"/>
  <c r="L222" i="17"/>
  <c r="L176" i="21"/>
  <c r="L293" i="21"/>
  <c r="L67" i="18"/>
  <c r="L361" i="21"/>
  <c r="L54" i="18"/>
  <c r="L289" i="21"/>
  <c r="L38" i="15"/>
  <c r="L226" i="15"/>
  <c r="L8" i="15"/>
  <c r="L143" i="21"/>
  <c r="L309" i="17"/>
  <c r="L171" i="15"/>
  <c r="L159" i="22"/>
  <c r="L157" i="15"/>
  <c r="L220" i="21"/>
  <c r="L347" i="15"/>
  <c r="L231" i="17"/>
  <c r="L134" i="15"/>
  <c r="L79" i="15"/>
  <c r="L78" i="18"/>
  <c r="L286" i="15"/>
  <c r="L112" i="22"/>
  <c r="L273" i="17"/>
  <c r="L353" i="21"/>
  <c r="L151" i="17"/>
  <c r="L314" i="21"/>
  <c r="L265" i="17"/>
  <c r="L289" i="17"/>
  <c r="L324" i="17"/>
  <c r="L67" i="17"/>
  <c r="L188" i="15"/>
  <c r="L9" i="21"/>
  <c r="L12" i="22"/>
  <c r="L315" i="15"/>
  <c r="L101" i="22"/>
  <c r="L201" i="15"/>
  <c r="L96" i="15"/>
  <c r="L196" i="22"/>
  <c r="L266" i="15"/>
  <c r="L273" i="22"/>
  <c r="L244" i="18"/>
  <c r="L69" i="15"/>
  <c r="L298" i="18"/>
  <c r="L338" i="18"/>
  <c r="L40" i="21"/>
  <c r="L157" i="18"/>
  <c r="L118" i="21"/>
  <c r="L326" i="15"/>
  <c r="L243" i="21"/>
  <c r="L83" i="18"/>
  <c r="L302" i="18"/>
  <c r="L278" i="18"/>
  <c r="L192" i="18"/>
  <c r="L262" i="21"/>
  <c r="L141" i="17"/>
  <c r="L385" i="21"/>
  <c r="L219" i="15"/>
  <c r="L41" i="21"/>
  <c r="L357" i="21"/>
  <c r="L385" i="22"/>
  <c r="L373" i="22"/>
  <c r="L62" i="21"/>
  <c r="L203" i="22"/>
  <c r="L169" i="21"/>
  <c r="L341" i="22"/>
  <c r="L342" i="21"/>
  <c r="L8" i="22"/>
  <c r="L390" i="17"/>
  <c r="L355" i="18"/>
  <c r="L191" i="17"/>
  <c r="L19" i="18"/>
  <c r="L227" i="15"/>
  <c r="L288" i="17"/>
  <c r="L237" i="15"/>
  <c r="L176" i="15"/>
  <c r="L37" i="21"/>
  <c r="L261" i="17"/>
  <c r="L135" i="18"/>
  <c r="L325" i="17"/>
  <c r="L136" i="18"/>
  <c r="L245" i="17"/>
  <c r="L367" i="18"/>
  <c r="L47" i="18"/>
  <c r="L389" i="18"/>
  <c r="L20" i="18"/>
  <c r="L338" i="17"/>
  <c r="L337" i="15"/>
  <c r="L84" i="18"/>
  <c r="L13" i="17"/>
  <c r="L64" i="17"/>
  <c r="L304" i="17"/>
  <c r="L272" i="17"/>
  <c r="L189" i="21"/>
  <c r="L327" i="17"/>
  <c r="L251" i="15"/>
  <c r="L208" i="15"/>
  <c r="L331" i="15"/>
  <c r="L342" i="18"/>
  <c r="L392" i="15"/>
  <c r="L240" i="17"/>
  <c r="L149" i="18"/>
  <c r="L283" i="15"/>
  <c r="L155" i="22"/>
  <c r="L48" i="15"/>
  <c r="L10" i="15"/>
  <c r="L400" i="22"/>
  <c r="L307" i="22"/>
  <c r="L227" i="22"/>
  <c r="L215" i="22"/>
  <c r="L162" i="18"/>
  <c r="L247" i="21"/>
  <c r="L95" i="15"/>
  <c r="L263" i="18"/>
  <c r="L268" i="18"/>
  <c r="L147" i="18"/>
  <c r="L76" i="22"/>
  <c r="L316" i="22"/>
  <c r="L76" i="18"/>
  <c r="L270" i="18"/>
  <c r="L336" i="22"/>
  <c r="L87" i="22"/>
  <c r="L134" i="18"/>
  <c r="L18" i="18"/>
  <c r="L311" i="18"/>
  <c r="L84" i="21"/>
  <c r="L288" i="18"/>
  <c r="L345" i="22"/>
  <c r="L384" i="22"/>
  <c r="L325" i="22"/>
  <c r="L273" i="18"/>
  <c r="L270" i="22"/>
  <c r="L265" i="18"/>
  <c r="L78" i="22"/>
  <c r="L352" i="17"/>
  <c r="L233" i="15"/>
  <c r="L290" i="18"/>
  <c r="L215" i="18"/>
  <c r="L14" i="21"/>
  <c r="L66" i="17"/>
  <c r="L175" i="18"/>
  <c r="L143" i="22"/>
  <c r="L399" i="17"/>
  <c r="L108" i="17"/>
  <c r="L160" i="18"/>
  <c r="L49" i="18"/>
  <c r="L307" i="21"/>
  <c r="L225" i="21"/>
  <c r="L363" i="15"/>
  <c r="L22" i="18"/>
  <c r="L60" i="17"/>
  <c r="L345" i="17"/>
  <c r="L159" i="21"/>
  <c r="L253" i="17"/>
  <c r="L145" i="21"/>
  <c r="L94" i="17"/>
  <c r="L244" i="22"/>
  <c r="L27" i="15"/>
  <c r="L138" i="17"/>
  <c r="L357" i="17"/>
  <c r="L165" i="17"/>
  <c r="L188" i="18"/>
  <c r="L157" i="17"/>
  <c r="L401" i="22"/>
  <c r="L54" i="15"/>
  <c r="L198" i="15"/>
  <c r="L289" i="18"/>
  <c r="L362" i="17"/>
  <c r="L350" i="17"/>
  <c r="L320" i="22"/>
  <c r="L377" i="15"/>
  <c r="L379" i="22"/>
  <c r="L24" i="22"/>
  <c r="L84" i="22"/>
  <c r="L253" i="18"/>
  <c r="L392" i="22"/>
  <c r="L23" i="18"/>
  <c r="L344" i="18"/>
  <c r="L96" i="18"/>
  <c r="L32" i="18"/>
  <c r="L74" i="22"/>
  <c r="L69" i="22"/>
  <c r="L319" i="17"/>
  <c r="L389" i="22"/>
  <c r="L110" i="18"/>
  <c r="L211" i="18"/>
  <c r="L378" i="18"/>
  <c r="L49" i="15"/>
  <c r="L217" i="22"/>
  <c r="L365" i="18"/>
  <c r="L195" i="18"/>
  <c r="L399" i="18"/>
  <c r="L397" i="17"/>
  <c r="L292" i="17"/>
  <c r="L39" i="15"/>
  <c r="L172" i="22"/>
  <c r="L312" i="15"/>
  <c r="L293" i="22"/>
  <c r="L233" i="22"/>
  <c r="L323" i="17"/>
  <c r="L219" i="21"/>
  <c r="L15" i="22"/>
  <c r="L80" i="17"/>
  <c r="L15" i="15"/>
  <c r="L121" i="18"/>
  <c r="L380" i="15"/>
  <c r="L297" i="18"/>
  <c r="L174" i="15"/>
  <c r="L255" i="18"/>
  <c r="L58" i="15"/>
  <c r="L63" i="18"/>
  <c r="L74" i="21"/>
  <c r="L145" i="17"/>
  <c r="L139" i="17"/>
  <c r="L180" i="18"/>
  <c r="L207" i="21"/>
  <c r="L151" i="18"/>
  <c r="L340" i="21"/>
  <c r="L239" i="18"/>
  <c r="L216" i="21"/>
  <c r="L223" i="18"/>
  <c r="L171" i="21"/>
  <c r="L13" i="18"/>
  <c r="L72" i="17"/>
  <c r="L28" i="17"/>
  <c r="L210" i="15"/>
  <c r="L364" i="15"/>
  <c r="L388" i="15"/>
  <c r="L333" i="15"/>
  <c r="L387" i="17"/>
  <c r="L17" i="17"/>
  <c r="L208" i="17"/>
  <c r="L17" i="15"/>
  <c r="L250" i="22"/>
  <c r="L41" i="15"/>
  <c r="L39" i="22"/>
  <c r="L71" i="18"/>
  <c r="L115" i="21"/>
  <c r="L229" i="18"/>
  <c r="L296" i="21"/>
  <c r="L74" i="18"/>
  <c r="L59" i="15"/>
  <c r="L72" i="22"/>
  <c r="L393" i="15"/>
  <c r="L326" i="22"/>
  <c r="L382" i="15"/>
  <c r="L10" i="22"/>
  <c r="L40" i="22"/>
  <c r="L119" i="18"/>
  <c r="L113" i="22"/>
  <c r="L266" i="18"/>
  <c r="L94" i="22"/>
  <c r="L194" i="22"/>
  <c r="L276" i="17"/>
  <c r="L319" i="18"/>
  <c r="L331" i="18"/>
  <c r="L390" i="22"/>
  <c r="L235" i="22"/>
  <c r="L6" i="18"/>
  <c r="L371" i="17"/>
  <c r="L220" i="17"/>
  <c r="L346" i="21"/>
  <c r="L75" i="18"/>
  <c r="L215" i="15"/>
  <c r="L17" i="18"/>
  <c r="L258" i="15"/>
  <c r="L257" i="21"/>
  <c r="L124" i="15"/>
  <c r="L31" i="21"/>
  <c r="L275" i="15"/>
  <c r="L280" i="17"/>
  <c r="L121" i="17"/>
  <c r="L47" i="15"/>
  <c r="L113" i="15"/>
  <c r="L282" i="22"/>
  <c r="L206" i="18"/>
  <c r="L46" i="18"/>
  <c r="L178" i="15"/>
  <c r="L197" i="21"/>
  <c r="L136" i="22"/>
  <c r="L241" i="17"/>
  <c r="L132" i="18"/>
  <c r="L358" i="18"/>
  <c r="L245" i="15"/>
  <c r="L183" i="21"/>
  <c r="L55" i="22"/>
  <c r="L157" i="21"/>
  <c r="L29" i="22"/>
  <c r="L397" i="21"/>
  <c r="L356" i="22"/>
  <c r="L398" i="17"/>
  <c r="L214" i="17"/>
  <c r="L320" i="21"/>
  <c r="L5" i="22"/>
  <c r="L58" i="17"/>
  <c r="L185" i="22"/>
  <c r="L67" i="21"/>
  <c r="L381" i="15"/>
  <c r="L56" i="15"/>
  <c r="L365" i="21"/>
  <c r="L174" i="21"/>
  <c r="L85" i="21"/>
  <c r="L110" i="15"/>
  <c r="L277" i="21"/>
  <c r="L13" i="21"/>
  <c r="L386" i="15"/>
  <c r="L69" i="17"/>
  <c r="L39" i="18"/>
  <c r="L109" i="18"/>
  <c r="L267" i="18"/>
  <c r="L297" i="22"/>
  <c r="L333" i="22"/>
  <c r="L126" i="22"/>
  <c r="L322" i="21"/>
  <c r="L169" i="15"/>
  <c r="L244" i="17"/>
  <c r="L311" i="15"/>
  <c r="L268" i="15"/>
  <c r="L33" i="15"/>
  <c r="L147" i="22"/>
  <c r="L324" i="15"/>
  <c r="L166" i="18"/>
  <c r="L131" i="17"/>
  <c r="L344" i="22"/>
  <c r="L307" i="17"/>
  <c r="L216" i="17"/>
  <c r="L199" i="18"/>
  <c r="L251" i="18"/>
  <c r="L369" i="21"/>
  <c r="L299" i="18"/>
  <c r="L86" i="18"/>
  <c r="L47" i="21"/>
  <c r="L138" i="18"/>
  <c r="L234" i="15"/>
  <c r="L57" i="18"/>
  <c r="L223" i="15"/>
  <c r="L113" i="18"/>
  <c r="L106" i="15"/>
  <c r="L27" i="18"/>
  <c r="L117" i="15"/>
  <c r="L55" i="17"/>
  <c r="L58" i="22"/>
  <c r="L116" i="21"/>
  <c r="L369" i="17"/>
  <c r="L325" i="18"/>
  <c r="L132" i="21"/>
  <c r="L290" i="22"/>
  <c r="L163" i="15"/>
  <c r="L250" i="15"/>
  <c r="L262" i="17"/>
  <c r="L98" i="18"/>
  <c r="L111" i="18"/>
  <c r="L239" i="17"/>
  <c r="L222" i="22"/>
  <c r="L210" i="18"/>
  <c r="L150" i="18"/>
  <c r="L287" i="18"/>
  <c r="L398" i="18"/>
  <c r="L117" i="18"/>
  <c r="L113" i="21"/>
  <c r="L88" i="18"/>
  <c r="L153" i="21"/>
  <c r="L385" i="17"/>
  <c r="L66" i="21"/>
  <c r="L280" i="15"/>
  <c r="L92" i="22"/>
  <c r="L116" i="18"/>
  <c r="L310" i="18"/>
  <c r="L313" i="18"/>
  <c r="L37" i="17"/>
  <c r="L57" i="15"/>
  <c r="L225" i="22"/>
  <c r="L344" i="17"/>
  <c r="L171" i="18"/>
  <c r="L151" i="15"/>
  <c r="L223" i="22"/>
  <c r="L387" i="22"/>
  <c r="L393" i="22"/>
  <c r="L128" i="21"/>
  <c r="L266" i="17"/>
  <c r="L211" i="22"/>
  <c r="L308" i="17"/>
  <c r="L14" i="18"/>
  <c r="L122" i="22"/>
  <c r="L119" i="17"/>
  <c r="L348" i="18"/>
  <c r="L200" i="17"/>
  <c r="L162" i="21"/>
  <c r="L374" i="17"/>
  <c r="L191" i="21"/>
  <c r="L224" i="17"/>
  <c r="L396" i="15"/>
  <c r="L182" i="18"/>
  <c r="L296" i="15"/>
  <c r="L118" i="17"/>
  <c r="L249" i="17"/>
  <c r="L335" i="22"/>
  <c r="L206" i="15"/>
  <c r="L217" i="15"/>
  <c r="L192" i="15"/>
  <c r="L114" i="15"/>
  <c r="L331" i="22"/>
  <c r="L292" i="22"/>
  <c r="L357" i="22"/>
  <c r="L339" i="18"/>
  <c r="L168" i="22"/>
  <c r="L91" i="18"/>
  <c r="L231" i="21"/>
  <c r="L350" i="21"/>
  <c r="L304" i="18"/>
  <c r="L88" i="15"/>
  <c r="L239" i="22"/>
  <c r="L366" i="15"/>
  <c r="L123" i="22"/>
  <c r="L146" i="18"/>
  <c r="L334" i="21"/>
  <c r="L234" i="18"/>
  <c r="L122" i="15"/>
  <c r="L258" i="21"/>
  <c r="L109" i="21"/>
  <c r="L137" i="17"/>
  <c r="L234" i="17"/>
  <c r="L223" i="17"/>
  <c r="L48" i="21"/>
  <c r="L207" i="15"/>
  <c r="L171" i="22"/>
  <c r="L314" i="15"/>
  <c r="L28" i="18"/>
  <c r="L177" i="15"/>
  <c r="L274" i="22"/>
  <c r="L145" i="22"/>
  <c r="L167" i="18"/>
  <c r="L100" i="17"/>
  <c r="L316" i="17"/>
  <c r="L125" i="18"/>
  <c r="L142" i="18"/>
  <c r="L208" i="18"/>
  <c r="L277" i="18"/>
  <c r="L270" i="21"/>
  <c r="L394" i="17"/>
  <c r="L112" i="21"/>
  <c r="L389" i="15"/>
  <c r="L318" i="21"/>
  <c r="L292" i="15"/>
  <c r="L284" i="21"/>
  <c r="L306" i="18"/>
  <c r="L179" i="21"/>
  <c r="L43" i="21"/>
  <c r="L49" i="22"/>
  <c r="L86" i="17"/>
  <c r="L75" i="17"/>
  <c r="L185" i="21"/>
  <c r="L303" i="17"/>
  <c r="L136" i="17"/>
  <c r="L120" i="17"/>
  <c r="L4" i="18"/>
  <c r="L87" i="18"/>
  <c r="L197" i="18"/>
  <c r="L255" i="17"/>
  <c r="L401" i="17"/>
  <c r="L396" i="18"/>
  <c r="L237" i="18"/>
  <c r="L375" i="18"/>
  <c r="L158" i="17"/>
  <c r="L189" i="18"/>
  <c r="L2" i="17"/>
  <c r="L43" i="15"/>
  <c r="L129" i="22"/>
  <c r="L128" i="18"/>
  <c r="L125" i="22"/>
  <c r="L278" i="21"/>
  <c r="L216" i="15"/>
  <c r="L309" i="18"/>
  <c r="L109" i="17"/>
  <c r="L356" i="17"/>
  <c r="L91" i="22"/>
  <c r="L34" i="18"/>
  <c r="L100" i="15"/>
  <c r="L6" i="22"/>
  <c r="L254" i="22"/>
  <c r="L163" i="22"/>
  <c r="L144" i="18"/>
  <c r="L24" i="15"/>
  <c r="L370" i="21"/>
  <c r="L304" i="15"/>
  <c r="L5" i="17"/>
  <c r="L45" i="21"/>
  <c r="L100" i="18"/>
  <c r="L148" i="17"/>
  <c r="L375" i="17"/>
  <c r="L296" i="17"/>
  <c r="L388" i="18"/>
  <c r="L384" i="15"/>
  <c r="L60" i="21"/>
  <c r="L172" i="18"/>
  <c r="L207" i="22"/>
  <c r="L314" i="17"/>
  <c r="L180" i="17"/>
  <c r="L301" i="22"/>
  <c r="L136" i="15"/>
  <c r="L21" i="22"/>
  <c r="L285" i="15"/>
  <c r="L173" i="15"/>
  <c r="L3" i="22"/>
  <c r="L64" i="15"/>
  <c r="L301" i="15"/>
  <c r="L236" i="18"/>
  <c r="L319" i="15"/>
  <c r="L64" i="22"/>
  <c r="L280" i="18"/>
  <c r="L291" i="22"/>
  <c r="L101" i="18"/>
  <c r="L81" i="21"/>
  <c r="L342" i="15"/>
  <c r="L97" i="18"/>
  <c r="L235" i="17"/>
  <c r="L221" i="17"/>
  <c r="L212" i="17"/>
  <c r="L72" i="18"/>
  <c r="L29" i="17"/>
  <c r="L196" i="15"/>
  <c r="L305" i="18"/>
  <c r="L296" i="18"/>
  <c r="L288" i="21"/>
  <c r="L302" i="15"/>
  <c r="L376" i="17"/>
  <c r="L24" i="17"/>
  <c r="L295" i="18"/>
  <c r="L14" i="17"/>
  <c r="L208" i="22"/>
  <c r="L352" i="18"/>
  <c r="L70" i="17"/>
  <c r="L329" i="15"/>
  <c r="L19" i="22"/>
  <c r="L108" i="22"/>
  <c r="L179" i="18"/>
  <c r="L76" i="21"/>
  <c r="L199" i="15"/>
  <c r="L368" i="21"/>
  <c r="L390" i="15"/>
  <c r="L160" i="15"/>
  <c r="L271" i="17"/>
  <c r="L45" i="22"/>
  <c r="L293" i="17"/>
  <c r="L246" i="17"/>
  <c r="L374" i="15"/>
  <c r="L14" i="22"/>
  <c r="L377" i="21"/>
  <c r="L248" i="15"/>
  <c r="L97" i="22"/>
  <c r="L256" i="15"/>
  <c r="L231" i="15"/>
  <c r="L21" i="18"/>
  <c r="L372" i="15"/>
  <c r="L189" i="22"/>
  <c r="L257" i="18"/>
  <c r="L322" i="22"/>
  <c r="L259" i="18"/>
</calcChain>
</file>

<file path=xl/sharedStrings.xml><?xml version="1.0" encoding="utf-8"?>
<sst xmlns="http://schemas.openxmlformats.org/spreadsheetml/2006/main" count="11165" uniqueCount="2220">
  <si>
    <t>Herts Major League</t>
  </si>
  <si>
    <t>Peanuts League</t>
  </si>
  <si>
    <t>Event</t>
  </si>
  <si>
    <t>Division 1</t>
  </si>
  <si>
    <t>Division 2</t>
  </si>
  <si>
    <t>Division 3</t>
  </si>
  <si>
    <t>Age Group</t>
  </si>
  <si>
    <t>Sex</t>
  </si>
  <si>
    <t>Dist</t>
  </si>
  <si>
    <t xml:space="preserve"> Stroke</t>
  </si>
  <si>
    <t>Leagues</t>
  </si>
  <si>
    <t>Rounds</t>
  </si>
  <si>
    <t>Open</t>
  </si>
  <si>
    <t>Girls</t>
  </si>
  <si>
    <t>100m</t>
  </si>
  <si>
    <t>Freestyle</t>
  </si>
  <si>
    <t>9 Years</t>
  </si>
  <si>
    <t>25m</t>
  </si>
  <si>
    <t>Butterfly</t>
  </si>
  <si>
    <t>Under 11s</t>
  </si>
  <si>
    <t>Peanuts</t>
  </si>
  <si>
    <t>Boys</t>
  </si>
  <si>
    <t>Majors</t>
  </si>
  <si>
    <t>Under 12s</t>
  </si>
  <si>
    <t>50m</t>
  </si>
  <si>
    <t>Backstroke</t>
  </si>
  <si>
    <t>3 Final</t>
  </si>
  <si>
    <t>Under 16s</t>
  </si>
  <si>
    <t>Under 13s</t>
  </si>
  <si>
    <t>Breaststroke</t>
  </si>
  <si>
    <t>3 Consolation</t>
  </si>
  <si>
    <t>Under 14s</t>
  </si>
  <si>
    <t>4x25m</t>
  </si>
  <si>
    <t>Freestyle Relay</t>
  </si>
  <si>
    <t>4x50m</t>
  </si>
  <si>
    <t>Medley Relay</t>
  </si>
  <si>
    <t>Special Relay</t>
  </si>
  <si>
    <t xml:space="preserve"> </t>
  </si>
  <si>
    <t>Mixed</t>
  </si>
  <si>
    <t>8x25m</t>
  </si>
  <si>
    <t>Squadron</t>
  </si>
  <si>
    <t>8x50m</t>
  </si>
  <si>
    <t>Format</t>
  </si>
  <si>
    <t>Club</t>
  </si>
  <si>
    <t>Bishops Stortford</t>
  </si>
  <si>
    <t>Division</t>
  </si>
  <si>
    <t>Swimmers</t>
  </si>
  <si>
    <t>Club List</t>
  </si>
  <si>
    <t>Borehamwood</t>
  </si>
  <si>
    <t>Broxbourne</t>
  </si>
  <si>
    <t>Buntingford</t>
  </si>
  <si>
    <t>Bushey</t>
  </si>
  <si>
    <t>Cheshunt</t>
  </si>
  <si>
    <t>Costa</t>
  </si>
  <si>
    <t>Harpenden</t>
  </si>
  <si>
    <t>Hatfield</t>
  </si>
  <si>
    <t>Hemel</t>
  </si>
  <si>
    <t>Hertford</t>
  </si>
  <si>
    <t>Herts Flyers</t>
  </si>
  <si>
    <t>Hitchin</t>
  </si>
  <si>
    <t>Hoddesdon</t>
  </si>
  <si>
    <t>Kings Langley</t>
  </si>
  <si>
    <t>Letchworth</t>
  </si>
  <si>
    <t>Potters Bar</t>
  </si>
  <si>
    <t>Royston</t>
  </si>
  <si>
    <t>Stevenage</t>
  </si>
  <si>
    <t>Tring</t>
  </si>
  <si>
    <t>Verulam</t>
  </si>
  <si>
    <t>Ware</t>
  </si>
  <si>
    <t>Watford</t>
  </si>
  <si>
    <t>Divisions</t>
  </si>
  <si>
    <t>Lane 1</t>
  </si>
  <si>
    <t>Lane 2</t>
  </si>
  <si>
    <t>Lane 3</t>
  </si>
  <si>
    <t>Lane 4</t>
  </si>
  <si>
    <t>Lane 5</t>
  </si>
  <si>
    <t>Lane 6</t>
  </si>
  <si>
    <t>Lane 7</t>
  </si>
  <si>
    <t>Lane 8</t>
  </si>
  <si>
    <t>League</t>
  </si>
  <si>
    <t xml:space="preserve">Round </t>
  </si>
  <si>
    <t xml:space="preserve">Gala venue </t>
  </si>
  <si>
    <t>Gala Date</t>
  </si>
  <si>
    <t>Gala Number</t>
  </si>
  <si>
    <t>Event No.</t>
  </si>
  <si>
    <t>Lane No</t>
  </si>
  <si>
    <t>Select Club for each lane from dropdown list</t>
  </si>
  <si>
    <t>6 Lane</t>
  </si>
  <si>
    <t>8 Lane</t>
  </si>
  <si>
    <t>TEAM SHEET</t>
  </si>
  <si>
    <t xml:space="preserve"> GALA DATE</t>
  </si>
  <si>
    <t>QUALIFYING DATE</t>
  </si>
  <si>
    <t>Location</t>
  </si>
  <si>
    <t>Name</t>
  </si>
  <si>
    <t>DOB</t>
  </si>
  <si>
    <t>Uage</t>
  </si>
  <si>
    <t>Lage</t>
  </si>
  <si>
    <t>Age at Date</t>
  </si>
  <si>
    <t>AgeAt</t>
  </si>
  <si>
    <t>F</t>
  </si>
  <si>
    <t>CLUBS</t>
  </si>
  <si>
    <t>Points at Event 10</t>
  </si>
  <si>
    <t>Points at Event 18</t>
  </si>
  <si>
    <t>Points at Event 26</t>
  </si>
  <si>
    <t>Points at Event 34</t>
  </si>
  <si>
    <t>Points at Event 42</t>
  </si>
  <si>
    <t>Herts Swimming League Gala Results</t>
  </si>
  <si>
    <t>POINTS TO DATE</t>
  </si>
  <si>
    <t>PLACINGS</t>
  </si>
  <si>
    <t>Time</t>
  </si>
  <si>
    <t>Swimmer</t>
  </si>
  <si>
    <t>DQ Reason</t>
  </si>
  <si>
    <t>EVENTS</t>
  </si>
  <si>
    <t>TIME</t>
  </si>
  <si>
    <t>PLACE</t>
  </si>
  <si>
    <t>POINTS</t>
  </si>
  <si>
    <t xml:space="preserve">LEAGUE </t>
  </si>
  <si>
    <t>DIVISION</t>
  </si>
  <si>
    <t>ROUND</t>
  </si>
  <si>
    <t>VENUE</t>
  </si>
  <si>
    <t>DATE</t>
  </si>
  <si>
    <t xml:space="preserve">LANE </t>
  </si>
  <si>
    <t>Reason for DQ</t>
  </si>
  <si>
    <t>M</t>
  </si>
  <si>
    <t>Empty Lanes</t>
  </si>
  <si>
    <t>Number of Teams</t>
  </si>
  <si>
    <t>DQ Points</t>
  </si>
  <si>
    <t>1ST</t>
  </si>
  <si>
    <t>2ND</t>
  </si>
  <si>
    <t>3RD</t>
  </si>
  <si>
    <t>Notes for the gala recorder</t>
  </si>
  <si>
    <t>Pos/No</t>
  </si>
  <si>
    <t>Points</t>
  </si>
  <si>
    <t>Placings</t>
  </si>
  <si>
    <t>Placing</t>
  </si>
  <si>
    <t>Manual Placing</t>
  </si>
  <si>
    <t>All Swimmers from Clubs are pasted into this sheet</t>
  </si>
  <si>
    <t>Berkhamsted</t>
  </si>
  <si>
    <t>Cut and paste first three columns and enter club name</t>
  </si>
  <si>
    <t xml:space="preserve">Swimmer </t>
  </si>
  <si>
    <t>Date of Birth</t>
  </si>
  <si>
    <t>Age for Comp</t>
  </si>
  <si>
    <t>ID</t>
  </si>
  <si>
    <t>ID2</t>
  </si>
  <si>
    <t>ID Name</t>
  </si>
  <si>
    <t>DoB</t>
  </si>
  <si>
    <t>Age</t>
  </si>
  <si>
    <t>Group</t>
  </si>
  <si>
    <t>Rev</t>
  </si>
  <si>
    <t>Individual</t>
  </si>
  <si>
    <t>Eligible</t>
  </si>
  <si>
    <r>
      <rPr>
        <b/>
        <sz val="12"/>
        <color rgb="FFFF0000"/>
        <rFont val="Arial"/>
        <family val="2"/>
      </rPr>
      <t>Individual</t>
    </r>
    <r>
      <rPr>
        <b/>
        <sz val="12"/>
        <color theme="1"/>
        <rFont val="Arial"/>
        <family val="2"/>
      </rPr>
      <t xml:space="preserve"> Age Group Events Entered</t>
    </r>
  </si>
  <si>
    <t>Peanuts Squadron</t>
  </si>
  <si>
    <t>Majors Squadron</t>
  </si>
  <si>
    <t>Line No.</t>
  </si>
  <si>
    <t>B</t>
  </si>
  <si>
    <t>S</t>
  </si>
  <si>
    <t>9M</t>
  </si>
  <si>
    <t>9F</t>
  </si>
  <si>
    <t>11M</t>
  </si>
  <si>
    <t>11F</t>
  </si>
  <si>
    <t>12M</t>
  </si>
  <si>
    <t>12F</t>
  </si>
  <si>
    <t>13M</t>
  </si>
  <si>
    <t>13F</t>
  </si>
  <si>
    <t>A13</t>
  </si>
  <si>
    <t>14M</t>
  </si>
  <si>
    <t>14F</t>
  </si>
  <si>
    <t>16M</t>
  </si>
  <si>
    <t>16F</t>
  </si>
  <si>
    <t>OM</t>
  </si>
  <si>
    <t>OF</t>
  </si>
  <si>
    <t>AO</t>
  </si>
  <si>
    <t>RULES</t>
  </si>
  <si>
    <t>P</t>
  </si>
  <si>
    <t>LookUp</t>
  </si>
  <si>
    <t>c1</t>
  </si>
  <si>
    <t>c2</t>
  </si>
  <si>
    <t>c3</t>
  </si>
  <si>
    <t>c4</t>
  </si>
  <si>
    <t>All times are now entered as numbers only, so for a time of 1:23.45  enter  12345 below. DQs -Enter in "DQ Reason" the DQ code.</t>
  </si>
  <si>
    <t>This spreadsheet can be used for both Major League and Peanuts Galas.</t>
  </si>
  <si>
    <t>League Points brought forward</t>
  </si>
  <si>
    <t>League Points for this gala</t>
  </si>
  <si>
    <t>Total League Points</t>
  </si>
  <si>
    <t>Gala Points brought forward</t>
  </si>
  <si>
    <t>Total Gala Points</t>
  </si>
  <si>
    <t>Final League Position</t>
  </si>
  <si>
    <t>FOR USE IN ROUND 3 ONLY</t>
  </si>
  <si>
    <t>L4</t>
  </si>
  <si>
    <t>L3</t>
  </si>
  <si>
    <t>L2</t>
  </si>
  <si>
    <t>L1</t>
  </si>
  <si>
    <t>E</t>
  </si>
  <si>
    <t>LEAGUE POINTS</t>
  </si>
  <si>
    <t>Please ensure all gala details are correctly entered.  Check that the correct team sheets have been pasted into their correct lane sheet.</t>
  </si>
  <si>
    <t>Please enter details into the white boxes.</t>
  </si>
  <si>
    <t>Once the Event is set up and all team sheets have been imported, the Gala is then run from this page. Enter Results, placings and any DQs into the appropriate white box.</t>
  </si>
  <si>
    <t>Not Entered</t>
  </si>
  <si>
    <t>Welwyn Garden</t>
  </si>
  <si>
    <t>HSL:2016:V1</t>
  </si>
  <si>
    <t>Points at Event 12</t>
  </si>
  <si>
    <t>Points at Event 24</t>
  </si>
  <si>
    <t>Points at Event 36</t>
  </si>
  <si>
    <t>Collective Gala Results</t>
  </si>
  <si>
    <t>Hertfordshire Swimming League</t>
  </si>
  <si>
    <t>Catherine Clune</t>
  </si>
  <si>
    <t xml:space="preserve"> Freya Hadnutt</t>
  </si>
  <si>
    <t>Sabrina Quinlivan</t>
  </si>
  <si>
    <t>Scarlett Roddam-Powell</t>
  </si>
  <si>
    <t xml:space="preserve">Elizabeth Newton </t>
  </si>
  <si>
    <t xml:space="preserve">Kiera Best </t>
  </si>
  <si>
    <t xml:space="preserve">Emily Reading </t>
  </si>
  <si>
    <t>Harriet Izzard</t>
  </si>
  <si>
    <t>Ananya Bhusari</t>
  </si>
  <si>
    <t>Elise Hung</t>
  </si>
  <si>
    <t>Maggie Heath</t>
  </si>
  <si>
    <t>Anna Stuchlik</t>
  </si>
  <si>
    <t>Esme Gomes</t>
  </si>
  <si>
    <t>Katie Groom</t>
  </si>
  <si>
    <t>Cassidy Anten</t>
  </si>
  <si>
    <t>Charles Crane</t>
  </si>
  <si>
    <t>Dylan Davenport</t>
  </si>
  <si>
    <t>Charles German</t>
  </si>
  <si>
    <t>Robert Gor</t>
  </si>
  <si>
    <t>Andrei Ionescu</t>
  </si>
  <si>
    <t>Cameron Krauth</t>
  </si>
  <si>
    <t>Jeremiasz Kuczma</t>
  </si>
  <si>
    <t>Tain Phillips</t>
  </si>
  <si>
    <t>Finlay Sandall</t>
  </si>
  <si>
    <t>Leo Suo-Saunders</t>
  </si>
  <si>
    <t>Richard Zhang</t>
  </si>
  <si>
    <t>Eliza Andrews</t>
  </si>
  <si>
    <t>Isabelle Berry</t>
  </si>
  <si>
    <t>Charlotte Brown</t>
  </si>
  <si>
    <t>Olivia Creecy</t>
  </si>
  <si>
    <t>Clara Fodor Sandoval</t>
  </si>
  <si>
    <t>Lea Gillespie</t>
  </si>
  <si>
    <t>Megan Lever</t>
  </si>
  <si>
    <t>Jayda Lloyd-Warren</t>
  </si>
  <si>
    <t>Alice Lowe</t>
  </si>
  <si>
    <t>Ella-Louise Missah</t>
  </si>
  <si>
    <t>Ella Mountford</t>
  </si>
  <si>
    <t>Arabella Page</t>
  </si>
  <si>
    <t>Olivia Ricketts</t>
  </si>
  <si>
    <t>Hannah Robinson</t>
  </si>
  <si>
    <t>Liya Scorer</t>
  </si>
  <si>
    <t>Olivia Sweeney</t>
  </si>
  <si>
    <t>Imogen Tang</t>
  </si>
  <si>
    <t>Olivia Thomas-Austin</t>
  </si>
  <si>
    <t>Ruben Anten</t>
  </si>
  <si>
    <t>George Cooper</t>
  </si>
  <si>
    <t>Alexander Filionescu</t>
  </si>
  <si>
    <t>Oliver Gisborne</t>
  </si>
  <si>
    <t>George Grimwood</t>
  </si>
  <si>
    <t>Brandon MacDonald-Williams</t>
  </si>
  <si>
    <t>Beau Reilly</t>
  </si>
  <si>
    <t>Ewan Smith</t>
  </si>
  <si>
    <t>Dylan Streeter</t>
  </si>
  <si>
    <t>George Taylor</t>
  </si>
  <si>
    <t>Archie Tompsett</t>
  </si>
  <si>
    <t>Amy Chada</t>
  </si>
  <si>
    <t>Hannah Davidson</t>
  </si>
  <si>
    <t>Emma Fields</t>
  </si>
  <si>
    <t>Vasilisa Grishina</t>
  </si>
  <si>
    <t>Alice Longman</t>
  </si>
  <si>
    <t>Grace Mason</t>
  </si>
  <si>
    <t>Ellen Millar-Bond</t>
  </si>
  <si>
    <t>Miriam Moukdad</t>
  </si>
  <si>
    <t>Kirsty Neill</t>
  </si>
  <si>
    <t>Jasmine Pettit</t>
  </si>
  <si>
    <t>Niamh Sandall</t>
  </si>
  <si>
    <t>Peggy Shen</t>
  </si>
  <si>
    <t>Leanne Suo-Saunders</t>
  </si>
  <si>
    <t>Meisha Trend-Evans</t>
  </si>
  <si>
    <t>Jaymee Wardell</t>
  </si>
  <si>
    <t>Fergal Barry</t>
  </si>
  <si>
    <t>Zacharias Brunner</t>
  </si>
  <si>
    <t>Connor Chada</t>
  </si>
  <si>
    <t>Sebastian Clark</t>
  </si>
  <si>
    <t>Jago Derrington</t>
  </si>
  <si>
    <t>Jacob Hayes</t>
  </si>
  <si>
    <t>Samuel Johnston</t>
  </si>
  <si>
    <t>Henry Knipe</t>
  </si>
  <si>
    <t>Harrison Rowe</t>
  </si>
  <si>
    <t>Rhys Sacco</t>
  </si>
  <si>
    <t>Alexander Thursfield</t>
  </si>
  <si>
    <t>Max Williams</t>
  </si>
  <si>
    <t>Amelia Andrews</t>
  </si>
  <si>
    <t>Francesca Bennett</t>
  </si>
  <si>
    <t>Elizabeth Clune</t>
  </si>
  <si>
    <t>Jessica Fields</t>
  </si>
  <si>
    <t>Olwenn Gillespie</t>
  </si>
  <si>
    <t>Lauren Gore</t>
  </si>
  <si>
    <t>Caitlin Healey</t>
  </si>
  <si>
    <t>Caitlin Neill</t>
  </si>
  <si>
    <t>Lilian Opiyo</t>
  </si>
  <si>
    <t>Kaia Phillips</t>
  </si>
  <si>
    <t>Amy Pinckney</t>
  </si>
  <si>
    <t>Freya Reilly</t>
  </si>
  <si>
    <t>Evelyn Scott</t>
  </si>
  <si>
    <t>Roman Artamonov</t>
  </si>
  <si>
    <t>David Badcock</t>
  </si>
  <si>
    <t>Samuel Carter</t>
  </si>
  <si>
    <t>Harry Eagle</t>
  </si>
  <si>
    <t>Lucas Fodor Sandoval</t>
  </si>
  <si>
    <t>Mateo Fodor Sandoval</t>
  </si>
  <si>
    <t>Victor Vascan</t>
  </si>
  <si>
    <t>Fay Mills</t>
  </si>
  <si>
    <t>Annabelle O'Bryan</t>
  </si>
  <si>
    <t>Rebecca Clark</t>
  </si>
  <si>
    <t>Betsie Smith</t>
  </si>
  <si>
    <t>Lottie Smith</t>
  </si>
  <si>
    <t>Milly Hudson</t>
  </si>
  <si>
    <t>Lilly Hebdon</t>
  </si>
  <si>
    <t>Martha Trist</t>
  </si>
  <si>
    <t>Emily Francis</t>
  </si>
  <si>
    <t>Tasha Blunden</t>
  </si>
  <si>
    <t>Tilly Mottram</t>
  </si>
  <si>
    <t>Estelle Koert</t>
  </si>
  <si>
    <t>Darcey Smith</t>
  </si>
  <si>
    <t>Mia Allen</t>
  </si>
  <si>
    <t>Chloe Weald</t>
  </si>
  <si>
    <t>Ruth Pennant</t>
  </si>
  <si>
    <t>Julia Bizior</t>
  </si>
  <si>
    <t>Leila Willis</t>
  </si>
  <si>
    <t>Eshana Khosla</t>
  </si>
  <si>
    <t>Lily Cannatella</t>
  </si>
  <si>
    <t>Peggy Birmingham</t>
  </si>
  <si>
    <t>Pippa Hudson</t>
  </si>
  <si>
    <t>Hollie Keys</t>
  </si>
  <si>
    <t>Anaiah Daniel</t>
  </si>
  <si>
    <t>Ivy Aldous</t>
  </si>
  <si>
    <t>Miwa Crouch</t>
  </si>
  <si>
    <t>Alessia Cannatella</t>
  </si>
  <si>
    <t>Chloe Fenton</t>
  </si>
  <si>
    <t>Mia Petrou</t>
  </si>
  <si>
    <t>Sophie  White</t>
  </si>
  <si>
    <t>Emily House</t>
  </si>
  <si>
    <t>Rosie Simson</t>
  </si>
  <si>
    <t>Amelie Conway</t>
  </si>
  <si>
    <t>Issey  Zinzan</t>
  </si>
  <si>
    <t>Rebecca Moore</t>
  </si>
  <si>
    <t>Jasmine  Gray</t>
  </si>
  <si>
    <t>Amelia Evans</t>
  </si>
  <si>
    <t>Lilly  Booth</t>
  </si>
  <si>
    <t>Demii Haynes</t>
  </si>
  <si>
    <t>Skarlet Claxton</t>
  </si>
  <si>
    <t>Will Swift</t>
  </si>
  <si>
    <t>Will Fountain</t>
  </si>
  <si>
    <t>Joseph Saunders</t>
  </si>
  <si>
    <t>Leo Brown</t>
  </si>
  <si>
    <t>Paul  Champney</t>
  </si>
  <si>
    <t>Leo James</t>
  </si>
  <si>
    <t>Noah  Dell</t>
  </si>
  <si>
    <t>Charlie May</t>
  </si>
  <si>
    <t>William Kettle</t>
  </si>
  <si>
    <t>Tiger Brown</t>
  </si>
  <si>
    <t>Juan Blanco</t>
  </si>
  <si>
    <t>Harry Burdett</t>
  </si>
  <si>
    <t>Jamie Ford</t>
  </si>
  <si>
    <t>Joshua Jeff-Okoh</t>
  </si>
  <si>
    <t>Harry Mottram</t>
  </si>
  <si>
    <t>Callum Pickersgill</t>
  </si>
  <si>
    <t xml:space="preserve">Thomas Koert </t>
  </si>
  <si>
    <t>Oliver Hill</t>
  </si>
  <si>
    <t>Tyler O'Connor</t>
  </si>
  <si>
    <t>Luke Fletcher</t>
  </si>
  <si>
    <t>Ned Fountain</t>
  </si>
  <si>
    <t>Joseph Rudolf</t>
  </si>
  <si>
    <t>Robert Lamprell</t>
  </si>
  <si>
    <t>Stanley Beech</t>
  </si>
  <si>
    <t>Theo Davidson</t>
  </si>
  <si>
    <t>James Willoughby</t>
  </si>
  <si>
    <t>Arran James</t>
  </si>
  <si>
    <t>Talu  Aysan</t>
  </si>
  <si>
    <t>Callum Hallgarth</t>
  </si>
  <si>
    <t>Alfie Slater</t>
  </si>
  <si>
    <t>Jesse Jeff-Okoh</t>
  </si>
  <si>
    <t>Ben  Wiggins</t>
  </si>
  <si>
    <t>Deeks, Jack</t>
  </si>
  <si>
    <t>Willis,, James</t>
  </si>
  <si>
    <t>Griffiths, Joe</t>
  </si>
  <si>
    <t>Ashley Jed</t>
  </si>
  <si>
    <t xml:space="preserve"> Crook Harry</t>
  </si>
  <si>
    <t xml:space="preserve"> Barr William</t>
  </si>
  <si>
    <t xml:space="preserve"> Nunn Oliver</t>
  </si>
  <si>
    <t>Mc Ewan Archie</t>
  </si>
  <si>
    <t>Lockwood, Henry</t>
  </si>
  <si>
    <t>Perry, Cass</t>
  </si>
  <si>
    <t>Kennedy, Oscar</t>
  </si>
  <si>
    <t>Shearn, Joel</t>
  </si>
  <si>
    <t>Graham, Conall</t>
  </si>
  <si>
    <t>Griffiths , Tom</t>
  </si>
  <si>
    <t>Nunn, Jeremy</t>
  </si>
  <si>
    <t xml:space="preserve"> Brown Freya</t>
  </si>
  <si>
    <t xml:space="preserve"> Wheeler Imogen</t>
  </si>
  <si>
    <t>Brears, Emily</t>
  </si>
  <si>
    <t>Dobner, Charlotte</t>
  </si>
  <si>
    <t>Doncaster , Connie</t>
  </si>
  <si>
    <t>Deeks, Tallulah</t>
  </si>
  <si>
    <t>Greenhill, Evie</t>
  </si>
  <si>
    <t>Bourke, Grace</t>
  </si>
  <si>
    <t>Whittaker, Sophia</t>
  </si>
  <si>
    <t>Adams, Katie</t>
  </si>
  <si>
    <t>Ryman, Bethany</t>
  </si>
  <si>
    <t>Foreman, Felicity</t>
  </si>
  <si>
    <t>Dobner, Amie</t>
  </si>
  <si>
    <t>Amey , Francessa</t>
  </si>
  <si>
    <t>De Monte, Jessica</t>
  </si>
  <si>
    <t>Rees, Carys</t>
  </si>
  <si>
    <t>Slade, Talitha</t>
  </si>
  <si>
    <t>Katherine Wheatley</t>
  </si>
  <si>
    <t>Balerki Puplampu</t>
  </si>
  <si>
    <t>Ruby Qureshi</t>
  </si>
  <si>
    <t>Eve Colson</t>
  </si>
  <si>
    <t>Hannah Poultney</t>
  </si>
  <si>
    <t>India Campbell</t>
  </si>
  <si>
    <t>Louisa Alderman</t>
  </si>
  <si>
    <t>Amy Rodrigues</t>
  </si>
  <si>
    <t>Mya Aldeiri</t>
  </si>
  <si>
    <t>Anna Wolstenholme</t>
  </si>
  <si>
    <t>Ayesha Wilkins</t>
  </si>
  <si>
    <t>Poppy Hickling</t>
  </si>
  <si>
    <t>Jasmin Shaw</t>
  </si>
  <si>
    <t>Zosia Kiely</t>
  </si>
  <si>
    <t>Abbie Griffiths</t>
  </si>
  <si>
    <t>Eve Freeman</t>
  </si>
  <si>
    <t>Alice Law</t>
  </si>
  <si>
    <t>Seeyana Shah</t>
  </si>
  <si>
    <t>Isha Desai</t>
  </si>
  <si>
    <t>Lottie Slight</t>
  </si>
  <si>
    <t>Erin Williams</t>
  </si>
  <si>
    <t>Ruby Edwards</t>
  </si>
  <si>
    <t>Jena Elsey</t>
  </si>
  <si>
    <t>Aneesa Qureshi</t>
  </si>
  <si>
    <t>Grace Elliott-Stone</t>
  </si>
  <si>
    <t>Phoebe Griffiths</t>
  </si>
  <si>
    <t>Layla Shaw</t>
  </si>
  <si>
    <t>Sumaya Ahmed</t>
  </si>
  <si>
    <t>Elizabeth Paul</t>
  </si>
  <si>
    <t>Evie Nash</t>
  </si>
  <si>
    <t>Lilia Patel</t>
  </si>
  <si>
    <t>Amy Ye</t>
  </si>
  <si>
    <t>Felicity Lee</t>
  </si>
  <si>
    <t>Nick Alsafi</t>
  </si>
  <si>
    <t>Skye Pagnini</t>
  </si>
  <si>
    <t>Kyle Patel</t>
  </si>
  <si>
    <t>Freddie Edwards</t>
  </si>
  <si>
    <t>William Presland</t>
  </si>
  <si>
    <t>Raahil Ahmad</t>
  </si>
  <si>
    <t>Alex Paul</t>
  </si>
  <si>
    <t>Tejas Bansal</t>
  </si>
  <si>
    <t>Joe Kenny</t>
  </si>
  <si>
    <t>Charlie Padgham</t>
  </si>
  <si>
    <t>Alex Twyford</t>
  </si>
  <si>
    <t>Cyrus Rashidbigi</t>
  </si>
  <si>
    <t>Jack Loison</t>
  </si>
  <si>
    <t>Daniel Meier</t>
  </si>
  <si>
    <t>Sam Trigwell</t>
  </si>
  <si>
    <t>Maximilan Algaard</t>
  </si>
  <si>
    <t>Eashan Kelshiker</t>
  </si>
  <si>
    <t>Thomas Mullan</t>
  </si>
  <si>
    <t>Sam Ryan</t>
  </si>
  <si>
    <t>Rudra Sachdev</t>
  </si>
  <si>
    <t>Caan Jones</t>
  </si>
  <si>
    <t>Davin Alsafi</t>
  </si>
  <si>
    <t>Luke Aldeiri</t>
  </si>
  <si>
    <t>Theodore Sutcliffe</t>
  </si>
  <si>
    <t>Owen Butler</t>
  </si>
  <si>
    <t>Cheran Srishangaran</t>
  </si>
  <si>
    <t>Asher Davison</t>
  </si>
  <si>
    <t>Oscar Patterson</t>
  </si>
  <si>
    <t>Lawrence Dokelman</t>
  </si>
  <si>
    <t>Zac Jacobs</t>
  </si>
  <si>
    <t>Noah Dindol</t>
  </si>
  <si>
    <t>Charlie Pick</t>
  </si>
  <si>
    <t>Shay O'Leary</t>
  </si>
  <si>
    <t>Calin Resmerita</t>
  </si>
  <si>
    <t>Katie Burgess</t>
  </si>
  <si>
    <t>Indya Bowmaker</t>
  </si>
  <si>
    <t>Nil Turkmen</t>
  </si>
  <si>
    <t>Victoria Townsend</t>
  </si>
  <si>
    <t>Jake Evans</t>
  </si>
  <si>
    <t>Abdurahman Mustafa</t>
  </si>
  <si>
    <t>Harry Brunton</t>
  </si>
  <si>
    <t>Charlie Curtis</t>
  </si>
  <si>
    <t>Ashlee Willett</t>
  </si>
  <si>
    <t>Simran Misir</t>
  </si>
  <si>
    <t>Brandon Smith</t>
  </si>
  <si>
    <t>MaximilianColtman</t>
  </si>
  <si>
    <t>Charlotte Williams</t>
  </si>
  <si>
    <t>Keely Farenden</t>
  </si>
  <si>
    <t>Antonio Torrpo</t>
  </si>
  <si>
    <t>Benjamin Holloway</t>
  </si>
  <si>
    <t>Fresia Radzi-Goldsmith</t>
  </si>
  <si>
    <t>Natalia Brodowska</t>
  </si>
  <si>
    <t>Phoebe Mcgreal</t>
  </si>
  <si>
    <t>Emily Pickard</t>
  </si>
  <si>
    <t>Khyar Varriale</t>
  </si>
  <si>
    <t>Igor Mordeja</t>
  </si>
  <si>
    <t>Anastasia Eisen</t>
  </si>
  <si>
    <t>Nathan Ajagbe</t>
  </si>
  <si>
    <t>Sam Safavizadeh</t>
  </si>
  <si>
    <t>George Webb</t>
  </si>
  <si>
    <t>Emily Pym</t>
  </si>
  <si>
    <t>Tayhan Riley</t>
  </si>
  <si>
    <t>Veronica Smaglo</t>
  </si>
  <si>
    <t>Andrya Marcone</t>
  </si>
  <si>
    <t>Victoria Gitev</t>
  </si>
  <si>
    <t>Tia Mayers</t>
  </si>
  <si>
    <t>Charlie Privett</t>
  </si>
  <si>
    <t>Victor Christian-Iwuagwu</t>
  </si>
  <si>
    <t>Grace Sofokleous-Ames</t>
  </si>
  <si>
    <t>Maria Neocleous</t>
  </si>
  <si>
    <t>Luke Drewett</t>
  </si>
  <si>
    <t>Sasha Coltman</t>
  </si>
  <si>
    <t>Kevin Moldovan</t>
  </si>
  <si>
    <t>Darcy Tew-Cragg</t>
  </si>
  <si>
    <t>Ellrose Bowmaker</t>
  </si>
  <si>
    <t>Mia Schifano</t>
  </si>
  <si>
    <t>Grorge Jones</t>
  </si>
  <si>
    <t>Olivia Mcgreal</t>
  </si>
  <si>
    <t>Rhianna Stiffin</t>
  </si>
  <si>
    <t>Kai Fellows</t>
  </si>
  <si>
    <t>Emily Mcpake</t>
  </si>
  <si>
    <t>Max Frondi</t>
  </si>
  <si>
    <t>Savanne Bennett-Fontaine</t>
  </si>
  <si>
    <t>Anya Alexander</t>
  </si>
  <si>
    <t>Kilyan Ekpitini</t>
  </si>
  <si>
    <t>Luis Martinez</t>
  </si>
  <si>
    <t>Sam Harris</t>
  </si>
  <si>
    <t>Gianno Bavetta</t>
  </si>
  <si>
    <t>Amy Burgess</t>
  </si>
  <si>
    <t>Darcy Mcmullins</t>
  </si>
  <si>
    <t>Alfie Bullock</t>
  </si>
  <si>
    <t>Daniel Williams</t>
  </si>
  <si>
    <t>Max Curtis</t>
  </si>
  <si>
    <t>Maximian Boateng</t>
  </si>
  <si>
    <t>Freddie Arbon</t>
  </si>
  <si>
    <t>Nicole Vecere</t>
  </si>
  <si>
    <t>Katie Hudson</t>
  </si>
  <si>
    <t>Ethan Higgins</t>
  </si>
  <si>
    <t>Noah Mullenger</t>
  </si>
  <si>
    <t>Luke Pickard</t>
  </si>
  <si>
    <t>Evie Stamp</t>
  </si>
  <si>
    <t>Jessica Ward</t>
  </si>
  <si>
    <t>Luke Bowden</t>
  </si>
  <si>
    <t>Isabel Maher</t>
  </si>
  <si>
    <t>Olivia Hendley</t>
  </si>
  <si>
    <t>Jessica Leslie</t>
  </si>
  <si>
    <t>Georgia Bamford</t>
  </si>
  <si>
    <t>Josh Webb</t>
  </si>
  <si>
    <t>Max Uroda</t>
  </si>
  <si>
    <t>Tamzin Popely</t>
  </si>
  <si>
    <t>Alice Davis</t>
  </si>
  <si>
    <t>Rosie Eagle</t>
  </si>
  <si>
    <t>Isabella Ramadani</t>
  </si>
  <si>
    <t>Isabel Mullings</t>
  </si>
  <si>
    <t>Julia Brodowska</t>
  </si>
  <si>
    <t>Lawin Nayir</t>
  </si>
  <si>
    <t>Eden Browne</t>
  </si>
  <si>
    <t>Max Seed</t>
  </si>
  <si>
    <t>Shye Francis</t>
  </si>
  <si>
    <t>Alfie Mcguire</t>
  </si>
  <si>
    <t>Harriet Walters</t>
  </si>
  <si>
    <t>Jasmine Lawson-Shah</t>
  </si>
  <si>
    <t xml:space="preserve">Olivia Judge </t>
  </si>
  <si>
    <t>Alexandra Papciak-Wrona</t>
  </si>
  <si>
    <t>Oscar Jennings</t>
  </si>
  <si>
    <t>Leon Curtis</t>
  </si>
  <si>
    <t>Alice Reeve</t>
  </si>
  <si>
    <t>Holly Wearing</t>
  </si>
  <si>
    <t>Amele Oldman</t>
  </si>
  <si>
    <t>Benjamin Boxall</t>
  </si>
  <si>
    <t>Grazia Zaffuto-Pryce</t>
  </si>
  <si>
    <t>Sydnee Hammond</t>
  </si>
  <si>
    <t>James Ironside</t>
  </si>
  <si>
    <t>Lara Townsend</t>
  </si>
  <si>
    <t>Imgoen Wilson</t>
  </si>
  <si>
    <t>Lilly Farenden</t>
  </si>
  <si>
    <t>True Godtschalk</t>
  </si>
  <si>
    <t>Frankie Mcpake</t>
  </si>
  <si>
    <t>Mya Wright</t>
  </si>
  <si>
    <t>Chiamanda Christian-Iwuagwa</t>
  </si>
  <si>
    <t>Jason Clayton</t>
  </si>
  <si>
    <t>Rhoda Renwick</t>
  </si>
  <si>
    <t>Lily Price</t>
  </si>
  <si>
    <t>Emilie Jennings</t>
  </si>
  <si>
    <t>Kaiyan Bheda</t>
  </si>
  <si>
    <t>Nevaeh Jeans-Imam</t>
  </si>
  <si>
    <t>Isabelle Fitzgerald</t>
  </si>
  <si>
    <t>Hannah Barker</t>
  </si>
  <si>
    <t>Lauren Edmondson</t>
  </si>
  <si>
    <t>Harry Rowlands</t>
  </si>
  <si>
    <t>Zara Mohammedbhai</t>
  </si>
  <si>
    <t>James Atwell</t>
  </si>
  <si>
    <t>Aine Heathcote</t>
  </si>
  <si>
    <t>Charlotta Gates</t>
  </si>
  <si>
    <t>Hannah Brooke</t>
  </si>
  <si>
    <t>Lewis Dormer</t>
  </si>
  <si>
    <t>Katherine Rowland</t>
  </si>
  <si>
    <t>Isabel Andrews</t>
  </si>
  <si>
    <t>Felix Harrow</t>
  </si>
  <si>
    <t>Noemie de Labauve</t>
  </si>
  <si>
    <t>Wolfie Millard</t>
  </si>
  <si>
    <t>Finlay Jackson</t>
  </si>
  <si>
    <t>Beth O'Kelly</t>
  </si>
  <si>
    <t>Samuel Murat</t>
  </si>
  <si>
    <t>Florence Crowley</t>
  </si>
  <si>
    <t>Jessica Grigg</t>
  </si>
  <si>
    <t>Pippa Willis</t>
  </si>
  <si>
    <t>Miles Chalker</t>
  </si>
  <si>
    <t>Ben Horridge</t>
  </si>
  <si>
    <t>Barnaby Williams</t>
  </si>
  <si>
    <t>Emily Clark</t>
  </si>
  <si>
    <t>Oliver Conway</t>
  </si>
  <si>
    <t>Scott Haxton</t>
  </si>
  <si>
    <t>Harriett Torpey</t>
  </si>
  <si>
    <t>William Hopper</t>
  </si>
  <si>
    <t>Zak Bhatti</t>
  </si>
  <si>
    <t>Francesca Irani</t>
  </si>
  <si>
    <t>Daisy O'Dwyer</t>
  </si>
  <si>
    <t>Robert Flaxbeard</t>
  </si>
  <si>
    <t>Jacob Verdier</t>
  </si>
  <si>
    <t>Finlay Mackay</t>
  </si>
  <si>
    <t>Lauren Dent</t>
  </si>
  <si>
    <t>Theo Murray</t>
  </si>
  <si>
    <t>Sophia Philips</t>
  </si>
  <si>
    <t>Thomas Craig</t>
  </si>
  <si>
    <t>Alexander Donnet</t>
  </si>
  <si>
    <t>Daniel Mountain</t>
  </si>
  <si>
    <t>Isobel Spittal</t>
  </si>
  <si>
    <t>Ted Cunningham</t>
  </si>
  <si>
    <t>Harriet Norris</t>
  </si>
  <si>
    <t>Finley Froome</t>
  </si>
  <si>
    <t>Eddie Mills</t>
  </si>
  <si>
    <t>Freddie Whittaker</t>
  </si>
  <si>
    <t>Isla Evans</t>
  </si>
  <si>
    <t>Charlotte Wimbleton</t>
  </si>
  <si>
    <t>Philippa Chalker</t>
  </si>
  <si>
    <t>Arianne Edmondson</t>
  </si>
  <si>
    <t>Aoife Martin</t>
  </si>
  <si>
    <t>Amelie Murat</t>
  </si>
  <si>
    <t>Larissa Cowley</t>
  </si>
  <si>
    <t>Charlie Brooke</t>
  </si>
  <si>
    <t>Nina Shepperd</t>
  </si>
  <si>
    <t>Hannah Grigg</t>
  </si>
  <si>
    <t>William Montgomery</t>
  </si>
  <si>
    <t>Emily Fox</t>
  </si>
  <si>
    <t>Freya Finan</t>
  </si>
  <si>
    <t>Toby Martin</t>
  </si>
  <si>
    <t>Emma Andrews</t>
  </si>
  <si>
    <t>Ryan Bird</t>
  </si>
  <si>
    <t>Henry Beale</t>
  </si>
  <si>
    <t>Kiran Barker</t>
  </si>
  <si>
    <t>Amelia Cloake</t>
  </si>
  <si>
    <t>Tom Finch</t>
  </si>
  <si>
    <t>Harry O'Dwyer</t>
  </si>
  <si>
    <t>Megan Wall</t>
  </si>
  <si>
    <t>Jessica Hindley</t>
  </si>
  <si>
    <t>Julia Pedersen</t>
  </si>
  <si>
    <t>Lauren Rickard</t>
  </si>
  <si>
    <t>Dimitri Smotlak</t>
  </si>
  <si>
    <t>Amelie Ayre</t>
  </si>
  <si>
    <t>Isabel Stockham</t>
  </si>
  <si>
    <t>Tom Dennis</t>
  </si>
  <si>
    <t>Amelie Chapman</t>
  </si>
  <si>
    <t>Oscar Jelfs</t>
  </si>
  <si>
    <t>Scarlett Jelfs</t>
  </si>
  <si>
    <t>Amelia Mash</t>
  </si>
  <si>
    <t>Alban Gill</t>
  </si>
  <si>
    <t>Lily Hunter</t>
  </si>
  <si>
    <t>Jessica Rowlands</t>
  </si>
  <si>
    <t>Sarah Mackie</t>
  </si>
  <si>
    <t>Caitlin Niamh Peters</t>
  </si>
  <si>
    <t>Sam Horridge</t>
  </si>
  <si>
    <t>Parker Brewster</t>
  </si>
  <si>
    <t>Hugo Crowley</t>
  </si>
  <si>
    <t>Ashton Koval</t>
  </si>
  <si>
    <t>Freya Oxley</t>
  </si>
  <si>
    <t>Pranav Challa</t>
  </si>
  <si>
    <t>Abbie Hackworth</t>
  </si>
  <si>
    <t>Albie Livingston</t>
  </si>
  <si>
    <t>Amelia Odegaard Davis.</t>
  </si>
  <si>
    <t>Anastasia Wilkinson</t>
  </si>
  <si>
    <t>Andrew Tembra</t>
  </si>
  <si>
    <t>Annabel Isbecque</t>
  </si>
  <si>
    <t>April Mills</t>
  </si>
  <si>
    <t>Arianna Barfoot</t>
  </si>
  <si>
    <t>Ava Gardner</t>
  </si>
  <si>
    <t>Bailley Oosthuizen</t>
  </si>
  <si>
    <t>Ben Davison</t>
  </si>
  <si>
    <t>Cameron Hennis</t>
  </si>
  <si>
    <t>Camille Vannier</t>
  </si>
  <si>
    <t>Chloe Coster</t>
  </si>
  <si>
    <t>Chloe Spanoudakis</t>
  </si>
  <si>
    <t>Cub Maddison</t>
  </si>
  <si>
    <t>Daisy Saunders</t>
  </si>
  <si>
    <t>Darcey Croft</t>
  </si>
  <si>
    <t>Darcey Foster</t>
  </si>
  <si>
    <t>Dexter Rigby</t>
  </si>
  <si>
    <t>Eliza Parsons</t>
  </si>
  <si>
    <t>Ellie-Kay Bromley</t>
  </si>
  <si>
    <t>Emily Gray</t>
  </si>
  <si>
    <t>Emmie Shipton</t>
  </si>
  <si>
    <t>Erin Currie</t>
  </si>
  <si>
    <t>Euan Duncan</t>
  </si>
  <si>
    <t>Eva Clarke</t>
  </si>
  <si>
    <t>Ever Ives</t>
  </si>
  <si>
    <t>Fraser Macdonald</t>
  </si>
  <si>
    <t>George Prince</t>
  </si>
  <si>
    <t>Grace Lockwood</t>
  </si>
  <si>
    <t>Hannah Cushion</t>
  </si>
  <si>
    <t>Haydon Kettel</t>
  </si>
  <si>
    <t>Henry Baxendale</t>
  </si>
  <si>
    <t>Henry Catterfeld</t>
  </si>
  <si>
    <t>Holly Nicholls</t>
  </si>
  <si>
    <t>Hugo Raubitschek-Smith</t>
  </si>
  <si>
    <t>Imola Jozsa</t>
  </si>
  <si>
    <t>Isabel Murtagh</t>
  </si>
  <si>
    <t>Isabella Yeabsley</t>
  </si>
  <si>
    <t>Jake Williamson</t>
  </si>
  <si>
    <t>Jamie Zell</t>
  </si>
  <si>
    <t>Jason Ho</t>
  </si>
  <si>
    <t>Joe O'hara</t>
  </si>
  <si>
    <t>Joel Pietersen</t>
  </si>
  <si>
    <t>Johnathan Bai</t>
  </si>
  <si>
    <t>Joshua Ellis</t>
  </si>
  <si>
    <t>Joshua Jeffrey</t>
  </si>
  <si>
    <t>Kaitlyn Sammon</t>
  </si>
  <si>
    <t>Katriona Head</t>
  </si>
  <si>
    <t>Kim Spanoudakis</t>
  </si>
  <si>
    <t>Kirsty Fuge</t>
  </si>
  <si>
    <t>Lexi (Alexandra) Yeabsley</t>
  </si>
  <si>
    <t>Lucas Hartley</t>
  </si>
  <si>
    <t>Luke Pietersen</t>
  </si>
  <si>
    <t>Maja Alexander</t>
  </si>
  <si>
    <t>Mariella Patel</t>
  </si>
  <si>
    <t>Mathew Enever</t>
  </si>
  <si>
    <t>Matthew Nicholls</t>
  </si>
  <si>
    <t>Megan Gray</t>
  </si>
  <si>
    <t>Megan Piepgrass</t>
  </si>
  <si>
    <t>Mia Symmons</t>
  </si>
  <si>
    <t>Millie Richardson</t>
  </si>
  <si>
    <t>Miray Snowdon</t>
  </si>
  <si>
    <t>Morgan Llewellyn</t>
  </si>
  <si>
    <t>Myles Presence</t>
  </si>
  <si>
    <t>Oliver Blight</t>
  </si>
  <si>
    <t>Oliver Hoggett</t>
  </si>
  <si>
    <t>Olivia Riley</t>
  </si>
  <si>
    <t>Phoebe Gill</t>
  </si>
  <si>
    <t>Phoebe Matthews</t>
  </si>
  <si>
    <t>Poppy Magill</t>
  </si>
  <si>
    <t>Rachael Anderson</t>
  </si>
  <si>
    <t>Raphael John</t>
  </si>
  <si>
    <t>Rebekah Tembra</t>
  </si>
  <si>
    <t>Robyn Hartley</t>
  </si>
  <si>
    <t>Rochan Brown</t>
  </si>
  <si>
    <t>Rose-Ellen Flannery</t>
  </si>
  <si>
    <t>Ruby Boylett</t>
  </si>
  <si>
    <t>Samuel George</t>
  </si>
  <si>
    <t>Samuel Jeffrey</t>
  </si>
  <si>
    <t>Sarah Thomas</t>
  </si>
  <si>
    <t>Skye Pennifer</t>
  </si>
  <si>
    <t>Sonny Maddison</t>
  </si>
  <si>
    <t>Sophia Brandon</t>
  </si>
  <si>
    <t>Sophie Chen</t>
  </si>
  <si>
    <t>Tarran Barfoot</t>
  </si>
  <si>
    <t>Teagan Moss</t>
  </si>
  <si>
    <t>Thomas Bond</t>
  </si>
  <si>
    <t>Trina Desai</t>
  </si>
  <si>
    <t>Valeria Giron</t>
  </si>
  <si>
    <t>Vera Ushakov</t>
  </si>
  <si>
    <t>William Lockwood</t>
  </si>
  <si>
    <t>Willow Wright</t>
  </si>
  <si>
    <t>Zac Degale</t>
  </si>
  <si>
    <t>Oliver Baskerville</t>
  </si>
  <si>
    <t>William Braithwaite</t>
  </si>
  <si>
    <t>Pippa Croucher</t>
  </si>
  <si>
    <t>Isabelle Charlwood</t>
  </si>
  <si>
    <t>Gillian D'Souza</t>
  </si>
  <si>
    <t>Natalie Krezel</t>
  </si>
  <si>
    <t>Freya Goad</t>
  </si>
  <si>
    <t>Mia Smith</t>
  </si>
  <si>
    <t>Isabella O'Leary</t>
  </si>
  <si>
    <t>Tilly Stratford</t>
  </si>
  <si>
    <t>Noemie De Labauve</t>
  </si>
  <si>
    <t>Ella Harburn</t>
  </si>
  <si>
    <t>Taofeeqah Ibrahim</t>
  </si>
  <si>
    <t>Grace Cawley</t>
  </si>
  <si>
    <t>Kizzie Beckwith</t>
  </si>
  <si>
    <t>Emine Baslamisli</t>
  </si>
  <si>
    <t>Charlotte Gillham</t>
  </si>
  <si>
    <t>Keren Alderson</t>
  </si>
  <si>
    <t>Freya McDonagh</t>
  </si>
  <si>
    <t>Ariyana Abdul-Rahman</t>
  </si>
  <si>
    <t>Julia Budziszyn</t>
  </si>
  <si>
    <t>Lily Davies</t>
  </si>
  <si>
    <t>Isabel Smith</t>
  </si>
  <si>
    <t>Caitlin Walters</t>
  </si>
  <si>
    <t>Mia Maslen Wollington</t>
  </si>
  <si>
    <t>Uchechi Okoye</t>
  </si>
  <si>
    <t>Ruby Liddle</t>
  </si>
  <si>
    <t>Zara Simon</t>
  </si>
  <si>
    <t>Evie Gower</t>
  </si>
  <si>
    <t>Megan Cumner</t>
  </si>
  <si>
    <t>Chloe Hodgkinson</t>
  </si>
  <si>
    <t>Elizabeth Wilcox</t>
  </si>
  <si>
    <t>Emma Mooney</t>
  </si>
  <si>
    <t>Heidi Croucher</t>
  </si>
  <si>
    <t>Lacey Snailham-Crimmins</t>
  </si>
  <si>
    <t>Elise Beardsworth</t>
  </si>
  <si>
    <t>Mei Darvell</t>
  </si>
  <si>
    <t>Eloise Dixon</t>
  </si>
  <si>
    <t>Jessica Hall</t>
  </si>
  <si>
    <t>Amber Rafiq-Craske</t>
  </si>
  <si>
    <t>Caitlin Keane</t>
  </si>
  <si>
    <t>Olivia Charlwood</t>
  </si>
  <si>
    <t>Kara Hutchinson</t>
  </si>
  <si>
    <t>Saanvi Sinha</t>
  </si>
  <si>
    <t>Rachel Belsey</t>
  </si>
  <si>
    <t>Kelly Patrick</t>
  </si>
  <si>
    <t>Elizabeth Murren</t>
  </si>
  <si>
    <t>Elsa Perrault</t>
  </si>
  <si>
    <t>Madeline Newman</t>
  </si>
  <si>
    <t>Rosie Bundock</t>
  </si>
  <si>
    <t>Emily Rodger</t>
  </si>
  <si>
    <t>Nwomalobi Onwudiwe</t>
  </si>
  <si>
    <t>Zara-Louise Pickard</t>
  </si>
  <si>
    <t>Mila Brooke</t>
  </si>
  <si>
    <t>Alexandra Linley</t>
  </si>
  <si>
    <t>Alice Henderson</t>
  </si>
  <si>
    <t>Alexis Armson</t>
  </si>
  <si>
    <t>Amelie Garcia Tonello</t>
  </si>
  <si>
    <t>Alexis Hudson</t>
  </si>
  <si>
    <t>Isabella Considine</t>
  </si>
  <si>
    <t>Lily Welbourn</t>
  </si>
  <si>
    <t>Susannah Read</t>
  </si>
  <si>
    <t>Louise Boardman</t>
  </si>
  <si>
    <t>Charlotte Hawes</t>
  </si>
  <si>
    <t>Nathan Whiting</t>
  </si>
  <si>
    <t>Henry Newbury-Kemp</t>
  </si>
  <si>
    <t>Zayne Marsden</t>
  </si>
  <si>
    <t>Satvik Sinha</t>
  </si>
  <si>
    <t>Mason O'Brien</t>
  </si>
  <si>
    <t>Seve Carrillo de Albornoz</t>
  </si>
  <si>
    <t>Samuel Hawes</t>
  </si>
  <si>
    <t>Rohan Liddar</t>
  </si>
  <si>
    <t>Kostas Jasevicius</t>
  </si>
  <si>
    <t>Henry White</t>
  </si>
  <si>
    <t>Dylan Kitchener</t>
  </si>
  <si>
    <t>Rhys Brevern</t>
  </si>
  <si>
    <t>Jenson Lee</t>
  </si>
  <si>
    <t>Bertie Dix</t>
  </si>
  <si>
    <t>George Ball</t>
  </si>
  <si>
    <t>Aiden Manning</t>
  </si>
  <si>
    <t>Finley Duggan</t>
  </si>
  <si>
    <t>Arthur Coldwell</t>
  </si>
  <si>
    <t>Harry Ransley</t>
  </si>
  <si>
    <t>Matthew Morley</t>
  </si>
  <si>
    <t>Jackson Mills</t>
  </si>
  <si>
    <t>Fletcher Cain</t>
  </si>
  <si>
    <t>Ryan Kennell</t>
  </si>
  <si>
    <t>Freddie Turner</t>
  </si>
  <si>
    <t>Jake Harvey</t>
  </si>
  <si>
    <t>James Gibson</t>
  </si>
  <si>
    <t>Calin Matei Bosianu</t>
  </si>
  <si>
    <t>Daniel Belsey</t>
  </si>
  <si>
    <t>Elliot Gillham</t>
  </si>
  <si>
    <t>Rufus Morse</t>
  </si>
  <si>
    <t>Ollie Atkins</t>
  </si>
  <si>
    <t>Matthew Ginn</t>
  </si>
  <si>
    <t>Max Warren</t>
  </si>
  <si>
    <t>Ernest Coldwell</t>
  </si>
  <si>
    <t>Albert Moriarty</t>
  </si>
  <si>
    <t>Max Walters</t>
  </si>
  <si>
    <t>Caeden Ivory</t>
  </si>
  <si>
    <t>Ethan King</t>
  </si>
  <si>
    <t>William Harris</t>
  </si>
  <si>
    <t>Jessica Bowley</t>
  </si>
  <si>
    <t>Blossom Coates-Maclean</t>
  </si>
  <si>
    <t>Isabella Fabri</t>
  </si>
  <si>
    <t>Olivia Gibbins</t>
  </si>
  <si>
    <t>Hermione Lynch</t>
  </si>
  <si>
    <t>Eva Macrae</t>
  </si>
  <si>
    <t>Ellie Sopala</t>
  </si>
  <si>
    <t>Sophie Thomas</t>
  </si>
  <si>
    <t>Allegra Thornton</t>
  </si>
  <si>
    <t>Annabel Armstrong</t>
  </si>
  <si>
    <t>Imogen Baldwin</t>
  </si>
  <si>
    <t>Frankie Campbell</t>
  </si>
  <si>
    <t>Isla Cavill</t>
  </si>
  <si>
    <t>Evangeline Cuthbert</t>
  </si>
  <si>
    <t>Megan Hughes</t>
  </si>
  <si>
    <t>Laura Malagoli</t>
  </si>
  <si>
    <t>Eliza Mayberry</t>
  </si>
  <si>
    <t>Sadie Moore</t>
  </si>
  <si>
    <t>Isla Newman-Smith</t>
  </si>
  <si>
    <t>Phoebe Protheroe</t>
  </si>
  <si>
    <t>Emily Reason</t>
  </si>
  <si>
    <t>Emily Roberts</t>
  </si>
  <si>
    <t>Phoebe Smith</t>
  </si>
  <si>
    <t>Keira Cameron</t>
  </si>
  <si>
    <t>Zoe Gollop</t>
  </si>
  <si>
    <t>Katie Gorman</t>
  </si>
  <si>
    <t>Olivia Hick</t>
  </si>
  <si>
    <t>Alicia Sharpner</t>
  </si>
  <si>
    <t>Olivia Whyley</t>
  </si>
  <si>
    <t>Olivia Wright</t>
  </si>
  <si>
    <t>Ella Cannell</t>
  </si>
  <si>
    <t>Ciara Linnane</t>
  </si>
  <si>
    <t>Hattie Petri</t>
  </si>
  <si>
    <t>Filip Bak</t>
  </si>
  <si>
    <t>Olly Cannell</t>
  </si>
  <si>
    <t>Lucas Hick</t>
  </si>
  <si>
    <t>Charlie Hughes</t>
  </si>
  <si>
    <t>Matthew Whyley</t>
  </si>
  <si>
    <t>Jack Blake</t>
  </si>
  <si>
    <t>Conrad Garrott</t>
  </si>
  <si>
    <t>Noah Maxwell-Green</t>
  </si>
  <si>
    <t>Nate Ogier</t>
  </si>
  <si>
    <t>George Reynolds</t>
  </si>
  <si>
    <t>Thomas Stuart</t>
  </si>
  <si>
    <t>Farouk Temsi</t>
  </si>
  <si>
    <t>Zaki Temsi</t>
  </si>
  <si>
    <t>Rafferty Carter</t>
  </si>
  <si>
    <t>Edward Chandler</t>
  </si>
  <si>
    <t>Jonathan Drewett</t>
  </si>
  <si>
    <t>Lucca Hall</t>
  </si>
  <si>
    <t>Teddy Morgan</t>
  </si>
  <si>
    <t>Luca Fabri</t>
  </si>
  <si>
    <t>Leonardo Malagoli</t>
  </si>
  <si>
    <t>Thomas Moore</t>
  </si>
  <si>
    <t>Joe Moring</t>
  </si>
  <si>
    <t>Daniel Rates</t>
  </si>
  <si>
    <t>Harry Roberts</t>
  </si>
  <si>
    <t>Lawrence Robinson</t>
  </si>
  <si>
    <t>Arthur Stanbrook</t>
  </si>
  <si>
    <t>Ruby Clark</t>
  </si>
  <si>
    <t>03/07/2005</t>
  </si>
  <si>
    <t>Evie Thompson</t>
  </si>
  <si>
    <t>19/08/2005</t>
  </si>
  <si>
    <t>Lilly Nellis</t>
  </si>
  <si>
    <t>12/10/2005</t>
  </si>
  <si>
    <t>Ela Shibli</t>
  </si>
  <si>
    <t>29/10/2005</t>
  </si>
  <si>
    <t>Charlotte Powell</t>
  </si>
  <si>
    <t>30/10/2005</t>
  </si>
  <si>
    <t>Emily Cairncross</t>
  </si>
  <si>
    <t>30/01/2006</t>
  </si>
  <si>
    <t>Amelia Palmieri</t>
  </si>
  <si>
    <t>17/02/2006</t>
  </si>
  <si>
    <t>Erica Peter</t>
  </si>
  <si>
    <t>27/09/2006</t>
  </si>
  <si>
    <t>Rosa Gonzalez</t>
  </si>
  <si>
    <t>01/10/2006</t>
  </si>
  <si>
    <t>Eve Sweeney</t>
  </si>
  <si>
    <t>17/10/2006</t>
  </si>
  <si>
    <t>Charlotte Peck</t>
  </si>
  <si>
    <t>24/10/2006</t>
  </si>
  <si>
    <t>Layla O'Gara</t>
  </si>
  <si>
    <t>15/11/2006</t>
  </si>
  <si>
    <t>Mako Farrington</t>
  </si>
  <si>
    <t>23/11/2006</t>
  </si>
  <si>
    <t>13/12/2006</t>
  </si>
  <si>
    <t>Lauren Mason-Wood</t>
  </si>
  <si>
    <t>24/12/2006</t>
  </si>
  <si>
    <t>Sophie Powell</t>
  </si>
  <si>
    <t>01/01/2007</t>
  </si>
  <si>
    <t>Sophie Burston</t>
  </si>
  <si>
    <t>02/01/2007</t>
  </si>
  <si>
    <t>Sophie Eva</t>
  </si>
  <si>
    <t>10/01/2007</t>
  </si>
  <si>
    <t>Emily Stapleton</t>
  </si>
  <si>
    <t>21/01/2007</t>
  </si>
  <si>
    <t>Alice Green</t>
  </si>
  <si>
    <t>09/02/2007</t>
  </si>
  <si>
    <t>Rosie Smith</t>
  </si>
  <si>
    <t>26/02/2007</t>
  </si>
  <si>
    <t>Ella Monaghan</t>
  </si>
  <si>
    <t>17/03/2007</t>
  </si>
  <si>
    <t>Scarlett Lait</t>
  </si>
  <si>
    <t>30/03/2007</t>
  </si>
  <si>
    <t>Caoimhe Winn</t>
  </si>
  <si>
    <t>31/03/2007</t>
  </si>
  <si>
    <t>Kirsten Wood</t>
  </si>
  <si>
    <t>04/04/2007</t>
  </si>
  <si>
    <t>Victoria Odularu</t>
  </si>
  <si>
    <t>14/04/2007</t>
  </si>
  <si>
    <t>Jessica Drury</t>
  </si>
  <si>
    <t>26/06/2007</t>
  </si>
  <si>
    <t>Sophia Mohammadi</t>
  </si>
  <si>
    <t>06/08/2007</t>
  </si>
  <si>
    <t>Isobel Matfield</t>
  </si>
  <si>
    <t>23/09/2007</t>
  </si>
  <si>
    <t>Charlotte Brakenbury</t>
  </si>
  <si>
    <t>08/11/2007</t>
  </si>
  <si>
    <t>Brooke Freedman</t>
  </si>
  <si>
    <t>21/12/2007</t>
  </si>
  <si>
    <t>Jemima Cross</t>
  </si>
  <si>
    <t>06/02/2008</t>
  </si>
  <si>
    <t>Hannah Lovelock</t>
  </si>
  <si>
    <t>18/02/2008</t>
  </si>
  <si>
    <t>Lucy Calver</t>
  </si>
  <si>
    <t>Siyanni Haria</t>
  </si>
  <si>
    <t>07/03/2008</t>
  </si>
  <si>
    <t>Rose Fausset</t>
  </si>
  <si>
    <t>21/04/2008</t>
  </si>
  <si>
    <t>Chloe Eva</t>
  </si>
  <si>
    <t>30/08/2008</t>
  </si>
  <si>
    <t>Alice Lynes</t>
  </si>
  <si>
    <t>09/10/2008</t>
  </si>
  <si>
    <t>Neve Jones</t>
  </si>
  <si>
    <t>01/11/2008</t>
  </si>
  <si>
    <t>Sadie Lait</t>
  </si>
  <si>
    <t>25/08/2009</t>
  </si>
  <si>
    <t>Karlo Roger</t>
  </si>
  <si>
    <t>20/07/2005</t>
  </si>
  <si>
    <t>Joe Phillips</t>
  </si>
  <si>
    <t>14/09/2005</t>
  </si>
  <si>
    <t>Dylan Hatch</t>
  </si>
  <si>
    <t>24/10/2005</t>
  </si>
  <si>
    <t>George Lovelock</t>
  </si>
  <si>
    <t>James Moulton</t>
  </si>
  <si>
    <t>21/01/2006</t>
  </si>
  <si>
    <t>Sholto Bell</t>
  </si>
  <si>
    <t>31/03/2006</t>
  </si>
  <si>
    <t>Ethan Laws-Clarke</t>
  </si>
  <si>
    <t>15/06/2006</t>
  </si>
  <si>
    <t>Dexter Wilson</t>
  </si>
  <si>
    <t>03/09/2006</t>
  </si>
  <si>
    <t>Jake McCreith</t>
  </si>
  <si>
    <t>04/10/2006</t>
  </si>
  <si>
    <t>Harry Storey</t>
  </si>
  <si>
    <t>26/10/2006</t>
  </si>
  <si>
    <t>Charlie Cropley</t>
  </si>
  <si>
    <t>04/12/2006</t>
  </si>
  <si>
    <t>Thomas Cropley</t>
  </si>
  <si>
    <t>Marco Lo Biundo</t>
  </si>
  <si>
    <t>28/12/2006</t>
  </si>
  <si>
    <t>Hugh Miller</t>
  </si>
  <si>
    <t>29/12/2006</t>
  </si>
  <si>
    <t>Alexander Cairncross</t>
  </si>
  <si>
    <t>16/01/2007</t>
  </si>
  <si>
    <t>Luke Morley</t>
  </si>
  <si>
    <t>15/06/2007</t>
  </si>
  <si>
    <t>Emmanuel Wangai</t>
  </si>
  <si>
    <t>03/07/2007</t>
  </si>
  <si>
    <t>Harry Hatch</t>
  </si>
  <si>
    <t>23/07/2007</t>
  </si>
  <si>
    <t>Robin Kausar</t>
  </si>
  <si>
    <t>23/08/2007</t>
  </si>
  <si>
    <t>Michael Teobald</t>
  </si>
  <si>
    <t>01/10/2007</t>
  </si>
  <si>
    <t>Luca Menon</t>
  </si>
  <si>
    <t>05/12/2007</t>
  </si>
  <si>
    <t>Charlie Baxter</t>
  </si>
  <si>
    <t>18/03/2008</t>
  </si>
  <si>
    <t>Ethan Pollard</t>
  </si>
  <si>
    <t>05/08/2008</t>
  </si>
  <si>
    <t>James Odularu</t>
  </si>
  <si>
    <t>13/08/2008</t>
  </si>
  <si>
    <t>Finley Miller</t>
  </si>
  <si>
    <t>29/09/2008</t>
  </si>
  <si>
    <t>George Sweeney</t>
  </si>
  <si>
    <t>09/11/2008</t>
  </si>
  <si>
    <t>Alfie Scaplehorn</t>
  </si>
  <si>
    <t>Male</t>
  </si>
  <si>
    <t>George Brady</t>
  </si>
  <si>
    <t>Felipe Jesalva</t>
  </si>
  <si>
    <t>Jamie Long</t>
  </si>
  <si>
    <t>Taylor Fenton</t>
  </si>
  <si>
    <t>Finley Goulter</t>
  </si>
  <si>
    <t>Thomas Hogg</t>
  </si>
  <si>
    <t>Jacob Cadden</t>
  </si>
  <si>
    <t>Henry Cuthbert</t>
  </si>
  <si>
    <t>Ivan Barnes</t>
  </si>
  <si>
    <t>Sam Harts-Smith</t>
  </si>
  <si>
    <t>Samuel Akerman</t>
  </si>
  <si>
    <t>Leo Roberts</t>
  </si>
  <si>
    <t>James Gibbens</t>
  </si>
  <si>
    <t>Tashen Naidoo</t>
  </si>
  <si>
    <t>Sean Richards</t>
  </si>
  <si>
    <t>Zachery Czech</t>
  </si>
  <si>
    <t>Marvin Mastalerczyk</t>
  </si>
  <si>
    <t>Hannah McCabe</t>
  </si>
  <si>
    <t>Female</t>
  </si>
  <si>
    <t>Jennifer Mastalerczyk</t>
  </si>
  <si>
    <t>Sophia Brown</t>
  </si>
  <si>
    <t>Ophir Lancaster</t>
  </si>
  <si>
    <t>Eloise Brown</t>
  </si>
  <si>
    <t>Mae Bushby-Jackson</t>
  </si>
  <si>
    <t>Connie Jenkins</t>
  </si>
  <si>
    <t>Ella Major</t>
  </si>
  <si>
    <t>Freya Carey</t>
  </si>
  <si>
    <t>Tilly - Marie Pigram</t>
  </si>
  <si>
    <t>Elizabeth Robson</t>
  </si>
  <si>
    <t>Evie Scaplehorn</t>
  </si>
  <si>
    <t>Mia Harts-Smith</t>
  </si>
  <si>
    <t>Jasmine Hogg</t>
  </si>
  <si>
    <t>Annabel Edwards</t>
  </si>
  <si>
    <t>Luca Puig-Suoto</t>
  </si>
  <si>
    <t>Alexander Mordenti</t>
  </si>
  <si>
    <t>Alex Lundy</t>
  </si>
  <si>
    <t>Harrison Findley</t>
  </si>
  <si>
    <t>Emily Clarke</t>
  </si>
  <si>
    <t>Max Lesner</t>
  </si>
  <si>
    <t>Aaryan Goyal</t>
  </si>
  <si>
    <t>David Antunes</t>
  </si>
  <si>
    <t>Louis Hochenberg</t>
  </si>
  <si>
    <t>Pulka Maksymilian</t>
  </si>
  <si>
    <t>Livia Neville</t>
  </si>
  <si>
    <t>Coby Arazi</t>
  </si>
  <si>
    <t>Aksinia Ivanova</t>
  </si>
  <si>
    <t>Darcey Granville</t>
  </si>
  <si>
    <t>Jake Sherwood</t>
  </si>
  <si>
    <t>Jack Hannon Trimmer</t>
  </si>
  <si>
    <t>Olivia Crouch</t>
  </si>
  <si>
    <t>Mateusz Sambor</t>
  </si>
  <si>
    <t>Ameile Grime</t>
  </si>
  <si>
    <t>Ameila Arthur</t>
  </si>
  <si>
    <t>Hanson Chan</t>
  </si>
  <si>
    <t>Serena Wilson</t>
  </si>
  <si>
    <t>Sinead Miller</t>
  </si>
  <si>
    <t>Samuel Hamilton</t>
  </si>
  <si>
    <t>Sophie Taylor</t>
  </si>
  <si>
    <t>Mia Feinson</t>
  </si>
  <si>
    <t>Harry Tonkin</t>
  </si>
  <si>
    <t>Pranay Shah</t>
  </si>
  <si>
    <t>Samuel Hirshfield</t>
  </si>
  <si>
    <t>Tiana Rasti</t>
  </si>
  <si>
    <t>Kobe Behr</t>
  </si>
  <si>
    <t>Victoria Lechowicz</t>
  </si>
  <si>
    <t>Evie Pryor</t>
  </si>
  <si>
    <t>Matias Musafa</t>
  </si>
  <si>
    <t>Jasmine Periera</t>
  </si>
  <si>
    <t>Martin Machytka</t>
  </si>
  <si>
    <t>Zhuoer Chen</t>
  </si>
  <si>
    <t>Rocco Tinnirello</t>
  </si>
  <si>
    <t>Renna Adams</t>
  </si>
  <si>
    <t>Alexander Ball</t>
  </si>
  <si>
    <t>Eva Foster</t>
  </si>
  <si>
    <t>Alana Cunnane</t>
  </si>
  <si>
    <t>Danny Foreman</t>
  </si>
  <si>
    <t>Thomas Feeney</t>
  </si>
  <si>
    <t>Isabel Feeney</t>
  </si>
  <si>
    <t>Jack Clapper</t>
  </si>
  <si>
    <t>Caroline Vernazza</t>
  </si>
  <si>
    <t>Sara Chekairi</t>
  </si>
  <si>
    <t>Zara Urus</t>
  </si>
  <si>
    <t>Serene Harichi</t>
  </si>
  <si>
    <t>f</t>
  </si>
  <si>
    <t>Joshua Bond</t>
  </si>
  <si>
    <t>Alex Derempeis</t>
  </si>
  <si>
    <t>Imogen Tomlinson</t>
  </si>
  <si>
    <t>Neev Shah</t>
  </si>
  <si>
    <t>Lucy Waller</t>
  </si>
  <si>
    <t>Lily Fiber</t>
  </si>
  <si>
    <t>Olivia Kumar</t>
  </si>
  <si>
    <t>Hasti Hoseini</t>
  </si>
  <si>
    <t>Harrison Cork</t>
  </si>
  <si>
    <t>Matthew Land</t>
  </si>
  <si>
    <t>Finn Meere</t>
  </si>
  <si>
    <t>Koby Cornwall</t>
  </si>
  <si>
    <t>Grace Murphy</t>
  </si>
  <si>
    <t>Yoanna Nikolova</t>
  </si>
  <si>
    <t>Oren Piha</t>
  </si>
  <si>
    <t>Thea Patel</t>
  </si>
  <si>
    <t>Aryan Chhaya</t>
  </si>
  <si>
    <t>Dominka Piszczek</t>
  </si>
  <si>
    <t>Louise Savage</t>
  </si>
  <si>
    <t>Gloria Majoch</t>
  </si>
  <si>
    <t>Ethan Howard</t>
  </si>
  <si>
    <t>Deniz Duzunoglu</t>
  </si>
  <si>
    <t>Golzar Abbaszadeh</t>
  </si>
  <si>
    <t>Jack Hardcastle</t>
  </si>
  <si>
    <t>Oliwia Czerniawska</t>
  </si>
  <si>
    <t>Sina Dana</t>
  </si>
  <si>
    <t>Charlie Clarke</t>
  </si>
  <si>
    <t>Luke Martell</t>
  </si>
  <si>
    <t>Daisy Feinson</t>
  </si>
  <si>
    <t>Ayodeji Dada</t>
  </si>
  <si>
    <t>Zachary Kapterian</t>
  </si>
  <si>
    <t>James Yiasouma</t>
  </si>
  <si>
    <t>James Renton</t>
  </si>
  <si>
    <t>Hau Hau Chan</t>
  </si>
  <si>
    <t>Nicole Karunanithy</t>
  </si>
  <si>
    <t>Ellie Edwards</t>
  </si>
  <si>
    <t>James Smith</t>
  </si>
  <si>
    <t>Eleanor Cunnane</t>
  </si>
  <si>
    <t>Tilly Larner</t>
  </si>
  <si>
    <t>Jack Patrick</t>
  </si>
  <si>
    <t>Avin Manshadi</t>
  </si>
  <si>
    <t>Artem Apostoli</t>
  </si>
  <si>
    <t>Lilly Blount</t>
  </si>
  <si>
    <t>Simone Aramesh</t>
  </si>
  <si>
    <t>Emma Lord</t>
  </si>
  <si>
    <t>Dinel Weeraratne</t>
  </si>
  <si>
    <t>Havin Bulut</t>
  </si>
  <si>
    <t>Jessica Bright</t>
  </si>
  <si>
    <t>Eleanor Dunmore</t>
  </si>
  <si>
    <t>Amrit Chauhan</t>
  </si>
  <si>
    <t>Ela Behr</t>
  </si>
  <si>
    <t xml:space="preserve">Peter Wakaba </t>
  </si>
  <si>
    <t>Jake Moore</t>
  </si>
  <si>
    <t>Corey Last</t>
  </si>
  <si>
    <t>Mateusz Piatek</t>
  </si>
  <si>
    <t>Alexander Feeney</t>
  </si>
  <si>
    <t>Lukerecija Zienkaite</t>
  </si>
  <si>
    <t>Elvina Derempei</t>
  </si>
  <si>
    <t>Keely White</t>
  </si>
  <si>
    <t>Leon Arazi</t>
  </si>
  <si>
    <t>Ishani Shah</t>
  </si>
  <si>
    <t>Harry Edwards</t>
  </si>
  <si>
    <t>Kai Adams</t>
  </si>
  <si>
    <t>Taisiia Sonmez</t>
  </si>
  <si>
    <t>Chloe Hau</t>
  </si>
  <si>
    <t>Teirney-Leigh Climpson</t>
  </si>
  <si>
    <t>Jed Kearns</t>
  </si>
  <si>
    <t>Alice Batistini</t>
  </si>
  <si>
    <t>Joshua Heesom</t>
  </si>
  <si>
    <t>Ayden Mustafa</t>
  </si>
  <si>
    <t>Grace Coyle</t>
  </si>
  <si>
    <t>Jack Barnard</t>
  </si>
  <si>
    <t>Grace Sampson</t>
  </si>
  <si>
    <t>Emily Dunn</t>
  </si>
  <si>
    <t>Kian Leung</t>
  </si>
  <si>
    <t>Alex Mason</t>
  </si>
  <si>
    <t>Delfin Yucebas</t>
  </si>
  <si>
    <t>Elliot Ball</t>
  </si>
  <si>
    <t>Teddy Barber</t>
  </si>
  <si>
    <t>Jack Tonkin</t>
  </si>
  <si>
    <t>Olivia Lydon</t>
  </si>
  <si>
    <t>Sophie Kerswell</t>
  </si>
  <si>
    <t>Thomas Hill</t>
  </si>
  <si>
    <t>Rebecca Frisby</t>
  </si>
  <si>
    <t>Lauren Pinder</t>
  </si>
  <si>
    <t>Evie Crossley</t>
  </si>
  <si>
    <t>Jonathan Weimann</t>
  </si>
  <si>
    <t>Abi Frost</t>
  </si>
  <si>
    <t>Harper Rand</t>
  </si>
  <si>
    <t>Harry Zatouroff</t>
  </si>
  <si>
    <t>Kara Fowler</t>
  </si>
  <si>
    <t>Jack Journeaux</t>
  </si>
  <si>
    <t>Georgia D'arcy</t>
  </si>
  <si>
    <t>Isla Herbert</t>
  </si>
  <si>
    <t>Ray Brooks</t>
  </si>
  <si>
    <t>Luke Jones</t>
  </si>
  <si>
    <t>Lola Ward</t>
  </si>
  <si>
    <t>Daniel Duddy</t>
  </si>
  <si>
    <t>James Warren</t>
  </si>
  <si>
    <t>Daisy Hill</t>
  </si>
  <si>
    <t>Emily Grey</t>
  </si>
  <si>
    <t>Blake Matthews</t>
  </si>
  <si>
    <t>Gabriella Snook</t>
  </si>
  <si>
    <t>Jonathan Swarbrick</t>
  </si>
  <si>
    <t>Ryan Wall</t>
  </si>
  <si>
    <t>Alice O'toole</t>
  </si>
  <si>
    <t>Elise Arvidsson</t>
  </si>
  <si>
    <t>Joshua Albone</t>
  </si>
  <si>
    <t>Edward Ormsby</t>
  </si>
  <si>
    <t>Eleanor Kerswell</t>
  </si>
  <si>
    <t>Felix Forbes-Mcneil</t>
  </si>
  <si>
    <t>Samuel King</t>
  </si>
  <si>
    <t>Ruby Brundle</t>
  </si>
  <si>
    <t>Robyn Starkie</t>
  </si>
  <si>
    <t>Toby Pendrick</t>
  </si>
  <si>
    <t>Nancy Bradley</t>
  </si>
  <si>
    <t>Jeremy Parr</t>
  </si>
  <si>
    <t>Ben Journeaux</t>
  </si>
  <si>
    <t>William Leese</t>
  </si>
  <si>
    <t>Samuel Artingstall</t>
  </si>
  <si>
    <t>Lauren King</t>
  </si>
  <si>
    <t>Chloe Garner Smith</t>
  </si>
  <si>
    <t>Emelia Lane</t>
  </si>
  <si>
    <t>Sophie Williams</t>
  </si>
  <si>
    <t>Aaron Guevan</t>
  </si>
  <si>
    <t>Ainsworth Coultart</t>
  </si>
  <si>
    <t>Akshith Katuri</t>
  </si>
  <si>
    <t>Alannah Finnie</t>
  </si>
  <si>
    <t>Alexander Gregory</t>
  </si>
  <si>
    <t>Alexandra Jennings</t>
  </si>
  <si>
    <t>Amani Grundy</t>
  </si>
  <si>
    <t>Amber Fraser</t>
  </si>
  <si>
    <t>Amy Nash</t>
  </si>
  <si>
    <t>Annabelle Brown</t>
  </si>
  <si>
    <t>Archie Barton</t>
  </si>
  <si>
    <t>Ashwarya Magon</t>
  </si>
  <si>
    <t>Bernadette Maulguet</t>
  </si>
  <si>
    <t>Callum Wallace</t>
  </si>
  <si>
    <t>Carl Guevan</t>
  </si>
  <si>
    <t>Catrin Ford</t>
  </si>
  <si>
    <t>Cecile Robson</t>
  </si>
  <si>
    <t>Charlotte House</t>
  </si>
  <si>
    <t>Charlotte Lyon</t>
  </si>
  <si>
    <t>Chloe Longhurst</t>
  </si>
  <si>
    <t>Claudia Pettine-Ramirez</t>
  </si>
  <si>
    <t>Claudia Wells</t>
  </si>
  <si>
    <t>Daniel West</t>
  </si>
  <si>
    <t>Dylan Corporal</t>
  </si>
  <si>
    <t>Eldrick Manela</t>
  </si>
  <si>
    <t>Elizabeth Barber</t>
  </si>
  <si>
    <t>Ellie Mitchinson</t>
  </si>
  <si>
    <t>Elliot Wackett</t>
  </si>
  <si>
    <t>Emily O'Connell</t>
  </si>
  <si>
    <t>Ethan Bartlett</t>
  </si>
  <si>
    <t>Ethan Duckworth</t>
  </si>
  <si>
    <t>Ethan Storti</t>
  </si>
  <si>
    <t>Evan Robson</t>
  </si>
  <si>
    <t>Frankie Duncan</t>
  </si>
  <si>
    <t>Freya Robinson</t>
  </si>
  <si>
    <t>Gianluca Avellini</t>
  </si>
  <si>
    <t>Hannah Drummond</t>
  </si>
  <si>
    <t>Harry Chapman</t>
  </si>
  <si>
    <t>Harry Pearce</t>
  </si>
  <si>
    <t>Heather Mann</t>
  </si>
  <si>
    <t>Hollie Cuthbert</t>
  </si>
  <si>
    <t>Inioluwa Opawole</t>
  </si>
  <si>
    <t>Isabelle Hunter</t>
  </si>
  <si>
    <t>Jadon Walmsley</t>
  </si>
  <si>
    <t>Jake Hessing</t>
  </si>
  <si>
    <t>James Haddleton</t>
  </si>
  <si>
    <t>Jamie Hall</t>
  </si>
  <si>
    <t>Jemma Robertson</t>
  </si>
  <si>
    <t>Jessica Dunnett</t>
  </si>
  <si>
    <t>Jessica Ramsay</t>
  </si>
  <si>
    <t>Jonathan Key</t>
  </si>
  <si>
    <t>Joshua Ferguson</t>
  </si>
  <si>
    <t>Joyce Chime</t>
  </si>
  <si>
    <t>Kayley Luhman</t>
  </si>
  <si>
    <t>Kornel Kerekes</t>
  </si>
  <si>
    <t>Leah Carrier</t>
  </si>
  <si>
    <t>Leah Hardy</t>
  </si>
  <si>
    <t>Lewis Pagett</t>
  </si>
  <si>
    <t>Lilianna Orrin-Vickery</t>
  </si>
  <si>
    <t>Lucy Simpson</t>
  </si>
  <si>
    <t>Lucy Smith</t>
  </si>
  <si>
    <t>Luke Karai</t>
  </si>
  <si>
    <t>Lydia Roberts</t>
  </si>
  <si>
    <t>Maddison Knight</t>
  </si>
  <si>
    <t>Madeira Thamoderam</t>
  </si>
  <si>
    <t>Madeleine Bailiss</t>
  </si>
  <si>
    <t>Maeve Durent</t>
  </si>
  <si>
    <t>Mahalah Angwin-Pope</t>
  </si>
  <si>
    <t>Maria Pearce</t>
  </si>
  <si>
    <t>Marko Borgis</t>
  </si>
  <si>
    <t>Matthew Chua</t>
  </si>
  <si>
    <t>Matthew Jennings</t>
  </si>
  <si>
    <t>Matthew Johnson</t>
  </si>
  <si>
    <t>Max Hill</t>
  </si>
  <si>
    <t>Megan Cook</t>
  </si>
  <si>
    <t>Mia Fraser</t>
  </si>
  <si>
    <t>Morgan Waller</t>
  </si>
  <si>
    <t>Olivia Bandyra</t>
  </si>
  <si>
    <t>Phoebe Sandon</t>
  </si>
  <si>
    <t>Presley Boddu</t>
  </si>
  <si>
    <t>Reece Wannerton</t>
  </si>
  <si>
    <t>Rhiann Eryn Manela</t>
  </si>
  <si>
    <t>Ritjshua Bradley</t>
  </si>
  <si>
    <t>Robin Bacchus</t>
  </si>
  <si>
    <t>Rohan Iranganti</t>
  </si>
  <si>
    <t>Rory Bailiss</t>
  </si>
  <si>
    <t>Ruby Menlove</t>
  </si>
  <si>
    <t>Saiyuri Naicker</t>
  </si>
  <si>
    <t>Samuel Heraty</t>
  </si>
  <si>
    <t>Samuel Jones</t>
  </si>
  <si>
    <t>Sarina Buchan</t>
  </si>
  <si>
    <t>Serena Naicker</t>
  </si>
  <si>
    <t>Sienna Smith</t>
  </si>
  <si>
    <t>Sonja Brits</t>
  </si>
  <si>
    <t>Sophia Rowe</t>
  </si>
  <si>
    <t>Sophie Lyon</t>
  </si>
  <si>
    <t>Szymon Malecki</t>
  </si>
  <si>
    <t>Teah Gregory</t>
  </si>
  <si>
    <t>Tegan Lock Sandford</t>
  </si>
  <si>
    <t>Torri Hunt</t>
  </si>
  <si>
    <t>Trystan Acebuque</t>
  </si>
  <si>
    <t>William Smith</t>
  </si>
  <si>
    <t>Florence Larner</t>
  </si>
  <si>
    <t>Abigail Humphreys</t>
  </si>
  <si>
    <t>Lottie Soffe</t>
  </si>
  <si>
    <t>Phoebe Chiswell</t>
  </si>
  <si>
    <t>Jess Hands</t>
  </si>
  <si>
    <t>Erin Cave</t>
  </si>
  <si>
    <t>Pippa Coulston</t>
  </si>
  <si>
    <t>Charlotte Matheson</t>
  </si>
  <si>
    <t>Talia Williams</t>
  </si>
  <si>
    <t>Verity Billingham</t>
  </si>
  <si>
    <t>Morgan Slade</t>
  </si>
  <si>
    <t>Katrina Dolton</t>
  </si>
  <si>
    <t>Charlotte Finch</t>
  </si>
  <si>
    <t>Isla McKechnie</t>
  </si>
  <si>
    <t>Daisy Brewer</t>
  </si>
  <si>
    <t>Sophie Bradley</t>
  </si>
  <si>
    <t>Lucy Bee</t>
  </si>
  <si>
    <t>Isabella Dolton</t>
  </si>
  <si>
    <t>Charlie Mailey</t>
  </si>
  <si>
    <t>Zoe Hudson</t>
  </si>
  <si>
    <t>Edie Hawtin</t>
  </si>
  <si>
    <t>Ava Deacon</t>
  </si>
  <si>
    <t>Daisy Knight</t>
  </si>
  <si>
    <t>Anna Birch</t>
  </si>
  <si>
    <t>Chloe Sharp</t>
  </si>
  <si>
    <t>Amelia de Beer</t>
  </si>
  <si>
    <t>Amelia Owens</t>
  </si>
  <si>
    <t>Florence Ashwell</t>
  </si>
  <si>
    <t>Emily Joyce</t>
  </si>
  <si>
    <t>Joshua Tylack</t>
  </si>
  <si>
    <t>Jonathan Davis</t>
  </si>
  <si>
    <t>Joseph Fryer</t>
  </si>
  <si>
    <t>James Godden</t>
  </si>
  <si>
    <t>Rhys Jones</t>
  </si>
  <si>
    <t>Zak Simpson</t>
  </si>
  <si>
    <t>Joseph Pyefinch</t>
  </si>
  <si>
    <t>Ben Wilkinson</t>
  </si>
  <si>
    <t>Mylo Davis</t>
  </si>
  <si>
    <t>Edward Larner</t>
  </si>
  <si>
    <t>Jacob Geller</t>
  </si>
  <si>
    <t>Oban Oxley</t>
  </si>
  <si>
    <t>Freddie Thon</t>
  </si>
  <si>
    <t>Tom Worthington</t>
  </si>
  <si>
    <t>Alexander Stephenson</t>
  </si>
  <si>
    <t>Daniel Rouse</t>
  </si>
  <si>
    <t>James Monks</t>
  </si>
  <si>
    <t>Oliver Denton-Sparke</t>
  </si>
  <si>
    <t>Oliver Soloman</t>
  </si>
  <si>
    <t>Oliver Chiswell</t>
  </si>
  <si>
    <t>Ethan Jones</t>
  </si>
  <si>
    <t>Farah Stamp</t>
  </si>
  <si>
    <t>Molly Creagh</t>
  </si>
  <si>
    <t>Ciara Lynn</t>
  </si>
  <si>
    <t>Ellie Haskins</t>
  </si>
  <si>
    <t>Isabel Habbick</t>
  </si>
  <si>
    <t>Emma Werring</t>
  </si>
  <si>
    <t>Alice Maguire</t>
  </si>
  <si>
    <t>Peta Hickman</t>
  </si>
  <si>
    <t>Elsa Leech</t>
  </si>
  <si>
    <t>Oksana Wojcik-Jardzioch</t>
  </si>
  <si>
    <t>Mae Briffa</t>
  </si>
  <si>
    <t>Emilia Dunn</t>
  </si>
  <si>
    <t>Hannah Lowe</t>
  </si>
  <si>
    <t>Rosie Hadfield</t>
  </si>
  <si>
    <t>Lexi Forbes-Whitehead</t>
  </si>
  <si>
    <t>Alliah Warden</t>
  </si>
  <si>
    <t>Evie Hignett</t>
  </si>
  <si>
    <t>Harriet Lucas</t>
  </si>
  <si>
    <t>Maya Ghosh</t>
  </si>
  <si>
    <t>Eunice Chau</t>
  </si>
  <si>
    <t>Orla Harvey Keenan</t>
  </si>
  <si>
    <t>Gia Jagota</t>
  </si>
  <si>
    <t>Sylvie Parfitt</t>
  </si>
  <si>
    <t>Amber Harber</t>
  </si>
  <si>
    <t>Abigail Clark</t>
  </si>
  <si>
    <t>Nahia Alonso-Grau</t>
  </si>
  <si>
    <t>Keira-Mae Ingram</t>
  </si>
  <si>
    <t>Helena Dawes</t>
  </si>
  <si>
    <t>Belinda Mendes da Costa</t>
  </si>
  <si>
    <t>Eva Glynn</t>
  </si>
  <si>
    <t>Rebecca Cray</t>
  </si>
  <si>
    <t>Francesca Hawks</t>
  </si>
  <si>
    <t>Leila Odaro-Burnett</t>
  </si>
  <si>
    <t>Amiri Reid</t>
  </si>
  <si>
    <t>Sofia Knowles-Luna</t>
  </si>
  <si>
    <t>Amelia Pagett</t>
  </si>
  <si>
    <t>Evie Strachan</t>
  </si>
  <si>
    <t>Scarlett Watson</t>
  </si>
  <si>
    <t>Martha Duncan</t>
  </si>
  <si>
    <t>Erin Younger</t>
  </si>
  <si>
    <t>Zoe Hilton</t>
  </si>
  <si>
    <t>Chloe Arlidge</t>
  </si>
  <si>
    <t>Elizabeth Maddock</t>
  </si>
  <si>
    <t>Isla Wilson</t>
  </si>
  <si>
    <t>Sofia Summers</t>
  </si>
  <si>
    <t>Lola Clayworth</t>
  </si>
  <si>
    <t>Isobel Kelly</t>
  </si>
  <si>
    <t>Susannah Braglewicz</t>
  </si>
  <si>
    <t>Ines Chhatralia</t>
  </si>
  <si>
    <t>Ilona Fitzpatrick</t>
  </si>
  <si>
    <t>Charlotte Jordan-Caws</t>
  </si>
  <si>
    <t>Hannah Burton</t>
  </si>
  <si>
    <t>Catherine Porter</t>
  </si>
  <si>
    <t>Vasiliki Porter</t>
  </si>
  <si>
    <t>Matilda Lucas</t>
  </si>
  <si>
    <t>Emilia Thomas</t>
  </si>
  <si>
    <t>Anya Martin</t>
  </si>
  <si>
    <t>Annabel Hopkins</t>
  </si>
  <si>
    <t>Amber Webb</t>
  </si>
  <si>
    <t>Sophie Cray</t>
  </si>
  <si>
    <t>Casandre Peters</t>
  </si>
  <si>
    <t>Matilda Whiting</t>
  </si>
  <si>
    <t>Sienna Warden</t>
  </si>
  <si>
    <t>Grace Gentleman</t>
  </si>
  <si>
    <t>Annabelle Wade</t>
  </si>
  <si>
    <t>Perla Karkunaite</t>
  </si>
  <si>
    <t>Mathilde Luzet</t>
  </si>
  <si>
    <t>Ivy Sawyer</t>
  </si>
  <si>
    <t>Coralia Kapetanakis</t>
  </si>
  <si>
    <t>Holly West</t>
  </si>
  <si>
    <t>Amilia Morley</t>
  </si>
  <si>
    <t>Ariana Mauthoor</t>
  </si>
  <si>
    <t>Jessica Ryan</t>
  </si>
  <si>
    <t>Reece Dickson</t>
  </si>
  <si>
    <t>Henry Burt</t>
  </si>
  <si>
    <t>Janek Matheson-Chubb</t>
  </si>
  <si>
    <t>Harry Lawrence</t>
  </si>
  <si>
    <t>Edward Benson</t>
  </si>
  <si>
    <t>William Duncan</t>
  </si>
  <si>
    <t>Oliver See</t>
  </si>
  <si>
    <t>Davide Iacobucci</t>
  </si>
  <si>
    <t>Dylan West</t>
  </si>
  <si>
    <t>Thomas Wellham</t>
  </si>
  <si>
    <t>William Wright</t>
  </si>
  <si>
    <t>Mikhail Filippov</t>
  </si>
  <si>
    <t>Daniel Rafferty</t>
  </si>
  <si>
    <t>Dominic Hopkins</t>
  </si>
  <si>
    <t>Joshua Rourke</t>
  </si>
  <si>
    <t>Max Whelan</t>
  </si>
  <si>
    <t>Edward Andersen</t>
  </si>
  <si>
    <t>Ben Gannon</t>
  </si>
  <si>
    <t>Callum Howells</t>
  </si>
  <si>
    <t>Alex Parker</t>
  </si>
  <si>
    <t>Jack Gentleman</t>
  </si>
  <si>
    <t>George Stanley</t>
  </si>
  <si>
    <t>Fin Hussain</t>
  </si>
  <si>
    <t>Luca Callegari</t>
  </si>
  <si>
    <t>Edward Wade</t>
  </si>
  <si>
    <t>Vincent Ross</t>
  </si>
  <si>
    <t>Robbie Laird</t>
  </si>
  <si>
    <t>Thomas Bailey</t>
  </si>
  <si>
    <t>Joshua Barton</t>
  </si>
  <si>
    <t>William Brathwaite</t>
  </si>
  <si>
    <t>Mark Ryan</t>
  </si>
  <si>
    <t>James Monribot</t>
  </si>
  <si>
    <t>Ciaran Ryan</t>
  </si>
  <si>
    <t>Nathan Karsey-Alonso</t>
  </si>
  <si>
    <t>Artur Jardzioch</t>
  </si>
  <si>
    <t>Toby Weaire</t>
  </si>
  <si>
    <t>Jonathan Alabi</t>
  </si>
  <si>
    <t>Fred Lyon</t>
  </si>
  <si>
    <t>Charlie Whitehead</t>
  </si>
  <si>
    <t>Arthur Peters</t>
  </si>
  <si>
    <t>Aidan Prowse</t>
  </si>
  <si>
    <t>Ryan Ingram</t>
  </si>
  <si>
    <t>Guy Kusman</t>
  </si>
  <si>
    <t>Glyn Howells</t>
  </si>
  <si>
    <t>Michael Allan</t>
  </si>
  <si>
    <t>Riley Curtis</t>
  </si>
  <si>
    <t>Noah Morley</t>
  </si>
  <si>
    <t>Ben Burt</t>
  </si>
  <si>
    <t>Sam Penfold</t>
  </si>
  <si>
    <t>Leo Amel-Azizpour</t>
  </si>
  <si>
    <t>Olly Fenwick</t>
  </si>
  <si>
    <t>Heath Younger</t>
  </si>
  <si>
    <t>Nikhil Jagota</t>
  </si>
  <si>
    <t>Alexander Sawkins</t>
  </si>
  <si>
    <t>Charlotte Mayers</t>
  </si>
  <si>
    <t>Evie Rawlins</t>
  </si>
  <si>
    <t>Katie Hallam</t>
  </si>
  <si>
    <t>Amy Liddiard</t>
  </si>
  <si>
    <t>Constantina Chrysostomou</t>
  </si>
  <si>
    <t>Athena Chrysostomou</t>
  </si>
  <si>
    <t>EmIlia Bolton</t>
  </si>
  <si>
    <t>William Neal</t>
  </si>
  <si>
    <t>Maxim Mulqueen</t>
  </si>
  <si>
    <t>Emilio Ballard-matthews</t>
  </si>
  <si>
    <t>Fred Tollfree</t>
  </si>
  <si>
    <t>Charlie Cox</t>
  </si>
  <si>
    <t>Harry Reville</t>
  </si>
  <si>
    <t>Archie Storey</t>
  </si>
  <si>
    <t>Amelia Thompson</t>
  </si>
  <si>
    <t>Beth Tilley</t>
  </si>
  <si>
    <t>Imogen Wilson</t>
  </si>
  <si>
    <t>Chloe Wood</t>
  </si>
  <si>
    <t>Archie Rann</t>
  </si>
  <si>
    <t>Troy Sullivan</t>
  </si>
  <si>
    <t>Reuben Gillam</t>
  </si>
  <si>
    <t>Mallory Bergeal</t>
  </si>
  <si>
    <t>Beau Nicolas</t>
  </si>
  <si>
    <t>Micah Jina</t>
  </si>
  <si>
    <t>Ella Cripps</t>
  </si>
  <si>
    <t>Amelia Sallybanks</t>
  </si>
  <si>
    <t>Elspeth Mayers</t>
  </si>
  <si>
    <t>Saranya Lister</t>
  </si>
  <si>
    <t>Imogen Fiddes</t>
  </si>
  <si>
    <t>Martha Currie</t>
  </si>
  <si>
    <t>Natalie Bolton</t>
  </si>
  <si>
    <t>Jessica Cox</t>
  </si>
  <si>
    <t>Katie Sunderland</t>
  </si>
  <si>
    <t>Joseph Teague</t>
  </si>
  <si>
    <t>Joshua Scott</t>
  </si>
  <si>
    <t>William Brand</t>
  </si>
  <si>
    <t>Harry Kent</t>
  </si>
  <si>
    <t>Peter Buswell</t>
  </si>
  <si>
    <t>Aston Williams</t>
  </si>
  <si>
    <t>Jake Knight</t>
  </si>
  <si>
    <t>Fraser Rawlins</t>
  </si>
  <si>
    <t>Edward Povlsen</t>
  </si>
  <si>
    <t>Philip George</t>
  </si>
  <si>
    <t>Kieran Francis</t>
  </si>
  <si>
    <t>Charlie Heath</t>
  </si>
  <si>
    <t>Hannah Wood</t>
  </si>
  <si>
    <t>Olivia Evans</t>
  </si>
  <si>
    <t>Anais Nicolas</t>
  </si>
  <si>
    <t>Millie Weaver</t>
  </si>
  <si>
    <t>Amelia Storey</t>
  </si>
  <si>
    <t>Alice Field</t>
  </si>
  <si>
    <t>Grace Waite</t>
  </si>
  <si>
    <t>Sophie White</t>
  </si>
  <si>
    <t>Victoria Hutchins</t>
  </si>
  <si>
    <t>Sidney Thompson</t>
  </si>
  <si>
    <t>Harrison Egerton</t>
  </si>
  <si>
    <t>Tobias Robinson</t>
  </si>
  <si>
    <t>William Rayfield</t>
  </si>
  <si>
    <t>Thomas Liddiard</t>
  </si>
  <si>
    <t>William Lang</t>
  </si>
  <si>
    <t>Theo Tilley</t>
  </si>
  <si>
    <t>Callum Cox</t>
  </si>
  <si>
    <t>Patrick Healy</t>
  </si>
  <si>
    <t>Kian Barton</t>
  </si>
  <si>
    <t>Benjamin Jones</t>
  </si>
  <si>
    <t>Patrick Mulqueen</t>
  </si>
  <si>
    <t>Emilie Carre</t>
  </si>
  <si>
    <t>Evie Brown</t>
  </si>
  <si>
    <t>Arabelle Hui</t>
  </si>
  <si>
    <t>Ishita Gupta</t>
  </si>
  <si>
    <t>Emily Misselbrook</t>
  </si>
  <si>
    <t>Isobel Toon</t>
  </si>
  <si>
    <t>Jessica Warne</t>
  </si>
  <si>
    <t>Destiny Carnell</t>
  </si>
  <si>
    <t>Harriet Watson</t>
  </si>
  <si>
    <t>Gemma Nottage</t>
  </si>
  <si>
    <t>Zoe Rach</t>
  </si>
  <si>
    <t>Nikitha Mahesh</t>
  </si>
  <si>
    <t>Megan Worley</t>
  </si>
  <si>
    <t>Niamh O'Meara</t>
  </si>
  <si>
    <t>Krisha Khoot</t>
  </si>
  <si>
    <t>Gabriella McGuinness</t>
  </si>
  <si>
    <t>Amelia Clarke</t>
  </si>
  <si>
    <t>Katie Welply</t>
  </si>
  <si>
    <t>Jessica Wells</t>
  </si>
  <si>
    <t>Chloe Simpson</t>
  </si>
  <si>
    <t>Ursula Bond</t>
  </si>
  <si>
    <t>Danish Ilahi</t>
  </si>
  <si>
    <t>Joseph Sutton</t>
  </si>
  <si>
    <t>Elijah Chin</t>
  </si>
  <si>
    <t>Alexander Olayomi</t>
  </si>
  <si>
    <t>Scott Forrester</t>
  </si>
  <si>
    <t>Yousuf Sayed</t>
  </si>
  <si>
    <t>Joshua Smith</t>
  </si>
  <si>
    <t>Luke Flynn</t>
  </si>
  <si>
    <t>Jason Hicks</t>
  </si>
  <si>
    <t>Zachary Reilly</t>
  </si>
  <si>
    <t>Kyal Pankhania</t>
  </si>
  <si>
    <t>Finley Guest</t>
  </si>
  <si>
    <t>Oliver Bond</t>
  </si>
  <si>
    <t>Zoe Ryan</t>
  </si>
  <si>
    <t>Alexandra Braniff</t>
  </si>
  <si>
    <t>Esme Harrington-Clark</t>
  </si>
  <si>
    <t>Isabella Harrington-Clark</t>
  </si>
  <si>
    <t>Amelie Bruce</t>
  </si>
  <si>
    <t>Sara Maruboyina</t>
  </si>
  <si>
    <t>Amy Boreham</t>
  </si>
  <si>
    <t>Beatrix Fleet</t>
  </si>
  <si>
    <t>Catherine McAlpine</t>
  </si>
  <si>
    <t>Lottie Gillies</t>
  </si>
  <si>
    <t>Annabel Perry</t>
  </si>
  <si>
    <t>Lauren Parkinson</t>
  </si>
  <si>
    <t>Sophie Argent</t>
  </si>
  <si>
    <t>Paige Robinson</t>
  </si>
  <si>
    <t>Kate Howard</t>
  </si>
  <si>
    <t>Grace Ball</t>
  </si>
  <si>
    <t>Olivia Ball</t>
  </si>
  <si>
    <t>Arya Dassi</t>
  </si>
  <si>
    <t>Noah Harvey</t>
  </si>
  <si>
    <t>William Buckley</t>
  </si>
  <si>
    <t>Stephen Wong</t>
  </si>
  <si>
    <t>Dylan Morris</t>
  </si>
  <si>
    <t>Arian Krasniqi</t>
  </si>
  <si>
    <t>Jamie Ismatullaev</t>
  </si>
  <si>
    <t>Theo Lim</t>
  </si>
  <si>
    <t>Alex Georgiev</t>
  </si>
  <si>
    <t>Seth Watawala</t>
  </si>
  <si>
    <t>Rian Parikh</t>
  </si>
  <si>
    <t>Thomas Jackson</t>
  </si>
  <si>
    <t>Benjamin Taggart</t>
  </si>
  <si>
    <t>Frederik Stares</t>
  </si>
  <si>
    <t>Ayan Patel</t>
  </si>
  <si>
    <t>Connor Fung</t>
  </si>
  <si>
    <t>Abid-Hasan Ravji</t>
  </si>
  <si>
    <t>Lily Murray</t>
  </si>
  <si>
    <t>Alexandra Rowley</t>
  </si>
  <si>
    <t>Amy Harper</t>
  </si>
  <si>
    <t>Amelie Bateman</t>
  </si>
  <si>
    <t>Francesca Rollison</t>
  </si>
  <si>
    <t>Olivia Bueno Nicholson</t>
  </si>
  <si>
    <t>Ellie Welch</t>
  </si>
  <si>
    <t>Shania Thadani</t>
  </si>
  <si>
    <t>Angelica Lazauskaite</t>
  </si>
  <si>
    <t>Sophia Paddick</t>
  </si>
  <si>
    <t>Tanusri Kondapally</t>
  </si>
  <si>
    <t>Emma Wrightson</t>
  </si>
  <si>
    <t>Molly Wadham</t>
  </si>
  <si>
    <t>Samantha Adeboye</t>
  </si>
  <si>
    <t>Amelia Tang</t>
  </si>
  <si>
    <t>Katy Ord</t>
  </si>
  <si>
    <t>Annabel Jacobs</t>
  </si>
  <si>
    <t>Isabel Brockie</t>
  </si>
  <si>
    <t>Kaycee-Mae Hodson</t>
  </si>
  <si>
    <t>Himidi Perera</t>
  </si>
  <si>
    <t>Sophie Hardijzer</t>
  </si>
  <si>
    <t>Janhavi Janhavi</t>
  </si>
  <si>
    <t>Katia Creighton</t>
  </si>
  <si>
    <t>Luxshyen Prathepan</t>
  </si>
  <si>
    <t>Jeffrey Gill</t>
  </si>
  <si>
    <t>Rhys Wicke</t>
  </si>
  <si>
    <t>Alexander Hollis</t>
  </si>
  <si>
    <t>Filippos Markogiannopoulos</t>
  </si>
  <si>
    <t>Henry Clarke</t>
  </si>
  <si>
    <t>Sebastian Lythaby</t>
  </si>
  <si>
    <t>Alex Adlington</t>
  </si>
  <si>
    <t>Jack Songhurst</t>
  </si>
  <si>
    <t>Nathan Li</t>
  </si>
  <si>
    <t>Oliver Andrews</t>
  </si>
  <si>
    <t>Nikita Rusu</t>
  </si>
  <si>
    <t>Oliver Falek</t>
  </si>
  <si>
    <t>William Morillo</t>
  </si>
  <si>
    <t>William Fawcett</t>
  </si>
  <si>
    <t>Alex Webb</t>
  </si>
  <si>
    <t>Nathan Goodman</t>
  </si>
  <si>
    <t>Vincent Braniff</t>
  </si>
  <si>
    <t>Arno Schutz</t>
  </si>
  <si>
    <t>Zack Langford</t>
  </si>
  <si>
    <t>Sajan Bheda</t>
  </si>
  <si>
    <t>Edward Glover</t>
  </si>
  <si>
    <t>Lachlan Stevens</t>
  </si>
  <si>
    <t>Rafferty May</t>
  </si>
  <si>
    <t>Joshua O'Connor</t>
  </si>
  <si>
    <t>Harvey Watford</t>
  </si>
  <si>
    <t>Oliver Miles</t>
  </si>
  <si>
    <t>Jai Arora</t>
  </si>
  <si>
    <t>Kaash Pankhania</t>
  </si>
  <si>
    <t>Maja Lloyd</t>
  </si>
  <si>
    <t>Prisha Tapre</t>
  </si>
  <si>
    <t>Eva Coteman</t>
  </si>
  <si>
    <t>Shayna Patel</t>
  </si>
  <si>
    <t>Devashree Ghosh</t>
  </si>
  <si>
    <t>Tigerlily Donald</t>
  </si>
  <si>
    <t>Emilia Manfield</t>
  </si>
  <si>
    <t>Keya Kothari</t>
  </si>
  <si>
    <t>Lucie Haacke</t>
  </si>
  <si>
    <t>Zoya Sharif</t>
  </si>
  <si>
    <t>Harmani Takher</t>
  </si>
  <si>
    <t>Isabella Peccei</t>
  </si>
  <si>
    <t>Lottie Hickling</t>
  </si>
  <si>
    <t>Cailin Hehir</t>
  </si>
  <si>
    <t>Yashita Mahesh</t>
  </si>
  <si>
    <t>Mahi Mishra</t>
  </si>
  <si>
    <t>Eda Sazova</t>
  </si>
  <si>
    <t>Orla Collins</t>
  </si>
  <si>
    <t>Libby Bruce</t>
  </si>
  <si>
    <t>Fiona Cross</t>
  </si>
  <si>
    <t>Chloe Misselbrook</t>
  </si>
  <si>
    <t>Aradhana Shenoy</t>
  </si>
  <si>
    <t>Safiya Shah</t>
  </si>
  <si>
    <t>Sophia Forrester</t>
  </si>
  <si>
    <t>Ananya Mathramkote</t>
  </si>
  <si>
    <t>Alexandra Sandison</t>
  </si>
  <si>
    <t>Megan Reader</t>
  </si>
  <si>
    <t>Erin Liddle</t>
  </si>
  <si>
    <t>Catherine Dean</t>
  </si>
  <si>
    <t>Eva Bateman</t>
  </si>
  <si>
    <t>Adam Ilahi</t>
  </si>
  <si>
    <t>Jack McGuinness</t>
  </si>
  <si>
    <t>John-Paul Knibb</t>
  </si>
  <si>
    <t>Lewis Martin</t>
  </si>
  <si>
    <t>Monty Martin</t>
  </si>
  <si>
    <t>Tyreece Robinson</t>
  </si>
  <si>
    <t>Averell Antheunis</t>
  </si>
  <si>
    <t>Henry Cameron</t>
  </si>
  <si>
    <t>Parth Shah</t>
  </si>
  <si>
    <t>Dylan John</t>
  </si>
  <si>
    <t>Reece Patel</t>
  </si>
  <si>
    <t>Dinil Rodrigo</t>
  </si>
  <si>
    <t>Harry Barrar</t>
  </si>
  <si>
    <t>Charlie Hassall</t>
  </si>
  <si>
    <t>Philip Trajkovski</t>
  </si>
  <si>
    <t>Achintya Shukla</t>
  </si>
  <si>
    <t>Joel Mascarenhas</t>
  </si>
  <si>
    <t>Yuvaan Gulvady</t>
  </si>
  <si>
    <t>Daniel Urban</t>
  </si>
  <si>
    <t>Timo Birke</t>
  </si>
  <si>
    <t>Elliott Marshall</t>
  </si>
  <si>
    <t>Eduardo Tarrant</t>
  </si>
  <si>
    <t>Nathan Welply</t>
  </si>
  <si>
    <t>William Bruce</t>
  </si>
  <si>
    <t>George Lovatt</t>
  </si>
  <si>
    <t>James Gallagher</t>
  </si>
  <si>
    <t>Alexander Fawcett</t>
  </si>
  <si>
    <t>William Sylvester</t>
  </si>
  <si>
    <t>Rio Blake</t>
  </si>
  <si>
    <t>Maximus Jones</t>
  </si>
  <si>
    <t>Eli Rodrigues</t>
  </si>
  <si>
    <t>Adam Wade</t>
  </si>
  <si>
    <t>Oscar Molina-Dominguez</t>
  </si>
  <si>
    <t>Kyle Jobanputra</t>
  </si>
  <si>
    <t>Niam Jobanputra</t>
  </si>
  <si>
    <t>Edward Smithard</t>
  </si>
  <si>
    <t>Alfie Blake</t>
  </si>
  <si>
    <t>Finley Sargent</t>
  </si>
  <si>
    <t>Alexander Kerridge</t>
  </si>
  <si>
    <t>Gabriel Herrera Gokani</t>
  </si>
  <si>
    <t>Harry Jackson</t>
  </si>
  <si>
    <t>Thomas Zakrocki</t>
  </si>
  <si>
    <t>Ales Clare</t>
  </si>
  <si>
    <t>08/06/2009</t>
  </si>
  <si>
    <t>Jonah Gower</t>
  </si>
  <si>
    <t>13/06/2009</t>
  </si>
  <si>
    <t>Jack Fu</t>
  </si>
  <si>
    <t>24/08/2008</t>
  </si>
  <si>
    <t>Adam Grant</t>
  </si>
  <si>
    <t>06/07/2007</t>
  </si>
  <si>
    <t>Benjamin Bristow</t>
  </si>
  <si>
    <t>13/07/2007</t>
  </si>
  <si>
    <t>Conrad Jasko</t>
  </si>
  <si>
    <t>19/11/2007</t>
  </si>
  <si>
    <t>Edward Dickinson</t>
  </si>
  <si>
    <t>14/08/2007</t>
  </si>
  <si>
    <t>Fabio Cicala</t>
  </si>
  <si>
    <t>17/04/2008</t>
  </si>
  <si>
    <t>John Paul Eastwood</t>
  </si>
  <si>
    <t>30/06/2008</t>
  </si>
  <si>
    <t>Joseph Hollingsworth</t>
  </si>
  <si>
    <t>31/05/2008</t>
  </si>
  <si>
    <t>Jacob Perry</t>
  </si>
  <si>
    <t>30/05/2007</t>
  </si>
  <si>
    <t>Lewis Gower</t>
  </si>
  <si>
    <t>20/04/2007</t>
  </si>
  <si>
    <t>Rithvik Menezes</t>
  </si>
  <si>
    <t>Pruett Tom</t>
  </si>
  <si>
    <t>John Connolly</t>
  </si>
  <si>
    <t>09/04/2006</t>
  </si>
  <si>
    <t>Kasper Vermeesch</t>
  </si>
  <si>
    <t>06/03/2006</t>
  </si>
  <si>
    <t>Matej Clare</t>
  </si>
  <si>
    <t>03/06/2006</t>
  </si>
  <si>
    <t>Matthew Hollingsworth</t>
  </si>
  <si>
    <t>01/05/2006</t>
  </si>
  <si>
    <t>Morgan MacGillivray</t>
  </si>
  <si>
    <t>25/05/2006</t>
  </si>
  <si>
    <t>Peter Holmes</t>
  </si>
  <si>
    <t>24/03/2006</t>
  </si>
  <si>
    <t>Tomas Watkins</t>
  </si>
  <si>
    <t>07/12/2005</t>
  </si>
  <si>
    <t>Bobbi Murphy</t>
  </si>
  <si>
    <t>20/11/2008</t>
  </si>
  <si>
    <t>Bobbie-May Reeves</t>
  </si>
  <si>
    <t>09/03/2009</t>
  </si>
  <si>
    <t>Anna White</t>
  </si>
  <si>
    <t>06/12/2008</t>
  </si>
  <si>
    <t>Jessica Austin</t>
  </si>
  <si>
    <t>10/07/2008</t>
  </si>
  <si>
    <t>Katie Sullivan</t>
  </si>
  <si>
    <t>11/01/2009</t>
  </si>
  <si>
    <t>Samika Menezes</t>
  </si>
  <si>
    <t>07/09/2008</t>
  </si>
  <si>
    <t>Amelie Larcheveque</t>
  </si>
  <si>
    <t>04/04/2008</t>
  </si>
  <si>
    <t>Annika Labiak</t>
  </si>
  <si>
    <t>02/10/2007</t>
  </si>
  <si>
    <t>Swart Kayla</t>
  </si>
  <si>
    <t>Alba Aviles-Rouger</t>
  </si>
  <si>
    <t>22/06/2007</t>
  </si>
  <si>
    <t>Bethany Eastwood</t>
  </si>
  <si>
    <t>12/09/2006</t>
  </si>
  <si>
    <t>Ella Peerless</t>
  </si>
  <si>
    <t>22/05/2007</t>
  </si>
  <si>
    <t>Rose Kusmierek-Peh</t>
  </si>
  <si>
    <t>Sophie Ellerd-Elliott</t>
  </si>
  <si>
    <t>31/10/2006</t>
  </si>
  <si>
    <t>Sophie Green</t>
  </si>
  <si>
    <t>11/01/2007</t>
  </si>
  <si>
    <t>Elizabeth Jones</t>
  </si>
  <si>
    <t>09/11/2005</t>
  </si>
  <si>
    <t>Georgina Chamberlin</t>
  </si>
  <si>
    <t>31/10/2005</t>
  </si>
  <si>
    <t>Megan Carolan</t>
  </si>
  <si>
    <t>11/10/2005</t>
  </si>
  <si>
    <t>Rebecca Jones</t>
  </si>
  <si>
    <t>Freya Naylor-Stewart</t>
  </si>
  <si>
    <t>Daniel Peel</t>
  </si>
  <si>
    <t>Bodhi Bywater</t>
  </si>
  <si>
    <t>Charlotte Bacon</t>
  </si>
  <si>
    <t>Dawson Whitelegg</t>
  </si>
  <si>
    <t>Fleur Mantle</t>
  </si>
  <si>
    <t>Holly Morgan</t>
  </si>
  <si>
    <t>Izzy Short</t>
  </si>
  <si>
    <t>Jake Steiger</t>
  </si>
  <si>
    <t>Lily Rogers</t>
  </si>
  <si>
    <t>Lucy Keens</t>
  </si>
  <si>
    <t>Lyndsey Engelbrecht</t>
  </si>
  <si>
    <t>Molly Cobbold</t>
  </si>
  <si>
    <t>Thomas Brown</t>
  </si>
  <si>
    <t>Benjamin Taylor</t>
  </si>
  <si>
    <t>Callum Madden</t>
  </si>
  <si>
    <t>Charlie Brown</t>
  </si>
  <si>
    <t>Christiano Barone</t>
  </si>
  <si>
    <t>Daniel Ryan</t>
  </si>
  <si>
    <t>Darcie-Rose Crick</t>
  </si>
  <si>
    <t>Diara Zeqiri</t>
  </si>
  <si>
    <t>Gabrielle D'Abreu-Whitmore</t>
  </si>
  <si>
    <t>Georgia Winn</t>
  </si>
  <si>
    <t>Hayden Thornhill</t>
  </si>
  <si>
    <t>Jack Renouf</t>
  </si>
  <si>
    <t>Kaiden Dossetter</t>
  </si>
  <si>
    <t>Katherine Warburton</t>
  </si>
  <si>
    <t>Louise Storey</t>
  </si>
  <si>
    <t>Luca Alfieri</t>
  </si>
  <si>
    <t>Millicent Walker</t>
  </si>
  <si>
    <t>Molly Hagan</t>
  </si>
  <si>
    <t>Paige Arnold</t>
  </si>
  <si>
    <t>Rachael Carpenter</t>
  </si>
  <si>
    <t>Rhys Miles</t>
  </si>
  <si>
    <t>Samuel Howard</t>
  </si>
  <si>
    <t>Andie Smyth</t>
  </si>
  <si>
    <t>Christopher Mulangala</t>
  </si>
  <si>
    <t>Claire Crabtree</t>
  </si>
  <si>
    <t>George Durmont</t>
  </si>
  <si>
    <t>Harrison Odie</t>
  </si>
  <si>
    <t>Harry Burns</t>
  </si>
  <si>
    <t>Issys Coker</t>
  </si>
  <si>
    <t>Jenson Clay</t>
  </si>
  <si>
    <t>Jessica Craig</t>
  </si>
  <si>
    <t>Oliver Tom</t>
  </si>
  <si>
    <t>Ollie Bradley-Smith</t>
  </si>
  <si>
    <t>Rosie Ahmed</t>
  </si>
  <si>
    <t>Sam Bond</t>
  </si>
  <si>
    <t>Samuel Keens</t>
  </si>
  <si>
    <t>Sophia Gruselle</t>
  </si>
  <si>
    <t>Summer Steiger</t>
  </si>
  <si>
    <t>William Clarke</t>
  </si>
  <si>
    <t>Zac Stacey</t>
  </si>
  <si>
    <t>Alfie Whitman</t>
  </si>
  <si>
    <t>Ella Robinson</t>
  </si>
  <si>
    <t>Erik Uptas</t>
  </si>
  <si>
    <t>Jacob Hagan</t>
  </si>
  <si>
    <t>Kelan McCarthy</t>
  </si>
  <si>
    <t>Leo Mantle</t>
  </si>
  <si>
    <t>Maxwell Hozier</t>
  </si>
  <si>
    <t>Maya Bywater</t>
  </si>
  <si>
    <t>Neve Madden</t>
  </si>
  <si>
    <t>Rhun Dossetter</t>
  </si>
  <si>
    <t>Robert Crabtree</t>
  </si>
  <si>
    <t>Sophie Cutmore</t>
  </si>
  <si>
    <t>Zachary Lavache</t>
  </si>
  <si>
    <t>Madeline Robinson</t>
  </si>
  <si>
    <t>Ella Edwards</t>
  </si>
  <si>
    <t>Imogen La-Band</t>
  </si>
  <si>
    <t>Louise Duffy</t>
  </si>
  <si>
    <t>Olivia Watson</t>
  </si>
  <si>
    <t>Sara Laitner</t>
  </si>
  <si>
    <t>Jack Birtwistle</t>
  </si>
  <si>
    <t>James Coleman</t>
  </si>
  <si>
    <t>Isabel Chaplin</t>
  </si>
  <si>
    <t>Darcy Drake</t>
  </si>
  <si>
    <t>Emilia Dunwoodie</t>
  </si>
  <si>
    <t>Callum Silcox</t>
  </si>
  <si>
    <t>Alex Clutton</t>
  </si>
  <si>
    <t>Katy Lane</t>
  </si>
  <si>
    <t>Carys Toland</t>
  </si>
  <si>
    <t>Abigail Riley</t>
  </si>
  <si>
    <t>Megan Maher</t>
  </si>
  <si>
    <t>Morgan Hop</t>
  </si>
  <si>
    <t>Daniel Holliss</t>
  </si>
  <si>
    <t>Guy Johnson</t>
  </si>
  <si>
    <t>Lucas McNulty</t>
  </si>
  <si>
    <t>Kaitlyn Butterly</t>
  </si>
  <si>
    <t>Luca Imondi</t>
  </si>
  <si>
    <t>Elizabeth Tan</t>
  </si>
  <si>
    <t>Nathanial Mapley</t>
  </si>
  <si>
    <t>Fergus Reid</t>
  </si>
  <si>
    <t>Oliver Mann</t>
  </si>
  <si>
    <t>Sophie Lord</t>
  </si>
  <si>
    <t>Amy Threader</t>
  </si>
  <si>
    <t>Gregor Woolgrove</t>
  </si>
  <si>
    <t>Liam Lavin</t>
  </si>
  <si>
    <t>Thomas Godfrey</t>
  </si>
  <si>
    <t>Charlotte Nicholson</t>
  </si>
  <si>
    <t>Elizabeth Standen</t>
  </si>
  <si>
    <t>Claudia Bottomley</t>
  </si>
  <si>
    <t>Elizabeth Loucaides</t>
  </si>
  <si>
    <t>Olivia Dorey</t>
  </si>
  <si>
    <t>Yasmin Meadows</t>
  </si>
  <si>
    <t>Darcie Hambury</t>
  </si>
  <si>
    <t>James Mcleod</t>
  </si>
  <si>
    <t>Pippa Samols</t>
  </si>
  <si>
    <t>Charlie Knight</t>
  </si>
  <si>
    <t>Bibi Martin</t>
  </si>
  <si>
    <t>Poppy Fisher</t>
  </si>
  <si>
    <t>George Metcalfe</t>
  </si>
  <si>
    <t>Jessica Mairs</t>
  </si>
  <si>
    <t>Raissa Vickery</t>
  </si>
  <si>
    <t>Jack Ritchie</t>
  </si>
  <si>
    <t>Lewis Ritchie</t>
  </si>
  <si>
    <t>Florence Dye</t>
  </si>
  <si>
    <t>Oscar Hollingsworth</t>
  </si>
  <si>
    <t>Freddie Johnson</t>
  </si>
  <si>
    <t>Edward Rowbotham</t>
  </si>
  <si>
    <t>Kira Boodhun</t>
  </si>
  <si>
    <t>Clarissa Elvers</t>
  </si>
  <si>
    <t>Aine Dunwoodie</t>
  </si>
  <si>
    <t>Libby Moule</t>
  </si>
  <si>
    <t>Grace Carolan</t>
  </si>
  <si>
    <t>Daisy Howes</t>
  </si>
  <si>
    <t>Thomas Maher</t>
  </si>
  <si>
    <t>Madison Green</t>
  </si>
  <si>
    <t>Harriet Park</t>
  </si>
  <si>
    <t>Karan Somani</t>
  </si>
  <si>
    <t>Ava Black</t>
  </si>
  <si>
    <t>Ava Davies</t>
  </si>
  <si>
    <t>Scarlett Harrison-Mirauer</t>
  </si>
  <si>
    <t>Dylan Rach</t>
  </si>
  <si>
    <t>Jake Withington-Busse</t>
  </si>
  <si>
    <t>George Hooper</t>
  </si>
  <si>
    <t>Josephine Reid</t>
  </si>
  <si>
    <t>Emily Johnson</t>
  </si>
  <si>
    <t>Eve Riley</t>
  </si>
  <si>
    <t>Isaac Mortimer</t>
  </si>
  <si>
    <t>Oscar Chaplin</t>
  </si>
  <si>
    <t>Imogen Azzopardi</t>
  </si>
  <si>
    <t>Coco Williams</t>
  </si>
  <si>
    <t>Sophie Coleman</t>
  </si>
  <si>
    <t>Harry Bottomley</t>
  </si>
  <si>
    <t>Grace Bilantz</t>
  </si>
  <si>
    <t>Nikolai Cherniaev</t>
  </si>
  <si>
    <t>Sam Swanton</t>
  </si>
  <si>
    <t>Ilaria Imondi</t>
  </si>
  <si>
    <t>Lorma Wan</t>
  </si>
  <si>
    <t>Archie Shaw</t>
  </si>
  <si>
    <t>Ziying Wang</t>
  </si>
  <si>
    <t>Sophie Holliss</t>
  </si>
  <si>
    <t>Nathan Massam</t>
  </si>
  <si>
    <t>Georgina Hamilton</t>
  </si>
  <si>
    <t>Poppy Walkington</t>
  </si>
  <si>
    <t>James Good</t>
  </si>
  <si>
    <t>Florence Milne</t>
  </si>
  <si>
    <t>Rosie Wenn</t>
  </si>
  <si>
    <t>Taylor Silcox</t>
  </si>
  <si>
    <t>Jemima Hambury</t>
  </si>
  <si>
    <t>Ella Newton-Smith</t>
  </si>
  <si>
    <t>Caitlin Egenes</t>
  </si>
  <si>
    <t>Bella Guise</t>
  </si>
  <si>
    <t>Kathryn Plunkett</t>
  </si>
  <si>
    <t>Jeevan Thiyagarajan</t>
  </si>
  <si>
    <t>Jamie Dench</t>
  </si>
  <si>
    <t>Summer Boswell</t>
  </si>
  <si>
    <t>Martha Clinch</t>
  </si>
  <si>
    <t>Amelia Butt</t>
  </si>
  <si>
    <t>Jasmine Watson</t>
  </si>
  <si>
    <t>William Dobbyn</t>
  </si>
  <si>
    <t>Jack Martin</t>
  </si>
  <si>
    <t>Rebecca Lord</t>
  </si>
  <si>
    <t>Paloma Lee</t>
  </si>
  <si>
    <t>Aidan Garcia-Ghuran</t>
  </si>
  <si>
    <t>Emily Sharp</t>
  </si>
  <si>
    <t>Benjamin Mairs</t>
  </si>
  <si>
    <t>Luke Burnard</t>
  </si>
  <si>
    <t>Charlie Stott</t>
  </si>
  <si>
    <t>Anna Metcalfe</t>
  </si>
  <si>
    <t>Isabella Johnson</t>
  </si>
  <si>
    <t>Isla Black</t>
  </si>
  <si>
    <t>Alexandra Georgiou</t>
  </si>
  <si>
    <t>Samuel Martin</t>
  </si>
  <si>
    <t>Elizabeth Loh</t>
  </si>
  <si>
    <t>Louis Robson</t>
  </si>
  <si>
    <t>Sophia Trossel</t>
  </si>
  <si>
    <t>Anna Cooper</t>
  </si>
  <si>
    <t>Kitti Cooper</t>
  </si>
  <si>
    <t>Charlotte Holmes-Higgin</t>
  </si>
  <si>
    <t>Alana Van DeVenter</t>
  </si>
  <si>
    <t>Saya Khalili</t>
  </si>
  <si>
    <t>Matilda Richards</t>
  </si>
  <si>
    <t>Nell Coster</t>
  </si>
  <si>
    <t>Jessie Cutler</t>
  </si>
  <si>
    <t>Megan Royal</t>
  </si>
  <si>
    <t>Poppy Holbrook</t>
  </si>
  <si>
    <t>Charlotte Whittle</t>
  </si>
  <si>
    <t>Seren Diehl</t>
  </si>
  <si>
    <t>Isabella Kalverboer</t>
  </si>
  <si>
    <t>Maisie Johnson</t>
  </si>
  <si>
    <t>Ellie Pitcher</t>
  </si>
  <si>
    <t>Mairi Lavin</t>
  </si>
  <si>
    <t>Lauren Farnham</t>
  </si>
  <si>
    <t>Tilly Anderton</t>
  </si>
  <si>
    <t>Saff Harding</t>
  </si>
  <si>
    <t>Daisy Kiddle</t>
  </si>
  <si>
    <t>Eva Lawson</t>
  </si>
  <si>
    <t>Poppy Baker</t>
  </si>
  <si>
    <t>Niamh Lilliott</t>
  </si>
  <si>
    <t>Darcy Burnell-Smith</t>
  </si>
  <si>
    <t>Connie Beddall</t>
  </si>
  <si>
    <t>Orla Taylor</t>
  </si>
  <si>
    <t>Emily Jones</t>
  </si>
  <si>
    <t>Issy Whitaker</t>
  </si>
  <si>
    <t>Ava Brennan</t>
  </si>
  <si>
    <t>Sophie Fraser</t>
  </si>
  <si>
    <t>Izzie Davies</t>
  </si>
  <si>
    <t>Lara Connell</t>
  </si>
  <si>
    <t>Phoebe Goss</t>
  </si>
  <si>
    <t>Evie Light</t>
  </si>
  <si>
    <t>Bella Walker</t>
  </si>
  <si>
    <t>Emily Grossman</t>
  </si>
  <si>
    <t>Gracie Lines</t>
  </si>
  <si>
    <t>Martha Fleet</t>
  </si>
  <si>
    <t>Amber Tooker</t>
  </si>
  <si>
    <t>Amelia Dewar</t>
  </si>
  <si>
    <t>Anna Giacomantonio</t>
  </si>
  <si>
    <t>Milly Wallis</t>
  </si>
  <si>
    <t>Mia Hickman</t>
  </si>
  <si>
    <t>Emma Hockney</t>
  </si>
  <si>
    <t>Jemima Cadge</t>
  </si>
  <si>
    <t>Lucy Bevan</t>
  </si>
  <si>
    <t>Christina Soulsby</t>
  </si>
  <si>
    <t>Lauren Groves</t>
  </si>
  <si>
    <t>Grace Milnes</t>
  </si>
  <si>
    <t>Sophie Percival</t>
  </si>
  <si>
    <t>Florence Size</t>
  </si>
  <si>
    <t>Bella Hinch</t>
  </si>
  <si>
    <t>Lara Coster</t>
  </si>
  <si>
    <t>Bella Sherratt</t>
  </si>
  <si>
    <t>Esme Weare</t>
  </si>
  <si>
    <t>Abigail Briers</t>
  </si>
  <si>
    <t>Amelie Blasco</t>
  </si>
  <si>
    <t>Lydia Wisely</t>
  </si>
  <si>
    <t>Emmy Barnes</t>
  </si>
  <si>
    <t>Ella Nijkamp</t>
  </si>
  <si>
    <t>Ruby Stimpson</t>
  </si>
  <si>
    <t>Bonnie Brooks</t>
  </si>
  <si>
    <t>Imogen Crowther</t>
  </si>
  <si>
    <t>Alex Farnham</t>
  </si>
  <si>
    <t>Zac Scott</t>
  </si>
  <si>
    <t>Ollie Milnes</t>
  </si>
  <si>
    <t>Henry Eyles</t>
  </si>
  <si>
    <t>Ben Handbidge</t>
  </si>
  <si>
    <t>Austin Clements</t>
  </si>
  <si>
    <t>Noah Przygrodzki</t>
  </si>
  <si>
    <t>Sam Niclas</t>
  </si>
  <si>
    <t>Joe Harrison</t>
  </si>
  <si>
    <t>Rishy Morjaria</t>
  </si>
  <si>
    <t>Dylan Harman</t>
  </si>
  <si>
    <t>Edward Eastaff</t>
  </si>
  <si>
    <t>Riley Milne</t>
  </si>
  <si>
    <t>Andrew Corner</t>
  </si>
  <si>
    <t>Hugh Burnell-Smith</t>
  </si>
  <si>
    <t>Callum Powell</t>
  </si>
  <si>
    <t>William Barnes</t>
  </si>
  <si>
    <t>Ollie Miles</t>
  </si>
  <si>
    <t>Darshan McGregor</t>
  </si>
  <si>
    <t>Fionn Clare</t>
  </si>
  <si>
    <t>Rocco Addati</t>
  </si>
  <si>
    <t>Daniel Traynor</t>
  </si>
  <si>
    <t>Eric Batt</t>
  </si>
  <si>
    <t>Charles Trossel</t>
  </si>
  <si>
    <t>Ronan Philbin</t>
  </si>
  <si>
    <t>Cole Moore</t>
  </si>
  <si>
    <t>Dylan Kiddle</t>
  </si>
  <si>
    <t>Jack Rutherfurd</t>
  </si>
  <si>
    <t>Jack Harman</t>
  </si>
  <si>
    <t>Samuel Griffiths</t>
  </si>
  <si>
    <t>Seb Bohn</t>
  </si>
  <si>
    <t>Ezi Svichla-Fekete</t>
  </si>
  <si>
    <t>Alexander Kalverboer</t>
  </si>
  <si>
    <t>Henry Farnan</t>
  </si>
  <si>
    <t>James Bellamy</t>
  </si>
  <si>
    <t>Jack Eyles</t>
  </si>
  <si>
    <t>Pierce Philbin</t>
  </si>
  <si>
    <t>Hugh Clare</t>
  </si>
  <si>
    <t>Marcus Donald</t>
  </si>
  <si>
    <t>Ben Filer</t>
  </si>
  <si>
    <t>Tom Holmes-Higgin</t>
  </si>
  <si>
    <t>Adam Francas</t>
  </si>
  <si>
    <r>
      <t xml:space="preserve">Once the gala is finished, email this complete file containing the  results sheet  &amp; all submitted team sheets, to the compliance officer at </t>
    </r>
    <r>
      <rPr>
        <b/>
        <sz val="12"/>
        <color rgb="FFFF0000"/>
        <rFont val="Arial"/>
        <family val="2"/>
      </rPr>
      <t>bryan.thompson@btinternet.com</t>
    </r>
  </si>
  <si>
    <t>Shearn Freya</t>
  </si>
  <si>
    <t>Blaney, Scarlett</t>
  </si>
  <si>
    <t>Edwards, Chloe</t>
  </si>
  <si>
    <t>Cooper, Seb</t>
  </si>
  <si>
    <t>m</t>
  </si>
  <si>
    <t>Katie Millhouse</t>
  </si>
  <si>
    <t>Lara Fynes-Clinton</t>
  </si>
  <si>
    <t>Aoife Fallon-Cotton</t>
  </si>
  <si>
    <t>Luke Davis</t>
  </si>
  <si>
    <t>Nathan Oppelt</t>
  </si>
  <si>
    <t>Ozan Fenney</t>
  </si>
  <si>
    <t>Ruarl Curtin</t>
  </si>
  <si>
    <t>Ellie Keeling</t>
  </si>
  <si>
    <t>Oliver Thompson</t>
  </si>
  <si>
    <t>Alex Mudryk</t>
  </si>
  <si>
    <t>Thomas Kidd</t>
  </si>
  <si>
    <t>Isabella Foster</t>
  </si>
  <si>
    <t>Sara Cook</t>
  </si>
  <si>
    <t>Ethan Chamberlain</t>
  </si>
  <si>
    <t>Eden Allen</t>
  </si>
  <si>
    <t>Victor Artemi</t>
  </si>
  <si>
    <t>Isabelle Ford</t>
  </si>
  <si>
    <t>Lucy  Harwood</t>
  </si>
  <si>
    <t>Jacob  Topping</t>
  </si>
  <si>
    <t xml:space="preserve">Chiara  Arrisi </t>
  </si>
  <si>
    <t>Adam Johnson</t>
  </si>
  <si>
    <t>Francesco Cleland</t>
  </si>
  <si>
    <t>William Wratton</t>
  </si>
  <si>
    <t>DNS</t>
  </si>
  <si>
    <t>DQ OA</t>
  </si>
  <si>
    <t>Nell Farquhar</t>
  </si>
  <si>
    <t>Lawson Gray</t>
  </si>
  <si>
    <t>George Gray</t>
  </si>
  <si>
    <t>Darcy McMullins</t>
  </si>
  <si>
    <t>Phoebe McGreal</t>
  </si>
  <si>
    <t>Owen Absolm</t>
  </si>
  <si>
    <t>george Gry</t>
  </si>
  <si>
    <t>DQ OAS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</si>
</sst>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 #,##0.00_-;_-* &quot;-&quot;??_-;_-@_-"/>
    <numFmt numFmtId="165" formatCode="_-* #,##0_-;\-* #,##0_-;_-* &quot;-&quot;??_-;_-@_-"/>
    <numFmt numFmtId="166" formatCode="[$-809]dd\ mmmm\ yyyy;@"/>
    <numFmt numFmtId="167" formatCode="m:ss.00"/>
    <numFmt numFmtId="168" formatCode="0.0"/>
    <numFmt numFmtId="169" formatCode="dd/mm/yyyy;@"/>
  </numFmts>
  <fonts count="60"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4"/>
      <color theme="1"/>
      <name val="Calibri"/>
      <family val="2"/>
      <scheme val="minor"/>
    </font>
    <font>
      <b/>
      <sz val="12"/>
      <name val="Arial"/>
      <family val="2"/>
    </font>
    <font>
      <sz val="12"/>
      <color theme="1"/>
      <name val="Arial"/>
      <family val="2"/>
    </font>
    <font>
      <b/>
      <sz val="12"/>
      <color indexed="9"/>
      <name val="Arial"/>
      <family val="2"/>
    </font>
    <font>
      <b/>
      <u/>
      <sz val="14"/>
      <color theme="0"/>
      <name val="Arial"/>
      <family val="2"/>
    </font>
    <font>
      <sz val="10"/>
      <color theme="1"/>
      <name val="Arial"/>
      <family val="2"/>
    </font>
    <font>
      <sz val="14"/>
      <color theme="1"/>
      <name val="Arial"/>
      <family val="2"/>
    </font>
    <font>
      <b/>
      <sz val="14"/>
      <color theme="1"/>
      <name val="Arial"/>
      <family val="2"/>
    </font>
    <font>
      <sz val="12"/>
      <name val="Arial"/>
      <family val="2"/>
    </font>
    <font>
      <b/>
      <sz val="12"/>
      <color rgb="FFFF0000"/>
      <name val="Arial"/>
      <family val="2"/>
    </font>
    <font>
      <b/>
      <sz val="12"/>
      <color theme="0"/>
      <name val="Arial"/>
      <family val="2"/>
    </font>
    <font>
      <sz val="10"/>
      <name val="Arial"/>
      <family val="2"/>
    </font>
    <font>
      <b/>
      <sz val="10"/>
      <name val="Arial"/>
      <family val="2"/>
    </font>
    <font>
      <b/>
      <sz val="10"/>
      <color theme="1"/>
      <name val="Arial"/>
      <family val="2"/>
    </font>
    <font>
      <b/>
      <sz val="10"/>
      <color theme="0"/>
      <name val="Arial"/>
      <family val="2"/>
    </font>
    <font>
      <b/>
      <sz val="12"/>
      <color theme="1"/>
      <name val="Calibri"/>
      <family val="2"/>
      <scheme val="minor"/>
    </font>
    <font>
      <b/>
      <sz val="12"/>
      <color theme="1"/>
      <name val="Arial"/>
      <family val="2"/>
    </font>
    <font>
      <b/>
      <sz val="12"/>
      <color rgb="FFFF0000"/>
      <name val="Calibri"/>
      <family val="2"/>
      <scheme val="minor"/>
    </font>
    <font>
      <b/>
      <sz val="12"/>
      <name val="Arial"/>
      <family val="2"/>
    </font>
    <font>
      <u/>
      <sz val="9.5"/>
      <color indexed="12"/>
      <name val="Arial"/>
      <family val="2"/>
    </font>
    <font>
      <b/>
      <sz val="12"/>
      <color indexed="9"/>
      <name val="Comic Sans MS"/>
      <family val="4"/>
    </font>
    <font>
      <sz val="12"/>
      <color indexed="12"/>
      <name val="Arial"/>
      <family val="2"/>
    </font>
    <font>
      <b/>
      <sz val="12"/>
      <color rgb="FF00B050"/>
      <name val="Arial"/>
      <family val="2"/>
    </font>
    <font>
      <b/>
      <sz val="12"/>
      <color rgb="FF0070C0"/>
      <name val="Arial"/>
      <family val="2"/>
    </font>
    <font>
      <sz val="12"/>
      <color theme="0" tint="-4.9989318521683403E-2"/>
      <name val="Calibri"/>
      <family val="2"/>
      <scheme val="minor"/>
    </font>
    <font>
      <i/>
      <sz val="12"/>
      <color rgb="FFC00000"/>
      <name val="Calibri"/>
      <family val="2"/>
      <scheme val="minor"/>
    </font>
    <font>
      <u val="double"/>
      <sz val="10"/>
      <name val="Arial"/>
      <family val="2"/>
    </font>
    <font>
      <b/>
      <sz val="10"/>
      <color rgb="FFC00000"/>
      <name val="Arial"/>
      <family val="2"/>
    </font>
    <font>
      <sz val="14"/>
      <color theme="0" tint="-4.9989318521683403E-2"/>
      <name val="Arial"/>
      <family val="2"/>
    </font>
    <font>
      <sz val="12"/>
      <color theme="0" tint="-4.9989318521683403E-2"/>
      <name val="Arial"/>
      <family val="2"/>
    </font>
    <font>
      <b/>
      <sz val="10"/>
      <color rgb="FFFF0000"/>
      <name val="Arial"/>
      <family val="2"/>
    </font>
    <font>
      <b/>
      <sz val="10"/>
      <color rgb="FF0000FF"/>
      <name val="Arial"/>
      <family val="2"/>
    </font>
    <font>
      <sz val="10"/>
      <color theme="0" tint="-4.9989318521683403E-2"/>
      <name val="Arial"/>
      <family val="2"/>
    </font>
    <font>
      <i/>
      <sz val="12"/>
      <color theme="1"/>
      <name val="Calibri"/>
      <family val="2"/>
      <scheme val="minor"/>
    </font>
    <font>
      <b/>
      <sz val="14"/>
      <color theme="0" tint="-4.9989318521683403E-2"/>
      <name val="Arial"/>
      <family val="2"/>
    </font>
    <font>
      <sz val="12"/>
      <name val="Calibri"/>
      <family val="2"/>
      <scheme val="minor"/>
    </font>
    <font>
      <i/>
      <sz val="10"/>
      <color rgb="FF00B050"/>
      <name val="Arial"/>
      <family val="2"/>
    </font>
    <font>
      <sz val="10"/>
      <color rgb="FFFF0000"/>
      <name val="Arial"/>
      <family val="2"/>
    </font>
    <font>
      <b/>
      <sz val="10"/>
      <color rgb="FFFF0000"/>
      <name val="Arial"/>
      <family val="2"/>
    </font>
    <font>
      <b/>
      <i/>
      <sz val="14"/>
      <name val="Arial"/>
      <family val="2"/>
    </font>
    <font>
      <b/>
      <sz val="12"/>
      <color theme="0" tint="-4.9989318521683403E-2"/>
      <name val="Calibri"/>
      <family val="2"/>
      <scheme val="minor"/>
    </font>
    <font>
      <b/>
      <i/>
      <sz val="10"/>
      <color theme="1"/>
      <name val="Arial"/>
      <family val="2"/>
    </font>
    <font>
      <sz val="11"/>
      <name val="Arial"/>
      <family val="2"/>
    </font>
    <font>
      <sz val="11"/>
      <color theme="1"/>
      <name val="Arial"/>
      <family val="2"/>
    </font>
    <font>
      <sz val="11"/>
      <color theme="0" tint="-4.9989318521683403E-2"/>
      <name val="Arial"/>
      <family val="2"/>
    </font>
    <font>
      <sz val="12"/>
      <name val="Arial"/>
    </font>
    <font>
      <sz val="12"/>
      <color theme="2"/>
      <name val="Calibri"/>
      <family val="2"/>
      <scheme val="minor"/>
    </font>
    <font>
      <sz val="20"/>
      <color theme="1"/>
      <name val="Arial"/>
      <family val="2"/>
    </font>
    <font>
      <sz val="14"/>
      <name val="Arial"/>
    </font>
    <font>
      <b/>
      <u/>
      <sz val="14"/>
      <color theme="1"/>
      <name val="Arial"/>
    </font>
    <font>
      <b/>
      <sz val="11"/>
      <color theme="1"/>
      <name val="Arial"/>
    </font>
    <font>
      <sz val="12"/>
      <color theme="3" tint="0.79998168889431442"/>
      <name val="Arial"/>
    </font>
    <font>
      <sz val="12"/>
      <color theme="0"/>
      <name val="Calibri"/>
      <family val="2"/>
      <scheme val="minor"/>
    </font>
    <font>
      <sz val="11"/>
      <color theme="4"/>
      <name val="Arial"/>
      <family val="2"/>
    </font>
    <font>
      <sz val="10"/>
      <color indexed="8"/>
      <name val="Arial"/>
      <family val="2"/>
    </font>
    <font>
      <sz val="11"/>
      <color rgb="FF1F497D"/>
      <name val="Calibri"/>
      <family val="2"/>
      <scheme val="minor"/>
    </font>
  </fonts>
  <fills count="24">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10"/>
        <bgColor indexed="64"/>
      </patternFill>
    </fill>
    <fill>
      <patternFill patternType="solid">
        <fgColor indexed="8"/>
        <bgColor indexed="64"/>
      </patternFill>
    </fill>
    <fill>
      <patternFill patternType="solid">
        <fgColor theme="5" tint="0.79998168889431442"/>
        <bgColor indexed="64"/>
      </patternFill>
    </fill>
    <fill>
      <patternFill patternType="solid">
        <fgColor rgb="FFFCFFC0"/>
        <bgColor indexed="64"/>
      </patternFill>
    </fill>
    <fill>
      <patternFill patternType="solid">
        <fgColor theme="5" tint="0.59999389629810485"/>
        <bgColor indexed="64"/>
      </patternFill>
    </fill>
    <fill>
      <patternFill patternType="solid">
        <fgColor rgb="FFF2F067"/>
        <bgColor indexed="64"/>
      </patternFill>
    </fill>
    <fill>
      <patternFill patternType="solid">
        <fgColor rgb="FFEEF226"/>
        <bgColor indexed="64"/>
      </patternFill>
    </fill>
    <fill>
      <patternFill patternType="solid">
        <fgColor theme="1"/>
        <bgColor indexed="64"/>
      </patternFill>
    </fill>
  </fills>
  <borders count="6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rgb="FFB2B2B2"/>
      </top>
      <bottom/>
      <diagonal/>
    </border>
    <border>
      <left style="medium">
        <color auto="1"/>
      </left>
      <right style="thin">
        <color rgb="FFB2B2B2"/>
      </right>
      <top style="medium">
        <color auto="1"/>
      </top>
      <bottom style="medium">
        <color auto="1"/>
      </bottom>
      <diagonal/>
    </border>
    <border>
      <left style="thin">
        <color rgb="FFB2B2B2"/>
      </left>
      <right style="thin">
        <color rgb="FFB2B2B2"/>
      </right>
      <top style="medium">
        <color auto="1"/>
      </top>
      <bottom style="medium">
        <color auto="1"/>
      </bottom>
      <diagonal/>
    </border>
    <border>
      <left style="thin">
        <color rgb="FFB2B2B2"/>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diagonal/>
    </border>
    <border>
      <left/>
      <right style="medium">
        <color auto="1"/>
      </right>
      <top style="medium">
        <color auto="1"/>
      </top>
      <bottom style="thin">
        <color auto="1"/>
      </bottom>
      <diagonal/>
    </border>
  </borders>
  <cellStyleXfs count="95">
    <xf numFmtId="0" fontId="0" fillId="0" borderId="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5" borderId="23" applyNumberFormat="0" applyFont="0" applyAlignment="0" applyProtection="0"/>
    <xf numFmtId="0" fontId="15" fillId="0" borderId="0"/>
    <xf numFmtId="0" fontId="23"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625">
    <xf numFmtId="0" fontId="0" fillId="0" borderId="0" xfId="0"/>
    <xf numFmtId="0" fontId="9" fillId="0" borderId="0" xfId="0" applyFont="1"/>
    <xf numFmtId="0" fontId="15" fillId="0" borderId="0" xfId="0" applyFont="1"/>
    <xf numFmtId="0" fontId="15" fillId="3" borderId="24" xfId="0" applyFont="1" applyFill="1" applyBorder="1"/>
    <xf numFmtId="0" fontId="15" fillId="3" borderId="22" xfId="0" applyFont="1" applyFill="1" applyBorder="1"/>
    <xf numFmtId="0" fontId="15" fillId="11" borderId="8" xfId="0" applyFont="1" applyFill="1" applyBorder="1" applyAlignment="1" applyProtection="1">
      <alignment horizontal="center" vertical="center"/>
    </xf>
    <xf numFmtId="0" fontId="15" fillId="11" borderId="9" xfId="0" applyFont="1" applyFill="1" applyBorder="1" applyAlignment="1" applyProtection="1">
      <alignment vertical="center"/>
    </xf>
    <xf numFmtId="0" fontId="15" fillId="11" borderId="10" xfId="0" applyFont="1" applyFill="1" applyBorder="1" applyAlignment="1" applyProtection="1">
      <alignment vertical="center"/>
    </xf>
    <xf numFmtId="0" fontId="15" fillId="11" borderId="11" xfId="0" applyFont="1" applyFill="1" applyBorder="1" applyAlignment="1" applyProtection="1">
      <alignment horizontal="center" vertical="center"/>
    </xf>
    <xf numFmtId="0" fontId="15" fillId="11" borderId="9" xfId="0" applyFont="1" applyFill="1" applyBorder="1" applyAlignment="1" applyProtection="1">
      <alignment horizontal="left" vertical="center"/>
    </xf>
    <xf numFmtId="0" fontId="15" fillId="0" borderId="12" xfId="0" applyFont="1" applyBorder="1"/>
    <xf numFmtId="0" fontId="15" fillId="0" borderId="13" xfId="0" applyFont="1" applyBorder="1" applyAlignment="1">
      <alignment horizontal="left"/>
    </xf>
    <xf numFmtId="0" fontId="15" fillId="11" borderId="14" xfId="0" applyFont="1" applyFill="1" applyBorder="1" applyAlignment="1" applyProtection="1">
      <alignment vertical="center"/>
    </xf>
    <xf numFmtId="0" fontId="15" fillId="11" borderId="15" xfId="0" applyFont="1" applyFill="1" applyBorder="1" applyAlignment="1" applyProtection="1">
      <alignment vertical="center"/>
    </xf>
    <xf numFmtId="0" fontId="15" fillId="11" borderId="14" xfId="0" applyFont="1" applyFill="1" applyBorder="1" applyAlignment="1" applyProtection="1">
      <alignment horizontal="left" vertical="center"/>
    </xf>
    <xf numFmtId="0" fontId="15" fillId="0" borderId="4" xfId="0" applyFont="1" applyBorder="1"/>
    <xf numFmtId="0" fontId="15" fillId="12" borderId="11" xfId="0" quotePrefix="1" applyFont="1" applyFill="1" applyBorder="1" applyAlignment="1" applyProtection="1">
      <alignment horizontal="center" vertical="center"/>
    </xf>
    <xf numFmtId="0" fontId="15" fillId="12" borderId="14" xfId="0" quotePrefix="1" applyFont="1" applyFill="1" applyBorder="1" applyAlignment="1" applyProtection="1">
      <alignment horizontal="left" vertical="center"/>
    </xf>
    <xf numFmtId="0" fontId="15" fillId="12" borderId="14" xfId="0" applyFont="1" applyFill="1" applyBorder="1" applyAlignment="1" applyProtection="1">
      <alignment vertical="center"/>
    </xf>
    <xf numFmtId="0" fontId="15" fillId="12" borderId="15" xfId="0" applyFont="1" applyFill="1" applyBorder="1" applyAlignment="1" applyProtection="1">
      <alignment vertical="center"/>
    </xf>
    <xf numFmtId="0" fontId="15" fillId="12" borderId="8" xfId="0" applyFont="1" applyFill="1" applyBorder="1" applyAlignment="1" applyProtection="1">
      <alignment horizontal="center" vertical="center"/>
    </xf>
    <xf numFmtId="0" fontId="15" fillId="12" borderId="9" xfId="0" applyFont="1" applyFill="1" applyBorder="1" applyAlignment="1" applyProtection="1">
      <alignment vertical="center"/>
    </xf>
    <xf numFmtId="0" fontId="15" fillId="12" borderId="10" xfId="0" applyFont="1" applyFill="1" applyBorder="1" applyAlignment="1" applyProtection="1">
      <alignment vertical="center"/>
    </xf>
    <xf numFmtId="0" fontId="15" fillId="12" borderId="11" xfId="0" applyFont="1" applyFill="1" applyBorder="1" applyAlignment="1" applyProtection="1">
      <alignment horizontal="center" vertical="center"/>
    </xf>
    <xf numFmtId="0" fontId="15" fillId="0" borderId="0" xfId="0" applyFont="1" applyBorder="1"/>
    <xf numFmtId="0" fontId="15" fillId="0" borderId="16" xfId="0" applyFont="1" applyBorder="1" applyAlignment="1">
      <alignment horizontal="left"/>
    </xf>
    <xf numFmtId="0" fontId="15" fillId="13" borderId="11" xfId="0" quotePrefix="1" applyFont="1" applyFill="1" applyBorder="1" applyAlignment="1" applyProtection="1">
      <alignment horizontal="center" vertical="center"/>
    </xf>
    <xf numFmtId="0" fontId="15" fillId="13" borderId="14" xfId="0" quotePrefix="1" applyFont="1" applyFill="1" applyBorder="1" applyAlignment="1" applyProtection="1">
      <alignment horizontal="left" vertical="center"/>
    </xf>
    <xf numFmtId="0" fontId="15" fillId="13" borderId="14" xfId="0" applyFont="1" applyFill="1" applyBorder="1" applyAlignment="1" applyProtection="1">
      <alignment vertical="center"/>
    </xf>
    <xf numFmtId="0" fontId="15" fillId="13" borderId="15" xfId="0" applyFont="1" applyFill="1" applyBorder="1" applyAlignment="1" applyProtection="1">
      <alignment vertical="center"/>
    </xf>
    <xf numFmtId="0" fontId="15" fillId="14" borderId="11" xfId="0" quotePrefix="1" applyFont="1" applyFill="1" applyBorder="1" applyAlignment="1" applyProtection="1">
      <alignment horizontal="center" vertical="center"/>
    </xf>
    <xf numFmtId="0" fontId="15" fillId="14" borderId="14" xfId="0" quotePrefix="1" applyFont="1" applyFill="1" applyBorder="1" applyAlignment="1" applyProtection="1">
      <alignment horizontal="left" vertical="center"/>
    </xf>
    <xf numFmtId="0" fontId="15" fillId="14" borderId="14" xfId="0" applyFont="1" applyFill="1" applyBorder="1" applyAlignment="1" applyProtection="1">
      <alignment vertical="center"/>
    </xf>
    <xf numFmtId="0" fontId="15" fillId="14" borderId="15" xfId="0" applyFont="1" applyFill="1" applyBorder="1" applyAlignment="1" applyProtection="1">
      <alignment vertical="center"/>
    </xf>
    <xf numFmtId="0" fontId="15" fillId="14" borderId="11" xfId="0" applyFont="1" applyFill="1" applyBorder="1" applyAlignment="1" applyProtection="1">
      <alignment horizontal="center" vertical="center"/>
    </xf>
    <xf numFmtId="0" fontId="15" fillId="14" borderId="14" xfId="0" applyFont="1" applyFill="1" applyBorder="1" applyAlignment="1" applyProtection="1">
      <alignment horizontal="left" vertical="center"/>
    </xf>
    <xf numFmtId="0" fontId="15" fillId="11" borderId="15" xfId="0" quotePrefix="1" applyFont="1" applyFill="1" applyBorder="1" applyAlignment="1" applyProtection="1">
      <alignment horizontal="left" vertical="center"/>
    </xf>
    <xf numFmtId="0" fontId="15" fillId="11" borderId="15" xfId="0" applyFont="1" applyFill="1" applyBorder="1" applyAlignment="1" applyProtection="1">
      <alignment horizontal="left" vertical="center"/>
    </xf>
    <xf numFmtId="0" fontId="15" fillId="12" borderId="15" xfId="0" applyFont="1" applyFill="1" applyBorder="1" applyAlignment="1" applyProtection="1">
      <alignment horizontal="left" vertical="center"/>
    </xf>
    <xf numFmtId="0" fontId="15" fillId="11" borderId="11" xfId="0" quotePrefix="1" applyFont="1" applyFill="1" applyBorder="1" applyAlignment="1" applyProtection="1">
      <alignment horizontal="center" vertical="center"/>
    </xf>
    <xf numFmtId="0" fontId="15" fillId="11" borderId="14" xfId="0" quotePrefix="1" applyFont="1" applyFill="1" applyBorder="1" applyAlignment="1" applyProtection="1">
      <alignment horizontal="left" vertical="center"/>
    </xf>
    <xf numFmtId="0" fontId="15" fillId="14" borderId="19" xfId="0" quotePrefix="1" applyFont="1" applyFill="1" applyBorder="1" applyAlignment="1" applyProtection="1">
      <alignment horizontal="left" vertical="center"/>
    </xf>
    <xf numFmtId="0" fontId="15" fillId="14" borderId="19" xfId="0" applyFont="1" applyFill="1" applyBorder="1" applyAlignment="1" applyProtection="1">
      <alignment vertical="center"/>
    </xf>
    <xf numFmtId="0" fontId="15" fillId="14" borderId="27" xfId="0" applyFont="1" applyFill="1" applyBorder="1" applyAlignment="1" applyProtection="1">
      <alignment vertical="center"/>
    </xf>
    <xf numFmtId="0" fontId="15" fillId="11" borderId="14" xfId="0" applyFont="1" applyFill="1" applyBorder="1" applyAlignment="1" applyProtection="1">
      <alignment horizontal="center" vertical="center"/>
    </xf>
    <xf numFmtId="0" fontId="15" fillId="11" borderId="14" xfId="0" quotePrefix="1" applyFont="1" applyFill="1" applyBorder="1" applyAlignment="1" applyProtection="1">
      <alignment horizontal="center" vertical="center"/>
    </xf>
    <xf numFmtId="0" fontId="15" fillId="14" borderId="19" xfId="0" applyFont="1" applyFill="1" applyBorder="1" applyAlignment="1" applyProtection="1">
      <alignment horizontal="left" vertical="center"/>
    </xf>
    <xf numFmtId="0" fontId="9" fillId="0" borderId="0" xfId="0" applyFont="1" applyAlignment="1">
      <alignment horizontal="center"/>
    </xf>
    <xf numFmtId="0" fontId="15" fillId="10" borderId="4" xfId="0" applyFont="1" applyFill="1" applyBorder="1" applyAlignment="1" applyProtection="1">
      <alignment vertical="center"/>
    </xf>
    <xf numFmtId="0" fontId="15" fillId="10" borderId="5" xfId="0" applyFont="1" applyFill="1" applyBorder="1" applyAlignment="1" applyProtection="1">
      <alignment vertical="center"/>
    </xf>
    <xf numFmtId="0" fontId="15" fillId="10" borderId="6" xfId="0" applyFont="1" applyFill="1" applyBorder="1" applyAlignment="1" applyProtection="1">
      <alignment vertical="center"/>
    </xf>
    <xf numFmtId="0" fontId="15" fillId="10" borderId="4" xfId="0" applyFont="1" applyFill="1" applyBorder="1" applyAlignment="1" applyProtection="1">
      <alignment horizontal="left" vertical="center"/>
    </xf>
    <xf numFmtId="0" fontId="15" fillId="4" borderId="4" xfId="0" applyFont="1" applyFill="1" applyBorder="1" applyAlignment="1" applyProtection="1">
      <alignment horizontal="left" vertical="center"/>
    </xf>
    <xf numFmtId="0" fontId="15" fillId="4" borderId="5" xfId="0" applyFont="1" applyFill="1" applyBorder="1" applyAlignment="1" applyProtection="1">
      <alignment vertical="center"/>
    </xf>
    <xf numFmtId="0" fontId="15" fillId="4" borderId="6" xfId="0" applyFont="1" applyFill="1" applyBorder="1" applyAlignment="1" applyProtection="1">
      <alignment vertical="center"/>
    </xf>
    <xf numFmtId="164" fontId="9" fillId="3" borderId="22" xfId="1" applyFont="1" applyFill="1" applyBorder="1"/>
    <xf numFmtId="164" fontId="9" fillId="4" borderId="13" xfId="1" applyFont="1" applyFill="1" applyBorder="1"/>
    <xf numFmtId="164" fontId="9" fillId="4" borderId="16" xfId="1" applyFont="1" applyFill="1" applyBorder="1"/>
    <xf numFmtId="164" fontId="9" fillId="0" borderId="0" xfId="1" applyFont="1" applyFill="1" applyBorder="1"/>
    <xf numFmtId="0" fontId="9" fillId="0" borderId="0" xfId="0" applyFont="1" applyBorder="1"/>
    <xf numFmtId="0" fontId="15" fillId="8" borderId="4" xfId="0" applyFont="1" applyFill="1" applyBorder="1"/>
    <xf numFmtId="0" fontId="15" fillId="8" borderId="5" xfId="0" applyFont="1" applyFill="1" applyBorder="1"/>
    <xf numFmtId="0" fontId="15" fillId="8" borderId="6" xfId="0" applyFont="1" applyFill="1" applyBorder="1"/>
    <xf numFmtId="0" fontId="15" fillId="9" borderId="4" xfId="0" applyFont="1" applyFill="1" applyBorder="1"/>
    <xf numFmtId="0" fontId="15" fillId="9" borderId="5" xfId="0" applyFont="1" applyFill="1" applyBorder="1"/>
    <xf numFmtId="0" fontId="15" fillId="9" borderId="6" xfId="0" applyFont="1" applyFill="1" applyBorder="1"/>
    <xf numFmtId="0" fontId="0" fillId="2" borderId="0" xfId="0" applyFill="1" applyProtection="1"/>
    <xf numFmtId="165" fontId="11" fillId="2" borderId="0" xfId="1" applyNumberFormat="1" applyFont="1" applyFill="1" applyBorder="1" applyAlignment="1" applyProtection="1">
      <alignment horizontal="right"/>
    </xf>
    <xf numFmtId="14" fontId="17" fillId="2" borderId="22" xfId="0" applyNumberFormat="1" applyFont="1" applyFill="1" applyBorder="1" applyAlignment="1" applyProtection="1">
      <alignment horizontal="center" vertical="center"/>
    </xf>
    <xf numFmtId="0" fontId="10" fillId="2" borderId="0" xfId="0" applyFont="1" applyFill="1" applyProtection="1"/>
    <xf numFmtId="0" fontId="0" fillId="2" borderId="0" xfId="0" applyFill="1"/>
    <xf numFmtId="0" fontId="15" fillId="3" borderId="1" xfId="9" applyFont="1" applyFill="1" applyBorder="1" applyAlignment="1">
      <alignment horizontal="center"/>
    </xf>
    <xf numFmtId="0" fontId="9" fillId="3" borderId="3" xfId="0" applyFont="1" applyFill="1" applyBorder="1" applyAlignment="1">
      <alignment horizontal="center"/>
    </xf>
    <xf numFmtId="0" fontId="9" fillId="0" borderId="12" xfId="0" applyFont="1" applyBorder="1" applyAlignment="1">
      <alignment horizontal="center"/>
    </xf>
    <xf numFmtId="0" fontId="9" fillId="0" borderId="4" xfId="0" applyFont="1" applyBorder="1" applyAlignment="1">
      <alignment horizontal="center"/>
    </xf>
    <xf numFmtId="0" fontId="15" fillId="3" borderId="1" xfId="9" applyFont="1" applyFill="1" applyBorder="1" applyAlignment="1">
      <alignment horizontal="left"/>
    </xf>
    <xf numFmtId="0" fontId="9" fillId="0" borderId="12" xfId="0" applyFont="1" applyBorder="1" applyAlignment="1">
      <alignment horizontal="left"/>
    </xf>
    <xf numFmtId="0" fontId="9" fillId="0" borderId="4" xfId="0" applyFont="1" applyBorder="1" applyAlignment="1">
      <alignment horizontal="left"/>
    </xf>
    <xf numFmtId="0" fontId="15" fillId="3" borderId="3" xfId="9" applyFont="1" applyFill="1" applyBorder="1" applyAlignment="1">
      <alignment horizontal="center"/>
    </xf>
    <xf numFmtId="0" fontId="15" fillId="5" borderId="22" xfId="8" applyFont="1" applyBorder="1" applyAlignment="1" applyProtection="1">
      <alignment horizontal="center" vertical="center" wrapText="1"/>
      <protection hidden="1"/>
    </xf>
    <xf numFmtId="0" fontId="15" fillId="5" borderId="33" xfId="8" applyFont="1" applyBorder="1" applyAlignment="1" applyProtection="1">
      <alignment horizontal="center" vertical="center" wrapText="1"/>
      <protection hidden="1"/>
    </xf>
    <xf numFmtId="0" fontId="12" fillId="5" borderId="22" xfId="8" applyFont="1" applyBorder="1" applyAlignment="1" applyProtection="1">
      <alignment horizontal="center" vertical="center" shrinkToFit="1"/>
      <protection hidden="1"/>
    </xf>
    <xf numFmtId="1" fontId="25" fillId="5" borderId="22" xfId="8" applyNumberFormat="1" applyFont="1" applyBorder="1" applyAlignment="1" applyProtection="1">
      <alignment horizontal="center" vertical="center" shrinkToFit="1"/>
      <protection hidden="1"/>
    </xf>
    <xf numFmtId="0" fontId="15" fillId="5" borderId="25" xfId="8" applyFont="1" applyBorder="1" applyAlignment="1" applyProtection="1">
      <alignment horizontal="center" vertical="center" wrapText="1"/>
      <protection hidden="1"/>
    </xf>
    <xf numFmtId="0" fontId="15" fillId="5" borderId="26" xfId="8" applyFont="1" applyBorder="1" applyAlignment="1" applyProtection="1">
      <alignment horizontal="center" vertical="center" wrapText="1"/>
      <protection hidden="1"/>
    </xf>
    <xf numFmtId="0" fontId="9" fillId="0" borderId="0" xfId="0" applyFont="1" applyAlignment="1">
      <alignment vertical="center"/>
    </xf>
    <xf numFmtId="0" fontId="16" fillId="0" borderId="24" xfId="0" applyFont="1" applyFill="1" applyBorder="1" applyAlignment="1" applyProtection="1">
      <alignment horizontal="center" vertical="center" wrapText="1"/>
      <protection hidden="1"/>
    </xf>
    <xf numFmtId="0" fontId="16" fillId="6" borderId="24" xfId="0" applyFont="1" applyFill="1" applyBorder="1" applyAlignment="1" applyProtection="1">
      <alignment horizontal="center" vertical="center" shrinkToFit="1"/>
      <protection hidden="1"/>
    </xf>
    <xf numFmtId="0" fontId="9" fillId="2" borderId="0" xfId="0" applyFont="1" applyFill="1"/>
    <xf numFmtId="0" fontId="16" fillId="2" borderId="0" xfId="0" applyFont="1" applyFill="1" applyBorder="1" applyAlignment="1" applyProtection="1">
      <alignment vertical="center" shrinkToFit="1"/>
      <protection hidden="1"/>
    </xf>
    <xf numFmtId="0" fontId="16" fillId="0" borderId="1" xfId="0" applyFont="1" applyFill="1" applyBorder="1" applyAlignment="1" applyProtection="1">
      <alignment horizontal="right" vertical="center" wrapText="1"/>
      <protection hidden="1"/>
    </xf>
    <xf numFmtId="0" fontId="16" fillId="0" borderId="2" xfId="0" applyFont="1" applyFill="1" applyBorder="1" applyAlignment="1" applyProtection="1">
      <alignment horizontal="right" vertical="center" wrapText="1"/>
      <protection hidden="1"/>
    </xf>
    <xf numFmtId="0" fontId="28" fillId="2" borderId="0" xfId="0" applyFont="1" applyFill="1" applyProtection="1"/>
    <xf numFmtId="0" fontId="36" fillId="2" borderId="0" xfId="0" applyFont="1" applyFill="1"/>
    <xf numFmtId="0" fontId="36" fillId="0" borderId="0" xfId="0" applyFont="1"/>
    <xf numFmtId="0" fontId="15" fillId="0" borderId="7" xfId="0" applyFont="1" applyFill="1" applyBorder="1" applyAlignment="1" applyProtection="1">
      <alignment horizontal="center" vertical="center" shrinkToFit="1"/>
      <protection hidden="1"/>
    </xf>
    <xf numFmtId="167" fontId="9" fillId="0" borderId="31" xfId="0" applyNumberFormat="1" applyFont="1" applyBorder="1"/>
    <xf numFmtId="0" fontId="15" fillId="0" borderId="1" xfId="0" applyFont="1" applyFill="1" applyBorder="1" applyAlignment="1" applyProtection="1">
      <alignment horizontal="center" vertical="center" shrinkToFit="1"/>
      <protection hidden="1"/>
    </xf>
    <xf numFmtId="0" fontId="9" fillId="12" borderId="29" xfId="0" applyFont="1" applyFill="1" applyBorder="1"/>
    <xf numFmtId="0" fontId="9" fillId="14" borderId="50" xfId="0" applyFont="1" applyFill="1" applyBorder="1"/>
    <xf numFmtId="0" fontId="9" fillId="14" borderId="37" xfId="0" applyFont="1" applyFill="1" applyBorder="1"/>
    <xf numFmtId="0" fontId="16" fillId="0" borderId="31" xfId="0" applyFont="1" applyFill="1" applyBorder="1" applyAlignment="1" applyProtection="1">
      <alignment horizontal="center" vertical="center" shrinkToFit="1"/>
      <protection hidden="1"/>
    </xf>
    <xf numFmtId="0" fontId="16" fillId="0" borderId="32" xfId="0" applyFont="1" applyFill="1" applyBorder="1" applyAlignment="1" applyProtection="1">
      <alignment horizontal="center" vertical="center" shrinkToFit="1"/>
      <protection hidden="1"/>
    </xf>
    <xf numFmtId="0" fontId="16" fillId="0" borderId="39" xfId="0" applyFont="1" applyFill="1" applyBorder="1" applyAlignment="1" applyProtection="1">
      <alignment horizontal="center" vertical="center" shrinkToFit="1"/>
      <protection hidden="1"/>
    </xf>
    <xf numFmtId="0" fontId="16" fillId="0" borderId="29" xfId="0" applyFont="1" applyFill="1" applyBorder="1" applyAlignment="1" applyProtection="1">
      <alignment horizontal="center" vertical="center" shrinkToFit="1"/>
      <protection hidden="1"/>
    </xf>
    <xf numFmtId="0" fontId="16" fillId="0" borderId="20" xfId="0" applyFont="1" applyFill="1" applyBorder="1" applyAlignment="1" applyProtection="1">
      <alignment horizontal="center" vertical="center" shrinkToFit="1"/>
      <protection hidden="1"/>
    </xf>
    <xf numFmtId="0" fontId="16" fillId="0" borderId="30" xfId="0" applyFont="1" applyFill="1" applyBorder="1" applyAlignment="1" applyProtection="1">
      <alignment horizontal="center" vertical="center" shrinkToFit="1"/>
      <protection hidden="1"/>
    </xf>
    <xf numFmtId="0" fontId="15" fillId="3" borderId="24" xfId="0" applyFont="1" applyFill="1" applyBorder="1" applyAlignment="1">
      <alignment horizontal="center"/>
    </xf>
    <xf numFmtId="0" fontId="15" fillId="3" borderId="26" xfId="0" applyFont="1" applyFill="1" applyBorder="1" applyAlignment="1">
      <alignment horizontal="center"/>
    </xf>
    <xf numFmtId="0" fontId="0" fillId="0" borderId="1" xfId="0" applyBorder="1" applyAlignment="1">
      <alignment horizontal="center"/>
    </xf>
    <xf numFmtId="168" fontId="0" fillId="0" borderId="3" xfId="0" applyNumberFormat="1" applyBorder="1" applyAlignment="1">
      <alignment horizontal="center"/>
    </xf>
    <xf numFmtId="0" fontId="0" fillId="0" borderId="12" xfId="0" applyBorder="1" applyAlignment="1">
      <alignment horizontal="center"/>
    </xf>
    <xf numFmtId="168" fontId="0" fillId="0" borderId="28" xfId="0" applyNumberFormat="1" applyBorder="1" applyAlignment="1">
      <alignment horizontal="center"/>
    </xf>
    <xf numFmtId="0" fontId="0" fillId="0" borderId="4" xfId="0" applyBorder="1" applyAlignment="1">
      <alignment horizontal="center"/>
    </xf>
    <xf numFmtId="168" fontId="0" fillId="0" borderId="6" xfId="0" applyNumberFormat="1" applyBorder="1" applyAlignment="1">
      <alignment horizontal="center"/>
    </xf>
    <xf numFmtId="0" fontId="9" fillId="2" borderId="2" xfId="0" applyFont="1" applyFill="1" applyBorder="1"/>
    <xf numFmtId="0" fontId="9" fillId="2" borderId="3" xfId="0" applyFont="1" applyFill="1" applyBorder="1"/>
    <xf numFmtId="0" fontId="9" fillId="2" borderId="5" xfId="0" applyFont="1" applyFill="1" applyBorder="1" applyAlignment="1">
      <alignment vertical="center"/>
    </xf>
    <xf numFmtId="0" fontId="9" fillId="2" borderId="6" xfId="0" applyFont="1" applyFill="1" applyBorder="1" applyAlignment="1">
      <alignment vertical="center"/>
    </xf>
    <xf numFmtId="0" fontId="9" fillId="2" borderId="1" xfId="0" applyFont="1" applyFill="1" applyBorder="1"/>
    <xf numFmtId="0" fontId="9" fillId="2" borderId="4" xfId="0" applyFont="1" applyFill="1" applyBorder="1" applyAlignment="1">
      <alignment vertical="center"/>
    </xf>
    <xf numFmtId="0" fontId="9" fillId="2" borderId="24" xfId="0" applyFont="1" applyFill="1" applyBorder="1"/>
    <xf numFmtId="0" fontId="9" fillId="2" borderId="25" xfId="0" applyFont="1" applyFill="1" applyBorder="1"/>
    <xf numFmtId="0" fontId="9" fillId="2" borderId="26" xfId="0" applyFont="1" applyFill="1" applyBorder="1"/>
    <xf numFmtId="2" fontId="9" fillId="2" borderId="0" xfId="0" applyNumberFormat="1" applyFont="1" applyFill="1"/>
    <xf numFmtId="168" fontId="9" fillId="2" borderId="0" xfId="0" applyNumberFormat="1" applyFont="1" applyFill="1"/>
    <xf numFmtId="0" fontId="40" fillId="0" borderId="53" xfId="0" applyFont="1" applyBorder="1" applyAlignment="1">
      <alignment horizontal="center"/>
    </xf>
    <xf numFmtId="0" fontId="40" fillId="0" borderId="14" xfId="0" applyFont="1" applyBorder="1" applyAlignment="1">
      <alignment horizontal="center"/>
    </xf>
    <xf numFmtId="0" fontId="40" fillId="0" borderId="15" xfId="0" applyFont="1" applyBorder="1" applyAlignment="1">
      <alignment horizontal="center"/>
    </xf>
    <xf numFmtId="0" fontId="36" fillId="2" borderId="0" xfId="0" applyFont="1" applyFill="1" applyAlignment="1">
      <alignment vertical="center"/>
    </xf>
    <xf numFmtId="0" fontId="36" fillId="0" borderId="0" xfId="0" applyFont="1" applyAlignment="1">
      <alignment vertical="center"/>
    </xf>
    <xf numFmtId="0" fontId="0" fillId="2" borderId="0" xfId="0" applyFont="1" applyFill="1"/>
    <xf numFmtId="0" fontId="9" fillId="2" borderId="0" xfId="0" applyFont="1" applyFill="1" applyAlignment="1">
      <alignment horizontal="right" vertical="center"/>
    </xf>
    <xf numFmtId="0" fontId="9" fillId="2" borderId="0" xfId="0" applyFont="1" applyFill="1" applyBorder="1" applyAlignment="1" applyProtection="1">
      <alignment horizontal="right" vertical="center" wrapText="1"/>
      <protection hidden="1"/>
    </xf>
    <xf numFmtId="0" fontId="40" fillId="0" borderId="14" xfId="0" applyFont="1" applyBorder="1" applyAlignment="1"/>
    <xf numFmtId="0" fontId="40" fillId="0" borderId="15" xfId="0" applyFont="1" applyBorder="1" applyAlignment="1"/>
    <xf numFmtId="0" fontId="0" fillId="0" borderId="0" xfId="0" applyProtection="1"/>
    <xf numFmtId="0" fontId="9" fillId="0" borderId="0" xfId="0" applyFont="1" applyAlignment="1" applyProtection="1">
      <alignment horizontal="left" vertical="center"/>
    </xf>
    <xf numFmtId="0" fontId="9" fillId="0" borderId="0" xfId="0" applyFont="1" applyAlignment="1" applyProtection="1">
      <alignment horizontal="center"/>
    </xf>
    <xf numFmtId="169"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19" fillId="0" borderId="0" xfId="0" applyFont="1" applyAlignment="1" applyProtection="1">
      <alignment horizontal="right"/>
      <protection locked="0"/>
    </xf>
    <xf numFmtId="0" fontId="21" fillId="0" borderId="0" xfId="0" applyFont="1" applyAlignment="1" applyProtection="1">
      <alignment horizontal="center" vertical="center"/>
    </xf>
    <xf numFmtId="0" fontId="19" fillId="0" borderId="0" xfId="0" applyFont="1" applyProtection="1"/>
    <xf numFmtId="0" fontId="45" fillId="20" borderId="22" xfId="0" applyFont="1" applyFill="1" applyBorder="1" applyAlignment="1" applyProtection="1">
      <alignment horizontal="left" vertical="center"/>
    </xf>
    <xf numFmtId="0" fontId="45" fillId="20" borderId="22" xfId="0" applyFont="1" applyFill="1" applyBorder="1" applyAlignment="1" applyProtection="1">
      <alignment horizontal="center"/>
    </xf>
    <xf numFmtId="169" fontId="45" fillId="20" borderId="22" xfId="0" applyNumberFormat="1" applyFont="1" applyFill="1" applyBorder="1" applyAlignment="1" applyProtection="1">
      <alignment horizontal="center" vertical="center"/>
    </xf>
    <xf numFmtId="1" fontId="45" fillId="20" borderId="22" xfId="0" applyNumberFormat="1" applyFont="1" applyFill="1" applyBorder="1" applyAlignment="1" applyProtection="1">
      <alignment horizontal="center" vertical="center"/>
    </xf>
    <xf numFmtId="0" fontId="45" fillId="20" borderId="22" xfId="0" applyFont="1" applyFill="1" applyBorder="1" applyAlignment="1" applyProtection="1">
      <alignment horizontal="center" vertical="center"/>
    </xf>
    <xf numFmtId="0" fontId="19" fillId="3" borderId="24" xfId="0" applyFont="1" applyFill="1" applyBorder="1" applyProtection="1"/>
    <xf numFmtId="0" fontId="19" fillId="3" borderId="25" xfId="0" applyFont="1" applyFill="1" applyBorder="1" applyProtection="1"/>
    <xf numFmtId="0" fontId="19" fillId="3" borderId="25" xfId="0" applyFont="1" applyFill="1" applyBorder="1" applyAlignment="1" applyProtection="1">
      <alignment horizontal="center" vertical="center"/>
    </xf>
    <xf numFmtId="169" fontId="19" fillId="3" borderId="25" xfId="0" applyNumberFormat="1" applyFont="1" applyFill="1" applyBorder="1" applyAlignment="1" applyProtection="1">
      <alignment horizontal="center"/>
    </xf>
    <xf numFmtId="0" fontId="19" fillId="3" borderId="25" xfId="0" applyFont="1" applyFill="1" applyBorder="1" applyAlignment="1" applyProtection="1">
      <alignment horizontal="center"/>
    </xf>
    <xf numFmtId="0" fontId="19" fillId="3" borderId="26" xfId="0" applyFont="1" applyFill="1" applyBorder="1" applyProtection="1"/>
    <xf numFmtId="0" fontId="0" fillId="3" borderId="22" xfId="0" applyFill="1" applyBorder="1"/>
    <xf numFmtId="0" fontId="0" fillId="0" borderId="0" xfId="0" applyAlignment="1" applyProtection="1">
      <alignment horizontal="center" vertical="center"/>
    </xf>
    <xf numFmtId="169" fontId="0" fillId="0" borderId="0" xfId="0" applyNumberFormat="1" applyAlignment="1" applyProtection="1">
      <alignment horizontal="center"/>
    </xf>
    <xf numFmtId="0" fontId="0" fillId="0" borderId="0" xfId="0" applyAlignment="1" applyProtection="1">
      <alignment horizontal="center"/>
    </xf>
    <xf numFmtId="0" fontId="9" fillId="3" borderId="2" xfId="0" applyFont="1" applyFill="1" applyBorder="1" applyAlignment="1">
      <alignment horizontal="left"/>
    </xf>
    <xf numFmtId="14" fontId="9" fillId="0" borderId="0" xfId="0" applyNumberFormat="1" applyFont="1" applyBorder="1" applyAlignment="1">
      <alignment horizontal="left"/>
    </xf>
    <xf numFmtId="14" fontId="9" fillId="0" borderId="5" xfId="0" applyNumberFormat="1" applyFont="1" applyBorder="1" applyAlignment="1">
      <alignment horizontal="left"/>
    </xf>
    <xf numFmtId="0" fontId="9" fillId="3" borderId="7" xfId="0" applyFont="1" applyFill="1" applyBorder="1" applyAlignment="1">
      <alignment horizontal="right"/>
    </xf>
    <xf numFmtId="1" fontId="9" fillId="0" borderId="13" xfId="0" applyNumberFormat="1" applyFont="1" applyBorder="1" applyAlignment="1">
      <alignment horizontal="right"/>
    </xf>
    <xf numFmtId="1" fontId="9" fillId="0" borderId="16" xfId="0" applyNumberFormat="1" applyFont="1" applyBorder="1" applyAlignment="1">
      <alignment horizontal="right"/>
    </xf>
    <xf numFmtId="0" fontId="9" fillId="0" borderId="7" xfId="0" applyFont="1" applyBorder="1" applyAlignment="1">
      <alignment horizontal="center"/>
    </xf>
    <xf numFmtId="0" fontId="9" fillId="0" borderId="13" xfId="0" applyFont="1" applyBorder="1" applyAlignment="1">
      <alignment horizontal="center"/>
    </xf>
    <xf numFmtId="0" fontId="9" fillId="0" borderId="16" xfId="0" applyFont="1" applyBorder="1" applyAlignment="1">
      <alignment horizontal="center"/>
    </xf>
    <xf numFmtId="0" fontId="0" fillId="2" borderId="0" xfId="0" applyFill="1" applyAlignment="1" applyProtection="1">
      <alignment horizontal="center" vertical="center"/>
    </xf>
    <xf numFmtId="0" fontId="19" fillId="2" borderId="0" xfId="0" applyFont="1" applyFill="1" applyAlignment="1" applyProtection="1">
      <alignment horizontal="center" vertical="center"/>
    </xf>
    <xf numFmtId="0" fontId="10" fillId="2" borderId="0" xfId="0" applyFont="1" applyFill="1" applyBorder="1" applyAlignment="1" applyProtection="1">
      <alignment horizontal="center" vertical="center"/>
    </xf>
    <xf numFmtId="165" fontId="6" fillId="15" borderId="22" xfId="1" applyNumberFormat="1" applyFont="1" applyFill="1" applyBorder="1" applyAlignment="1" applyProtection="1">
      <alignment horizontal="center" vertical="center"/>
    </xf>
    <xf numFmtId="0" fontId="6" fillId="15" borderId="22" xfId="0" applyFont="1" applyFill="1" applyBorder="1" applyAlignment="1" applyProtection="1">
      <alignment vertical="center"/>
    </xf>
    <xf numFmtId="0" fontId="6" fillId="15" borderId="22" xfId="0" applyFont="1" applyFill="1" applyBorder="1" applyAlignment="1" applyProtection="1">
      <alignment horizontal="center" vertical="center"/>
    </xf>
    <xf numFmtId="0" fontId="6" fillId="2" borderId="0" xfId="0" applyFont="1" applyFill="1" applyProtection="1"/>
    <xf numFmtId="0" fontId="47" fillId="0" borderId="0" xfId="0" applyFont="1" applyFill="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0" fillId="2" borderId="0" xfId="0" applyFill="1" applyAlignment="1" applyProtection="1">
      <alignment vertical="center"/>
    </xf>
    <xf numFmtId="0" fontId="28" fillId="2" borderId="0" xfId="0" applyFont="1" applyFill="1" applyAlignment="1" applyProtection="1">
      <alignment horizontal="center" vertical="center"/>
    </xf>
    <xf numFmtId="0" fontId="32"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0" fillId="2" borderId="0" xfId="0" applyFont="1" applyFill="1" applyAlignment="1" applyProtection="1">
      <alignment horizontal="center" vertical="center"/>
    </xf>
    <xf numFmtId="165" fontId="38" fillId="2" borderId="0" xfId="1" applyNumberFormat="1" applyFont="1" applyFill="1" applyBorder="1" applyAlignment="1" applyProtection="1">
      <alignment horizontal="right"/>
    </xf>
    <xf numFmtId="165" fontId="33" fillId="2" borderId="0" xfId="1" applyNumberFormat="1" applyFont="1" applyFill="1" applyBorder="1" applyAlignment="1" applyProtection="1">
      <alignment horizontal="center" vertical="center"/>
    </xf>
    <xf numFmtId="0" fontId="48" fillId="2" borderId="0" xfId="0" applyFont="1" applyFill="1" applyAlignment="1" applyProtection="1">
      <alignment vertical="center"/>
    </xf>
    <xf numFmtId="0" fontId="32" fillId="2" borderId="0" xfId="0" applyFont="1" applyFill="1" applyProtection="1"/>
    <xf numFmtId="0" fontId="10" fillId="2" borderId="0" xfId="0" applyFont="1" applyFill="1" applyAlignment="1" applyProtection="1">
      <alignment horizontal="center" vertical="center"/>
    </xf>
    <xf numFmtId="0" fontId="10" fillId="3" borderId="31" xfId="0" applyFont="1" applyFill="1" applyBorder="1" applyAlignment="1" applyProtection="1">
      <alignment horizontal="left" vertical="center"/>
    </xf>
    <xf numFmtId="0" fontId="32" fillId="3" borderId="29" xfId="0" applyFont="1" applyFill="1" applyBorder="1" applyAlignment="1" applyProtection="1">
      <alignment horizontal="center" vertical="center"/>
    </xf>
    <xf numFmtId="0" fontId="32" fillId="3" borderId="37" xfId="0" applyFont="1" applyFill="1" applyBorder="1" applyAlignment="1" applyProtection="1">
      <alignment horizontal="center" vertical="center"/>
    </xf>
    <xf numFmtId="0" fontId="10" fillId="3" borderId="29" xfId="0" applyFont="1" applyFill="1" applyBorder="1" applyAlignment="1" applyProtection="1">
      <alignment horizontal="center" vertical="center"/>
    </xf>
    <xf numFmtId="0" fontId="10" fillId="3" borderId="50" xfId="0" applyFont="1" applyFill="1" applyBorder="1" applyAlignment="1" applyProtection="1">
      <alignment horizontal="center" vertical="center"/>
    </xf>
    <xf numFmtId="0" fontId="10" fillId="3" borderId="37" xfId="0" applyFont="1" applyFill="1" applyBorder="1" applyAlignment="1" applyProtection="1">
      <alignment horizontal="center" vertical="center"/>
    </xf>
    <xf numFmtId="0" fontId="6" fillId="14" borderId="55" xfId="0" applyFont="1" applyFill="1" applyBorder="1" applyAlignment="1" applyProtection="1">
      <alignment horizontal="center" vertical="center"/>
    </xf>
    <xf numFmtId="0" fontId="6" fillId="14" borderId="56" xfId="0" applyFont="1" applyFill="1" applyBorder="1" applyAlignment="1" applyProtection="1">
      <alignment horizontal="center" vertical="center"/>
    </xf>
    <xf numFmtId="0" fontId="6" fillId="14" borderId="57" xfId="0" applyFont="1" applyFill="1" applyBorder="1" applyAlignment="1" applyProtection="1">
      <alignment horizontal="center" vertical="center"/>
    </xf>
    <xf numFmtId="0" fontId="6" fillId="14" borderId="58" xfId="0" applyFont="1" applyFill="1" applyBorder="1" applyAlignment="1" applyProtection="1">
      <alignment horizontal="center" vertical="center"/>
    </xf>
    <xf numFmtId="0" fontId="6" fillId="3" borderId="39" xfId="0" applyFont="1" applyFill="1" applyBorder="1" applyAlignment="1" applyProtection="1">
      <alignment horizontal="center" vertical="center"/>
    </xf>
    <xf numFmtId="0" fontId="6" fillId="3" borderId="30" xfId="0" applyFont="1" applyFill="1" applyBorder="1" applyAlignment="1" applyProtection="1">
      <alignment horizontal="center" vertical="center"/>
    </xf>
    <xf numFmtId="0" fontId="6" fillId="3" borderId="40" xfId="0" applyFont="1" applyFill="1" applyBorder="1" applyAlignment="1" applyProtection="1">
      <alignment horizontal="center" vertical="center"/>
    </xf>
    <xf numFmtId="0" fontId="6" fillId="3" borderId="51" xfId="0" applyFont="1" applyFill="1" applyBorder="1" applyAlignment="1" applyProtection="1">
      <alignment horizontal="center" vertical="center"/>
    </xf>
    <xf numFmtId="0" fontId="47" fillId="2" borderId="0" xfId="0" applyFont="1" applyFill="1" applyAlignment="1" applyProtection="1">
      <alignment vertical="center"/>
    </xf>
    <xf numFmtId="0" fontId="47" fillId="7" borderId="21" xfId="0" applyFont="1" applyFill="1" applyBorder="1" applyAlignment="1" applyProtection="1">
      <alignment horizontal="center" vertical="center"/>
      <protection locked="0"/>
    </xf>
    <xf numFmtId="0" fontId="47" fillId="7" borderId="21" xfId="0" applyFont="1" applyFill="1" applyBorder="1" applyAlignment="1" applyProtection="1">
      <alignment horizontal="center" vertical="center"/>
    </xf>
    <xf numFmtId="169" fontId="47" fillId="7" borderId="21" xfId="0" applyNumberFormat="1" applyFont="1" applyFill="1" applyBorder="1" applyAlignment="1" applyProtection="1">
      <alignment horizontal="center" vertical="center"/>
    </xf>
    <xf numFmtId="0" fontId="6" fillId="0" borderId="54" xfId="0" applyFont="1" applyFill="1" applyBorder="1" applyAlignment="1" applyProtection="1">
      <alignment horizontal="center" vertical="center" wrapText="1"/>
    </xf>
    <xf numFmtId="0" fontId="6" fillId="0" borderId="21" xfId="0" applyFont="1" applyFill="1" applyBorder="1" applyAlignment="1" applyProtection="1">
      <alignment horizontal="center" vertical="center" shrinkToFit="1"/>
    </xf>
    <xf numFmtId="0" fontId="49" fillId="0" borderId="21" xfId="0" applyFont="1" applyFill="1" applyBorder="1" applyAlignment="1" applyProtection="1">
      <alignment horizontal="center" vertical="center" shrinkToFit="1"/>
    </xf>
    <xf numFmtId="0" fontId="46" fillId="2" borderId="0"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46" fillId="2" borderId="19" xfId="0" applyFont="1" applyFill="1" applyBorder="1" applyAlignment="1" applyProtection="1">
      <alignment horizontal="center" vertical="center"/>
    </xf>
    <xf numFmtId="0" fontId="46" fillId="2" borderId="60" xfId="0" applyFont="1" applyFill="1" applyBorder="1" applyAlignment="1" applyProtection="1">
      <alignment horizontal="center" vertical="center"/>
    </xf>
    <xf numFmtId="0" fontId="50" fillId="2" borderId="0" xfId="0" applyFont="1" applyFill="1" applyAlignment="1" applyProtection="1">
      <alignment vertical="center"/>
    </xf>
    <xf numFmtId="0" fontId="46" fillId="2" borderId="49"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0" fillId="2" borderId="0" xfId="0" applyFont="1" applyFill="1" applyProtection="1"/>
    <xf numFmtId="0" fontId="0" fillId="2" borderId="0" xfId="0" applyFill="1" applyAlignment="1" applyProtection="1">
      <alignment horizontal="right" vertical="center"/>
    </xf>
    <xf numFmtId="0" fontId="19" fillId="2" borderId="0" xfId="0" applyFont="1" applyFill="1" applyBorder="1" applyAlignment="1" applyProtection="1">
      <alignment horizontal="center" vertical="center"/>
    </xf>
    <xf numFmtId="0" fontId="50" fillId="2" borderId="0" xfId="0" applyFont="1" applyFill="1" applyBorder="1" applyProtection="1"/>
    <xf numFmtId="0" fontId="9" fillId="0" borderId="28" xfId="0" applyFont="1" applyBorder="1" applyAlignment="1">
      <alignment horizontal="center"/>
    </xf>
    <xf numFmtId="0" fontId="9" fillId="0" borderId="6" xfId="0" applyFont="1" applyBorder="1" applyAlignment="1">
      <alignment horizontal="center"/>
    </xf>
    <xf numFmtId="0" fontId="15" fillId="3" borderId="1" xfId="9" applyFont="1" applyFill="1" applyBorder="1" applyAlignment="1">
      <alignment horizontal="right"/>
    </xf>
    <xf numFmtId="0" fontId="0" fillId="3" borderId="24" xfId="0" applyFill="1" applyBorder="1" applyAlignment="1">
      <alignment horizontal="center"/>
    </xf>
    <xf numFmtId="0" fontId="0" fillId="3" borderId="25" xfId="0" applyFill="1" applyBorder="1" applyAlignment="1">
      <alignment horizontal="center"/>
    </xf>
    <xf numFmtId="0" fontId="0" fillId="3" borderId="26" xfId="0" applyFill="1" applyBorder="1" applyAlignment="1">
      <alignment horizontal="center"/>
    </xf>
    <xf numFmtId="0" fontId="0" fillId="12" borderId="12" xfId="0" applyFill="1" applyBorder="1"/>
    <xf numFmtId="0" fontId="0" fillId="12" borderId="0" xfId="0" applyFill="1" applyBorder="1" applyAlignment="1">
      <alignment horizontal="center" vertical="center"/>
    </xf>
    <xf numFmtId="0" fontId="0" fillId="12" borderId="28" xfId="0" applyFill="1" applyBorder="1" applyAlignment="1">
      <alignment horizontal="center" vertical="center"/>
    </xf>
    <xf numFmtId="0" fontId="0" fillId="18" borderId="12" xfId="0" applyFill="1" applyBorder="1"/>
    <xf numFmtId="0" fontId="0" fillId="18" borderId="0" xfId="0" applyFill="1" applyBorder="1" applyAlignment="1">
      <alignment horizontal="center" vertical="center"/>
    </xf>
    <xf numFmtId="0" fontId="0" fillId="18" borderId="28" xfId="0" applyFill="1" applyBorder="1" applyAlignment="1">
      <alignment horizontal="center" vertical="center"/>
    </xf>
    <xf numFmtId="0" fontId="0" fillId="18" borderId="4" xfId="0" applyFill="1" applyBorder="1"/>
    <xf numFmtId="0" fontId="0" fillId="18" borderId="5" xfId="0" applyFill="1" applyBorder="1" applyAlignment="1">
      <alignment horizontal="center" vertical="center"/>
    </xf>
    <xf numFmtId="0" fontId="0" fillId="18" borderId="6" xfId="0" applyFill="1" applyBorder="1" applyAlignment="1">
      <alignment horizontal="center" vertical="center"/>
    </xf>
    <xf numFmtId="0" fontId="6" fillId="2" borderId="0" xfId="0" applyFont="1" applyFill="1" applyBorder="1" applyAlignment="1" applyProtection="1">
      <alignment horizontal="center" vertical="center" wrapText="1"/>
    </xf>
    <xf numFmtId="0" fontId="0" fillId="2" borderId="0" xfId="0" applyFont="1" applyFill="1" applyAlignment="1" applyProtection="1">
      <alignment horizontal="center"/>
    </xf>
    <xf numFmtId="0" fontId="6"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20" fillId="2" borderId="0" xfId="10" applyFont="1" applyFill="1" applyBorder="1" applyAlignment="1" applyProtection="1">
      <alignment horizontal="center" vertical="center" shrinkToFit="1"/>
    </xf>
    <xf numFmtId="165" fontId="11" fillId="2" borderId="0" xfId="1" applyNumberFormat="1" applyFont="1" applyFill="1" applyBorder="1" applyAlignment="1" applyProtection="1">
      <alignment horizontal="center"/>
    </xf>
    <xf numFmtId="0" fontId="10" fillId="0" borderId="16" xfId="0" applyFont="1" applyFill="1" applyBorder="1" applyAlignment="1" applyProtection="1">
      <alignment horizontal="center"/>
    </xf>
    <xf numFmtId="0" fontId="11" fillId="2" borderId="0" xfId="0" applyFont="1" applyFill="1" applyBorder="1" applyAlignment="1" applyProtection="1">
      <alignment horizontal="center" vertical="center"/>
    </xf>
    <xf numFmtId="0" fontId="10" fillId="0" borderId="22" xfId="0" applyFont="1" applyFill="1" applyBorder="1" applyAlignment="1" applyProtection="1">
      <alignment horizontal="center"/>
    </xf>
    <xf numFmtId="0" fontId="0" fillId="0" borderId="43" xfId="0" applyFont="1" applyFill="1" applyBorder="1" applyProtection="1">
      <protection locked="0"/>
    </xf>
    <xf numFmtId="0" fontId="0" fillId="0" borderId="44" xfId="0" applyFont="1" applyFill="1" applyBorder="1" applyAlignment="1" applyProtection="1">
      <alignment horizontal="center" vertical="center"/>
      <protection locked="0"/>
    </xf>
    <xf numFmtId="0" fontId="39" fillId="18" borderId="45" xfId="0" applyFont="1" applyFill="1" applyBorder="1" applyProtection="1">
      <protection locked="0"/>
    </xf>
    <xf numFmtId="0" fontId="28" fillId="2" borderId="0" xfId="0" applyFont="1" applyFill="1" applyAlignment="1" applyProtection="1">
      <alignment horizontal="left" vertical="center"/>
    </xf>
    <xf numFmtId="0" fontId="0" fillId="2" borderId="0" xfId="0" applyFill="1" applyBorder="1" applyProtection="1"/>
    <xf numFmtId="0" fontId="0" fillId="2" borderId="0" xfId="0" applyFont="1" applyFill="1" applyBorder="1" applyProtection="1"/>
    <xf numFmtId="0" fontId="0" fillId="2" borderId="0" xfId="0" applyFont="1" applyFill="1" applyProtection="1"/>
    <xf numFmtId="0" fontId="51" fillId="2" borderId="0" xfId="0" applyFont="1" applyFill="1" applyBorder="1" applyAlignment="1" applyProtection="1">
      <alignment horizontal="center" vertical="top" shrinkToFit="1"/>
    </xf>
    <xf numFmtId="0" fontId="44" fillId="2" borderId="0" xfId="0" applyFont="1" applyFill="1" applyAlignment="1" applyProtection="1">
      <alignment horizontal="center" vertical="center"/>
    </xf>
    <xf numFmtId="0" fontId="21" fillId="2" borderId="22" xfId="0" applyFont="1" applyFill="1" applyBorder="1" applyAlignment="1" applyProtection="1">
      <alignment horizontal="center"/>
    </xf>
    <xf numFmtId="0" fontId="21" fillId="2" borderId="25" xfId="0" applyFont="1" applyFill="1" applyBorder="1" applyAlignment="1" applyProtection="1">
      <alignment horizontal="center"/>
    </xf>
    <xf numFmtId="0" fontId="21" fillId="2" borderId="26" xfId="0" applyFont="1" applyFill="1" applyBorder="1" applyAlignment="1" applyProtection="1">
      <alignment horizontal="center"/>
    </xf>
    <xf numFmtId="0" fontId="21" fillId="19" borderId="41" xfId="0" applyFont="1" applyFill="1" applyBorder="1" applyAlignment="1" applyProtection="1">
      <alignment horizontal="center" vertical="center"/>
    </xf>
    <xf numFmtId="0" fontId="21" fillId="19" borderId="32"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29" fillId="2" borderId="4" xfId="0" applyFont="1" applyFill="1" applyBorder="1" applyAlignment="1" applyProtection="1">
      <alignment horizontal="center"/>
    </xf>
    <xf numFmtId="0" fontId="19" fillId="2" borderId="17" xfId="0" applyFont="1" applyFill="1" applyBorder="1" applyAlignment="1" applyProtection="1">
      <alignment horizontal="center" vertical="center"/>
    </xf>
    <xf numFmtId="0" fontId="4" fillId="2" borderId="0" xfId="0" applyFont="1" applyFill="1" applyProtection="1"/>
    <xf numFmtId="0" fontId="8" fillId="2" borderId="0" xfId="0" applyFont="1" applyFill="1" applyBorder="1" applyAlignment="1" applyProtection="1">
      <alignment horizontal="center" vertical="center"/>
    </xf>
    <xf numFmtId="0" fontId="5" fillId="2" borderId="0" xfId="0" applyFont="1" applyFill="1" applyBorder="1" applyAlignment="1" applyProtection="1">
      <alignment vertical="center"/>
    </xf>
    <xf numFmtId="0" fontId="13" fillId="2" borderId="22" xfId="0" applyFont="1" applyFill="1" applyBorder="1" applyAlignment="1" applyProtection="1">
      <alignment horizontal="center"/>
    </xf>
    <xf numFmtId="0" fontId="53" fillId="2" borderId="0" xfId="0" applyFont="1" applyFill="1" applyProtection="1"/>
    <xf numFmtId="0" fontId="20" fillId="21" borderId="1" xfId="0" applyFont="1" applyFill="1" applyBorder="1" applyAlignment="1" applyProtection="1">
      <alignment horizontal="center"/>
    </xf>
    <xf numFmtId="0" fontId="20" fillId="21" borderId="12" xfId="0" applyFont="1" applyFill="1" applyBorder="1" applyAlignment="1" applyProtection="1">
      <alignment horizontal="center"/>
    </xf>
    <xf numFmtId="0" fontId="20" fillId="21" borderId="4" xfId="0" applyFont="1" applyFill="1" applyBorder="1" applyAlignment="1" applyProtection="1">
      <alignment horizontal="center"/>
    </xf>
    <xf numFmtId="0" fontId="20" fillId="22" borderId="12" xfId="0" applyFont="1" applyFill="1" applyBorder="1" applyAlignment="1" applyProtection="1">
      <alignment horizontal="center"/>
    </xf>
    <xf numFmtId="0" fontId="20" fillId="22" borderId="4" xfId="0" applyFont="1" applyFill="1" applyBorder="1" applyAlignment="1" applyProtection="1">
      <alignment horizontal="center"/>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left" vertical="center"/>
    </xf>
    <xf numFmtId="0" fontId="20" fillId="2" borderId="0" xfId="0" applyFont="1" applyFill="1" applyAlignment="1" applyProtection="1">
      <alignment horizontal="center"/>
    </xf>
    <xf numFmtId="0" fontId="20" fillId="2" borderId="0" xfId="0" applyFont="1" applyFill="1" applyAlignment="1" applyProtection="1">
      <alignment horizontal="right" vertical="center"/>
    </xf>
    <xf numFmtId="0" fontId="20" fillId="2" borderId="0" xfId="0" applyFont="1" applyFill="1" applyBorder="1" applyAlignment="1" applyProtection="1">
      <alignment horizontal="right" vertical="center" shrinkToFit="1"/>
    </xf>
    <xf numFmtId="0" fontId="54" fillId="2" borderId="0" xfId="0" applyFont="1" applyFill="1" applyBorder="1" applyAlignment="1" applyProtection="1">
      <alignment horizontal="right" vertical="center" wrapText="1" shrinkToFit="1"/>
    </xf>
    <xf numFmtId="0" fontId="20" fillId="2" borderId="0" xfId="0" applyFont="1" applyFill="1" applyBorder="1" applyAlignment="1" applyProtection="1">
      <alignment horizontal="right" vertical="center"/>
    </xf>
    <xf numFmtId="0" fontId="20" fillId="2" borderId="0" xfId="0" applyFont="1" applyFill="1" applyBorder="1" applyAlignment="1" applyProtection="1">
      <alignment horizontal="right" wrapText="1"/>
    </xf>
    <xf numFmtId="166" fontId="13" fillId="7" borderId="22" xfId="0" applyNumberFormat="1" applyFont="1" applyFill="1" applyBorder="1" applyAlignment="1" applyProtection="1">
      <alignment horizontal="center" vertical="center" shrinkToFit="1"/>
      <protection locked="0"/>
    </xf>
    <xf numFmtId="0" fontId="13" fillId="7" borderId="7" xfId="0" applyFont="1" applyFill="1" applyBorder="1" applyAlignment="1" applyProtection="1">
      <alignment horizontal="center" vertical="center" shrinkToFit="1"/>
      <protection locked="0"/>
    </xf>
    <xf numFmtId="0" fontId="13" fillId="7" borderId="22" xfId="0" applyFont="1" applyFill="1" applyBorder="1" applyAlignment="1" applyProtection="1">
      <alignment horizontal="center" vertical="center" shrinkToFit="1"/>
      <protection locked="0"/>
    </xf>
    <xf numFmtId="0" fontId="13" fillId="2" borderId="25" xfId="0" applyFont="1" applyFill="1" applyBorder="1" applyAlignment="1" applyProtection="1">
      <alignment horizontal="center"/>
    </xf>
    <xf numFmtId="0" fontId="13" fillId="2" borderId="26" xfId="0" applyFont="1" applyFill="1" applyBorder="1" applyAlignment="1" applyProtection="1">
      <alignment horizontal="center"/>
    </xf>
    <xf numFmtId="0" fontId="13" fillId="19" borderId="41" xfId="0" applyFont="1" applyFill="1" applyBorder="1" applyAlignment="1" applyProtection="1">
      <alignment horizontal="center" vertical="center"/>
    </xf>
    <xf numFmtId="0" fontId="13" fillId="19" borderId="32" xfId="0" applyFont="1" applyFill="1" applyBorder="1" applyAlignment="1" applyProtection="1">
      <alignment horizontal="center" vertical="center"/>
    </xf>
    <xf numFmtId="0" fontId="10" fillId="2" borderId="0" xfId="0" applyFont="1" applyFill="1" applyAlignment="1" applyProtection="1">
      <alignment vertical="center"/>
    </xf>
    <xf numFmtId="0" fontId="10" fillId="2" borderId="0" xfId="0" applyFont="1" applyFill="1" applyBorder="1" applyAlignment="1" applyProtection="1">
      <alignment vertical="center"/>
    </xf>
    <xf numFmtId="0" fontId="6" fillId="2" borderId="0" xfId="0" applyFont="1" applyFill="1" applyBorder="1" applyAlignment="1" applyProtection="1">
      <alignment vertical="center"/>
    </xf>
    <xf numFmtId="168" fontId="0" fillId="2" borderId="0" xfId="0" applyNumberFormat="1" applyFont="1" applyFill="1" applyAlignment="1" applyProtection="1">
      <alignment horizontal="center"/>
    </xf>
    <xf numFmtId="168" fontId="11" fillId="2" borderId="0" xfId="1" applyNumberFormat="1" applyFont="1" applyFill="1" applyBorder="1" applyAlignment="1" applyProtection="1">
      <alignment horizontal="center"/>
    </xf>
    <xf numFmtId="168" fontId="11" fillId="2" borderId="0" xfId="0" applyNumberFormat="1" applyFont="1" applyFill="1" applyBorder="1" applyAlignment="1" applyProtection="1">
      <alignment horizontal="center" vertical="center"/>
    </xf>
    <xf numFmtId="168" fontId="6" fillId="2" borderId="0" xfId="0" applyNumberFormat="1" applyFont="1" applyFill="1" applyBorder="1" applyAlignment="1" applyProtection="1">
      <alignment horizontal="center" vertical="center"/>
    </xf>
    <xf numFmtId="168" fontId="47" fillId="2" borderId="0" xfId="0" applyNumberFormat="1" applyFont="1" applyFill="1" applyAlignment="1" applyProtection="1">
      <alignment horizontal="center" vertical="center"/>
    </xf>
    <xf numFmtId="168" fontId="47" fillId="2" borderId="0" xfId="0" applyNumberFormat="1" applyFont="1" applyFill="1" applyAlignment="1" applyProtection="1">
      <alignment vertical="center"/>
    </xf>
    <xf numFmtId="165" fontId="47" fillId="2" borderId="0" xfId="0" applyNumberFormat="1" applyFont="1" applyFill="1" applyAlignment="1" applyProtection="1">
      <alignment horizontal="center" vertical="center"/>
    </xf>
    <xf numFmtId="0" fontId="28" fillId="2" borderId="0" xfId="0" applyFont="1" applyFill="1" applyAlignment="1" applyProtection="1">
      <alignment horizontal="center"/>
    </xf>
    <xf numFmtId="168" fontId="28" fillId="2" borderId="0" xfId="0" applyNumberFormat="1" applyFont="1" applyFill="1" applyAlignment="1" applyProtection="1">
      <alignment horizontal="center"/>
    </xf>
    <xf numFmtId="0" fontId="28" fillId="2" borderId="0" xfId="0" applyFont="1" applyFill="1" applyAlignment="1" applyProtection="1">
      <alignment horizontal="right" vertical="center"/>
    </xf>
    <xf numFmtId="0" fontId="5" fillId="5" borderId="22" xfId="8" applyFont="1" applyBorder="1" applyAlignment="1" applyProtection="1">
      <alignment horizontal="center" vertical="center" wrapText="1"/>
    </xf>
    <xf numFmtId="0" fontId="5" fillId="5" borderId="33" xfId="8" applyFont="1" applyBorder="1" applyAlignment="1" applyProtection="1">
      <alignment horizontal="center" vertical="center" wrapText="1"/>
    </xf>
    <xf numFmtId="0" fontId="12" fillId="5" borderId="22" xfId="8" applyFont="1" applyBorder="1" applyAlignment="1" applyProtection="1">
      <alignment horizontal="center" vertical="center" shrinkToFit="1"/>
    </xf>
    <xf numFmtId="1" fontId="25" fillId="5" borderId="22" xfId="8" applyNumberFormat="1" applyFont="1" applyBorder="1" applyAlignment="1" applyProtection="1">
      <alignment horizontal="center" vertical="center" shrinkToFit="1"/>
    </xf>
    <xf numFmtId="0" fontId="5" fillId="5" borderId="25" xfId="8" applyFont="1" applyBorder="1" applyAlignment="1" applyProtection="1">
      <alignment horizontal="center" vertical="center" wrapText="1"/>
    </xf>
    <xf numFmtId="0" fontId="5" fillId="5" borderId="26" xfId="8" applyFont="1" applyBorder="1" applyAlignment="1" applyProtection="1">
      <alignment horizontal="center" vertical="center" wrapText="1"/>
    </xf>
    <xf numFmtId="0" fontId="33" fillId="2" borderId="0" xfId="0" applyFont="1" applyFill="1" applyProtection="1"/>
    <xf numFmtId="0" fontId="13" fillId="19" borderId="55" xfId="0" applyFont="1" applyFill="1" applyBorder="1" applyAlignment="1" applyProtection="1">
      <alignment horizontal="center" vertical="center"/>
    </xf>
    <xf numFmtId="166" fontId="13" fillId="12" borderId="22" xfId="0" applyNumberFormat="1" applyFont="1" applyFill="1" applyBorder="1" applyAlignment="1" applyProtection="1">
      <alignment horizontal="center"/>
    </xf>
    <xf numFmtId="0" fontId="13" fillId="12" borderId="22" xfId="0" applyFont="1" applyFill="1" applyBorder="1" applyAlignment="1" applyProtection="1">
      <alignment horizontal="center"/>
    </xf>
    <xf numFmtId="0" fontId="21" fillId="12" borderId="22" xfId="0" applyFont="1" applyFill="1" applyBorder="1" applyAlignment="1" applyProtection="1">
      <alignment horizontal="center"/>
    </xf>
    <xf numFmtId="0" fontId="22" fillId="10" borderId="7" xfId="0" applyFont="1" applyFill="1" applyBorder="1" applyAlignment="1" applyProtection="1">
      <alignment horizontal="center" vertical="center"/>
    </xf>
    <xf numFmtId="0" fontId="22" fillId="10" borderId="16" xfId="0" applyFont="1" applyFill="1" applyBorder="1" applyAlignment="1" applyProtection="1">
      <alignment horizontal="center" vertical="center"/>
    </xf>
    <xf numFmtId="0" fontId="37" fillId="10" borderId="44" xfId="0" applyFont="1" applyFill="1" applyBorder="1" applyAlignment="1" applyProtection="1">
      <alignment horizontal="center"/>
    </xf>
    <xf numFmtId="0" fontId="21" fillId="10" borderId="7" xfId="0" applyFont="1" applyFill="1" applyBorder="1" applyAlignment="1" applyProtection="1">
      <alignment horizontal="center"/>
    </xf>
    <xf numFmtId="0" fontId="21" fillId="10" borderId="2" xfId="0" applyFont="1" applyFill="1" applyBorder="1" applyAlignment="1" applyProtection="1">
      <alignment horizontal="center"/>
    </xf>
    <xf numFmtId="0" fontId="21" fillId="10" borderId="3" xfId="0" applyFont="1" applyFill="1" applyBorder="1" applyAlignment="1" applyProtection="1">
      <alignment horizontal="center"/>
    </xf>
    <xf numFmtId="0" fontId="20" fillId="7" borderId="55" xfId="0" applyFont="1" applyFill="1" applyBorder="1" applyAlignment="1" applyProtection="1">
      <alignment horizontal="center" vertical="center"/>
      <protection locked="0"/>
    </xf>
    <xf numFmtId="0" fontId="20" fillId="7" borderId="22" xfId="0" applyFont="1" applyFill="1" applyBorder="1" applyAlignment="1" applyProtection="1">
      <alignment horizontal="center" vertical="center"/>
      <protection locked="0"/>
    </xf>
    <xf numFmtId="0" fontId="10" fillId="10" borderId="16" xfId="0" applyFont="1" applyFill="1" applyBorder="1" applyAlignment="1" applyProtection="1">
      <alignment horizontal="center"/>
    </xf>
    <xf numFmtId="0" fontId="10" fillId="10" borderId="22" xfId="0" applyFont="1" applyFill="1" applyBorder="1" applyAlignment="1" applyProtection="1">
      <alignment horizontal="center"/>
    </xf>
    <xf numFmtId="0" fontId="55" fillId="7" borderId="21" xfId="0" applyFont="1" applyFill="1" applyBorder="1" applyAlignment="1" applyProtection="1">
      <alignment horizontal="center" vertical="center" shrinkToFit="1"/>
    </xf>
    <xf numFmtId="0" fontId="0" fillId="3" borderId="31" xfId="0" applyFont="1" applyFill="1" applyBorder="1" applyProtection="1"/>
    <xf numFmtId="0" fontId="21" fillId="0" borderId="37" xfId="0" applyFont="1" applyBorder="1" applyAlignment="1" applyProtection="1">
      <alignment horizontal="center" vertical="center"/>
    </xf>
    <xf numFmtId="0" fontId="0" fillId="3" borderId="32" xfId="0" applyFont="1" applyFill="1" applyBorder="1" applyProtection="1"/>
    <xf numFmtId="0" fontId="21" fillId="0" borderId="38" xfId="0" applyFont="1" applyBorder="1" applyAlignment="1" applyProtection="1">
      <alignment horizontal="center" vertical="center"/>
    </xf>
    <xf numFmtId="0" fontId="56" fillId="8" borderId="32" xfId="0" applyFont="1" applyFill="1" applyBorder="1" applyProtection="1"/>
    <xf numFmtId="0" fontId="0" fillId="3" borderId="39" xfId="0" applyFont="1" applyFill="1" applyBorder="1" applyProtection="1"/>
    <xf numFmtId="0" fontId="21" fillId="0" borderId="40" xfId="0" applyFont="1" applyBorder="1" applyAlignment="1" applyProtection="1">
      <alignment horizontal="center" vertical="center"/>
    </xf>
    <xf numFmtId="0" fontId="46" fillId="7" borderId="21" xfId="0" applyFont="1" applyFill="1" applyBorder="1" applyAlignment="1" applyProtection="1">
      <alignment horizontal="center" vertical="center"/>
    </xf>
    <xf numFmtId="169" fontId="46" fillId="7" borderId="21" xfId="0" applyNumberFormat="1" applyFont="1" applyFill="1" applyBorder="1" applyAlignment="1" applyProtection="1">
      <alignment horizontal="center" vertical="center"/>
    </xf>
    <xf numFmtId="0" fontId="12" fillId="7" borderId="54" xfId="0" applyFont="1" applyFill="1" applyBorder="1" applyAlignment="1" applyProtection="1">
      <alignment horizontal="center" vertical="center" wrapText="1"/>
    </xf>
    <xf numFmtId="0" fontId="12" fillId="7" borderId="21" xfId="0" applyFont="1" applyFill="1" applyBorder="1" applyAlignment="1" applyProtection="1">
      <alignment horizontal="center" vertical="center" shrinkToFit="1"/>
    </xf>
    <xf numFmtId="0" fontId="9" fillId="0" borderId="0" xfId="0" applyFont="1" applyFill="1" applyBorder="1" applyAlignment="1" applyProtection="1">
      <alignment horizontal="left" vertical="center"/>
    </xf>
    <xf numFmtId="0" fontId="28" fillId="2" borderId="0" xfId="0" applyFont="1" applyFill="1" applyProtection="1">
      <protection hidden="1"/>
    </xf>
    <xf numFmtId="0" fontId="0" fillId="2" borderId="0" xfId="0" applyFill="1" applyProtection="1">
      <protection hidden="1"/>
    </xf>
    <xf numFmtId="0" fontId="0" fillId="2" borderId="0" xfId="0" applyFill="1" applyAlignment="1" applyProtection="1">
      <alignment horizontal="center" vertical="center"/>
      <protection hidden="1"/>
    </xf>
    <xf numFmtId="0" fontId="0" fillId="2" borderId="0" xfId="0" applyFont="1" applyFill="1" applyAlignment="1" applyProtection="1">
      <alignment horizontal="center"/>
      <protection hidden="1"/>
    </xf>
    <xf numFmtId="168" fontId="0" fillId="2" borderId="0" xfId="0" applyNumberFormat="1" applyFont="1" applyFill="1" applyAlignment="1" applyProtection="1">
      <alignment horizontal="center"/>
      <protection hidden="1"/>
    </xf>
    <xf numFmtId="0" fontId="0" fillId="2" borderId="0" xfId="0" applyFont="1" applyFill="1" applyProtection="1">
      <protection hidden="1"/>
    </xf>
    <xf numFmtId="0" fontId="0" fillId="0" borderId="0" xfId="0" applyProtection="1">
      <protection hidden="1"/>
    </xf>
    <xf numFmtId="165" fontId="38" fillId="2" borderId="0" xfId="1" applyNumberFormat="1" applyFont="1" applyFill="1" applyBorder="1" applyAlignment="1" applyProtection="1">
      <alignment horizontal="right"/>
      <protection hidden="1"/>
    </xf>
    <xf numFmtId="165" fontId="11" fillId="2" borderId="0" xfId="1" applyNumberFormat="1" applyFont="1" applyFill="1" applyBorder="1" applyAlignment="1" applyProtection="1">
      <alignment horizontal="right"/>
      <protection hidden="1"/>
    </xf>
    <xf numFmtId="165" fontId="11" fillId="2" borderId="0" xfId="1" applyNumberFormat="1" applyFont="1" applyFill="1" applyBorder="1" applyAlignment="1" applyProtection="1">
      <alignment horizontal="center"/>
      <protection hidden="1"/>
    </xf>
    <xf numFmtId="168" fontId="11" fillId="2" borderId="0" xfId="1" applyNumberFormat="1" applyFont="1" applyFill="1" applyBorder="1" applyAlignment="1" applyProtection="1">
      <alignment horizontal="center"/>
      <protection hidden="1"/>
    </xf>
    <xf numFmtId="0" fontId="10" fillId="2" borderId="0" xfId="0" applyFont="1" applyFill="1" applyAlignment="1" applyProtection="1">
      <alignment vertical="center"/>
      <protection hidden="1"/>
    </xf>
    <xf numFmtId="0" fontId="10" fillId="10" borderId="16" xfId="0" applyFont="1" applyFill="1" applyBorder="1" applyAlignment="1" applyProtection="1">
      <alignment horizontal="center"/>
      <protection hidden="1"/>
    </xf>
    <xf numFmtId="0" fontId="11" fillId="2" borderId="0" xfId="0" applyFont="1" applyFill="1" applyBorder="1" applyAlignment="1" applyProtection="1">
      <alignment horizontal="center" vertical="center"/>
      <protection hidden="1"/>
    </xf>
    <xf numFmtId="0" fontId="11" fillId="2" borderId="24" xfId="0" applyFont="1" applyFill="1" applyBorder="1" applyAlignment="1" applyProtection="1">
      <alignment horizontal="left" vertical="center"/>
      <protection hidden="1"/>
    </xf>
    <xf numFmtId="0" fontId="11" fillId="2" borderId="26" xfId="0" applyFont="1" applyFill="1" applyBorder="1" applyAlignment="1" applyProtection="1">
      <alignment horizontal="left" vertical="center"/>
      <protection hidden="1"/>
    </xf>
    <xf numFmtId="0" fontId="10" fillId="10" borderId="22" xfId="0" applyFont="1" applyFill="1" applyBorder="1" applyAlignment="1" applyProtection="1">
      <alignment horizontal="center"/>
      <protection hidden="1"/>
    </xf>
    <xf numFmtId="0" fontId="20" fillId="2" borderId="24" xfId="0" applyFont="1" applyFill="1" applyBorder="1" applyAlignment="1" applyProtection="1">
      <alignment horizontal="left" vertical="center"/>
      <protection hidden="1"/>
    </xf>
    <xf numFmtId="0" fontId="20" fillId="2" borderId="26" xfId="0" applyFont="1" applyFill="1" applyBorder="1" applyAlignment="1" applyProtection="1">
      <alignment horizontal="left" vertical="center"/>
      <protection hidden="1"/>
    </xf>
    <xf numFmtId="0" fontId="20" fillId="2" borderId="0" xfId="0" applyFont="1" applyFill="1" applyBorder="1" applyAlignment="1" applyProtection="1">
      <alignment horizontal="left" vertical="center"/>
      <protection hidden="1"/>
    </xf>
    <xf numFmtId="168" fontId="20" fillId="2" borderId="0" xfId="0" applyNumberFormat="1" applyFont="1" applyFill="1" applyBorder="1" applyAlignment="1" applyProtection="1">
      <alignment horizontal="left" vertical="center"/>
      <protection hidden="1"/>
    </xf>
    <xf numFmtId="0" fontId="20" fillId="2" borderId="0" xfId="0" applyFont="1" applyFill="1" applyAlignment="1" applyProtection="1">
      <alignment horizontal="left" vertical="center"/>
      <protection hidden="1"/>
    </xf>
    <xf numFmtId="165" fontId="33" fillId="2" borderId="0" xfId="1" applyNumberFormat="1" applyFont="1" applyFill="1" applyBorder="1" applyAlignment="1" applyProtection="1">
      <alignment horizontal="center" vertical="center"/>
      <protection hidden="1"/>
    </xf>
    <xf numFmtId="165" fontId="6" fillId="15" borderId="22" xfId="1" applyNumberFormat="1" applyFont="1" applyFill="1" applyBorder="1" applyAlignment="1" applyProtection="1">
      <alignment horizontal="center" vertical="center"/>
      <protection hidden="1"/>
    </xf>
    <xf numFmtId="0" fontId="6" fillId="15" borderId="22" xfId="0" applyFont="1" applyFill="1" applyBorder="1" applyAlignment="1" applyProtection="1">
      <alignment vertical="center"/>
      <protection hidden="1"/>
    </xf>
    <xf numFmtId="0" fontId="6" fillId="15" borderId="22" xfId="0" applyFont="1" applyFill="1" applyBorder="1" applyAlignment="1" applyProtection="1">
      <alignment horizontal="center" vertical="center"/>
      <protection hidden="1"/>
    </xf>
    <xf numFmtId="0" fontId="6" fillId="2" borderId="0" xfId="0" applyFont="1" applyFill="1" applyBorder="1" applyAlignment="1" applyProtection="1">
      <alignment horizontal="center" vertical="center"/>
      <protection hidden="1"/>
    </xf>
    <xf numFmtId="0" fontId="6" fillId="15" borderId="1" xfId="0" applyFont="1" applyFill="1" applyBorder="1" applyAlignment="1" applyProtection="1">
      <alignment horizontal="center" vertical="center"/>
      <protection hidden="1"/>
    </xf>
    <xf numFmtId="0" fontId="6" fillId="15" borderId="3" xfId="0" applyFont="1" applyFill="1" applyBorder="1" applyAlignment="1" applyProtection="1">
      <alignment horizontal="center" vertical="center"/>
      <protection hidden="1"/>
    </xf>
    <xf numFmtId="0" fontId="48" fillId="2" borderId="0" xfId="0" applyFont="1" applyFill="1" applyAlignment="1" applyProtection="1">
      <alignment vertical="center"/>
      <protection hidden="1"/>
    </xf>
    <xf numFmtId="0" fontId="47" fillId="0" borderId="0" xfId="0" applyFont="1" applyFill="1" applyBorder="1" applyAlignment="1" applyProtection="1">
      <alignment horizontal="center" vertical="center"/>
      <protection hidden="1"/>
    </xf>
    <xf numFmtId="0" fontId="47" fillId="0" borderId="0" xfId="0" applyFont="1" applyFill="1" applyAlignment="1" applyProtection="1">
      <alignment vertical="center"/>
      <protection hidden="1"/>
    </xf>
    <xf numFmtId="0" fontId="47" fillId="0" borderId="0" xfId="0" applyFont="1" applyFill="1" applyAlignment="1" applyProtection="1">
      <alignment horizontal="center" vertical="center"/>
      <protection hidden="1"/>
    </xf>
    <xf numFmtId="0" fontId="37" fillId="2" borderId="20" xfId="0" applyFont="1" applyFill="1" applyBorder="1" applyAlignment="1" applyProtection="1">
      <alignment horizontal="center"/>
      <protection locked="0" hidden="1"/>
    </xf>
    <xf numFmtId="0" fontId="0" fillId="2" borderId="48" xfId="0" applyFill="1" applyBorder="1" applyProtection="1">
      <protection locked="0" hidden="1"/>
    </xf>
    <xf numFmtId="0" fontId="0" fillId="2" borderId="20" xfId="0" applyFill="1" applyBorder="1" applyProtection="1">
      <protection locked="0" hidden="1"/>
    </xf>
    <xf numFmtId="0" fontId="57" fillId="0" borderId="0" xfId="0" applyFont="1" applyFill="1" applyAlignment="1" applyProtection="1">
      <alignment vertical="center"/>
      <protection hidden="1"/>
    </xf>
    <xf numFmtId="0" fontId="57" fillId="0" borderId="0" xfId="0" applyFont="1" applyFill="1" applyAlignment="1" applyProtection="1">
      <alignment horizontal="center" vertical="center"/>
      <protection hidden="1"/>
    </xf>
    <xf numFmtId="0" fontId="47" fillId="2" borderId="0" xfId="0" applyFont="1" applyFill="1" applyAlignment="1" applyProtection="1">
      <alignment vertical="center"/>
      <protection hidden="1"/>
    </xf>
    <xf numFmtId="0" fontId="0" fillId="2" borderId="20" xfId="0" applyFill="1" applyBorder="1" applyAlignment="1" applyProtection="1">
      <alignment horizontal="center"/>
      <protection locked="0" hidden="1"/>
    </xf>
    <xf numFmtId="0" fontId="9" fillId="0" borderId="0" xfId="0" applyFont="1" applyFill="1" applyBorder="1" applyAlignment="1" applyProtection="1">
      <alignment horizontal="center" vertical="center"/>
    </xf>
    <xf numFmtId="0" fontId="9" fillId="0" borderId="0" xfId="0" applyFont="1" applyAlignment="1">
      <alignment horizontal="left"/>
    </xf>
    <xf numFmtId="14" fontId="9" fillId="0" borderId="0" xfId="0" applyNumberFormat="1" applyFont="1" applyAlignment="1">
      <alignment horizontal="center"/>
    </xf>
    <xf numFmtId="14" fontId="9" fillId="0" borderId="0" xfId="0" applyNumberFormat="1" applyFont="1" applyAlignment="1">
      <alignment horizontal="center" vertical="center"/>
    </xf>
    <xf numFmtId="0" fontId="9" fillId="0" borderId="0" xfId="0" applyFont="1" applyAlignment="1" applyProtection="1">
      <alignment horizontal="left" vertical="center"/>
      <protection locked="0"/>
    </xf>
    <xf numFmtId="0" fontId="9" fillId="0" borderId="0" xfId="0" applyFont="1" applyAlignment="1" applyProtection="1">
      <alignment horizontal="center"/>
      <protection locked="0"/>
    </xf>
    <xf numFmtId="169" fontId="9" fillId="0" borderId="0" xfId="0" applyNumberFormat="1" applyFont="1" applyAlignment="1" applyProtection="1">
      <alignment horizontal="center" vertical="center"/>
      <protection locked="0"/>
    </xf>
    <xf numFmtId="0" fontId="9" fillId="0" borderId="0" xfId="0" applyFont="1" applyFill="1" applyBorder="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8" fillId="0" borderId="0" xfId="0" applyFont="1" applyFill="1" applyAlignment="1" applyProtection="1">
      <alignment horizontal="center" vertical="top"/>
      <protection locked="0"/>
    </xf>
    <xf numFmtId="169" fontId="58" fillId="0" borderId="0" xfId="0" applyNumberFormat="1" applyFont="1" applyFill="1" applyAlignment="1" applyProtection="1">
      <alignment horizontal="center" vertical="center"/>
      <protection locked="0"/>
    </xf>
    <xf numFmtId="0" fontId="59" fillId="0" borderId="0" xfId="0" applyFont="1"/>
    <xf numFmtId="14" fontId="59" fillId="0" borderId="0" xfId="0" applyNumberFormat="1" applyFont="1"/>
    <xf numFmtId="0" fontId="9" fillId="0" borderId="0" xfId="0" applyFont="1" applyProtection="1">
      <protection locked="0"/>
    </xf>
    <xf numFmtId="0" fontId="9" fillId="0" borderId="0" xfId="0" applyFont="1" applyAlignment="1" applyProtection="1">
      <alignment horizontal="left"/>
      <protection locked="0"/>
    </xf>
    <xf numFmtId="14" fontId="9" fillId="0" borderId="0" xfId="0" applyNumberFormat="1" applyFont="1" applyAlignment="1" applyProtection="1">
      <alignment horizontal="center"/>
      <protection locked="0"/>
    </xf>
    <xf numFmtId="0" fontId="41" fillId="0" borderId="0" xfId="0" applyFont="1" applyAlignment="1" applyProtection="1">
      <alignment horizontal="left" vertical="center"/>
      <protection locked="0"/>
    </xf>
    <xf numFmtId="14" fontId="0" fillId="0" borderId="0" xfId="0" applyNumberFormat="1" applyProtection="1">
      <protection locked="0"/>
    </xf>
    <xf numFmtId="0" fontId="0" fillId="2" borderId="0" xfId="0" applyFill="1" applyProtection="1">
      <protection locked="0"/>
    </xf>
    <xf numFmtId="0" fontId="20" fillId="7" borderId="24" xfId="0" applyFont="1" applyFill="1" applyBorder="1" applyAlignment="1" applyProtection="1">
      <alignment shrinkToFit="1"/>
      <protection locked="0"/>
    </xf>
    <xf numFmtId="0" fontId="20" fillId="7" borderId="25" xfId="0" applyFont="1" applyFill="1" applyBorder="1" applyAlignment="1" applyProtection="1">
      <alignment shrinkToFit="1"/>
      <protection locked="0"/>
    </xf>
    <xf numFmtId="0" fontId="20" fillId="7" borderId="26" xfId="0" applyFont="1" applyFill="1" applyBorder="1" applyAlignment="1" applyProtection="1">
      <alignment shrinkToFit="1"/>
      <protection locked="0"/>
    </xf>
    <xf numFmtId="166" fontId="13" fillId="7" borderId="24" xfId="0" applyNumberFormat="1" applyFont="1" applyFill="1" applyBorder="1" applyAlignment="1" applyProtection="1">
      <alignment horizontal="left" vertical="center" shrinkToFit="1"/>
      <protection locked="0"/>
    </xf>
    <xf numFmtId="166" fontId="13" fillId="7" borderId="25" xfId="0" applyNumberFormat="1" applyFont="1" applyFill="1" applyBorder="1" applyAlignment="1" applyProtection="1">
      <alignment horizontal="left" vertical="center" shrinkToFit="1"/>
      <protection locked="0"/>
    </xf>
    <xf numFmtId="166" fontId="13" fillId="7" borderId="26" xfId="0" applyNumberFormat="1" applyFont="1" applyFill="1" applyBorder="1" applyAlignment="1" applyProtection="1">
      <alignment horizontal="left" vertical="center" shrinkToFit="1"/>
      <protection locked="0"/>
    </xf>
    <xf numFmtId="0" fontId="53" fillId="2" borderId="0" xfId="0" applyFont="1" applyFill="1" applyBorder="1" applyAlignment="1" applyProtection="1">
      <alignment horizontal="center" vertical="center"/>
    </xf>
    <xf numFmtId="0" fontId="20" fillId="7" borderId="29" xfId="0" applyFont="1" applyFill="1" applyBorder="1" applyProtection="1">
      <protection locked="0"/>
    </xf>
    <xf numFmtId="0" fontId="20" fillId="7" borderId="20" xfId="0" applyFont="1" applyFill="1" applyBorder="1" applyProtection="1">
      <protection locked="0"/>
    </xf>
    <xf numFmtId="0" fontId="20" fillId="7" borderId="47" xfId="0" applyFont="1" applyFill="1" applyBorder="1" applyAlignment="1" applyProtection="1">
      <protection locked="0"/>
    </xf>
    <xf numFmtId="0" fontId="20" fillId="7" borderId="48" xfId="0" applyFont="1" applyFill="1" applyBorder="1" applyAlignment="1" applyProtection="1">
      <protection locked="0"/>
    </xf>
    <xf numFmtId="0" fontId="20" fillId="7" borderId="30" xfId="0" applyFont="1" applyFill="1" applyBorder="1" applyProtection="1">
      <protection locked="0"/>
    </xf>
    <xf numFmtId="0" fontId="20" fillId="7" borderId="21" xfId="0" applyFont="1" applyFill="1" applyBorder="1" applyProtection="1">
      <protection locked="0"/>
    </xf>
    <xf numFmtId="0" fontId="20" fillId="2" borderId="0" xfId="0" applyFont="1" applyFill="1" applyAlignment="1" applyProtection="1">
      <alignment horizontal="center"/>
    </xf>
    <xf numFmtId="0" fontId="20" fillId="15" borderId="3" xfId="0" applyFont="1" applyFill="1" applyBorder="1" applyAlignment="1" applyProtection="1">
      <alignment horizontal="left" vertical="center" textRotation="180"/>
    </xf>
    <xf numFmtId="0" fontId="20" fillId="15" borderId="28" xfId="0" applyFont="1" applyFill="1" applyBorder="1" applyAlignment="1" applyProtection="1">
      <alignment horizontal="left" vertical="center" textRotation="180"/>
    </xf>
    <xf numFmtId="0" fontId="20" fillId="15" borderId="6" xfId="0" applyFont="1" applyFill="1" applyBorder="1" applyAlignment="1" applyProtection="1">
      <alignment horizontal="left" vertical="center" textRotation="180"/>
    </xf>
    <xf numFmtId="0" fontId="20" fillId="4" borderId="3" xfId="0" applyFont="1" applyFill="1" applyBorder="1" applyAlignment="1" applyProtection="1">
      <alignment horizontal="center" vertical="center" textRotation="180"/>
    </xf>
    <xf numFmtId="0" fontId="20" fillId="4" borderId="28" xfId="0" applyFont="1" applyFill="1" applyBorder="1" applyAlignment="1" applyProtection="1">
      <alignment horizontal="center" vertical="center" textRotation="180"/>
    </xf>
    <xf numFmtId="0" fontId="20" fillId="4" borderId="6" xfId="0" applyFont="1" applyFill="1" applyBorder="1" applyAlignment="1" applyProtection="1">
      <alignment horizontal="center" vertical="center" textRotation="180"/>
    </xf>
    <xf numFmtId="0" fontId="6" fillId="4" borderId="0" xfId="0" applyFont="1" applyFill="1" applyBorder="1" applyAlignment="1" applyProtection="1">
      <alignment horizontal="center"/>
    </xf>
    <xf numFmtId="0" fontId="6" fillId="4" borderId="5" xfId="0" applyFont="1" applyFill="1" applyBorder="1" applyAlignment="1" applyProtection="1">
      <alignment horizontal="center"/>
    </xf>
    <xf numFmtId="0" fontId="43" fillId="3" borderId="1" xfId="0" applyFont="1" applyFill="1" applyBorder="1" applyAlignment="1" applyProtection="1">
      <alignment horizontal="center" vertical="center" wrapText="1"/>
    </xf>
    <xf numFmtId="0" fontId="43" fillId="3" borderId="2" xfId="0" applyFont="1" applyFill="1" applyBorder="1" applyAlignment="1" applyProtection="1">
      <alignment horizontal="center" vertical="center" wrapText="1"/>
    </xf>
    <xf numFmtId="0" fontId="43" fillId="3" borderId="3" xfId="0" applyFont="1" applyFill="1" applyBorder="1" applyAlignment="1" applyProtection="1">
      <alignment horizontal="center" vertical="center" wrapText="1"/>
    </xf>
    <xf numFmtId="0" fontId="14" fillId="23" borderId="1" xfId="0" applyFont="1" applyFill="1" applyBorder="1" applyAlignment="1" applyProtection="1">
      <alignment horizontal="center" vertical="center" wrapText="1"/>
    </xf>
    <xf numFmtId="0" fontId="14" fillId="23" borderId="2" xfId="0" applyFont="1" applyFill="1" applyBorder="1" applyAlignment="1" applyProtection="1">
      <alignment horizontal="center" vertical="center" wrapText="1"/>
    </xf>
    <xf numFmtId="0" fontId="14" fillId="23" borderId="3" xfId="0" applyFont="1" applyFill="1" applyBorder="1" applyAlignment="1" applyProtection="1">
      <alignment horizontal="center" vertical="center" wrapText="1"/>
    </xf>
    <xf numFmtId="0" fontId="14" fillId="23" borderId="4" xfId="0" applyFont="1" applyFill="1" applyBorder="1" applyAlignment="1" applyProtection="1">
      <alignment horizontal="center" vertical="center" wrapText="1"/>
    </xf>
    <xf numFmtId="0" fontId="14" fillId="23" borderId="5" xfId="0" applyFont="1" applyFill="1" applyBorder="1" applyAlignment="1" applyProtection="1">
      <alignment horizontal="center" vertical="center" wrapText="1"/>
    </xf>
    <xf numFmtId="0" fontId="14" fillId="23" borderId="6" xfId="0" applyFont="1" applyFill="1" applyBorder="1" applyAlignment="1" applyProtection="1">
      <alignment horizontal="center" vertical="center" wrapText="1"/>
    </xf>
    <xf numFmtId="0" fontId="26" fillId="10" borderId="17" xfId="10" applyFont="1" applyFill="1" applyBorder="1" applyAlignment="1" applyProtection="1">
      <alignment horizontal="center" vertical="center" shrinkToFit="1"/>
    </xf>
    <xf numFmtId="0" fontId="26" fillId="10" borderId="18" xfId="10" applyFont="1" applyFill="1" applyBorder="1" applyAlignment="1" applyProtection="1">
      <alignment horizontal="center" vertical="center" shrinkToFit="1"/>
    </xf>
    <xf numFmtId="0" fontId="27" fillId="10" borderId="4" xfId="0" applyFont="1" applyFill="1" applyBorder="1" applyAlignment="1" applyProtection="1">
      <alignment horizontal="center" vertical="center" shrinkToFit="1"/>
    </xf>
    <xf numFmtId="0" fontId="27" fillId="10" borderId="5" xfId="0" applyFont="1" applyFill="1" applyBorder="1" applyAlignment="1" applyProtection="1">
      <alignment horizontal="center" vertical="center" shrinkToFit="1"/>
    </xf>
    <xf numFmtId="0" fontId="7" fillId="17" borderId="24" xfId="10" applyFont="1" applyFill="1" applyBorder="1" applyAlignment="1" applyProtection="1">
      <alignment horizontal="center" vertical="center" shrinkToFit="1"/>
    </xf>
    <xf numFmtId="0" fontId="7" fillId="17" borderId="25" xfId="10" applyFont="1" applyFill="1" applyBorder="1" applyAlignment="1" applyProtection="1">
      <alignment horizontal="center" vertical="center" shrinkToFit="1"/>
    </xf>
    <xf numFmtId="0" fontId="7" fillId="17" borderId="26" xfId="10" applyFont="1" applyFill="1" applyBorder="1" applyAlignment="1" applyProtection="1">
      <alignment horizontal="center" vertical="center" shrinkToFit="1"/>
    </xf>
    <xf numFmtId="0" fontId="19" fillId="10" borderId="24" xfId="0" applyFont="1" applyFill="1" applyBorder="1" applyAlignment="1" applyProtection="1">
      <alignment horizontal="center"/>
    </xf>
    <xf numFmtId="0" fontId="19" fillId="10" borderId="3" xfId="0" applyFont="1" applyFill="1" applyBorder="1" applyAlignment="1" applyProtection="1">
      <alignment horizontal="center"/>
    </xf>
    <xf numFmtId="0" fontId="22" fillId="10" borderId="1" xfId="0" applyFont="1" applyFill="1" applyBorder="1" applyAlignment="1" applyProtection="1">
      <alignment horizontal="center" vertical="center" shrinkToFit="1"/>
    </xf>
    <xf numFmtId="0" fontId="22" fillId="10" borderId="2" xfId="0" applyFont="1" applyFill="1" applyBorder="1" applyAlignment="1" applyProtection="1">
      <alignment horizontal="center" vertical="center" shrinkToFit="1"/>
    </xf>
    <xf numFmtId="0" fontId="22" fillId="10" borderId="3" xfId="0" applyFont="1" applyFill="1" applyBorder="1" applyAlignment="1" applyProtection="1">
      <alignment horizontal="center" vertical="center" shrinkToFit="1"/>
    </xf>
    <xf numFmtId="0" fontId="5" fillId="10" borderId="4" xfId="0" applyFont="1" applyFill="1" applyBorder="1" applyAlignment="1" applyProtection="1">
      <alignment horizontal="center" vertical="center" shrinkToFit="1"/>
    </xf>
    <xf numFmtId="0" fontId="22" fillId="10" borderId="5" xfId="0" applyFont="1" applyFill="1" applyBorder="1" applyAlignment="1" applyProtection="1">
      <alignment horizontal="center" vertical="center" shrinkToFit="1"/>
    </xf>
    <xf numFmtId="0" fontId="22" fillId="10" borderId="6" xfId="0" applyFont="1" applyFill="1" applyBorder="1" applyAlignment="1" applyProtection="1">
      <alignment horizontal="center" vertical="center" shrinkToFit="1"/>
    </xf>
    <xf numFmtId="0" fontId="20" fillId="10" borderId="24" xfId="0" applyFont="1" applyFill="1" applyBorder="1" applyAlignment="1" applyProtection="1">
      <alignment horizontal="center" vertical="center" shrinkToFit="1"/>
    </xf>
    <xf numFmtId="0" fontId="20" fillId="10" borderId="26" xfId="0" applyFont="1" applyFill="1" applyBorder="1" applyAlignment="1" applyProtection="1">
      <alignment horizontal="center" vertical="center" shrinkToFit="1"/>
    </xf>
    <xf numFmtId="0" fontId="24" fillId="8" borderId="31" xfId="0" applyFont="1" applyFill="1" applyBorder="1" applyAlignment="1" applyProtection="1">
      <alignment horizontal="center" vertical="center" shrinkToFit="1"/>
    </xf>
    <xf numFmtId="0" fontId="24" fillId="8" borderId="37" xfId="0" applyFont="1" applyFill="1" applyBorder="1" applyAlignment="1" applyProtection="1">
      <alignment horizontal="center" vertical="center" shrinkToFit="1"/>
    </xf>
    <xf numFmtId="0" fontId="24" fillId="8" borderId="32" xfId="0" applyFont="1" applyFill="1" applyBorder="1" applyAlignment="1" applyProtection="1">
      <alignment horizontal="center" vertical="center" shrinkToFit="1"/>
    </xf>
    <xf numFmtId="0" fontId="24" fillId="8" borderId="38" xfId="0" applyFont="1" applyFill="1" applyBorder="1" applyAlignment="1" applyProtection="1">
      <alignment horizontal="center" vertical="center" shrinkToFit="1"/>
    </xf>
    <xf numFmtId="0" fontId="24" fillId="8" borderId="39" xfId="0" applyFont="1" applyFill="1" applyBorder="1" applyAlignment="1" applyProtection="1">
      <alignment horizontal="center" vertical="center" shrinkToFit="1"/>
    </xf>
    <xf numFmtId="0" fontId="24" fillId="8" borderId="40" xfId="0" applyFont="1" applyFill="1" applyBorder="1" applyAlignment="1" applyProtection="1">
      <alignment horizontal="center" vertical="center" shrinkToFit="1"/>
    </xf>
    <xf numFmtId="0" fontId="20" fillId="10" borderId="1" xfId="0" applyFont="1" applyFill="1" applyBorder="1" applyAlignment="1" applyProtection="1">
      <alignment horizontal="center" vertical="center" wrapText="1"/>
    </xf>
    <xf numFmtId="0" fontId="20" fillId="10" borderId="2" xfId="0" applyFont="1" applyFill="1" applyBorder="1" applyAlignment="1" applyProtection="1">
      <alignment horizontal="center" vertical="center" wrapText="1"/>
    </xf>
    <xf numFmtId="0" fontId="20" fillId="10" borderId="3" xfId="0" applyFont="1" applyFill="1" applyBorder="1" applyAlignment="1" applyProtection="1">
      <alignment horizontal="center" vertical="center" wrapText="1"/>
    </xf>
    <xf numFmtId="0" fontId="20" fillId="10" borderId="4" xfId="0" applyFont="1" applyFill="1" applyBorder="1" applyAlignment="1" applyProtection="1">
      <alignment horizontal="center" vertical="center" wrapText="1"/>
    </xf>
    <xf numFmtId="0" fontId="20" fillId="10" borderId="5" xfId="0" applyFont="1" applyFill="1" applyBorder="1" applyAlignment="1" applyProtection="1">
      <alignment horizontal="center" vertical="center" wrapText="1"/>
    </xf>
    <xf numFmtId="0" fontId="20" fillId="10" borderId="6" xfId="0" applyFont="1" applyFill="1" applyBorder="1" applyAlignment="1" applyProtection="1">
      <alignment horizontal="center" vertical="center" wrapText="1"/>
    </xf>
    <xf numFmtId="0" fontId="7" fillId="8" borderId="32" xfId="0" applyFont="1" applyFill="1" applyBorder="1" applyAlignment="1" applyProtection="1">
      <alignment horizontal="center" vertical="center" shrinkToFit="1"/>
    </xf>
    <xf numFmtId="0" fontId="7" fillId="8" borderId="38" xfId="0" applyFont="1" applyFill="1" applyBorder="1" applyAlignment="1" applyProtection="1">
      <alignment horizontal="center" vertical="center" shrinkToFit="1"/>
    </xf>
    <xf numFmtId="0" fontId="14" fillId="23" borderId="46" xfId="0" applyFont="1" applyFill="1" applyBorder="1" applyAlignment="1" applyProtection="1">
      <alignment horizontal="center" vertical="center"/>
    </xf>
    <xf numFmtId="0" fontId="14" fillId="23" borderId="61" xfId="0" applyFont="1" applyFill="1" applyBorder="1" applyAlignment="1" applyProtection="1">
      <alignment horizontal="center" vertical="center"/>
    </xf>
    <xf numFmtId="0" fontId="14" fillId="8" borderId="24" xfId="0" applyFont="1" applyFill="1" applyBorder="1" applyAlignment="1" applyProtection="1">
      <alignment horizontal="left" vertical="center"/>
    </xf>
    <xf numFmtId="0" fontId="14" fillId="8" borderId="26" xfId="0" applyFont="1" applyFill="1" applyBorder="1" applyAlignment="1" applyProtection="1">
      <alignment horizontal="left" vertical="center"/>
    </xf>
    <xf numFmtId="0" fontId="14" fillId="8" borderId="32" xfId="0" applyFont="1" applyFill="1" applyBorder="1" applyAlignment="1" applyProtection="1">
      <alignment horizontal="left" vertical="center"/>
    </xf>
    <xf numFmtId="0" fontId="14" fillId="8" borderId="38" xfId="0" applyFont="1" applyFill="1" applyBorder="1" applyAlignment="1" applyProtection="1">
      <alignment horizontal="left" vertical="center"/>
    </xf>
    <xf numFmtId="0" fontId="14" fillId="8" borderId="39" xfId="0" applyFont="1" applyFill="1" applyBorder="1" applyAlignment="1" applyProtection="1">
      <alignment horizontal="left" vertical="center"/>
    </xf>
    <xf numFmtId="0" fontId="14" fillId="8" borderId="40" xfId="0" applyFont="1" applyFill="1" applyBorder="1" applyAlignment="1" applyProtection="1">
      <alignment horizontal="left" vertical="center"/>
    </xf>
    <xf numFmtId="0" fontId="7" fillId="8" borderId="31" xfId="0" applyFont="1" applyFill="1" applyBorder="1" applyAlignment="1" applyProtection="1">
      <alignment horizontal="center" vertical="center" shrinkToFit="1"/>
    </xf>
    <xf numFmtId="0" fontId="7" fillId="8" borderId="37" xfId="0" applyFont="1" applyFill="1" applyBorder="1" applyAlignment="1" applyProtection="1">
      <alignment horizontal="center" vertical="center" shrinkToFit="1"/>
    </xf>
    <xf numFmtId="0" fontId="27" fillId="10" borderId="24" xfId="0" applyFont="1" applyFill="1" applyBorder="1" applyAlignment="1" applyProtection="1">
      <alignment horizontal="center" vertical="center" shrinkToFit="1"/>
    </xf>
    <xf numFmtId="0" fontId="27" fillId="10" borderId="26" xfId="0" applyFont="1" applyFill="1" applyBorder="1" applyAlignment="1" applyProtection="1">
      <alignment horizontal="center" vertical="center" shrinkToFit="1"/>
    </xf>
    <xf numFmtId="0" fontId="7" fillId="8" borderId="39" xfId="0" applyFont="1" applyFill="1" applyBorder="1" applyAlignment="1" applyProtection="1">
      <alignment horizontal="center" vertical="center" shrinkToFit="1"/>
    </xf>
    <xf numFmtId="0" fontId="7" fillId="8" borderId="40" xfId="0" applyFont="1" applyFill="1" applyBorder="1" applyAlignment="1" applyProtection="1">
      <alignment horizontal="center" vertical="center" shrinkToFit="1"/>
    </xf>
    <xf numFmtId="0" fontId="6" fillId="15" borderId="24" xfId="0" applyFont="1" applyFill="1" applyBorder="1" applyAlignment="1" applyProtection="1">
      <alignment vertical="center"/>
      <protection hidden="1"/>
    </xf>
    <xf numFmtId="0" fontId="6" fillId="15" borderId="26" xfId="0" applyFont="1" applyFill="1" applyBorder="1" applyAlignment="1" applyProtection="1">
      <alignment vertical="center"/>
      <protection hidden="1"/>
    </xf>
    <xf numFmtId="165" fontId="10" fillId="10" borderId="24" xfId="1" applyNumberFormat="1" applyFont="1" applyFill="1" applyBorder="1" applyAlignment="1" applyProtection="1">
      <alignment horizontal="left"/>
      <protection hidden="1"/>
    </xf>
    <xf numFmtId="165" fontId="10" fillId="10" borderId="25" xfId="1" applyNumberFormat="1" applyFont="1" applyFill="1" applyBorder="1" applyAlignment="1" applyProtection="1">
      <alignment horizontal="left"/>
      <protection hidden="1"/>
    </xf>
    <xf numFmtId="165" fontId="10" fillId="10" borderId="26" xfId="1" applyNumberFormat="1" applyFont="1" applyFill="1" applyBorder="1" applyAlignment="1" applyProtection="1">
      <alignment horizontal="left"/>
      <protection hidden="1"/>
    </xf>
    <xf numFmtId="165" fontId="11" fillId="2" borderId="0" xfId="1" applyNumberFormat="1" applyFont="1" applyFill="1" applyBorder="1" applyAlignment="1" applyProtection="1">
      <alignment horizontal="right" vertical="center"/>
      <protection hidden="1"/>
    </xf>
    <xf numFmtId="165" fontId="11" fillId="2" borderId="28" xfId="1" applyNumberFormat="1" applyFont="1" applyFill="1" applyBorder="1" applyAlignment="1" applyProtection="1">
      <alignment horizontal="right" vertical="center"/>
      <protection hidden="1"/>
    </xf>
    <xf numFmtId="0" fontId="20" fillId="2" borderId="12" xfId="0" applyFont="1" applyFill="1" applyBorder="1" applyAlignment="1" applyProtection="1">
      <alignment horizontal="center" vertical="center" wrapText="1"/>
      <protection hidden="1"/>
    </xf>
    <xf numFmtId="0" fontId="20" fillId="2" borderId="0" xfId="0" applyFont="1" applyFill="1" applyBorder="1" applyAlignment="1" applyProtection="1">
      <alignment horizontal="center" vertical="center" wrapText="1"/>
      <protection hidden="1"/>
    </xf>
    <xf numFmtId="166" fontId="52" fillId="10" borderId="1" xfId="0" applyNumberFormat="1" applyFont="1" applyFill="1" applyBorder="1" applyAlignment="1" applyProtection="1">
      <alignment horizontal="center" vertical="center"/>
      <protection hidden="1"/>
    </xf>
    <xf numFmtId="166" fontId="52" fillId="10" borderId="3" xfId="0" applyNumberFormat="1" applyFont="1" applyFill="1" applyBorder="1" applyAlignment="1" applyProtection="1">
      <alignment horizontal="center" vertical="center"/>
      <protection hidden="1"/>
    </xf>
    <xf numFmtId="0" fontId="20" fillId="2" borderId="12" xfId="0" applyFont="1" applyFill="1" applyBorder="1" applyAlignment="1" applyProtection="1">
      <alignment horizontal="center"/>
      <protection hidden="1"/>
    </xf>
    <xf numFmtId="0" fontId="20" fillId="2" borderId="0" xfId="0" applyFont="1" applyFill="1" applyBorder="1" applyAlignment="1" applyProtection="1">
      <alignment horizontal="center"/>
      <protection hidden="1"/>
    </xf>
    <xf numFmtId="0" fontId="52" fillId="10" borderId="24" xfId="0" applyFont="1" applyFill="1" applyBorder="1" applyAlignment="1" applyProtection="1">
      <alignment horizontal="center" vertical="center"/>
      <protection hidden="1"/>
    </xf>
    <xf numFmtId="0" fontId="52" fillId="10" borderId="26" xfId="0" applyFont="1" applyFill="1" applyBorder="1" applyAlignment="1" applyProtection="1">
      <alignment horizontal="center" vertical="center"/>
      <protection hidden="1"/>
    </xf>
    <xf numFmtId="0" fontId="19" fillId="2" borderId="0" xfId="0" applyFont="1" applyFill="1" applyAlignment="1" applyProtection="1">
      <alignment horizontal="left"/>
    </xf>
    <xf numFmtId="0" fontId="6" fillId="15" borderId="24" xfId="0" applyFont="1" applyFill="1" applyBorder="1" applyAlignment="1" applyProtection="1">
      <alignment vertical="center"/>
    </xf>
    <xf numFmtId="0" fontId="6" fillId="15" borderId="26" xfId="0" applyFont="1" applyFill="1" applyBorder="1" applyAlignment="1" applyProtection="1">
      <alignment vertical="center"/>
    </xf>
    <xf numFmtId="165" fontId="10" fillId="10" borderId="24" xfId="1" applyNumberFormat="1" applyFont="1" applyFill="1" applyBorder="1" applyAlignment="1" applyProtection="1">
      <alignment horizontal="left"/>
    </xf>
    <xf numFmtId="165" fontId="10" fillId="10" borderId="25" xfId="1" applyNumberFormat="1" applyFont="1" applyFill="1" applyBorder="1" applyAlignment="1" applyProtection="1">
      <alignment horizontal="left"/>
    </xf>
    <xf numFmtId="165" fontId="10" fillId="10" borderId="26" xfId="1" applyNumberFormat="1" applyFont="1" applyFill="1" applyBorder="1" applyAlignment="1" applyProtection="1">
      <alignment horizontal="left"/>
    </xf>
    <xf numFmtId="0" fontId="6" fillId="2" borderId="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textRotation="180" wrapText="1"/>
    </xf>
    <xf numFmtId="0" fontId="20" fillId="2" borderId="13" xfId="0" applyFont="1" applyFill="1" applyBorder="1" applyAlignment="1" applyProtection="1">
      <alignment horizontal="center" vertical="center" textRotation="180" wrapText="1"/>
    </xf>
    <xf numFmtId="0" fontId="20" fillId="2" borderId="16" xfId="0" applyFont="1" applyFill="1" applyBorder="1" applyAlignment="1" applyProtection="1">
      <alignment horizontal="center" vertical="center" textRotation="180" wrapText="1"/>
    </xf>
    <xf numFmtId="165" fontId="11" fillId="2" borderId="0" xfId="1" applyNumberFormat="1" applyFont="1" applyFill="1" applyBorder="1" applyAlignment="1" applyProtection="1">
      <alignment horizontal="right" vertical="center"/>
    </xf>
    <xf numFmtId="165" fontId="11" fillId="2" borderId="28" xfId="1" applyNumberFormat="1" applyFont="1" applyFill="1" applyBorder="1" applyAlignment="1" applyProtection="1">
      <alignment horizontal="right"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166" fontId="52" fillId="10" borderId="1" xfId="0" applyNumberFormat="1" applyFont="1" applyFill="1" applyBorder="1" applyAlignment="1" applyProtection="1">
      <alignment horizontal="center" vertical="center"/>
    </xf>
    <xf numFmtId="166" fontId="52" fillId="10" borderId="3" xfId="0" applyNumberFormat="1" applyFont="1" applyFill="1" applyBorder="1" applyAlignment="1" applyProtection="1">
      <alignment horizontal="center" vertical="center"/>
    </xf>
    <xf numFmtId="0" fontId="17" fillId="2" borderId="24"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20" fillId="2" borderId="12" xfId="0" applyFont="1" applyFill="1" applyBorder="1" applyAlignment="1" applyProtection="1">
      <alignment horizontal="center"/>
    </xf>
    <xf numFmtId="0" fontId="20" fillId="2" borderId="0" xfId="0" applyFont="1" applyFill="1" applyBorder="1" applyAlignment="1" applyProtection="1">
      <alignment horizontal="center"/>
    </xf>
    <xf numFmtId="0" fontId="52" fillId="10" borderId="24" xfId="0" applyFont="1" applyFill="1" applyBorder="1" applyAlignment="1" applyProtection="1">
      <alignment horizontal="center" vertical="center"/>
    </xf>
    <xf numFmtId="0" fontId="52" fillId="10" borderId="26" xfId="0" applyFont="1" applyFill="1" applyBorder="1" applyAlignment="1" applyProtection="1">
      <alignment horizontal="center" vertical="center"/>
    </xf>
    <xf numFmtId="164" fontId="10" fillId="2" borderId="24" xfId="1" applyFont="1" applyFill="1" applyBorder="1" applyAlignment="1" applyProtection="1">
      <alignment horizontal="center" vertical="center"/>
    </xf>
    <xf numFmtId="164" fontId="10" fillId="2" borderId="25" xfId="1" applyFont="1" applyFill="1" applyBorder="1" applyAlignment="1" applyProtection="1">
      <alignment horizontal="center" vertical="center"/>
    </xf>
    <xf numFmtId="164" fontId="10" fillId="2" borderId="26" xfId="1" applyFont="1" applyFill="1" applyBorder="1" applyAlignment="1" applyProtection="1">
      <alignment horizontal="center" vertical="center"/>
    </xf>
    <xf numFmtId="166" fontId="52" fillId="0" borderId="1" xfId="0" applyNumberFormat="1" applyFont="1" applyFill="1" applyBorder="1" applyAlignment="1" applyProtection="1">
      <alignment horizontal="center" vertical="center"/>
    </xf>
    <xf numFmtId="166" fontId="52" fillId="0" borderId="3" xfId="0" applyNumberFormat="1" applyFont="1" applyFill="1" applyBorder="1" applyAlignment="1" applyProtection="1">
      <alignment horizontal="center" vertical="center"/>
    </xf>
    <xf numFmtId="0" fontId="52" fillId="0" borderId="24" xfId="0" applyFont="1" applyFill="1" applyBorder="1" applyAlignment="1" applyProtection="1">
      <alignment horizontal="center" vertical="center"/>
    </xf>
    <xf numFmtId="0" fontId="52" fillId="0" borderId="26" xfId="0" applyFont="1" applyFill="1" applyBorder="1" applyAlignment="1" applyProtection="1">
      <alignment horizontal="center" vertical="center"/>
    </xf>
    <xf numFmtId="165" fontId="11" fillId="0" borderId="24" xfId="1" applyNumberFormat="1" applyFont="1" applyFill="1" applyBorder="1" applyAlignment="1" applyProtection="1">
      <alignment horizontal="left"/>
    </xf>
    <xf numFmtId="165" fontId="11" fillId="0" borderId="25" xfId="1" applyNumberFormat="1" applyFont="1" applyFill="1" applyBorder="1" applyAlignment="1" applyProtection="1">
      <alignment horizontal="left"/>
    </xf>
    <xf numFmtId="165" fontId="11" fillId="0" borderId="26" xfId="1" applyNumberFormat="1" applyFont="1" applyFill="1" applyBorder="1" applyAlignment="1" applyProtection="1">
      <alignment horizontal="left"/>
    </xf>
    <xf numFmtId="0" fontId="34" fillId="0" borderId="12" xfId="0" applyFont="1" applyBorder="1" applyAlignment="1">
      <alignment horizontal="center" vertical="center" wrapText="1"/>
    </xf>
    <xf numFmtId="0" fontId="34" fillId="0" borderId="28" xfId="0" applyFont="1" applyBorder="1" applyAlignment="1">
      <alignment horizontal="center" vertical="center" wrapText="1"/>
    </xf>
    <xf numFmtId="0" fontId="40" fillId="0" borderId="14" xfId="0" applyFont="1" applyBorder="1" applyAlignment="1">
      <alignment horizontal="center"/>
    </xf>
    <xf numFmtId="0" fontId="40" fillId="0" borderId="15" xfId="0" applyFont="1" applyBorder="1" applyAlignment="1">
      <alignment horizontal="center"/>
    </xf>
    <xf numFmtId="0" fontId="40" fillId="0" borderId="32" xfId="0" applyFont="1" applyBorder="1" applyAlignment="1">
      <alignment horizontal="center"/>
    </xf>
    <xf numFmtId="0" fontId="40" fillId="0" borderId="20" xfId="0" applyFont="1" applyBorder="1" applyAlignment="1">
      <alignment horizontal="center"/>
    </xf>
    <xf numFmtId="0" fontId="40" fillId="0" borderId="47" xfId="0" applyFont="1" applyBorder="1" applyAlignment="1">
      <alignment horizontal="center"/>
    </xf>
    <xf numFmtId="0" fontId="40" fillId="0" borderId="38" xfId="0" applyFont="1" applyBorder="1" applyAlignment="1">
      <alignment horizontal="center"/>
    </xf>
    <xf numFmtId="0" fontId="41" fillId="0" borderId="17" xfId="0" applyFont="1" applyBorder="1" applyAlignment="1">
      <alignment horizontal="center"/>
    </xf>
    <xf numFmtId="0" fontId="41" fillId="0" borderId="18" xfId="0" applyFont="1" applyBorder="1" applyAlignment="1">
      <alignment horizontal="center"/>
    </xf>
    <xf numFmtId="0" fontId="41" fillId="0" borderId="52" xfId="0" applyFont="1" applyBorder="1" applyAlignment="1">
      <alignment horizontal="center"/>
    </xf>
    <xf numFmtId="0" fontId="17" fillId="0" borderId="7" xfId="0" applyFont="1" applyBorder="1" applyAlignment="1">
      <alignment vertical="center" textRotation="255"/>
    </xf>
    <xf numFmtId="0" fontId="17" fillId="0" borderId="13" xfId="0" applyFont="1" applyBorder="1" applyAlignment="1">
      <alignment vertical="center" textRotation="255"/>
    </xf>
    <xf numFmtId="0" fontId="17" fillId="0" borderId="16" xfId="0" applyFont="1" applyBorder="1" applyAlignment="1">
      <alignment vertical="center" textRotation="255"/>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0" xfId="0" applyFont="1" applyBorder="1" applyAlignment="1">
      <alignment horizontal="center" vertical="center" wrapText="1"/>
    </xf>
    <xf numFmtId="0" fontId="35" fillId="0" borderId="4" xfId="0" applyFont="1" applyBorder="1" applyAlignment="1">
      <alignment horizontal="right" vertical="center" wrapText="1"/>
    </xf>
    <xf numFmtId="0" fontId="35" fillId="0" borderId="5" xfId="0" applyFont="1" applyBorder="1" applyAlignment="1">
      <alignment horizontal="right" vertical="center" wrapText="1"/>
    </xf>
    <xf numFmtId="0" fontId="15" fillId="0" borderId="24" xfId="0" applyFont="1" applyFill="1" applyBorder="1" applyAlignment="1" applyProtection="1">
      <alignment horizontal="left" vertical="center"/>
      <protection hidden="1"/>
    </xf>
    <xf numFmtId="0" fontId="15" fillId="0" borderId="25" xfId="0" applyFont="1" applyFill="1" applyBorder="1" applyAlignment="1" applyProtection="1">
      <alignment horizontal="left" vertical="center"/>
      <protection hidden="1"/>
    </xf>
    <xf numFmtId="0" fontId="15" fillId="0" borderId="1" xfId="0" applyFont="1" applyFill="1" applyBorder="1" applyAlignment="1" applyProtection="1">
      <alignment horizontal="right" vertical="center" wrapText="1"/>
      <protection hidden="1"/>
    </xf>
    <xf numFmtId="0" fontId="15" fillId="0" borderId="4" xfId="0" applyFont="1" applyFill="1" applyBorder="1" applyAlignment="1" applyProtection="1">
      <alignment horizontal="right" vertical="center" wrapText="1"/>
      <protection hidden="1"/>
    </xf>
    <xf numFmtId="0" fontId="30" fillId="0" borderId="2" xfId="0" applyFont="1" applyFill="1" applyBorder="1" applyAlignment="1" applyProtection="1">
      <alignment horizontal="center" vertical="center" wrapText="1"/>
      <protection hidden="1"/>
    </xf>
    <xf numFmtId="0" fontId="30" fillId="0" borderId="3" xfId="0" applyFont="1" applyFill="1" applyBorder="1" applyAlignment="1" applyProtection="1">
      <alignment horizontal="center" vertical="center" wrapText="1"/>
      <protection hidden="1"/>
    </xf>
    <xf numFmtId="0" fontId="30" fillId="0" borderId="5" xfId="0" applyFont="1" applyFill="1" applyBorder="1" applyAlignment="1" applyProtection="1">
      <alignment horizontal="center" vertical="center" wrapText="1"/>
      <protection hidden="1"/>
    </xf>
    <xf numFmtId="0" fontId="30" fillId="0" borderId="6" xfId="0" applyFont="1" applyFill="1" applyBorder="1" applyAlignment="1" applyProtection="1">
      <alignment horizontal="center" vertical="center" wrapText="1"/>
      <protection hidden="1"/>
    </xf>
    <xf numFmtId="0" fontId="0" fillId="5" borderId="34" xfId="8" applyFont="1" applyBorder="1" applyAlignment="1">
      <alignment horizontal="center"/>
    </xf>
    <xf numFmtId="0" fontId="0" fillId="5" borderId="35" xfId="8" applyFont="1" applyBorder="1" applyAlignment="1">
      <alignment horizontal="center"/>
    </xf>
    <xf numFmtId="0" fontId="0" fillId="5" borderId="36" xfId="8" applyFont="1" applyBorder="1" applyAlignment="1">
      <alignment horizontal="center"/>
    </xf>
    <xf numFmtId="0" fontId="15" fillId="0" borderId="2" xfId="0" applyFont="1" applyFill="1" applyBorder="1" applyAlignment="1" applyProtection="1">
      <alignment horizontal="center" vertical="center" shrinkToFit="1"/>
      <protection hidden="1"/>
    </xf>
    <xf numFmtId="0" fontId="15" fillId="0" borderId="3" xfId="0" applyFont="1" applyFill="1" applyBorder="1" applyAlignment="1" applyProtection="1">
      <alignment horizontal="center" vertical="center" shrinkToFit="1"/>
      <protection hidden="1"/>
    </xf>
    <xf numFmtId="0" fontId="15" fillId="0" borderId="5" xfId="0" applyFont="1" applyFill="1" applyBorder="1" applyAlignment="1" applyProtection="1">
      <alignment horizontal="center" vertical="center" shrinkToFit="1"/>
      <protection hidden="1"/>
    </xf>
    <xf numFmtId="0" fontId="15" fillId="0" borderId="6" xfId="0" applyFont="1" applyFill="1" applyBorder="1" applyAlignment="1" applyProtection="1">
      <alignment horizontal="center" vertical="center" shrinkToFit="1"/>
      <protection hidden="1"/>
    </xf>
    <xf numFmtId="0" fontId="15" fillId="0" borderId="1" xfId="0" applyFont="1" applyFill="1" applyBorder="1" applyAlignment="1" applyProtection="1">
      <alignment horizontal="right" vertical="center" shrinkToFit="1"/>
      <protection hidden="1"/>
    </xf>
    <xf numFmtId="0" fontId="15" fillId="0" borderId="4" xfId="0" applyFont="1" applyFill="1" applyBorder="1" applyAlignment="1" applyProtection="1">
      <alignment horizontal="right" vertical="center" shrinkToFit="1"/>
      <protection hidden="1"/>
    </xf>
    <xf numFmtId="0" fontId="31" fillId="6" borderId="25" xfId="0" applyFont="1" applyFill="1" applyBorder="1" applyAlignment="1" applyProtection="1">
      <alignment horizontal="center" vertical="center" shrinkToFit="1"/>
      <protection hidden="1"/>
    </xf>
    <xf numFmtId="0" fontId="31" fillId="6" borderId="26" xfId="0" applyFont="1" applyFill="1" applyBorder="1" applyAlignment="1" applyProtection="1">
      <alignment horizontal="center" vertical="center" shrinkToFit="1"/>
      <protection hidden="1"/>
    </xf>
    <xf numFmtId="0" fontId="16" fillId="6" borderId="25" xfId="0" applyFont="1" applyFill="1" applyBorder="1" applyAlignment="1" applyProtection="1">
      <alignment horizontal="center" vertical="center" shrinkToFit="1"/>
      <protection hidden="1"/>
    </xf>
    <xf numFmtId="0" fontId="16" fillId="0" borderId="4" xfId="0" applyFont="1" applyFill="1" applyBorder="1" applyAlignment="1" applyProtection="1">
      <alignment horizontal="center" vertical="center" shrinkToFit="1"/>
      <protection hidden="1"/>
    </xf>
    <xf numFmtId="0" fontId="16" fillId="0" borderId="5" xfId="0" applyFont="1" applyFill="1" applyBorder="1" applyAlignment="1" applyProtection="1">
      <alignment horizontal="center" vertical="center" shrinkToFit="1"/>
      <protection hidden="1"/>
    </xf>
    <xf numFmtId="0" fontId="31" fillId="6" borderId="5" xfId="0" applyFont="1" applyFill="1" applyBorder="1" applyAlignment="1" applyProtection="1">
      <alignment horizontal="left" vertical="center" shrinkToFit="1"/>
      <protection hidden="1"/>
    </xf>
    <xf numFmtId="0" fontId="31" fillId="6" borderId="25" xfId="0" applyFont="1" applyFill="1" applyBorder="1" applyAlignment="1" applyProtection="1">
      <alignment horizontal="left" vertical="center" shrinkToFit="1"/>
      <protection hidden="1"/>
    </xf>
    <xf numFmtId="0" fontId="31" fillId="6" borderId="26" xfId="0" applyFont="1" applyFill="1" applyBorder="1" applyAlignment="1" applyProtection="1">
      <alignment horizontal="left" vertical="center" shrinkToFit="1"/>
      <protection hidden="1"/>
    </xf>
    <xf numFmtId="0" fontId="16" fillId="6" borderId="24" xfId="0" applyFont="1" applyFill="1" applyBorder="1" applyAlignment="1" applyProtection="1">
      <alignment horizontal="right" vertical="center" shrinkToFit="1"/>
      <protection hidden="1"/>
    </xf>
    <xf numFmtId="0" fontId="16" fillId="6" borderId="25" xfId="0" applyFont="1" applyFill="1" applyBorder="1" applyAlignment="1" applyProtection="1">
      <alignment horizontal="right" vertical="center" shrinkToFit="1"/>
      <protection hidden="1"/>
    </xf>
    <xf numFmtId="0" fontId="16" fillId="6" borderId="26" xfId="0" applyFont="1" applyFill="1" applyBorder="1" applyAlignment="1" applyProtection="1">
      <alignment horizontal="right" vertical="center" shrinkToFit="1"/>
      <protection hidden="1"/>
    </xf>
    <xf numFmtId="166" fontId="31" fillId="6" borderId="24" xfId="0" applyNumberFormat="1" applyFont="1" applyFill="1" applyBorder="1" applyAlignment="1" applyProtection="1">
      <alignment horizontal="center" vertical="center" shrinkToFit="1"/>
      <protection hidden="1"/>
    </xf>
    <xf numFmtId="166" fontId="31" fillId="6" borderId="25" xfId="0" applyNumberFormat="1" applyFont="1" applyFill="1" applyBorder="1" applyAlignment="1" applyProtection="1">
      <alignment horizontal="center" vertical="center" shrinkToFit="1"/>
      <protection hidden="1"/>
    </xf>
    <xf numFmtId="166" fontId="31" fillId="6" borderId="26" xfId="0" applyNumberFormat="1" applyFont="1" applyFill="1" applyBorder="1" applyAlignment="1" applyProtection="1">
      <alignment horizontal="center" vertical="center" shrinkToFit="1"/>
      <protection hidden="1"/>
    </xf>
    <xf numFmtId="0" fontId="16" fillId="16" borderId="2" xfId="0" applyNumberFormat="1" applyFont="1" applyFill="1" applyBorder="1" applyAlignment="1" applyProtection="1">
      <alignment horizontal="center" vertical="center" wrapText="1"/>
      <protection hidden="1"/>
    </xf>
    <xf numFmtId="0" fontId="16" fillId="16" borderId="3" xfId="0" applyNumberFormat="1"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3" xfId="0" applyFont="1" applyFill="1" applyBorder="1" applyAlignment="1" applyProtection="1">
      <alignment horizontal="center" vertical="center" wrapText="1"/>
      <protection hidden="1"/>
    </xf>
    <xf numFmtId="0" fontId="22" fillId="2" borderId="24" xfId="0" applyFont="1" applyFill="1" applyBorder="1" applyAlignment="1" applyProtection="1">
      <alignment horizontal="center" vertical="center" shrinkToFit="1"/>
    </xf>
    <xf numFmtId="0" fontId="22" fillId="2" borderId="25" xfId="0" applyFont="1" applyFill="1" applyBorder="1" applyAlignment="1" applyProtection="1">
      <alignment horizontal="center" vertical="center" shrinkToFit="1"/>
    </xf>
    <xf numFmtId="0" fontId="7" fillId="8" borderId="31" xfId="0" applyFont="1" applyFill="1" applyBorder="1" applyAlignment="1" applyProtection="1">
      <alignment horizontal="left" vertical="center" shrinkToFit="1"/>
    </xf>
    <xf numFmtId="0" fontId="7" fillId="8" borderId="50" xfId="0" applyFont="1" applyFill="1" applyBorder="1" applyAlignment="1" applyProtection="1">
      <alignment horizontal="left" vertical="center" shrinkToFit="1"/>
    </xf>
    <xf numFmtId="0" fontId="7" fillId="8" borderId="32" xfId="0" applyFont="1" applyFill="1" applyBorder="1" applyAlignment="1" applyProtection="1">
      <alignment horizontal="left" vertical="center" shrinkToFit="1"/>
    </xf>
    <xf numFmtId="0" fontId="7" fillId="8" borderId="47" xfId="0" applyFont="1" applyFill="1" applyBorder="1" applyAlignment="1" applyProtection="1">
      <alignment horizontal="left" vertical="center" shrinkToFit="1"/>
    </xf>
    <xf numFmtId="0" fontId="7" fillId="8" borderId="39" xfId="0" applyFont="1" applyFill="1" applyBorder="1" applyAlignment="1" applyProtection="1">
      <alignment horizontal="left" vertical="center" shrinkToFit="1"/>
    </xf>
    <xf numFmtId="0" fontId="7" fillId="8" borderId="51" xfId="0" applyFont="1" applyFill="1" applyBorder="1" applyAlignment="1" applyProtection="1">
      <alignment horizontal="left" vertical="center" shrinkToFit="1"/>
    </xf>
    <xf numFmtId="0" fontId="12" fillId="5" borderId="24" xfId="8" applyFont="1" applyBorder="1" applyAlignment="1" applyProtection="1">
      <alignment horizontal="center" vertical="center" wrapText="1"/>
      <protection hidden="1"/>
    </xf>
    <xf numFmtId="0" fontId="12" fillId="5" borderId="25" xfId="8" applyFont="1" applyBorder="1" applyAlignment="1" applyProtection="1">
      <alignment horizontal="center" vertical="center" wrapText="1"/>
      <protection hidden="1"/>
    </xf>
    <xf numFmtId="0" fontId="12" fillId="5" borderId="26" xfId="8" applyFont="1" applyBorder="1" applyAlignment="1" applyProtection="1">
      <alignment horizontal="center" vertical="center" wrapText="1"/>
      <protection hidden="1"/>
    </xf>
    <xf numFmtId="0" fontId="19" fillId="7" borderId="41" xfId="0" applyFont="1" applyFill="1" applyBorder="1" applyAlignment="1">
      <alignment horizontal="center" vertical="center"/>
    </xf>
    <xf numFmtId="0" fontId="19" fillId="7" borderId="21" xfId="0" applyFont="1" applyFill="1" applyBorder="1" applyAlignment="1">
      <alignment horizontal="center" vertical="center"/>
    </xf>
    <xf numFmtId="0" fontId="19" fillId="7" borderId="42" xfId="0" applyFont="1" applyFill="1" applyBorder="1" applyAlignment="1">
      <alignment horizontal="center" vertical="center"/>
    </xf>
    <xf numFmtId="0" fontId="19" fillId="7" borderId="32" xfId="0" applyFont="1" applyFill="1" applyBorder="1" applyAlignment="1">
      <alignment horizontal="center" vertical="center"/>
    </xf>
    <xf numFmtId="0" fontId="19" fillId="7" borderId="20" xfId="0" applyFont="1" applyFill="1" applyBorder="1" applyAlignment="1">
      <alignment horizontal="center" vertical="center"/>
    </xf>
    <xf numFmtId="0" fontId="19" fillId="7" borderId="38" xfId="0" applyFont="1" applyFill="1" applyBorder="1" applyAlignment="1">
      <alignment horizontal="center" vertical="center"/>
    </xf>
    <xf numFmtId="0" fontId="19" fillId="7" borderId="39" xfId="0" applyFont="1" applyFill="1" applyBorder="1" applyAlignment="1">
      <alignment horizontal="center" vertical="center"/>
    </xf>
    <xf numFmtId="0" fontId="19" fillId="7" borderId="30" xfId="0" applyFont="1" applyFill="1" applyBorder="1" applyAlignment="1">
      <alignment horizontal="center" vertical="center"/>
    </xf>
    <xf numFmtId="0" fontId="19" fillId="7" borderId="40" xfId="0" applyFont="1" applyFill="1" applyBorder="1" applyAlignment="1">
      <alignment horizontal="center" vertical="center"/>
    </xf>
    <xf numFmtId="0" fontId="42" fillId="0" borderId="30" xfId="0" applyFont="1" applyFill="1" applyBorder="1" applyAlignment="1" applyProtection="1">
      <alignment horizontal="center" vertical="center" shrinkToFit="1"/>
      <protection hidden="1"/>
    </xf>
    <xf numFmtId="0" fontId="42" fillId="0" borderId="51" xfId="0" applyFont="1" applyFill="1" applyBorder="1" applyAlignment="1" applyProtection="1">
      <alignment horizontal="center" vertical="center" shrinkToFit="1"/>
      <protection hidden="1"/>
    </xf>
    <xf numFmtId="0" fontId="42" fillId="0" borderId="40" xfId="0" applyFont="1" applyFill="1" applyBorder="1" applyAlignment="1" applyProtection="1">
      <alignment horizontal="center" vertical="center" shrinkToFit="1"/>
      <protection hidden="1"/>
    </xf>
    <xf numFmtId="0" fontId="42" fillId="0" borderId="29" xfId="0" applyFont="1" applyFill="1" applyBorder="1" applyAlignment="1" applyProtection="1">
      <alignment horizontal="center" vertical="center" shrinkToFit="1"/>
      <protection hidden="1"/>
    </xf>
    <xf numFmtId="0" fontId="42" fillId="0" borderId="50" xfId="0" applyFont="1" applyFill="1" applyBorder="1" applyAlignment="1" applyProtection="1">
      <alignment horizontal="center" vertical="center" shrinkToFit="1"/>
      <protection hidden="1"/>
    </xf>
    <xf numFmtId="0" fontId="42" fillId="0" borderId="37" xfId="0" applyFont="1" applyFill="1" applyBorder="1" applyAlignment="1" applyProtection="1">
      <alignment horizontal="center" vertical="center" shrinkToFit="1"/>
      <protection hidden="1"/>
    </xf>
    <xf numFmtId="0" fontId="42" fillId="0" borderId="20" xfId="0" applyFont="1" applyFill="1" applyBorder="1" applyAlignment="1" applyProtection="1">
      <alignment horizontal="center" vertical="center" shrinkToFit="1"/>
      <protection hidden="1"/>
    </xf>
    <xf numFmtId="0" fontId="42" fillId="0" borderId="47" xfId="0" applyFont="1" applyFill="1" applyBorder="1" applyAlignment="1" applyProtection="1">
      <alignment horizontal="center" vertical="center" shrinkToFit="1"/>
      <protection hidden="1"/>
    </xf>
    <xf numFmtId="0" fontId="42" fillId="0" borderId="38" xfId="0" applyFont="1" applyFill="1" applyBorder="1" applyAlignment="1" applyProtection="1">
      <alignment horizontal="center" vertical="center" shrinkToFit="1"/>
      <protection hidden="1"/>
    </xf>
    <xf numFmtId="0" fontId="18" fillId="9" borderId="1" xfId="0" quotePrefix="1" applyNumberFormat="1" applyFont="1" applyFill="1" applyBorder="1" applyAlignment="1">
      <alignment horizontal="center"/>
    </xf>
    <xf numFmtId="0" fontId="18" fillId="9" borderId="2" xfId="0" quotePrefix="1" applyNumberFormat="1" applyFont="1" applyFill="1" applyBorder="1" applyAlignment="1">
      <alignment horizontal="center"/>
    </xf>
    <xf numFmtId="0" fontId="18" fillId="9" borderId="3" xfId="0" quotePrefix="1" applyNumberFormat="1" applyFont="1" applyFill="1" applyBorder="1" applyAlignment="1">
      <alignment horizontal="center"/>
    </xf>
    <xf numFmtId="0" fontId="16" fillId="8" borderId="1" xfId="0" quotePrefix="1" applyNumberFormat="1" applyFont="1" applyFill="1" applyBorder="1" applyAlignment="1">
      <alignment horizontal="center"/>
    </xf>
    <xf numFmtId="0" fontId="16" fillId="8" borderId="2" xfId="0" quotePrefix="1" applyNumberFormat="1" applyFont="1" applyFill="1" applyBorder="1" applyAlignment="1">
      <alignment horizontal="center"/>
    </xf>
    <xf numFmtId="0" fontId="16" fillId="8" borderId="3" xfId="0" quotePrefix="1" applyNumberFormat="1" applyFont="1" applyFill="1" applyBorder="1" applyAlignment="1">
      <alignment horizontal="center"/>
    </xf>
    <xf numFmtId="0" fontId="15" fillId="10" borderId="1" xfId="0" applyFont="1" applyFill="1" applyBorder="1" applyAlignment="1">
      <alignment horizontal="center"/>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1" xfId="0" quotePrefix="1" applyFont="1" applyFill="1" applyBorder="1" applyAlignment="1">
      <alignment horizontal="center"/>
    </xf>
    <xf numFmtId="0" fontId="15" fillId="10" borderId="2" xfId="0" quotePrefix="1" applyFont="1" applyFill="1" applyBorder="1" applyAlignment="1">
      <alignment horizontal="center"/>
    </xf>
    <xf numFmtId="0" fontId="15" fillId="4" borderId="1"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15" fillId="4" borderId="1" xfId="0" quotePrefix="1" applyFont="1" applyFill="1" applyBorder="1" applyAlignment="1">
      <alignment horizontal="center"/>
    </xf>
    <xf numFmtId="0" fontId="15" fillId="4" borderId="2" xfId="0" quotePrefix="1" applyFont="1" applyFill="1" applyBorder="1" applyAlignment="1">
      <alignment horizontal="center"/>
    </xf>
    <xf numFmtId="0" fontId="17" fillId="0" borderId="1"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6" xfId="0" applyFont="1" applyBorder="1" applyAlignment="1" applyProtection="1">
      <alignment horizontal="center"/>
    </xf>
  </cellXfs>
  <cellStyles count="95">
    <cellStyle name="Comma" xfId="1" builtinId="3"/>
    <cellStyle name="Followed Hyperlink" xfId="3" builtinId="9" hidden="1"/>
    <cellStyle name="Followed Hyperlink" xfId="5" builtinId="9" hidden="1"/>
    <cellStyle name="Followed Hyperlink" xfId="7"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Hyperlink" xfId="2" builtinId="8" hidden="1"/>
    <cellStyle name="Hyperlink" xfId="4" builtinId="8" hidden="1"/>
    <cellStyle name="Hyperlink" xfId="6" builtinId="8" hidden="1"/>
    <cellStyle name="Hyperlink" xfId="10" builtinId="8"/>
    <cellStyle name="Normal" xfId="0" builtinId="0"/>
    <cellStyle name="Normal 2" xfId="9"/>
    <cellStyle name="Note" xfId="8" builtinId="10"/>
  </cellStyles>
  <dxfs count="975">
    <dxf>
      <font>
        <color theme="1"/>
      </font>
      <fill>
        <patternFill patternType="solid">
          <fgColor indexed="64"/>
          <bgColor rgb="FFFFFF00"/>
        </patternFill>
      </fill>
    </dxf>
    <dxf>
      <font>
        <color theme="0"/>
      </font>
      <fill>
        <patternFill patternType="solid">
          <fgColor indexed="64"/>
          <bgColor rgb="FFFF0000"/>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theme="0"/>
      </font>
    </dxf>
    <dxf>
      <font>
        <color rgb="FFFFFFCC"/>
      </font>
      <fill>
        <patternFill>
          <bgColor rgb="FFFFFFCC"/>
        </patternFill>
      </fill>
    </dxf>
    <dxf>
      <font>
        <color theme="0"/>
      </font>
    </dxf>
    <dxf>
      <font>
        <color rgb="FFFF0000"/>
      </font>
      <fill>
        <patternFill>
          <bgColor theme="5" tint="0.79998168889431442"/>
        </patternFill>
      </fill>
    </dxf>
    <dxf>
      <font>
        <color theme="0"/>
      </font>
    </dxf>
    <dxf>
      <font>
        <condense val="0"/>
        <extend val="0"/>
        <color indexed="9"/>
      </font>
    </dxf>
    <dxf>
      <fill>
        <patternFill>
          <bgColor indexed="10"/>
        </patternFill>
      </fill>
    </dxf>
    <dxf>
      <font>
        <condense val="0"/>
        <extend val="0"/>
        <color indexed="9"/>
      </font>
    </dxf>
    <dxf>
      <fill>
        <patternFill patternType="none">
          <bgColor indexed="65"/>
        </patternFill>
      </fill>
    </dxf>
    <dxf>
      <font>
        <color rgb="FF0070C0"/>
        <name val="Cambria"/>
        <scheme val="none"/>
      </font>
      <fill>
        <patternFill>
          <bgColor rgb="FF0070C0"/>
        </patternFill>
      </fill>
    </dxf>
    <dxf>
      <fill>
        <patternFill patternType="none">
          <bgColor indexed="65"/>
        </patternFill>
      </fill>
    </dxf>
    <dxf>
      <font>
        <condense val="0"/>
        <extend val="0"/>
        <color indexed="8"/>
      </font>
    </dxf>
    <dxf>
      <fill>
        <patternFill patternType="none">
          <bgColor indexed="65"/>
        </patternFill>
      </fill>
    </dxf>
    <dxf>
      <font>
        <color auto="1"/>
        <name val="Cambria"/>
        <scheme val="none"/>
      </font>
    </dxf>
    <dxf>
      <fill>
        <patternFill patternType="none">
          <bgColor indexed="6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theme="2"/>
      </font>
      <fill>
        <patternFill>
          <bgColor theme="0" tint="-4.9989318521683403E-2"/>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CFFB3"/>
      </font>
      <fill>
        <patternFill patternType="solid">
          <fgColor indexed="64"/>
          <bgColor rgb="FFFCFFB3"/>
        </patternFill>
      </fill>
    </dxf>
    <dxf>
      <font>
        <color rgb="FFFCFFB3"/>
      </font>
      <fill>
        <patternFill patternType="solid">
          <fgColor indexed="64"/>
          <bgColor rgb="FFFCFFB3"/>
        </patternFill>
      </fill>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dxf>
    <dxf>
      <font>
        <color rgb="FFFFFFCC"/>
      </font>
    </dxf>
    <dxf>
      <font>
        <color rgb="FFFFFFCC"/>
      </font>
    </dxf>
    <dxf>
      <font>
        <color rgb="FFFFFFCC"/>
      </font>
    </dxf>
    <dxf>
      <font>
        <color rgb="FFFFFFCC"/>
      </font>
    </dxf>
    <dxf>
      <font>
        <color rgb="FFFFFFCC"/>
      </font>
    </dxf>
    <dxf>
      <font>
        <color rgb="FFFFFFCC"/>
      </font>
    </dxf>
    <dxf>
      <font>
        <color rgb="FFFFFFCC"/>
      </font>
    </dxf>
    <dxf>
      <font>
        <color theme="9" tint="0.79998168889431442"/>
      </font>
    </dxf>
    <dxf>
      <font>
        <color auto="1"/>
      </font>
      <fill>
        <patternFill>
          <bgColor rgb="FFFFFF00"/>
        </patternFill>
      </fill>
    </dxf>
    <dxf>
      <font>
        <color theme="0"/>
      </font>
      <fill>
        <patternFill>
          <bgColor theme="0"/>
        </patternFill>
      </fill>
    </dxf>
    <dxf>
      <font>
        <color rgb="FF0000FF"/>
      </font>
    </dxf>
    <dxf>
      <font>
        <color rgb="FFFFFFCC"/>
      </font>
      <fill>
        <patternFill>
          <bgColor rgb="FFFFFFCC"/>
        </patternFill>
      </fill>
    </dxf>
    <dxf>
      <font>
        <color rgb="FFFFFFCC"/>
      </font>
      <fill>
        <patternFill>
          <bgColor rgb="FFFFFFCC"/>
        </patternFill>
      </fill>
    </dxf>
    <dxf>
      <font>
        <color theme="0"/>
      </font>
    </dxf>
    <dxf>
      <font>
        <color rgb="FFFFFFCC"/>
      </font>
      <fill>
        <patternFill>
          <bgColor rgb="FFFFFFCC"/>
        </patternFill>
      </fill>
    </dxf>
    <dxf>
      <font>
        <color theme="0"/>
      </font>
    </dxf>
    <dxf>
      <font>
        <color theme="9" tint="0.79998168889431442"/>
      </font>
    </dxf>
    <dxf>
      <font>
        <color theme="0"/>
      </font>
      <fill>
        <patternFill patternType="solid">
          <fgColor indexed="64"/>
          <bgColor theme="0"/>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theme="9" tint="0.79998168889431442"/>
      </font>
    </dxf>
    <dxf>
      <font>
        <color rgb="FF9C0006"/>
      </font>
    </dxf>
    <dxf>
      <font>
        <color theme="5" tint="0.79998168889431442"/>
      </font>
      <fill>
        <patternFill patternType="solid">
          <fgColor theme="5" tint="0.79998168889431442"/>
          <bgColor theme="5" tint="0.79998168889431442"/>
        </patternFill>
      </fill>
    </dxf>
    <dxf>
      <font>
        <color rgb="FFFFFFCC"/>
      </font>
    </dxf>
    <dxf>
      <font>
        <color rgb="FFFFFFCC"/>
      </font>
    </dxf>
    <dxf>
      <font>
        <color rgb="FFFFFFCC"/>
      </font>
    </dxf>
    <dxf>
      <font>
        <color rgb="FFFFFFCC"/>
      </font>
    </dxf>
    <dxf>
      <font>
        <color rgb="FFFFFFCC"/>
      </font>
    </dxf>
    <dxf>
      <font>
        <color rgb="FFFFFFCC"/>
      </font>
    </dxf>
    <dxf>
      <font>
        <color rgb="FFFFFFCC"/>
      </font>
    </dxf>
    <dxf>
      <font>
        <color rgb="FFFFFFCC"/>
      </font>
    </dxf>
    <dxf>
      <font>
        <color theme="9" tint="0.79998168889431442"/>
      </font>
    </dxf>
    <dxf>
      <font>
        <color auto="1"/>
      </font>
      <fill>
        <patternFill>
          <bgColor rgb="FFFFFF00"/>
        </patternFill>
      </fill>
    </dxf>
    <dxf>
      <font>
        <color theme="0"/>
      </font>
      <fill>
        <patternFill>
          <bgColor theme="0"/>
        </patternFill>
      </fill>
    </dxf>
    <dxf>
      <font>
        <color rgb="FF0000FF"/>
      </font>
    </dxf>
    <dxf>
      <font>
        <color rgb="FFFFFFCC"/>
      </font>
      <fill>
        <patternFill>
          <bgColor rgb="FFFFFFCC"/>
        </patternFill>
      </fill>
    </dxf>
    <dxf>
      <font>
        <color rgb="FFFFFFCC"/>
      </font>
      <fill>
        <patternFill>
          <bgColor rgb="FFFFFFCC"/>
        </patternFill>
      </fill>
    </dxf>
    <dxf>
      <font>
        <color theme="0"/>
      </font>
    </dxf>
    <dxf>
      <font>
        <color rgb="FFFFFFCC"/>
      </font>
      <fill>
        <patternFill>
          <bgColor rgb="FFFFFFCC"/>
        </patternFill>
      </fill>
    </dxf>
    <dxf>
      <font>
        <color theme="0"/>
      </font>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theme" Target="theme/theme1.xml"/><Relationship Id="rId25" Type="http://schemas.openxmlformats.org/officeDocument/2006/relationships/styles" Target="styles.xml"/><Relationship Id="rId26" Type="http://schemas.openxmlformats.org/officeDocument/2006/relationships/sharedStrings" Target="sharedStrings.xml"/><Relationship Id="rId27"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G9" sqref="G9:H9"/>
    </sheetView>
  </sheetViews>
  <sheetFormatPr baseColWidth="10" defaultColWidth="10.83203125" defaultRowHeight="18" x14ac:dyDescent="0"/>
  <cols>
    <col min="1" max="1" width="13.6640625" style="266" bestFit="1" customWidth="1"/>
    <col min="2" max="2" width="16.6640625" style="266" bestFit="1" customWidth="1"/>
    <col min="3" max="3" width="18.1640625" style="266" bestFit="1" customWidth="1"/>
    <col min="4" max="6" width="10.83203125" style="266"/>
    <col min="7" max="7" width="16.1640625" style="266" customWidth="1"/>
    <col min="8" max="8" width="23.6640625" style="266" customWidth="1"/>
    <col min="9" max="9" width="3.33203125" style="266" bestFit="1" customWidth="1"/>
    <col min="10" max="10" width="3.6640625" style="266" bestFit="1" customWidth="1"/>
    <col min="11" max="16384" width="10.83203125" style="266"/>
  </cols>
  <sheetData>
    <row r="1" spans="1:14" ht="20.25" customHeight="1" thickBot="1">
      <c r="A1" s="403" t="s">
        <v>205</v>
      </c>
      <c r="B1" s="403"/>
      <c r="C1" s="403"/>
      <c r="D1" s="403"/>
      <c r="E1" s="403"/>
      <c r="F1" s="270" t="s">
        <v>85</v>
      </c>
      <c r="G1" s="410" t="s">
        <v>86</v>
      </c>
      <c r="H1" s="410"/>
      <c r="I1" s="410"/>
      <c r="J1" s="410"/>
      <c r="K1" s="92">
        <v>595999</v>
      </c>
      <c r="L1" s="174"/>
      <c r="M1" s="174"/>
      <c r="N1" s="174"/>
    </row>
    <row r="2" spans="1:14" ht="20.25" customHeight="1" thickBot="1">
      <c r="A2" s="276"/>
      <c r="B2" s="267"/>
      <c r="C2" s="267"/>
      <c r="D2" s="267"/>
      <c r="E2" s="267"/>
      <c r="F2" s="271" t="s">
        <v>71</v>
      </c>
      <c r="G2" s="404" t="s">
        <v>56</v>
      </c>
      <c r="H2" s="404"/>
      <c r="I2" s="411" t="s">
        <v>87</v>
      </c>
      <c r="J2" s="414" t="s">
        <v>88</v>
      </c>
      <c r="K2" s="174"/>
      <c r="L2" s="174"/>
      <c r="M2" s="174"/>
      <c r="N2" s="174"/>
    </row>
    <row r="3" spans="1:14" ht="19.5" thickBot="1">
      <c r="A3" s="282" t="s">
        <v>79</v>
      </c>
      <c r="B3" s="284" t="s">
        <v>20</v>
      </c>
      <c r="C3" s="280" t="s">
        <v>45</v>
      </c>
      <c r="D3" s="286">
        <v>2</v>
      </c>
      <c r="E3" s="268"/>
      <c r="F3" s="272" t="s">
        <v>72</v>
      </c>
      <c r="G3" s="405" t="s">
        <v>137</v>
      </c>
      <c r="H3" s="405"/>
      <c r="I3" s="412"/>
      <c r="J3" s="415"/>
      <c r="K3" s="174"/>
      <c r="L3" s="174"/>
      <c r="M3" s="174"/>
      <c r="N3" s="174"/>
    </row>
    <row r="4" spans="1:14" ht="19.5" thickBot="1">
      <c r="A4" s="282" t="s">
        <v>80</v>
      </c>
      <c r="B4" s="285" t="s">
        <v>26</v>
      </c>
      <c r="C4" s="281" t="s">
        <v>83</v>
      </c>
      <c r="D4" s="285">
        <v>1</v>
      </c>
      <c r="E4" s="268"/>
      <c r="F4" s="272" t="s">
        <v>73</v>
      </c>
      <c r="G4" s="405" t="s">
        <v>69</v>
      </c>
      <c r="H4" s="405"/>
      <c r="I4" s="412"/>
      <c r="J4" s="415"/>
      <c r="K4" s="174"/>
      <c r="L4" s="174"/>
      <c r="M4" s="174"/>
      <c r="N4" s="174"/>
    </row>
    <row r="5" spans="1:14" ht="19" customHeight="1" thickBot="1">
      <c r="A5" s="283" t="s">
        <v>81</v>
      </c>
      <c r="B5" s="397" t="s">
        <v>59</v>
      </c>
      <c r="C5" s="398"/>
      <c r="D5" s="399"/>
      <c r="E5" s="174"/>
      <c r="F5" s="272" t="s">
        <v>74</v>
      </c>
      <c r="G5" s="406" t="s">
        <v>53</v>
      </c>
      <c r="H5" s="407"/>
      <c r="I5" s="412"/>
      <c r="J5" s="415"/>
      <c r="K5" s="174"/>
      <c r="L5" s="174"/>
      <c r="M5" s="174"/>
      <c r="N5" s="174"/>
    </row>
    <row r="6" spans="1:14" ht="19.5" thickBot="1">
      <c r="A6" s="282" t="s">
        <v>82</v>
      </c>
      <c r="B6" s="400">
        <v>43288</v>
      </c>
      <c r="C6" s="401"/>
      <c r="D6" s="402"/>
      <c r="E6" s="174"/>
      <c r="F6" s="272" t="s">
        <v>75</v>
      </c>
      <c r="G6" s="405" t="s">
        <v>52</v>
      </c>
      <c r="H6" s="405"/>
      <c r="I6" s="412"/>
      <c r="J6" s="415"/>
      <c r="K6" s="174"/>
      <c r="L6" s="174"/>
      <c r="M6" s="174"/>
      <c r="N6" s="174"/>
    </row>
    <row r="7" spans="1:14" ht="19.5" thickBot="1">
      <c r="A7" s="277"/>
      <c r="B7" s="174"/>
      <c r="C7" s="174"/>
      <c r="D7" s="174"/>
      <c r="E7" s="174"/>
      <c r="F7" s="273" t="s">
        <v>76</v>
      </c>
      <c r="G7" s="408" t="s">
        <v>66</v>
      </c>
      <c r="H7" s="408"/>
      <c r="I7" s="413"/>
      <c r="J7" s="415"/>
      <c r="K7" s="174"/>
      <c r="L7" s="174"/>
      <c r="M7" s="174"/>
      <c r="N7" s="174"/>
    </row>
    <row r="8" spans="1:14" ht="19.5" thickBot="1">
      <c r="A8" s="278" t="s">
        <v>97</v>
      </c>
      <c r="B8" s="312">
        <f>VLOOKUP(HSL_Format, AgeAtList,2,0)</f>
        <v>43281</v>
      </c>
      <c r="C8" s="279" t="s">
        <v>125</v>
      </c>
      <c r="D8" s="314">
        <f>8-EmptyLanes</f>
        <v>8</v>
      </c>
      <c r="E8" s="174"/>
      <c r="F8" s="274" t="s">
        <v>77</v>
      </c>
      <c r="G8" s="409" t="s">
        <v>64</v>
      </c>
      <c r="H8" s="409"/>
      <c r="I8" s="417"/>
      <c r="J8" s="415"/>
      <c r="K8" s="174"/>
      <c r="L8" s="174"/>
      <c r="M8" s="174"/>
      <c r="N8" s="174"/>
    </row>
    <row r="9" spans="1:14" ht="19.5" thickBot="1">
      <c r="A9" s="278" t="s">
        <v>124</v>
      </c>
      <c r="B9" s="313">
        <f>COUNTBLANK(G2:G9)</f>
        <v>0</v>
      </c>
      <c r="C9" s="279" t="s">
        <v>126</v>
      </c>
      <c r="D9" s="314">
        <f>NumberOfTeams+1</f>
        <v>9</v>
      </c>
      <c r="E9" s="174"/>
      <c r="F9" s="275" t="s">
        <v>78</v>
      </c>
      <c r="G9" s="408" t="s">
        <v>59</v>
      </c>
      <c r="H9" s="408"/>
      <c r="I9" s="418"/>
      <c r="J9" s="416"/>
      <c r="K9" s="174"/>
      <c r="L9" s="174"/>
      <c r="M9" s="174"/>
      <c r="N9" s="174"/>
    </row>
    <row r="10" spans="1:14">
      <c r="A10" s="250"/>
      <c r="B10" s="66"/>
      <c r="C10" s="66"/>
      <c r="D10" s="66"/>
      <c r="E10" s="174"/>
      <c r="F10" s="174"/>
      <c r="G10" s="174"/>
      <c r="H10" s="174"/>
      <c r="I10" s="174"/>
      <c r="J10" s="174"/>
      <c r="K10" s="174"/>
      <c r="L10" s="174"/>
      <c r="M10" s="174"/>
      <c r="N10" s="174"/>
    </row>
    <row r="11" spans="1:14" ht="19.5" thickBot="1">
      <c r="A11" s="250"/>
      <c r="C11" s="66"/>
      <c r="E11" s="174"/>
      <c r="F11" s="174"/>
      <c r="G11" s="174"/>
      <c r="H11" s="174"/>
      <c r="I11" s="174"/>
      <c r="J11" s="174"/>
      <c r="K11" s="174"/>
      <c r="L11" s="174"/>
      <c r="M11" s="174"/>
      <c r="N11" s="174"/>
    </row>
    <row r="12" spans="1:14" ht="19" customHeight="1" thickBot="1">
      <c r="B12" s="419" t="s">
        <v>130</v>
      </c>
      <c r="C12" s="420"/>
      <c r="D12" s="420"/>
      <c r="E12" s="420"/>
      <c r="F12" s="420"/>
      <c r="G12" s="420"/>
      <c r="H12" s="420"/>
      <c r="I12" s="420"/>
      <c r="J12" s="421"/>
      <c r="K12" s="174"/>
      <c r="L12" s="174"/>
      <c r="M12" s="174"/>
      <c r="N12" s="174"/>
    </row>
    <row r="13" spans="1:14" ht="18" customHeight="1">
      <c r="B13" s="422" t="s">
        <v>181</v>
      </c>
      <c r="C13" s="423"/>
      <c r="D13" s="423"/>
      <c r="E13" s="423"/>
      <c r="F13" s="423"/>
      <c r="G13" s="423"/>
      <c r="H13" s="423"/>
      <c r="I13" s="423"/>
      <c r="J13" s="424"/>
      <c r="K13" s="174"/>
      <c r="L13" s="174"/>
      <c r="M13" s="174"/>
      <c r="N13" s="174"/>
    </row>
    <row r="14" spans="1:14" ht="19.5" thickBot="1">
      <c r="B14" s="425"/>
      <c r="C14" s="426"/>
      <c r="D14" s="426"/>
      <c r="E14" s="426"/>
      <c r="F14" s="426"/>
      <c r="G14" s="426"/>
      <c r="H14" s="426"/>
      <c r="I14" s="426"/>
      <c r="J14" s="427"/>
      <c r="K14" s="174"/>
      <c r="L14" s="174"/>
      <c r="M14" s="174"/>
      <c r="N14" s="174"/>
    </row>
    <row r="15" spans="1:14" ht="18" customHeight="1">
      <c r="B15" s="422" t="s">
        <v>195</v>
      </c>
      <c r="C15" s="423"/>
      <c r="D15" s="423"/>
      <c r="E15" s="423"/>
      <c r="F15" s="423"/>
      <c r="G15" s="423"/>
      <c r="H15" s="423"/>
      <c r="I15" s="423"/>
      <c r="J15" s="424"/>
      <c r="K15" s="174"/>
      <c r="L15" s="174"/>
      <c r="M15" s="174"/>
      <c r="N15" s="174"/>
    </row>
    <row r="16" spans="1:14" ht="19.5" thickBot="1">
      <c r="B16" s="425"/>
      <c r="C16" s="426"/>
      <c r="D16" s="426"/>
      <c r="E16" s="426"/>
      <c r="F16" s="426"/>
      <c r="G16" s="426"/>
      <c r="H16" s="426"/>
      <c r="I16" s="426"/>
      <c r="J16" s="427"/>
      <c r="K16" s="174"/>
      <c r="L16" s="174"/>
      <c r="M16" s="174"/>
      <c r="N16" s="174"/>
    </row>
    <row r="17" spans="1:14" ht="18" customHeight="1">
      <c r="B17" s="422" t="s">
        <v>196</v>
      </c>
      <c r="C17" s="423"/>
      <c r="D17" s="423"/>
      <c r="E17" s="423"/>
      <c r="F17" s="423"/>
      <c r="G17" s="423"/>
      <c r="H17" s="423"/>
      <c r="I17" s="423"/>
      <c r="J17" s="424"/>
      <c r="K17" s="174"/>
      <c r="L17" s="174"/>
      <c r="M17" s="174"/>
      <c r="N17" s="174"/>
    </row>
    <row r="18" spans="1:14" ht="19.5" thickBot="1">
      <c r="B18" s="425"/>
      <c r="C18" s="426"/>
      <c r="D18" s="426"/>
      <c r="E18" s="426"/>
      <c r="F18" s="426"/>
      <c r="G18" s="426"/>
      <c r="H18" s="426"/>
      <c r="I18" s="426"/>
      <c r="J18" s="427"/>
      <c r="K18" s="174"/>
      <c r="L18" s="174"/>
      <c r="M18" s="174"/>
      <c r="N18" s="174"/>
    </row>
    <row r="19" spans="1:14" ht="18" customHeight="1">
      <c r="B19" s="422" t="s">
        <v>2181</v>
      </c>
      <c r="C19" s="423"/>
      <c r="D19" s="423"/>
      <c r="E19" s="423"/>
      <c r="F19" s="423"/>
      <c r="G19" s="423"/>
      <c r="H19" s="423"/>
      <c r="I19" s="423"/>
      <c r="J19" s="424"/>
      <c r="K19" s="174"/>
      <c r="L19" s="174"/>
      <c r="M19" s="174"/>
      <c r="N19" s="174"/>
    </row>
    <row r="20" spans="1:14" ht="19.5" thickBot="1">
      <c r="B20" s="425"/>
      <c r="C20" s="426"/>
      <c r="D20" s="426"/>
      <c r="E20" s="426"/>
      <c r="F20" s="426"/>
      <c r="G20" s="426"/>
      <c r="H20" s="426"/>
      <c r="I20" s="426"/>
      <c r="J20" s="427"/>
      <c r="K20" s="174"/>
      <c r="L20" s="174"/>
      <c r="M20" s="174"/>
      <c r="N20" s="174"/>
    </row>
    <row r="21" spans="1:14">
      <c r="A21" s="250"/>
      <c r="B21" s="66"/>
      <c r="C21" s="66"/>
      <c r="D21" s="66"/>
      <c r="E21" s="174"/>
      <c r="F21" s="174"/>
      <c r="G21" s="174"/>
      <c r="H21" s="174"/>
      <c r="I21" s="174"/>
      <c r="J21" s="174"/>
      <c r="K21" s="174"/>
      <c r="L21" s="174"/>
      <c r="M21" s="174"/>
      <c r="N21" s="174"/>
    </row>
    <row r="22" spans="1:14">
      <c r="A22" s="250"/>
      <c r="B22" s="66"/>
      <c r="C22" s="66"/>
      <c r="D22" s="66"/>
      <c r="E22" s="174"/>
      <c r="F22" s="174"/>
      <c r="G22" s="174"/>
      <c r="H22" s="174"/>
      <c r="I22" s="174"/>
      <c r="J22" s="174"/>
      <c r="K22" s="174"/>
      <c r="L22" s="174"/>
      <c r="M22" s="174"/>
      <c r="N22" s="174"/>
    </row>
    <row r="23" spans="1:14">
      <c r="A23" s="250"/>
      <c r="B23" s="66"/>
      <c r="C23" s="66"/>
      <c r="D23" s="66"/>
      <c r="E23" s="174"/>
      <c r="F23" s="174"/>
      <c r="G23" s="174"/>
      <c r="H23" s="174"/>
      <c r="I23" s="174"/>
      <c r="J23" s="174"/>
      <c r="K23" s="174"/>
      <c r="L23" s="174"/>
      <c r="M23" s="174"/>
      <c r="N23" s="174"/>
    </row>
    <row r="24" spans="1:14">
      <c r="A24" s="250"/>
      <c r="B24" s="66"/>
      <c r="C24" s="66"/>
      <c r="D24" s="66"/>
      <c r="E24" s="174"/>
      <c r="F24" s="174"/>
      <c r="G24" s="174"/>
      <c r="H24" s="174"/>
      <c r="I24" s="174"/>
      <c r="J24" s="174"/>
      <c r="K24" s="174"/>
      <c r="L24" s="174"/>
      <c r="M24" s="174"/>
      <c r="N24" s="174"/>
    </row>
    <row r="25" spans="1:14">
      <c r="A25" s="250"/>
      <c r="B25" s="66"/>
      <c r="C25" s="66"/>
      <c r="D25" s="66"/>
      <c r="E25" s="174"/>
      <c r="F25" s="174"/>
      <c r="G25" s="174"/>
      <c r="H25" s="174"/>
      <c r="I25" s="174"/>
      <c r="J25" s="174"/>
      <c r="K25" s="174"/>
      <c r="L25" s="174"/>
      <c r="M25" s="174"/>
      <c r="N25" s="174"/>
    </row>
  </sheetData>
  <sheetProtection algorithmName="SHA-512" hashValue="UR6qVFDOicyCVWoDgroad7xoqzeh0qZoJsDkMsNR2b3ej6II4LTnPg/cLlZ3Q/2vLxe3F/whsw4zG+Xfh9ChLA==" saltValue="jHCUuQWbO1snV1N7oFVuSw==" spinCount="100000" sheet="1" objects="1" scenarios="1" selectLockedCells="1"/>
  <mergeCells count="20">
    <mergeCell ref="B12:J12"/>
    <mergeCell ref="B15:J16"/>
    <mergeCell ref="B17:J18"/>
    <mergeCell ref="B19:J20"/>
    <mergeCell ref="B13:J14"/>
    <mergeCell ref="G7:H7"/>
    <mergeCell ref="G8:H8"/>
    <mergeCell ref="G9:H9"/>
    <mergeCell ref="G1:J1"/>
    <mergeCell ref="I2:I7"/>
    <mergeCell ref="J2:J9"/>
    <mergeCell ref="I8:I9"/>
    <mergeCell ref="B5:D5"/>
    <mergeCell ref="B6:D6"/>
    <mergeCell ref="A1:E1"/>
    <mergeCell ref="G2:H2"/>
    <mergeCell ref="G3:H3"/>
    <mergeCell ref="G4:H4"/>
    <mergeCell ref="G5:H5"/>
    <mergeCell ref="G6:H6"/>
  </mergeCells>
  <dataValidations count="5">
    <dataValidation type="date" operator="greaterThan" allowBlank="1" showInputMessage="1" showErrorMessage="1" error="Date format is dd/mm/yyyy  _x000a_ie 11/12/2013" sqref="B6:D6">
      <formula1>36892</formula1>
    </dataValidation>
    <dataValidation type="list" allowBlank="1" showInputMessage="1" showErrorMessage="1" sqref="B3">
      <formula1>HSL_Formats</formula1>
    </dataValidation>
    <dataValidation type="list" allowBlank="1" showInputMessage="1" showErrorMessage="1" sqref="D3">
      <formula1>HSL_Divisions</formula1>
    </dataValidation>
    <dataValidation type="list" allowBlank="1" showInputMessage="1" showErrorMessage="1" sqref="B4">
      <formula1>HSL_Rounds</formula1>
    </dataValidation>
    <dataValidation type="list" allowBlank="1" showInputMessage="1" showErrorMessage="1" sqref="G2:G9">
      <formula1>HSL_Clubs</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topLeftCell="A78" zoomScale="60" zoomScaleNormal="60" zoomScalePageLayoutView="60" workbookViewId="0">
      <selection activeCell="Q111" sqref="Q111"/>
    </sheetView>
  </sheetViews>
  <sheetFormatPr baseColWidth="10" defaultColWidth="11" defaultRowHeight="15" x14ac:dyDescent="0"/>
  <cols>
    <col min="1" max="1" width="2.83203125" style="66" customWidth="1"/>
    <col min="2" max="7" width="11" style="66"/>
    <col min="8" max="8" width="4.33203125" style="236" hidden="1" customWidth="1"/>
    <col min="9" max="9" width="7" style="236" hidden="1" customWidth="1"/>
    <col min="10" max="12" width="4.33203125" style="236" hidden="1" customWidth="1"/>
    <col min="13" max="13" width="5.1640625" style="236" hidden="1" customWidth="1"/>
    <col min="14" max="14" width="6.5" style="294" hidden="1" customWidth="1"/>
    <col min="15" max="15" width="4.83203125" style="250" hidden="1" customWidth="1"/>
    <col min="16" max="16" width="19.1640625" style="66" customWidth="1"/>
    <col min="17" max="17" width="11" style="66"/>
    <col min="18" max="18" width="11" style="66" customWidth="1"/>
    <col min="19" max="19" width="11.1640625" style="66" customWidth="1"/>
    <col min="20" max="20" width="9.5" style="66" customWidth="1"/>
    <col min="21" max="21" width="9.6640625" style="66" customWidth="1"/>
    <col min="22" max="25" width="11" style="66" hidden="1" customWidth="1"/>
    <col min="26" max="29" width="2.5" style="66" hidden="1" customWidth="1"/>
    <col min="30" max="31" width="11" style="66" hidden="1" customWidth="1"/>
    <col min="32" max="32" width="4" style="66" hidden="1" customWidth="1"/>
    <col min="33" max="33" width="3.6640625" style="66" hidden="1" customWidth="1"/>
    <col min="34" max="34" width="5" style="66" hidden="1" customWidth="1"/>
    <col min="35" max="35" width="4.5" style="66" hidden="1" customWidth="1"/>
    <col min="36" max="36" width="5.1640625" style="66" hidden="1" customWidth="1"/>
    <col min="37" max="37" width="4.6640625" style="66" hidden="1" customWidth="1"/>
    <col min="38" max="38" width="5.1640625" style="66" hidden="1" customWidth="1"/>
    <col min="39" max="39" width="4.6640625" style="66" hidden="1" customWidth="1"/>
    <col min="40" max="40" width="4.83203125" style="66" hidden="1" customWidth="1"/>
    <col min="41" max="41" width="3.1640625" style="66" hidden="1" customWidth="1"/>
    <col min="42" max="43" width="11" style="66" hidden="1" customWidth="1"/>
    <col min="44" max="44" width="5.1640625" style="66" hidden="1" customWidth="1"/>
    <col min="45" max="45" width="4.6640625" style="66" hidden="1" customWidth="1"/>
    <col min="46" max="46" width="5.1640625" style="66" hidden="1" customWidth="1"/>
    <col min="47" max="47" width="4.6640625" style="66" hidden="1" customWidth="1"/>
    <col min="48" max="48" width="5.1640625" style="66" hidden="1" customWidth="1"/>
    <col min="49" max="49" width="4.6640625" style="66" hidden="1" customWidth="1"/>
    <col min="50" max="50" width="4.5" style="66" hidden="1" customWidth="1"/>
    <col min="51" max="51" width="4" style="66" hidden="1" customWidth="1"/>
    <col min="52" max="52" width="4.1640625" style="66" hidden="1" customWidth="1"/>
    <col min="53" max="53" width="3.5" style="66" hidden="1" customWidth="1"/>
    <col min="54" max="54" width="3.83203125" style="92" customWidth="1"/>
    <col min="55" max="16384" width="11" style="66"/>
  </cols>
  <sheetData>
    <row r="1" spans="1:55" ht="16.5" thickBot="1">
      <c r="A1" s="92"/>
      <c r="D1" s="168"/>
      <c r="P1" s="169" t="s">
        <v>89</v>
      </c>
      <c r="Q1" s="488" t="s">
        <v>200</v>
      </c>
      <c r="R1" s="488"/>
      <c r="S1" s="488"/>
      <c r="T1" s="488"/>
      <c r="U1" s="495"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c r="A2" s="183"/>
      <c r="B2" s="67" t="s">
        <v>43</v>
      </c>
      <c r="C2" s="517" t="str">
        <f>Lane6_Club</f>
        <v>Tring</v>
      </c>
      <c r="D2" s="518"/>
      <c r="E2" s="518"/>
      <c r="F2" s="518"/>
      <c r="G2" s="519"/>
      <c r="H2" s="240"/>
      <c r="I2" s="240"/>
      <c r="J2" s="240"/>
      <c r="K2" s="240"/>
      <c r="L2" s="240"/>
      <c r="M2" s="240"/>
      <c r="N2" s="295"/>
      <c r="O2" s="291"/>
      <c r="P2" s="170"/>
      <c r="Q2" s="494"/>
      <c r="R2" s="494"/>
      <c r="S2" s="494"/>
      <c r="T2" s="235"/>
      <c r="U2" s="496"/>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c r="A3" s="498" t="s">
        <v>42</v>
      </c>
      <c r="B3" s="499"/>
      <c r="C3" s="241" t="str">
        <f>HSL_Format</f>
        <v>Peanuts</v>
      </c>
      <c r="D3" s="500" t="s">
        <v>90</v>
      </c>
      <c r="E3" s="501"/>
      <c r="F3" s="513">
        <f>HSL_GalaDate</f>
        <v>43288</v>
      </c>
      <c r="G3" s="514"/>
      <c r="H3" s="242"/>
      <c r="I3" s="242"/>
      <c r="J3" s="242"/>
      <c r="K3" s="242"/>
      <c r="L3" s="242"/>
      <c r="M3" s="242"/>
      <c r="N3" s="296"/>
      <c r="O3" s="292"/>
      <c r="P3" s="68">
        <f>VLOOKUP(HSL_Format, AgeAtList,2,0)</f>
        <v>43281</v>
      </c>
      <c r="Q3" s="504" t="s">
        <v>91</v>
      </c>
      <c r="R3" s="505"/>
      <c r="S3" s="505"/>
      <c r="T3" s="505"/>
      <c r="U3" s="496"/>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c r="A4" s="498" t="s">
        <v>45</v>
      </c>
      <c r="B4" s="499"/>
      <c r="C4" s="243">
        <f>HSL_Division</f>
        <v>2</v>
      </c>
      <c r="D4" s="506" t="s">
        <v>92</v>
      </c>
      <c r="E4" s="507"/>
      <c r="F4" s="515" t="str">
        <f>GALA_Venue</f>
        <v>Hitchin</v>
      </c>
      <c r="G4" s="516"/>
      <c r="H4" s="242"/>
      <c r="I4" s="242"/>
      <c r="J4" s="242"/>
      <c r="K4" s="242"/>
      <c r="L4" s="242"/>
      <c r="M4" s="242"/>
      <c r="N4" s="296"/>
      <c r="O4" s="292"/>
      <c r="P4" s="510" t="s">
        <v>46</v>
      </c>
      <c r="Q4" s="511"/>
      <c r="R4" s="511"/>
      <c r="S4" s="511"/>
      <c r="T4" s="512"/>
      <c r="U4" s="496"/>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c r="A5" s="184" t="s">
        <v>154</v>
      </c>
      <c r="B5" s="171" t="s">
        <v>84</v>
      </c>
      <c r="C5" s="172" t="s">
        <v>6</v>
      </c>
      <c r="D5" s="173" t="s">
        <v>7</v>
      </c>
      <c r="E5" s="172" t="s">
        <v>8</v>
      </c>
      <c r="F5" s="489" t="s">
        <v>9</v>
      </c>
      <c r="G5" s="490"/>
      <c r="H5" s="237"/>
      <c r="I5" s="237" t="s">
        <v>189</v>
      </c>
      <c r="J5" s="237" t="s">
        <v>190</v>
      </c>
      <c r="K5" s="237" t="s">
        <v>191</v>
      </c>
      <c r="L5" s="237" t="s">
        <v>192</v>
      </c>
      <c r="M5" s="237" t="s">
        <v>193</v>
      </c>
      <c r="N5" s="297"/>
      <c r="O5" s="293">
        <v>0</v>
      </c>
      <c r="P5" s="194" t="s">
        <v>93</v>
      </c>
      <c r="Q5" s="195" t="s">
        <v>7</v>
      </c>
      <c r="R5" s="195" t="s">
        <v>94</v>
      </c>
      <c r="S5" s="196" t="s">
        <v>6</v>
      </c>
      <c r="T5" s="197" t="s">
        <v>150</v>
      </c>
      <c r="U5" s="497"/>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ht="13">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1386</v>
      </c>
      <c r="Q6" s="204" t="s">
        <v>99</v>
      </c>
      <c r="R6" s="205">
        <v>39407</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ht="13">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1414</v>
      </c>
      <c r="Q7" s="204" t="s">
        <v>123</v>
      </c>
      <c r="R7" s="205">
        <v>39463</v>
      </c>
      <c r="S7" s="206" t="str">
        <f t="shared" si="6"/>
        <v>Under 11s</v>
      </c>
      <c r="T7" s="207" t="str">
        <f t="shared" si="7"/>
        <v>Yes</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ht="13">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1395</v>
      </c>
      <c r="Q8" s="204" t="s">
        <v>99</v>
      </c>
      <c r="R8" s="205">
        <v>39023</v>
      </c>
      <c r="S8" s="206" t="str">
        <f t="shared" si="6"/>
        <v>Under 12s</v>
      </c>
      <c r="T8" s="207" t="str">
        <f t="shared" si="7"/>
        <v>Yes</v>
      </c>
      <c r="U8" s="208">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ht="13">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1419</v>
      </c>
      <c r="Q9" s="204" t="s">
        <v>123</v>
      </c>
      <c r="R9" s="205">
        <v>39156</v>
      </c>
      <c r="S9" s="206" t="str">
        <f t="shared" si="6"/>
        <v>Under 12s</v>
      </c>
      <c r="T9" s="207" t="str">
        <f t="shared" si="7"/>
        <v>Yes</v>
      </c>
      <c r="U9" s="208">
        <f t="shared" si="34"/>
        <v>1</v>
      </c>
      <c r="V9" s="182">
        <f t="shared" si="8"/>
        <v>11</v>
      </c>
      <c r="W9" s="182">
        <f t="shared" si="9"/>
        <v>9</v>
      </c>
      <c r="X9" s="182">
        <f t="shared" si="10"/>
        <v>11</v>
      </c>
      <c r="Y9" s="182">
        <f t="shared" si="35"/>
        <v>0</v>
      </c>
      <c r="Z9" s="182">
        <f t="shared" si="36"/>
        <v>1</v>
      </c>
      <c r="AA9" s="182">
        <f t="shared" si="37"/>
        <v>0</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ht="13">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1402</v>
      </c>
      <c r="Q10" s="204" t="s">
        <v>99</v>
      </c>
      <c r="R10" s="205">
        <v>38824</v>
      </c>
      <c r="S10" s="206" t="str">
        <f t="shared" si="6"/>
        <v>Under 13s</v>
      </c>
      <c r="T10" s="207" t="str">
        <f t="shared" si="7"/>
        <v>Yes</v>
      </c>
      <c r="U10" s="208">
        <f t="shared" si="34"/>
        <v>1</v>
      </c>
      <c r="V10" s="182">
        <f t="shared" si="8"/>
        <v>12</v>
      </c>
      <c r="W10" s="182">
        <f t="shared" si="9"/>
        <v>9</v>
      </c>
      <c r="X10" s="182">
        <f t="shared" si="10"/>
        <v>12</v>
      </c>
      <c r="Y10" s="182">
        <f t="shared" si="35"/>
        <v>0</v>
      </c>
      <c r="Z10" s="182">
        <f t="shared" si="36"/>
        <v>0</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ht="13">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1426</v>
      </c>
      <c r="Q11" s="204" t="s">
        <v>123</v>
      </c>
      <c r="R11" s="205">
        <v>38757</v>
      </c>
      <c r="S11" s="206" t="str">
        <f t="shared" si="6"/>
        <v>Under 13s</v>
      </c>
      <c r="T11" s="207" t="str">
        <f t="shared" si="7"/>
        <v>Yes</v>
      </c>
      <c r="U11" s="208">
        <f t="shared" si="34"/>
        <v>1</v>
      </c>
      <c r="V11" s="182">
        <f t="shared" si="8"/>
        <v>12</v>
      </c>
      <c r="W11" s="182">
        <f t="shared" si="9"/>
        <v>9</v>
      </c>
      <c r="X11" s="182">
        <f t="shared" si="10"/>
        <v>12</v>
      </c>
      <c r="Y11" s="182">
        <f t="shared" si="35"/>
        <v>0</v>
      </c>
      <c r="Z11" s="182">
        <f t="shared" si="36"/>
        <v>0</v>
      </c>
      <c r="AA11" s="182">
        <f t="shared" si="37"/>
        <v>1</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ht="13">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1381</v>
      </c>
      <c r="Q12" s="204" t="s">
        <v>99</v>
      </c>
      <c r="R12" s="205">
        <v>39700</v>
      </c>
      <c r="S12" s="206" t="str">
        <f t="shared" si="6"/>
        <v>9 Years</v>
      </c>
      <c r="T12" s="207" t="str">
        <f t="shared" si="7"/>
        <v>Yes</v>
      </c>
      <c r="U12" s="208">
        <f t="shared" si="34"/>
        <v>1</v>
      </c>
      <c r="V12" s="182">
        <f t="shared" si="8"/>
        <v>9</v>
      </c>
      <c r="W12" s="182">
        <f t="shared" si="9"/>
        <v>9</v>
      </c>
      <c r="X12" s="182">
        <f t="shared" si="10"/>
        <v>9</v>
      </c>
      <c r="Y12" s="182">
        <f t="shared" si="35"/>
        <v>1</v>
      </c>
      <c r="Z12" s="182">
        <f t="shared" si="36"/>
        <v>0</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ht="13">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1408</v>
      </c>
      <c r="Q13" s="204" t="s">
        <v>123</v>
      </c>
      <c r="R13" s="205">
        <v>39965</v>
      </c>
      <c r="S13" s="206" t="str">
        <f t="shared" si="6"/>
        <v>9 Years</v>
      </c>
      <c r="T13" s="207" t="str">
        <f t="shared" si="7"/>
        <v>Yes</v>
      </c>
      <c r="U13" s="208">
        <f t="shared" si="34"/>
        <v>1</v>
      </c>
      <c r="V13" s="182">
        <f t="shared" si="8"/>
        <v>9</v>
      </c>
      <c r="W13" s="182">
        <f t="shared" si="9"/>
        <v>9</v>
      </c>
      <c r="X13" s="182">
        <f t="shared" si="10"/>
        <v>9</v>
      </c>
      <c r="Y13" s="182">
        <f t="shared" si="35"/>
        <v>1</v>
      </c>
      <c r="Z13" s="182">
        <f t="shared" si="36"/>
        <v>0</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row>
    <row r="14" spans="1:55" ht="13">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1388</v>
      </c>
      <c r="Q14" s="204" t="s">
        <v>99</v>
      </c>
      <c r="R14" s="205">
        <v>39377</v>
      </c>
      <c r="S14" s="206" t="str">
        <f t="shared" si="6"/>
        <v>Under 11s</v>
      </c>
      <c r="T14" s="207" t="str">
        <f t="shared" si="7"/>
        <v>Yes</v>
      </c>
      <c r="U14" s="208">
        <f t="shared" si="34"/>
        <v>1</v>
      </c>
      <c r="V14" s="182">
        <f t="shared" si="8"/>
        <v>10</v>
      </c>
      <c r="W14" s="182">
        <f t="shared" si="9"/>
        <v>9</v>
      </c>
      <c r="X14" s="182">
        <f t="shared" si="10"/>
        <v>10</v>
      </c>
      <c r="Y14" s="182">
        <f t="shared" si="35"/>
        <v>0</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ht="13">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1412</v>
      </c>
      <c r="Q15" s="204" t="s">
        <v>123</v>
      </c>
      <c r="R15" s="205">
        <v>39307</v>
      </c>
      <c r="S15" s="206" t="str">
        <f t="shared" si="6"/>
        <v>Under 11s</v>
      </c>
      <c r="T15" s="207" t="str">
        <f t="shared" si="7"/>
        <v>Yes</v>
      </c>
      <c r="U15" s="208">
        <f t="shared" si="34"/>
        <v>2</v>
      </c>
      <c r="V15" s="182">
        <f t="shared" si="8"/>
        <v>10</v>
      </c>
      <c r="W15" s="182">
        <f t="shared" si="9"/>
        <v>9</v>
      </c>
      <c r="X15" s="182">
        <f t="shared" si="10"/>
        <v>10</v>
      </c>
      <c r="Y15" s="182">
        <f t="shared" si="35"/>
        <v>0</v>
      </c>
      <c r="Z15" s="182">
        <f t="shared" si="36"/>
        <v>1</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row>
    <row r="16" spans="1:55" ht="13">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1396</v>
      </c>
      <c r="Q16" s="204" t="s">
        <v>99</v>
      </c>
      <c r="R16" s="205">
        <v>39007</v>
      </c>
      <c r="S16" s="206" t="str">
        <f t="shared" si="6"/>
        <v>Under 12s</v>
      </c>
      <c r="T16" s="207" t="str">
        <f t="shared" si="7"/>
        <v>Yes</v>
      </c>
      <c r="U16" s="208">
        <f t="shared" si="34"/>
        <v>1</v>
      </c>
      <c r="V16" s="182">
        <f t="shared" si="8"/>
        <v>11</v>
      </c>
      <c r="W16" s="182">
        <f t="shared" si="9"/>
        <v>9</v>
      </c>
      <c r="X16" s="182">
        <f t="shared" si="10"/>
        <v>11</v>
      </c>
      <c r="Y16" s="182">
        <f t="shared" si="35"/>
        <v>1</v>
      </c>
      <c r="Z16" s="182">
        <f t="shared" si="36"/>
        <v>0</v>
      </c>
      <c r="AA16" s="182">
        <f t="shared" si="37"/>
        <v>0</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ht="13">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1420</v>
      </c>
      <c r="Q17" s="204" t="s">
        <v>123</v>
      </c>
      <c r="R17" s="205">
        <v>39140</v>
      </c>
      <c r="S17" s="206" t="str">
        <f t="shared" si="6"/>
        <v>Under 12s</v>
      </c>
      <c r="T17" s="207" t="str">
        <f t="shared" si="7"/>
        <v>Yes</v>
      </c>
      <c r="U17" s="208">
        <f t="shared" si="34"/>
        <v>1</v>
      </c>
      <c r="V17" s="182">
        <f t="shared" si="8"/>
        <v>11</v>
      </c>
      <c r="W17" s="182">
        <f t="shared" si="9"/>
        <v>9</v>
      </c>
      <c r="X17" s="182">
        <f t="shared" si="10"/>
        <v>11</v>
      </c>
      <c r="Y17" s="182">
        <f t="shared" si="35"/>
        <v>1</v>
      </c>
      <c r="Z17" s="182">
        <f t="shared" si="36"/>
        <v>0</v>
      </c>
      <c r="AA17" s="182">
        <f t="shared" si="37"/>
        <v>0</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ht="13">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1403</v>
      </c>
      <c r="Q18" s="204" t="s">
        <v>99</v>
      </c>
      <c r="R18" s="205">
        <v>38821</v>
      </c>
      <c r="S18" s="206" t="str">
        <f t="shared" si="6"/>
        <v>Under 13s</v>
      </c>
      <c r="T18" s="207" t="str">
        <f t="shared" si="7"/>
        <v>Yes</v>
      </c>
      <c r="U18" s="208">
        <f t="shared" si="34"/>
        <v>2</v>
      </c>
      <c r="V18" s="182">
        <f t="shared" si="8"/>
        <v>12</v>
      </c>
      <c r="W18" s="182">
        <f t="shared" si="9"/>
        <v>9</v>
      </c>
      <c r="X18" s="182">
        <f t="shared" si="10"/>
        <v>12</v>
      </c>
      <c r="Y18" s="182">
        <f t="shared" si="35"/>
        <v>1</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ht="13">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1418</v>
      </c>
      <c r="Q19" s="204" t="s">
        <v>123</v>
      </c>
      <c r="R19" s="205">
        <v>39231</v>
      </c>
      <c r="S19" s="206" t="str">
        <f t="shared" si="6"/>
        <v>Under 12s</v>
      </c>
      <c r="T19" s="207" t="str">
        <f t="shared" si="7"/>
        <v>Yes</v>
      </c>
      <c r="U19" s="208">
        <f t="shared" si="34"/>
        <v>0</v>
      </c>
      <c r="V19" s="182">
        <f t="shared" si="8"/>
        <v>12</v>
      </c>
      <c r="W19" s="182">
        <f t="shared" si="9"/>
        <v>9</v>
      </c>
      <c r="X19" s="182">
        <f t="shared" si="10"/>
        <v>11</v>
      </c>
      <c r="Y19" s="182">
        <f t="shared" si="35"/>
        <v>0</v>
      </c>
      <c r="Z19" s="182">
        <f t="shared" si="36"/>
        <v>0</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ht="13">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t="s">
        <v>1380</v>
      </c>
      <c r="Q20" s="204" t="s">
        <v>99</v>
      </c>
      <c r="R20" s="205">
        <v>39687</v>
      </c>
      <c r="S20" s="206" t="str">
        <f t="shared" si="6"/>
        <v>9 Years</v>
      </c>
      <c r="T20" s="207" t="str">
        <f t="shared" si="7"/>
        <v>Yes</v>
      </c>
      <c r="U20" s="208">
        <f t="shared" si="34"/>
        <v>0</v>
      </c>
      <c r="V20" s="182">
        <f t="shared" si="8"/>
        <v>9</v>
      </c>
      <c r="W20" s="182">
        <f t="shared" si="9"/>
        <v>9</v>
      </c>
      <c r="X20" s="182">
        <f t="shared" si="10"/>
        <v>9</v>
      </c>
      <c r="Y20" s="182">
        <f t="shared" si="35"/>
        <v>0</v>
      </c>
      <c r="Z20" s="182">
        <f t="shared" si="36"/>
        <v>1</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5" ht="13">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t="s">
        <v>1385</v>
      </c>
      <c r="Q21" s="204" t="s">
        <v>99</v>
      </c>
      <c r="R21" s="205">
        <v>39868</v>
      </c>
      <c r="S21" s="206" t="str">
        <f t="shared" si="6"/>
        <v>9 Years</v>
      </c>
      <c r="T21" s="207" t="str">
        <f t="shared" si="7"/>
        <v>Yes</v>
      </c>
      <c r="U21" s="208">
        <f t="shared" si="34"/>
        <v>0</v>
      </c>
      <c r="V21" s="182">
        <f t="shared" si="8"/>
        <v>9</v>
      </c>
      <c r="W21" s="182">
        <f t="shared" si="9"/>
        <v>9</v>
      </c>
      <c r="X21" s="182">
        <f t="shared" si="10"/>
        <v>9</v>
      </c>
      <c r="Y21" s="182">
        <f t="shared" si="35"/>
        <v>0</v>
      </c>
      <c r="Z21" s="182">
        <f t="shared" si="36"/>
        <v>0</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5" ht="13">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t="s">
        <v>1381</v>
      </c>
      <c r="Q22" s="204" t="s">
        <v>99</v>
      </c>
      <c r="R22" s="205">
        <v>39700</v>
      </c>
      <c r="S22" s="206" t="str">
        <f t="shared" si="6"/>
        <v>9 Years</v>
      </c>
      <c r="T22" s="207" t="str">
        <f t="shared" si="7"/>
        <v>Yes</v>
      </c>
      <c r="U22" s="208">
        <f t="shared" si="34"/>
        <v>0</v>
      </c>
      <c r="V22" s="182">
        <f t="shared" si="8"/>
        <v>9</v>
      </c>
      <c r="W22" s="182">
        <f t="shared" si="9"/>
        <v>9</v>
      </c>
      <c r="X22" s="182">
        <f t="shared" si="10"/>
        <v>9</v>
      </c>
      <c r="Y22" s="182">
        <f t="shared" si="35"/>
        <v>1</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5" ht="13">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t="s">
        <v>1379</v>
      </c>
      <c r="Q23" s="204" t="s">
        <v>99</v>
      </c>
      <c r="R23" s="205">
        <v>39691</v>
      </c>
      <c r="S23" s="206" t="str">
        <f t="shared" si="6"/>
        <v>9 Years</v>
      </c>
      <c r="T23" s="207" t="str">
        <f t="shared" si="7"/>
        <v>Yes</v>
      </c>
      <c r="U23" s="208">
        <f t="shared" si="34"/>
        <v>0</v>
      </c>
      <c r="V23" s="182">
        <f t="shared" si="8"/>
        <v>9</v>
      </c>
      <c r="W23" s="182">
        <f t="shared" si="9"/>
        <v>9</v>
      </c>
      <c r="X23" s="182">
        <f t="shared" si="10"/>
        <v>9</v>
      </c>
      <c r="Y23" s="182">
        <f t="shared" si="35"/>
        <v>0</v>
      </c>
      <c r="Z23" s="182">
        <f t="shared" si="36"/>
        <v>0</v>
      </c>
      <c r="AA23" s="182">
        <f t="shared" si="37"/>
        <v>1</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ht="13">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t="s">
        <v>1409</v>
      </c>
      <c r="Q24" s="204" t="s">
        <v>123</v>
      </c>
      <c r="R24" s="205">
        <v>39970</v>
      </c>
      <c r="S24" s="206" t="str">
        <f t="shared" si="6"/>
        <v>9 Years</v>
      </c>
      <c r="T24" s="207" t="str">
        <f t="shared" si="7"/>
        <v>Yes</v>
      </c>
      <c r="U24" s="208">
        <f t="shared" si="34"/>
        <v>0</v>
      </c>
      <c r="V24" s="182">
        <f t="shared" si="8"/>
        <v>9</v>
      </c>
      <c r="W24" s="182">
        <f t="shared" si="9"/>
        <v>9</v>
      </c>
      <c r="X24" s="182">
        <f t="shared" si="10"/>
        <v>9</v>
      </c>
      <c r="Y24" s="182">
        <f t="shared" si="35"/>
        <v>0</v>
      </c>
      <c r="Z24" s="182">
        <f t="shared" si="36"/>
        <v>1</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row>
    <row r="25" spans="1:55" ht="13">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t="s">
        <v>2217</v>
      </c>
      <c r="Q25" s="204" t="s">
        <v>123</v>
      </c>
      <c r="R25" s="205">
        <v>39861</v>
      </c>
      <c r="S25" s="206" t="str">
        <f t="shared" si="6"/>
        <v>9 Years</v>
      </c>
      <c r="T25" s="207" t="str">
        <f t="shared" si="7"/>
        <v>Yes</v>
      </c>
      <c r="U25" s="208">
        <f t="shared" si="34"/>
        <v>0</v>
      </c>
      <c r="V25" s="182">
        <f t="shared" si="8"/>
        <v>9</v>
      </c>
      <c r="W25" s="182">
        <f t="shared" si="9"/>
        <v>9</v>
      </c>
      <c r="X25" s="182">
        <f t="shared" si="10"/>
        <v>9</v>
      </c>
      <c r="Y25" s="182">
        <f t="shared" si="35"/>
        <v>0</v>
      </c>
      <c r="Z25" s="182">
        <f t="shared" si="36"/>
        <v>0</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ht="13">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t="s">
        <v>1408</v>
      </c>
      <c r="Q26" s="204" t="s">
        <v>123</v>
      </c>
      <c r="R26" s="205">
        <v>39965</v>
      </c>
      <c r="S26" s="206" t="str">
        <f t="shared" si="6"/>
        <v>9 Years</v>
      </c>
      <c r="T26" s="207" t="str">
        <f t="shared" si="7"/>
        <v>Yes</v>
      </c>
      <c r="U26" s="208">
        <f t="shared" si="34"/>
        <v>0</v>
      </c>
      <c r="V26" s="182">
        <f t="shared" si="8"/>
        <v>9</v>
      </c>
      <c r="W26" s="182">
        <f t="shared" si="9"/>
        <v>9</v>
      </c>
      <c r="X26" s="182">
        <f t="shared" si="10"/>
        <v>9</v>
      </c>
      <c r="Y26" s="182">
        <f t="shared" si="35"/>
        <v>1</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row>
    <row r="27" spans="1:55" ht="13">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t="s">
        <v>1411</v>
      </c>
      <c r="Q27" s="204" t="s">
        <v>123</v>
      </c>
      <c r="R27" s="205">
        <v>39655</v>
      </c>
      <c r="S27" s="206" t="str">
        <f t="shared" si="6"/>
        <v>9 Years</v>
      </c>
      <c r="T27" s="207" t="str">
        <f t="shared" si="7"/>
        <v>Yes</v>
      </c>
      <c r="U27" s="208">
        <f t="shared" si="34"/>
        <v>0</v>
      </c>
      <c r="V27" s="182">
        <f t="shared" si="8"/>
        <v>9</v>
      </c>
      <c r="W27" s="182">
        <f t="shared" si="9"/>
        <v>9</v>
      </c>
      <c r="X27" s="182">
        <f t="shared" si="10"/>
        <v>9</v>
      </c>
      <c r="Y27" s="182">
        <f t="shared" si="35"/>
        <v>0</v>
      </c>
      <c r="Z27" s="182">
        <f t="shared" si="36"/>
        <v>0</v>
      </c>
      <c r="AA27" s="182">
        <f t="shared" si="37"/>
        <v>1</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ht="13">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1386</v>
      </c>
      <c r="Q28" s="204" t="s">
        <v>99</v>
      </c>
      <c r="R28" s="205">
        <v>39407</v>
      </c>
      <c r="S28" s="206" t="str">
        <f t="shared" si="6"/>
        <v>Under 11s</v>
      </c>
      <c r="T28" s="207" t="str">
        <f t="shared" si="7"/>
        <v>Yes</v>
      </c>
      <c r="U28" s="208">
        <f t="shared" si="34"/>
        <v>0</v>
      </c>
      <c r="V28" s="182">
        <f t="shared" si="8"/>
        <v>10</v>
      </c>
      <c r="W28" s="182">
        <f t="shared" si="9"/>
        <v>9</v>
      </c>
      <c r="X28" s="182">
        <f t="shared" si="10"/>
        <v>10</v>
      </c>
      <c r="Y28" s="182">
        <f t="shared" si="35"/>
        <v>1</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row>
    <row r="29" spans="1:55" ht="13">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1387</v>
      </c>
      <c r="Q29" s="204" t="s">
        <v>99</v>
      </c>
      <c r="R29" s="205">
        <v>39382</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1</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ht="13">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1389</v>
      </c>
      <c r="Q30" s="204" t="s">
        <v>99</v>
      </c>
      <c r="R30" s="205">
        <v>39275</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1</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row>
    <row r="31" spans="1:55" ht="13">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1388</v>
      </c>
      <c r="Q31" s="204" t="s">
        <v>99</v>
      </c>
      <c r="R31" s="205">
        <v>39377</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0</v>
      </c>
      <c r="AB31" s="182">
        <f t="shared" si="38"/>
        <v>1</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ht="13">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1414</v>
      </c>
      <c r="Q32" s="204" t="s">
        <v>123</v>
      </c>
      <c r="R32" s="205">
        <v>39463</v>
      </c>
      <c r="S32" s="206" t="str">
        <f t="shared" si="6"/>
        <v>Under 11s</v>
      </c>
      <c r="T32" s="207" t="str">
        <f t="shared" si="7"/>
        <v>Yes</v>
      </c>
      <c r="U32" s="208">
        <f t="shared" si="34"/>
        <v>0</v>
      </c>
      <c r="V32" s="182">
        <f t="shared" si="8"/>
        <v>10</v>
      </c>
      <c r="W32" s="182">
        <f t="shared" si="9"/>
        <v>9</v>
      </c>
      <c r="X32" s="182">
        <f t="shared" si="10"/>
        <v>10</v>
      </c>
      <c r="Y32" s="182">
        <f t="shared" si="35"/>
        <v>1</v>
      </c>
      <c r="Z32" s="182">
        <f t="shared" si="36"/>
        <v>0</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row>
    <row r="33" spans="1:55" ht="13">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1413</v>
      </c>
      <c r="Q33" s="204" t="s">
        <v>123</v>
      </c>
      <c r="R33" s="205">
        <v>39340</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ht="13">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1412</v>
      </c>
      <c r="Q34" s="204" t="s">
        <v>123</v>
      </c>
      <c r="R34" s="205">
        <v>39307</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1</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row>
    <row r="35" spans="1:55" ht="13">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1415</v>
      </c>
      <c r="Q35" s="204" t="s">
        <v>123</v>
      </c>
      <c r="R35" s="205">
        <v>39265</v>
      </c>
      <c r="S35" s="206" t="str">
        <f t="shared" si="6"/>
        <v>Under 11s</v>
      </c>
      <c r="T35" s="207" t="str">
        <f t="shared" si="7"/>
        <v>Yes</v>
      </c>
      <c r="U35" s="208">
        <f t="shared" si="34"/>
        <v>0</v>
      </c>
      <c r="V35" s="182">
        <f t="shared" si="8"/>
        <v>10</v>
      </c>
      <c r="W35" s="182">
        <f t="shared" si="9"/>
        <v>9</v>
      </c>
      <c r="X35" s="182">
        <f t="shared" si="10"/>
        <v>10</v>
      </c>
      <c r="Y35" s="182">
        <f t="shared" si="35"/>
        <v>0</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ht="13">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1394</v>
      </c>
      <c r="Q36" s="204" t="s">
        <v>99</v>
      </c>
      <c r="R36" s="205">
        <v>39190</v>
      </c>
      <c r="S36" s="206" t="str">
        <f t="shared" si="6"/>
        <v>Under 12s</v>
      </c>
      <c r="T36" s="207" t="str">
        <f t="shared" si="7"/>
        <v>Yes</v>
      </c>
      <c r="U36" s="208">
        <f t="shared" si="34"/>
        <v>0</v>
      </c>
      <c r="V36" s="182">
        <f t="shared" si="8"/>
        <v>11</v>
      </c>
      <c r="W36" s="182">
        <f t="shared" si="9"/>
        <v>9</v>
      </c>
      <c r="X36" s="182">
        <f t="shared" si="10"/>
        <v>11</v>
      </c>
      <c r="Y36" s="182">
        <f t="shared" si="35"/>
        <v>0</v>
      </c>
      <c r="Z36" s="182">
        <f t="shared" si="36"/>
        <v>0</v>
      </c>
      <c r="AA36" s="182">
        <f t="shared" si="37"/>
        <v>0</v>
      </c>
      <c r="AB36" s="182">
        <f t="shared" si="38"/>
        <v>1</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row>
    <row r="37" spans="1:55" ht="13">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1396</v>
      </c>
      <c r="Q37" s="204" t="s">
        <v>99</v>
      </c>
      <c r="R37" s="205">
        <v>39007</v>
      </c>
      <c r="S37" s="206" t="str">
        <f t="shared" si="6"/>
        <v>Under 12s</v>
      </c>
      <c r="T37" s="207" t="str">
        <f t="shared" si="7"/>
        <v>Yes</v>
      </c>
      <c r="U37" s="208">
        <f t="shared" si="34"/>
        <v>0</v>
      </c>
      <c r="V37" s="182">
        <f t="shared" si="8"/>
        <v>11</v>
      </c>
      <c r="W37" s="182">
        <f t="shared" si="9"/>
        <v>9</v>
      </c>
      <c r="X37" s="182">
        <f t="shared" si="10"/>
        <v>11</v>
      </c>
      <c r="Y37" s="182">
        <f t="shared" si="35"/>
        <v>1</v>
      </c>
      <c r="Z37" s="182">
        <f t="shared" si="36"/>
        <v>0</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ht="13">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1395</v>
      </c>
      <c r="Q38" s="204" t="s">
        <v>99</v>
      </c>
      <c r="R38" s="205">
        <v>39023</v>
      </c>
      <c r="S38" s="206" t="str">
        <f t="shared" si="6"/>
        <v>Under 12s</v>
      </c>
      <c r="T38" s="207" t="str">
        <f t="shared" si="7"/>
        <v>Yes</v>
      </c>
      <c r="U38" s="208">
        <f t="shared" si="34"/>
        <v>0</v>
      </c>
      <c r="V38" s="182">
        <f t="shared" si="8"/>
        <v>11</v>
      </c>
      <c r="W38" s="182">
        <f t="shared" si="9"/>
        <v>9</v>
      </c>
      <c r="X38" s="182">
        <f t="shared" si="10"/>
        <v>11</v>
      </c>
      <c r="Y38" s="182">
        <f t="shared" si="35"/>
        <v>0</v>
      </c>
      <c r="Z38" s="182">
        <f t="shared" si="36"/>
        <v>1</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row>
    <row r="39" spans="1:55" ht="13">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1398</v>
      </c>
      <c r="Q39" s="204" t="s">
        <v>99</v>
      </c>
      <c r="R39" s="205">
        <v>38922</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1</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ht="13">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1418</v>
      </c>
      <c r="Q40" s="204" t="s">
        <v>123</v>
      </c>
      <c r="R40" s="205">
        <v>39231</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row>
    <row r="41" spans="1:55" ht="13">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1419</v>
      </c>
      <c r="Q41" s="204" t="s">
        <v>123</v>
      </c>
      <c r="R41" s="205">
        <v>39156</v>
      </c>
      <c r="S41" s="206" t="str">
        <f t="shared" si="6"/>
        <v>Under 12s</v>
      </c>
      <c r="T41" s="207" t="str">
        <f t="shared" si="7"/>
        <v>Yes</v>
      </c>
      <c r="U41" s="208">
        <f t="shared" si="34"/>
        <v>0</v>
      </c>
      <c r="V41" s="182">
        <f t="shared" si="8"/>
        <v>11</v>
      </c>
      <c r="W41" s="182">
        <f t="shared" si="9"/>
        <v>9</v>
      </c>
      <c r="X41" s="182">
        <f t="shared" si="10"/>
        <v>11</v>
      </c>
      <c r="Y41" s="182">
        <f t="shared" si="35"/>
        <v>0</v>
      </c>
      <c r="Z41" s="182">
        <f t="shared" si="36"/>
        <v>1</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ht="13">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1420</v>
      </c>
      <c r="Q42" s="204" t="s">
        <v>123</v>
      </c>
      <c r="R42" s="205">
        <v>39140</v>
      </c>
      <c r="S42" s="206" t="str">
        <f t="shared" si="6"/>
        <v>Under 12s</v>
      </c>
      <c r="T42" s="207" t="str">
        <f t="shared" si="7"/>
        <v>Yes</v>
      </c>
      <c r="U42" s="208">
        <f t="shared" si="34"/>
        <v>0</v>
      </c>
      <c r="V42" s="182">
        <f t="shared" si="8"/>
        <v>11</v>
      </c>
      <c r="W42" s="182">
        <f t="shared" si="9"/>
        <v>9</v>
      </c>
      <c r="X42" s="182">
        <f t="shared" si="10"/>
        <v>11</v>
      </c>
      <c r="Y42" s="182">
        <f t="shared" si="35"/>
        <v>1</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row>
    <row r="43" spans="1:55" ht="13">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1417</v>
      </c>
      <c r="Q43" s="204" t="s">
        <v>123</v>
      </c>
      <c r="R43" s="205">
        <v>38902</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0</v>
      </c>
      <c r="AA43" s="182">
        <f t="shared" si="37"/>
        <v>1</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ht="13">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1403</v>
      </c>
      <c r="Q44" s="204" t="s">
        <v>99</v>
      </c>
      <c r="R44" s="205">
        <v>38821</v>
      </c>
      <c r="S44" s="206" t="str">
        <f t="shared" si="6"/>
        <v>Under 13s</v>
      </c>
      <c r="T44" s="207" t="str">
        <f t="shared" si="7"/>
        <v>Yes</v>
      </c>
      <c r="U44" s="208">
        <f t="shared" si="34"/>
        <v>0</v>
      </c>
      <c r="V44" s="182">
        <f t="shared" si="8"/>
        <v>12</v>
      </c>
      <c r="W44" s="182">
        <f t="shared" si="9"/>
        <v>9</v>
      </c>
      <c r="X44" s="182">
        <f t="shared" si="10"/>
        <v>12</v>
      </c>
      <c r="Y44" s="182">
        <f t="shared" si="35"/>
        <v>1</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row>
    <row r="45" spans="1:55" ht="13">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1402</v>
      </c>
      <c r="Q45" s="204" t="s">
        <v>99</v>
      </c>
      <c r="R45" s="205">
        <v>38824</v>
      </c>
      <c r="S45" s="206" t="str">
        <f t="shared" si="6"/>
        <v>Under 13s</v>
      </c>
      <c r="T45" s="207" t="str">
        <f t="shared" si="7"/>
        <v>Yes</v>
      </c>
      <c r="U45" s="208">
        <f t="shared" si="34"/>
        <v>0</v>
      </c>
      <c r="V45" s="182">
        <f t="shared" si="8"/>
        <v>12</v>
      </c>
      <c r="W45" s="182">
        <f t="shared" si="9"/>
        <v>9</v>
      </c>
      <c r="X45" s="182">
        <f t="shared" si="10"/>
        <v>12</v>
      </c>
      <c r="Y45" s="182">
        <f t="shared" si="35"/>
        <v>0</v>
      </c>
      <c r="Z45" s="182">
        <f t="shared" si="36"/>
        <v>0</v>
      </c>
      <c r="AA45" s="182">
        <f t="shared" si="37"/>
        <v>1</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ht="13">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1397</v>
      </c>
      <c r="Q46" s="204" t="s">
        <v>99</v>
      </c>
      <c r="R46" s="205">
        <v>38979</v>
      </c>
      <c r="S46" s="206" t="str">
        <f t="shared" si="6"/>
        <v>Under 12s</v>
      </c>
      <c r="T46" s="207" t="str">
        <f t="shared" si="7"/>
        <v>Yes</v>
      </c>
      <c r="U46" s="208">
        <f t="shared" si="34"/>
        <v>0</v>
      </c>
      <c r="V46" s="182">
        <f t="shared" si="8"/>
        <v>12</v>
      </c>
      <c r="W46" s="182">
        <f t="shared" si="9"/>
        <v>9</v>
      </c>
      <c r="X46" s="182">
        <f t="shared" si="10"/>
        <v>11</v>
      </c>
      <c r="Y46" s="182">
        <f t="shared" si="35"/>
        <v>0</v>
      </c>
      <c r="Z46" s="182">
        <f t="shared" si="36"/>
        <v>0</v>
      </c>
      <c r="AA46" s="182">
        <f t="shared" si="37"/>
        <v>0</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row>
    <row r="47" spans="1:55" ht="13">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1394</v>
      </c>
      <c r="Q47" s="204" t="s">
        <v>99</v>
      </c>
      <c r="R47" s="205">
        <v>39190</v>
      </c>
      <c r="S47" s="206" t="str">
        <f t="shared" si="6"/>
        <v>Under 12s</v>
      </c>
      <c r="T47" s="207" t="str">
        <f t="shared" si="7"/>
        <v>Yes</v>
      </c>
      <c r="U47" s="208">
        <f t="shared" si="34"/>
        <v>0</v>
      </c>
      <c r="V47" s="182">
        <f t="shared" si="8"/>
        <v>12</v>
      </c>
      <c r="W47" s="182">
        <f t="shared" si="9"/>
        <v>9</v>
      </c>
      <c r="X47" s="182">
        <f t="shared" si="10"/>
        <v>11</v>
      </c>
      <c r="Y47" s="182">
        <f t="shared" si="35"/>
        <v>0</v>
      </c>
      <c r="Z47" s="182">
        <f t="shared" si="36"/>
        <v>0</v>
      </c>
      <c r="AA47" s="182">
        <f t="shared" si="37"/>
        <v>0</v>
      </c>
      <c r="AB47" s="182">
        <f t="shared" si="38"/>
        <v>1</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ht="13">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1425</v>
      </c>
      <c r="Q48" s="204" t="s">
        <v>123</v>
      </c>
      <c r="R48" s="205">
        <v>38777</v>
      </c>
      <c r="S48" s="206" t="str">
        <f t="shared" si="6"/>
        <v>Under 13s</v>
      </c>
      <c r="T48" s="207" t="str">
        <f t="shared" si="7"/>
        <v>Yes</v>
      </c>
      <c r="U48" s="208">
        <f t="shared" si="34"/>
        <v>0</v>
      </c>
      <c r="V48" s="182">
        <f t="shared" si="8"/>
        <v>12</v>
      </c>
      <c r="W48" s="182">
        <f t="shared" si="9"/>
        <v>9</v>
      </c>
      <c r="X48" s="182">
        <f t="shared" si="10"/>
        <v>12</v>
      </c>
      <c r="Y48" s="182">
        <f t="shared" si="35"/>
        <v>0</v>
      </c>
      <c r="Z48" s="182">
        <f t="shared" si="36"/>
        <v>0</v>
      </c>
      <c r="AA48" s="182">
        <f t="shared" si="37"/>
        <v>0</v>
      </c>
      <c r="AB48" s="182">
        <f t="shared" si="38"/>
        <v>1</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row>
    <row r="49" spans="1:55" ht="13">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1426</v>
      </c>
      <c r="Q49" s="204" t="s">
        <v>123</v>
      </c>
      <c r="R49" s="205">
        <v>38757</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1</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ht="13">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1422</v>
      </c>
      <c r="Q50" s="204" t="s">
        <v>123</v>
      </c>
      <c r="R50" s="205">
        <v>39169</v>
      </c>
      <c r="S50" s="206" t="str">
        <f t="shared" si="6"/>
        <v>Under 12s</v>
      </c>
      <c r="T50" s="207" t="str">
        <f t="shared" si="7"/>
        <v>Yes</v>
      </c>
      <c r="U50" s="208">
        <f t="shared" si="34"/>
        <v>0</v>
      </c>
      <c r="V50" s="182">
        <f t="shared" si="8"/>
        <v>12</v>
      </c>
      <c r="W50" s="182">
        <f t="shared" si="9"/>
        <v>9</v>
      </c>
      <c r="X50" s="182">
        <f t="shared" si="10"/>
        <v>11</v>
      </c>
      <c r="Y50" s="182">
        <f t="shared" si="35"/>
        <v>0</v>
      </c>
      <c r="Z50" s="182">
        <f t="shared" si="36"/>
        <v>0</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row>
    <row r="51" spans="1:55" ht="13">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1424</v>
      </c>
      <c r="Q51" s="204" t="s">
        <v>123</v>
      </c>
      <c r="R51" s="205">
        <v>38764</v>
      </c>
      <c r="S51" s="206" t="str">
        <f t="shared" si="6"/>
        <v>Under 13s</v>
      </c>
      <c r="T51" s="207" t="str">
        <f t="shared" si="7"/>
        <v>Yes</v>
      </c>
      <c r="U51" s="208">
        <f t="shared" si="34"/>
        <v>0</v>
      </c>
      <c r="V51" s="182">
        <f t="shared" si="8"/>
        <v>12</v>
      </c>
      <c r="W51" s="182">
        <f t="shared" si="9"/>
        <v>9</v>
      </c>
      <c r="X51" s="182">
        <f t="shared" si="10"/>
        <v>12</v>
      </c>
      <c r="Y51" s="182">
        <f t="shared" si="35"/>
        <v>1</v>
      </c>
      <c r="Z51" s="182">
        <f t="shared" si="36"/>
        <v>0</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ht="13">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1380</v>
      </c>
      <c r="Q52" s="204" t="s">
        <v>99</v>
      </c>
      <c r="R52" s="205">
        <v>39687</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row>
    <row r="53" spans="1:55" ht="13">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1409</v>
      </c>
      <c r="Q53" s="204" t="s">
        <v>123</v>
      </c>
      <c r="R53" s="205">
        <v>39970</v>
      </c>
      <c r="S53" s="206" t="str">
        <f t="shared" si="6"/>
        <v>9 Years</v>
      </c>
      <c r="T53" s="207" t="str">
        <f t="shared" si="7"/>
        <v>Yes</v>
      </c>
      <c r="U53" s="208">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row>
    <row r="54" spans="1:55" ht="13">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1387</v>
      </c>
      <c r="Q54" s="204" t="s">
        <v>99</v>
      </c>
      <c r="R54" s="205">
        <v>39382</v>
      </c>
      <c r="S54" s="206" t="str">
        <f t="shared" si="6"/>
        <v>Under 11s</v>
      </c>
      <c r="T54" s="207" t="str">
        <f t="shared" si="7"/>
        <v>Yes</v>
      </c>
      <c r="U54" s="208">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ht="13">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1413</v>
      </c>
      <c r="Q55" s="204" t="s">
        <v>123</v>
      </c>
      <c r="R55" s="205">
        <v>39340</v>
      </c>
      <c r="S55" s="206" t="str">
        <f t="shared" si="6"/>
        <v>Under 11s</v>
      </c>
      <c r="T55" s="207" t="str">
        <f t="shared" si="7"/>
        <v>Yes</v>
      </c>
      <c r="U55" s="208">
        <f t="shared" si="34"/>
        <v>1</v>
      </c>
      <c r="V55" s="182">
        <f t="shared" si="8"/>
        <v>10</v>
      </c>
      <c r="W55" s="182">
        <f t="shared" si="9"/>
        <v>9</v>
      </c>
      <c r="X55" s="182">
        <f t="shared" si="10"/>
        <v>10</v>
      </c>
      <c r="Y55" s="182">
        <f t="shared" si="35"/>
        <v>0</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ht="13">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1394</v>
      </c>
      <c r="Q56" s="204" t="s">
        <v>99</v>
      </c>
      <c r="R56" s="205">
        <v>39190</v>
      </c>
      <c r="S56" s="206" t="str">
        <f t="shared" si="6"/>
        <v>Under 12s</v>
      </c>
      <c r="T56" s="207" t="str">
        <f t="shared" si="7"/>
        <v>Yes</v>
      </c>
      <c r="U56" s="208">
        <f t="shared" si="34"/>
        <v>1</v>
      </c>
      <c r="V56" s="182">
        <f t="shared" si="8"/>
        <v>11</v>
      </c>
      <c r="W56" s="182">
        <f t="shared" si="9"/>
        <v>9</v>
      </c>
      <c r="X56" s="182">
        <f t="shared" si="10"/>
        <v>11</v>
      </c>
      <c r="Y56" s="182">
        <f t="shared" si="35"/>
        <v>0</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ht="13">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1422</v>
      </c>
      <c r="Q57" s="204" t="s">
        <v>123</v>
      </c>
      <c r="R57" s="205">
        <v>39169</v>
      </c>
      <c r="S57" s="206" t="str">
        <f t="shared" si="6"/>
        <v>Under 12s</v>
      </c>
      <c r="T57" s="207" t="str">
        <f t="shared" si="7"/>
        <v>Yes</v>
      </c>
      <c r="U57" s="208">
        <f t="shared" si="34"/>
        <v>1</v>
      </c>
      <c r="V57" s="182">
        <f t="shared" si="8"/>
        <v>11</v>
      </c>
      <c r="W57" s="182">
        <f t="shared" si="9"/>
        <v>9</v>
      </c>
      <c r="X57" s="182">
        <f t="shared" si="10"/>
        <v>11</v>
      </c>
      <c r="Y57" s="182">
        <f t="shared" si="35"/>
        <v>0</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ht="13">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1403</v>
      </c>
      <c r="Q58" s="204" t="s">
        <v>99</v>
      </c>
      <c r="R58" s="205">
        <v>38821</v>
      </c>
      <c r="S58" s="206" t="str">
        <f t="shared" si="6"/>
        <v>Under 13s</v>
      </c>
      <c r="T58" s="207" t="str">
        <f t="shared" si="7"/>
        <v>Yes</v>
      </c>
      <c r="U58" s="208">
        <f t="shared" si="34"/>
        <v>2</v>
      </c>
      <c r="V58" s="182">
        <f t="shared" si="8"/>
        <v>12</v>
      </c>
      <c r="W58" s="182">
        <f t="shared" si="9"/>
        <v>9</v>
      </c>
      <c r="X58" s="182">
        <f t="shared" si="10"/>
        <v>12</v>
      </c>
      <c r="Y58" s="182">
        <f t="shared" si="35"/>
        <v>1</v>
      </c>
      <c r="Z58" s="182">
        <f t="shared" si="36"/>
        <v>1</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ht="13">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1424</v>
      </c>
      <c r="Q59" s="204" t="s">
        <v>123</v>
      </c>
      <c r="R59" s="205">
        <v>38764</v>
      </c>
      <c r="S59" s="206" t="str">
        <f t="shared" si="6"/>
        <v>Under 13s</v>
      </c>
      <c r="T59" s="207" t="str">
        <f t="shared" si="7"/>
        <v>Yes</v>
      </c>
      <c r="U59" s="208">
        <f t="shared" si="34"/>
        <v>1</v>
      </c>
      <c r="V59" s="182">
        <f t="shared" si="8"/>
        <v>12</v>
      </c>
      <c r="W59" s="182">
        <f t="shared" si="9"/>
        <v>9</v>
      </c>
      <c r="X59" s="182">
        <f t="shared" si="10"/>
        <v>12</v>
      </c>
      <c r="Y59" s="182">
        <f t="shared" si="35"/>
        <v>1</v>
      </c>
      <c r="Z59" s="182">
        <f t="shared" si="36"/>
        <v>0</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ht="13">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1379</v>
      </c>
      <c r="Q60" s="204" t="s">
        <v>99</v>
      </c>
      <c r="R60" s="205">
        <v>39691</v>
      </c>
      <c r="S60" s="206" t="str">
        <f t="shared" si="6"/>
        <v>9 Years</v>
      </c>
      <c r="T60" s="207" t="str">
        <f t="shared" si="7"/>
        <v>Yes</v>
      </c>
      <c r="U60" s="208">
        <f t="shared" si="34"/>
        <v>1</v>
      </c>
      <c r="V60" s="182">
        <f t="shared" si="8"/>
        <v>9</v>
      </c>
      <c r="W60" s="182">
        <f t="shared" si="9"/>
        <v>9</v>
      </c>
      <c r="X60" s="182">
        <f t="shared" si="10"/>
        <v>9</v>
      </c>
      <c r="Y60" s="182">
        <f t="shared" si="35"/>
        <v>0</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ht="13">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1411</v>
      </c>
      <c r="Q61" s="204" t="s">
        <v>123</v>
      </c>
      <c r="R61" s="205">
        <v>39655</v>
      </c>
      <c r="S61" s="206" t="str">
        <f t="shared" si="6"/>
        <v>9 Years</v>
      </c>
      <c r="T61" s="207" t="str">
        <f t="shared" si="7"/>
        <v>Yes</v>
      </c>
      <c r="U61" s="208">
        <f t="shared" si="34"/>
        <v>1</v>
      </c>
      <c r="V61" s="182">
        <f t="shared" si="8"/>
        <v>9</v>
      </c>
      <c r="W61" s="182">
        <f t="shared" si="9"/>
        <v>9</v>
      </c>
      <c r="X61" s="182">
        <f t="shared" si="10"/>
        <v>9</v>
      </c>
      <c r="Y61" s="182">
        <f t="shared" si="35"/>
        <v>0</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ht="13">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1389</v>
      </c>
      <c r="Q62" s="204" t="s">
        <v>99</v>
      </c>
      <c r="R62" s="205">
        <v>39275</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ht="13">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1412</v>
      </c>
      <c r="Q63" s="204" t="s">
        <v>123</v>
      </c>
      <c r="R63" s="205">
        <v>39307</v>
      </c>
      <c r="S63" s="206" t="str">
        <f t="shared" si="6"/>
        <v>Under 11s</v>
      </c>
      <c r="T63" s="207" t="str">
        <f t="shared" si="7"/>
        <v>Yes</v>
      </c>
      <c r="U63" s="208">
        <f t="shared" si="34"/>
        <v>2</v>
      </c>
      <c r="V63" s="182">
        <f t="shared" si="8"/>
        <v>10</v>
      </c>
      <c r="W63" s="182">
        <f t="shared" si="9"/>
        <v>9</v>
      </c>
      <c r="X63" s="182">
        <f t="shared" si="10"/>
        <v>10</v>
      </c>
      <c r="Y63" s="182">
        <f t="shared" si="35"/>
        <v>0</v>
      </c>
      <c r="Z63" s="182">
        <f t="shared" si="36"/>
        <v>1</v>
      </c>
      <c r="AA63" s="182">
        <f t="shared" si="37"/>
        <v>0</v>
      </c>
      <c r="AB63" s="182">
        <f t="shared" si="38"/>
        <v>1</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ht="13">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1398</v>
      </c>
      <c r="Q64" s="204" t="s">
        <v>99</v>
      </c>
      <c r="R64" s="205">
        <v>38922</v>
      </c>
      <c r="S64" s="206" t="str">
        <f t="shared" si="6"/>
        <v>Under 12s</v>
      </c>
      <c r="T64" s="207" t="str">
        <f t="shared" si="7"/>
        <v>Yes</v>
      </c>
      <c r="U64" s="208">
        <f t="shared" si="34"/>
        <v>1</v>
      </c>
      <c r="V64" s="182">
        <f t="shared" si="8"/>
        <v>11</v>
      </c>
      <c r="W64" s="182">
        <f t="shared" si="9"/>
        <v>9</v>
      </c>
      <c r="X64" s="182">
        <f t="shared" si="10"/>
        <v>11</v>
      </c>
      <c r="Y64" s="182">
        <f t="shared" si="35"/>
        <v>0</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ht="13">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1417</v>
      </c>
      <c r="Q65" s="204" t="s">
        <v>123</v>
      </c>
      <c r="R65" s="205">
        <v>38902</v>
      </c>
      <c r="S65" s="206" t="str">
        <f t="shared" si="6"/>
        <v>Under 12s</v>
      </c>
      <c r="T65" s="207" t="str">
        <f t="shared" si="7"/>
        <v>Yes</v>
      </c>
      <c r="U65" s="208">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ht="13">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1397</v>
      </c>
      <c r="Q66" s="204" t="s">
        <v>99</v>
      </c>
      <c r="R66" s="205">
        <v>38979</v>
      </c>
      <c r="S66" s="206" t="str">
        <f t="shared" si="6"/>
        <v>Under 12s</v>
      </c>
      <c r="T66" s="207" t="str">
        <f t="shared" si="7"/>
        <v>Yes</v>
      </c>
      <c r="U66" s="208">
        <f t="shared" si="34"/>
        <v>0</v>
      </c>
      <c r="V66" s="182">
        <f t="shared" si="8"/>
        <v>12</v>
      </c>
      <c r="W66" s="182">
        <f t="shared" si="9"/>
        <v>9</v>
      </c>
      <c r="X66" s="182">
        <f t="shared" si="10"/>
        <v>11</v>
      </c>
      <c r="Y66" s="182">
        <f t="shared" si="35"/>
        <v>0</v>
      </c>
      <c r="Z66" s="182">
        <f t="shared" si="36"/>
        <v>0</v>
      </c>
      <c r="AA66" s="182">
        <f t="shared" si="37"/>
        <v>0</v>
      </c>
      <c r="AB66" s="182">
        <f t="shared" si="38"/>
        <v>0</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ht="13">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1425</v>
      </c>
      <c r="Q67" s="204" t="s">
        <v>123</v>
      </c>
      <c r="R67" s="205">
        <v>38777</v>
      </c>
      <c r="S67" s="206" t="str">
        <f t="shared" si="6"/>
        <v>Under 13s</v>
      </c>
      <c r="T67" s="207" t="str">
        <f t="shared" si="7"/>
        <v>Yes</v>
      </c>
      <c r="U67" s="208">
        <f t="shared" si="34"/>
        <v>1</v>
      </c>
      <c r="V67" s="182">
        <f t="shared" si="8"/>
        <v>12</v>
      </c>
      <c r="W67" s="182">
        <f t="shared" si="9"/>
        <v>9</v>
      </c>
      <c r="X67" s="182">
        <f t="shared" si="10"/>
        <v>12</v>
      </c>
      <c r="Y67" s="182">
        <f t="shared" si="35"/>
        <v>0</v>
      </c>
      <c r="Z67" s="182">
        <f t="shared" si="36"/>
        <v>0</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ht="13">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t="s">
        <v>1385</v>
      </c>
      <c r="Q68" s="204" t="s">
        <v>99</v>
      </c>
      <c r="R68" s="205">
        <v>39868</v>
      </c>
      <c r="S68" s="206" t="str">
        <f t="shared" si="6"/>
        <v>9 Years</v>
      </c>
      <c r="T68" s="207" t="str">
        <f t="shared" si="7"/>
        <v>Yes</v>
      </c>
      <c r="U68" s="208">
        <f t="shared" si="34"/>
        <v>0</v>
      </c>
      <c r="V68" s="182">
        <f t="shared" si="8"/>
        <v>9</v>
      </c>
      <c r="W68" s="182">
        <f t="shared" si="9"/>
        <v>9</v>
      </c>
      <c r="X68" s="182">
        <f t="shared" si="10"/>
        <v>9</v>
      </c>
      <c r="Y68" s="182">
        <f t="shared" si="35"/>
        <v>0</v>
      </c>
      <c r="Z68" s="182">
        <f t="shared" si="36"/>
        <v>0</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ht="13">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t="s">
        <v>1379</v>
      </c>
      <c r="Q69" s="204" t="s">
        <v>99</v>
      </c>
      <c r="R69" s="205">
        <v>39691</v>
      </c>
      <c r="S69" s="206" t="str">
        <f t="shared" si="6"/>
        <v>9 Years</v>
      </c>
      <c r="T69" s="207" t="str">
        <f t="shared" si="7"/>
        <v>Yes</v>
      </c>
      <c r="U69" s="208">
        <f t="shared" si="34"/>
        <v>0</v>
      </c>
      <c r="V69" s="182">
        <f t="shared" si="8"/>
        <v>9</v>
      </c>
      <c r="W69" s="182">
        <f t="shared" si="9"/>
        <v>9</v>
      </c>
      <c r="X69" s="182">
        <f t="shared" si="10"/>
        <v>9</v>
      </c>
      <c r="Y69" s="182">
        <f t="shared" si="35"/>
        <v>0</v>
      </c>
      <c r="Z69" s="182">
        <f t="shared" si="36"/>
        <v>0</v>
      </c>
      <c r="AA69" s="182">
        <f t="shared" si="37"/>
        <v>1</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row>
    <row r="70" spans="1:55" ht="13">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t="s">
        <v>1381</v>
      </c>
      <c r="Q70" s="204" t="s">
        <v>99</v>
      </c>
      <c r="R70" s="205">
        <v>39700</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1</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row>
    <row r="71" spans="1:55" ht="13">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t="s">
        <v>1380</v>
      </c>
      <c r="Q71" s="204" t="s">
        <v>99</v>
      </c>
      <c r="R71" s="205">
        <v>39687</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1</v>
      </c>
      <c r="AA71" s="182">
        <f t="shared" ref="AA71:AA109" si="85">COUNTIFS($P$6:$P$109,P71,$H$6:$H$109,"=3",$C$6:$C$109,$S71)</f>
        <v>0</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row>
    <row r="72" spans="1:55" ht="13">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t="s">
        <v>1409</v>
      </c>
      <c r="Q72" s="204" t="s">
        <v>123</v>
      </c>
      <c r="R72" s="205">
        <v>39970</v>
      </c>
      <c r="S72" s="206" t="str">
        <f t="shared" si="54"/>
        <v>9 Years</v>
      </c>
      <c r="T72" s="207" t="str">
        <f t="shared" si="55"/>
        <v>Yes</v>
      </c>
      <c r="U72" s="208">
        <f t="shared" si="82"/>
        <v>0</v>
      </c>
      <c r="V72" s="182">
        <f t="shared" si="56"/>
        <v>9</v>
      </c>
      <c r="W72" s="182">
        <f t="shared" si="57"/>
        <v>9</v>
      </c>
      <c r="X72" s="182">
        <f t="shared" si="58"/>
        <v>9</v>
      </c>
      <c r="Y72" s="182">
        <f t="shared" si="83"/>
        <v>0</v>
      </c>
      <c r="Z72" s="182">
        <f t="shared" si="84"/>
        <v>1</v>
      </c>
      <c r="AA72" s="182">
        <f t="shared" si="85"/>
        <v>0</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row>
    <row r="73" spans="1:55" ht="13">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t="s">
        <v>1411</v>
      </c>
      <c r="Q73" s="204" t="s">
        <v>123</v>
      </c>
      <c r="R73" s="205">
        <v>39655</v>
      </c>
      <c r="S73" s="206" t="str">
        <f t="shared" si="54"/>
        <v>9 Years</v>
      </c>
      <c r="T73" s="207" t="str">
        <f t="shared" si="55"/>
        <v>Yes</v>
      </c>
      <c r="U73" s="208">
        <f t="shared" si="82"/>
        <v>0</v>
      </c>
      <c r="V73" s="182">
        <f t="shared" si="56"/>
        <v>9</v>
      </c>
      <c r="W73" s="182">
        <f t="shared" si="57"/>
        <v>9</v>
      </c>
      <c r="X73" s="182">
        <f t="shared" si="58"/>
        <v>9</v>
      </c>
      <c r="Y73" s="182">
        <f t="shared" si="83"/>
        <v>0</v>
      </c>
      <c r="Z73" s="182">
        <f t="shared" si="84"/>
        <v>0</v>
      </c>
      <c r="AA73" s="182">
        <f t="shared" si="85"/>
        <v>1</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row>
    <row r="74" spans="1:55" ht="13">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t="s">
        <v>1408</v>
      </c>
      <c r="Q74" s="204" t="s">
        <v>123</v>
      </c>
      <c r="R74" s="205">
        <v>39965</v>
      </c>
      <c r="S74" s="206" t="str">
        <f t="shared" si="54"/>
        <v>9 Years</v>
      </c>
      <c r="T74" s="207" t="str">
        <f t="shared" si="55"/>
        <v>Yes</v>
      </c>
      <c r="U74" s="208">
        <f t="shared" si="82"/>
        <v>0</v>
      </c>
      <c r="V74" s="182">
        <f t="shared" si="56"/>
        <v>9</v>
      </c>
      <c r="W74" s="182">
        <f t="shared" si="57"/>
        <v>9</v>
      </c>
      <c r="X74" s="182">
        <f t="shared" si="58"/>
        <v>9</v>
      </c>
      <c r="Y74" s="182">
        <f t="shared" si="83"/>
        <v>1</v>
      </c>
      <c r="Z74" s="182">
        <f t="shared" si="84"/>
        <v>0</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row>
    <row r="75" spans="1:55" ht="13">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t="s">
        <v>2217</v>
      </c>
      <c r="Q75" s="204" t="s">
        <v>123</v>
      </c>
      <c r="R75" s="205">
        <v>39861</v>
      </c>
      <c r="S75" s="206" t="str">
        <f t="shared" si="54"/>
        <v>9 Years</v>
      </c>
      <c r="T75" s="207" t="str">
        <f t="shared" si="55"/>
        <v>Yes</v>
      </c>
      <c r="U75" s="208">
        <f t="shared" si="82"/>
        <v>0</v>
      </c>
      <c r="V75" s="182">
        <f t="shared" si="56"/>
        <v>9</v>
      </c>
      <c r="W75" s="182">
        <f t="shared" si="57"/>
        <v>9</v>
      </c>
      <c r="X75" s="182">
        <f t="shared" si="58"/>
        <v>9</v>
      </c>
      <c r="Y75" s="182">
        <f t="shared" si="83"/>
        <v>0</v>
      </c>
      <c r="Z75" s="182">
        <f t="shared" si="84"/>
        <v>0</v>
      </c>
      <c r="AA75" s="182">
        <f t="shared" si="85"/>
        <v>0</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row>
    <row r="76" spans="1:55" ht="13">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1388</v>
      </c>
      <c r="Q76" s="204" t="s">
        <v>99</v>
      </c>
      <c r="R76" s="205">
        <v>39377</v>
      </c>
      <c r="S76" s="206" t="str">
        <f t="shared" si="54"/>
        <v>Under 11s</v>
      </c>
      <c r="T76" s="207" t="str">
        <f t="shared" si="55"/>
        <v>Yes</v>
      </c>
      <c r="U76" s="208">
        <f t="shared" si="82"/>
        <v>0</v>
      </c>
      <c r="V76" s="182">
        <f t="shared" si="56"/>
        <v>10</v>
      </c>
      <c r="W76" s="182">
        <f t="shared" si="57"/>
        <v>9</v>
      </c>
      <c r="X76" s="182">
        <f t="shared" si="58"/>
        <v>10</v>
      </c>
      <c r="Y76" s="182">
        <f t="shared" si="83"/>
        <v>0</v>
      </c>
      <c r="Z76" s="182">
        <f t="shared" si="84"/>
        <v>0</v>
      </c>
      <c r="AA76" s="182">
        <f t="shared" si="85"/>
        <v>0</v>
      </c>
      <c r="AB76" s="182">
        <f t="shared" si="86"/>
        <v>1</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row>
    <row r="77" spans="1:55" ht="13">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1387</v>
      </c>
      <c r="Q77" s="204" t="s">
        <v>99</v>
      </c>
      <c r="R77" s="205">
        <v>39382</v>
      </c>
      <c r="S77" s="206" t="str">
        <f t="shared" si="54"/>
        <v>Under 11s</v>
      </c>
      <c r="T77" s="207" t="str">
        <f t="shared" si="55"/>
        <v>Yes</v>
      </c>
      <c r="U77" s="208">
        <f t="shared" si="82"/>
        <v>0</v>
      </c>
      <c r="V77" s="182">
        <f t="shared" si="56"/>
        <v>10</v>
      </c>
      <c r="W77" s="182">
        <f t="shared" si="57"/>
        <v>9</v>
      </c>
      <c r="X77" s="182">
        <f t="shared" si="58"/>
        <v>10</v>
      </c>
      <c r="Y77" s="182">
        <f t="shared" si="83"/>
        <v>0</v>
      </c>
      <c r="Z77" s="182">
        <f t="shared" si="84"/>
        <v>0</v>
      </c>
      <c r="AA77" s="182">
        <f t="shared" si="85"/>
        <v>1</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row>
    <row r="78" spans="1:55" ht="13">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1389</v>
      </c>
      <c r="Q78" s="204" t="s">
        <v>99</v>
      </c>
      <c r="R78" s="205">
        <v>39275</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row>
    <row r="79" spans="1:55" ht="13">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1386</v>
      </c>
      <c r="Q79" s="204" t="s">
        <v>99</v>
      </c>
      <c r="R79" s="205">
        <v>39407</v>
      </c>
      <c r="S79" s="206" t="str">
        <f t="shared" si="54"/>
        <v>Under 11s</v>
      </c>
      <c r="T79" s="207" t="str">
        <f t="shared" si="55"/>
        <v>Yes</v>
      </c>
      <c r="U79" s="208">
        <f t="shared" si="82"/>
        <v>0</v>
      </c>
      <c r="V79" s="182">
        <f t="shared" si="56"/>
        <v>10</v>
      </c>
      <c r="W79" s="182">
        <f t="shared" si="57"/>
        <v>9</v>
      </c>
      <c r="X79" s="182">
        <f t="shared" si="58"/>
        <v>10</v>
      </c>
      <c r="Y79" s="182">
        <f t="shared" si="83"/>
        <v>1</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row>
    <row r="80" spans="1:55" ht="13">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1414</v>
      </c>
      <c r="Q80" s="204" t="s">
        <v>123</v>
      </c>
      <c r="R80" s="205">
        <v>39463</v>
      </c>
      <c r="S80" s="206" t="str">
        <f t="shared" si="54"/>
        <v>Under 11s</v>
      </c>
      <c r="T80" s="207" t="str">
        <f t="shared" si="55"/>
        <v>Yes</v>
      </c>
      <c r="U80" s="208">
        <f t="shared" si="82"/>
        <v>0</v>
      </c>
      <c r="V80" s="182">
        <f t="shared" si="56"/>
        <v>10</v>
      </c>
      <c r="W80" s="182">
        <f t="shared" si="57"/>
        <v>9</v>
      </c>
      <c r="X80" s="182">
        <f t="shared" si="58"/>
        <v>10</v>
      </c>
      <c r="Y80" s="182">
        <f t="shared" si="83"/>
        <v>1</v>
      </c>
      <c r="Z80" s="182">
        <f t="shared" si="84"/>
        <v>0</v>
      </c>
      <c r="AA80" s="182">
        <f t="shared" si="85"/>
        <v>0</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row>
    <row r="81" spans="1:55" ht="13">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1413</v>
      </c>
      <c r="Q81" s="204" t="s">
        <v>123</v>
      </c>
      <c r="R81" s="205">
        <v>39340</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0</v>
      </c>
      <c r="AA81" s="182">
        <f t="shared" si="85"/>
        <v>1</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row>
    <row r="82" spans="1:55" ht="13">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1415</v>
      </c>
      <c r="Q82" s="204" t="s">
        <v>123</v>
      </c>
      <c r="R82" s="205">
        <v>39265</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0</v>
      </c>
      <c r="AA82" s="182">
        <f t="shared" si="85"/>
        <v>0</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row>
    <row r="83" spans="1:55" ht="13">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1412</v>
      </c>
      <c r="Q83" s="204" t="s">
        <v>123</v>
      </c>
      <c r="R83" s="205">
        <v>39307</v>
      </c>
      <c r="S83" s="206" t="str">
        <f t="shared" si="54"/>
        <v>Under 11s</v>
      </c>
      <c r="T83" s="207" t="str">
        <f t="shared" si="55"/>
        <v>Yes</v>
      </c>
      <c r="U83" s="208">
        <f t="shared" si="82"/>
        <v>0</v>
      </c>
      <c r="V83" s="182">
        <f t="shared" si="56"/>
        <v>10</v>
      </c>
      <c r="W83" s="182">
        <f t="shared" si="57"/>
        <v>9</v>
      </c>
      <c r="X83" s="182">
        <f t="shared" si="58"/>
        <v>10</v>
      </c>
      <c r="Y83" s="182">
        <f t="shared" si="83"/>
        <v>0</v>
      </c>
      <c r="Z83" s="182">
        <f t="shared" si="84"/>
        <v>1</v>
      </c>
      <c r="AA83" s="182">
        <f t="shared" si="85"/>
        <v>0</v>
      </c>
      <c r="AB83" s="182">
        <f t="shared" si="86"/>
        <v>1</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row>
    <row r="84" spans="1:55" ht="13">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1395</v>
      </c>
      <c r="Q84" s="204" t="s">
        <v>99</v>
      </c>
      <c r="R84" s="205">
        <v>39023</v>
      </c>
      <c r="S84" s="206" t="str">
        <f t="shared" si="54"/>
        <v>Under 12s</v>
      </c>
      <c r="T84" s="207" t="str">
        <f t="shared" si="55"/>
        <v>Yes</v>
      </c>
      <c r="U84" s="208">
        <f t="shared" si="82"/>
        <v>0</v>
      </c>
      <c r="V84" s="182">
        <f t="shared" si="56"/>
        <v>11</v>
      </c>
      <c r="W84" s="182">
        <f t="shared" si="57"/>
        <v>9</v>
      </c>
      <c r="X84" s="182">
        <f t="shared" si="58"/>
        <v>11</v>
      </c>
      <c r="Y84" s="182">
        <f t="shared" si="83"/>
        <v>0</v>
      </c>
      <c r="Z84" s="182">
        <f t="shared" si="84"/>
        <v>1</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row>
    <row r="85" spans="1:55" ht="13">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1398</v>
      </c>
      <c r="Q85" s="204" t="s">
        <v>99</v>
      </c>
      <c r="R85" s="205">
        <v>38922</v>
      </c>
      <c r="S85" s="206" t="str">
        <f t="shared" si="54"/>
        <v>Under 12s</v>
      </c>
      <c r="T85" s="207" t="str">
        <f t="shared" si="55"/>
        <v>Yes</v>
      </c>
      <c r="U85" s="208">
        <f t="shared" si="82"/>
        <v>0</v>
      </c>
      <c r="V85" s="182">
        <f t="shared" si="56"/>
        <v>11</v>
      </c>
      <c r="W85" s="182">
        <f t="shared" si="57"/>
        <v>9</v>
      </c>
      <c r="X85" s="182">
        <f t="shared" si="58"/>
        <v>11</v>
      </c>
      <c r="Y85" s="182">
        <f t="shared" si="83"/>
        <v>0</v>
      </c>
      <c r="Z85" s="182">
        <f t="shared" si="84"/>
        <v>0</v>
      </c>
      <c r="AA85" s="182">
        <f t="shared" si="85"/>
        <v>1</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row>
    <row r="86" spans="1:55" ht="13">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1396</v>
      </c>
      <c r="Q86" s="204" t="s">
        <v>99</v>
      </c>
      <c r="R86" s="205">
        <v>39007</v>
      </c>
      <c r="S86" s="206" t="str">
        <f t="shared" si="54"/>
        <v>Under 12s</v>
      </c>
      <c r="T86" s="207" t="str">
        <f t="shared" si="55"/>
        <v>Yes</v>
      </c>
      <c r="U86" s="208">
        <f t="shared" si="82"/>
        <v>0</v>
      </c>
      <c r="V86" s="182">
        <f t="shared" si="56"/>
        <v>11</v>
      </c>
      <c r="W86" s="182">
        <f t="shared" si="57"/>
        <v>9</v>
      </c>
      <c r="X86" s="182">
        <f t="shared" si="58"/>
        <v>11</v>
      </c>
      <c r="Y86" s="182">
        <f t="shared" si="83"/>
        <v>1</v>
      </c>
      <c r="Z86" s="182">
        <f t="shared" si="84"/>
        <v>0</v>
      </c>
      <c r="AA86" s="182">
        <f t="shared" si="85"/>
        <v>0</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row>
    <row r="87" spans="1:55" ht="13">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1397</v>
      </c>
      <c r="Q87" s="204" t="s">
        <v>99</v>
      </c>
      <c r="R87" s="205">
        <v>38979</v>
      </c>
      <c r="S87" s="206" t="str">
        <f t="shared" si="54"/>
        <v>Under 12s</v>
      </c>
      <c r="T87" s="207" t="str">
        <f t="shared" si="55"/>
        <v>Yes</v>
      </c>
      <c r="U87" s="208">
        <f t="shared" si="82"/>
        <v>0</v>
      </c>
      <c r="V87" s="182">
        <f t="shared" si="56"/>
        <v>11</v>
      </c>
      <c r="W87" s="182">
        <f t="shared" si="57"/>
        <v>9</v>
      </c>
      <c r="X87" s="182">
        <f t="shared" si="58"/>
        <v>11</v>
      </c>
      <c r="Y87" s="182">
        <f t="shared" si="83"/>
        <v>0</v>
      </c>
      <c r="Z87" s="182">
        <f t="shared" si="84"/>
        <v>0</v>
      </c>
      <c r="AA87" s="182">
        <f t="shared" si="85"/>
        <v>0</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row>
    <row r="88" spans="1:55" ht="13">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1419</v>
      </c>
      <c r="Q88" s="204" t="s">
        <v>123</v>
      </c>
      <c r="R88" s="205">
        <v>39156</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1</v>
      </c>
      <c r="AA88" s="182">
        <f t="shared" si="85"/>
        <v>0</v>
      </c>
      <c r="AB88" s="182">
        <f t="shared" si="86"/>
        <v>0</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row>
    <row r="89" spans="1:55" ht="13">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1417</v>
      </c>
      <c r="Q89" s="204" t="s">
        <v>123</v>
      </c>
      <c r="R89" s="205">
        <v>38902</v>
      </c>
      <c r="S89" s="206" t="str">
        <f t="shared" si="54"/>
        <v>Under 12s</v>
      </c>
      <c r="T89" s="207" t="str">
        <f t="shared" si="55"/>
        <v>Yes</v>
      </c>
      <c r="U89" s="208">
        <f t="shared" si="82"/>
        <v>0</v>
      </c>
      <c r="V89" s="182">
        <f t="shared" si="56"/>
        <v>11</v>
      </c>
      <c r="W89" s="182">
        <f t="shared" si="57"/>
        <v>9</v>
      </c>
      <c r="X89" s="182">
        <f t="shared" si="58"/>
        <v>11</v>
      </c>
      <c r="Y89" s="182">
        <f t="shared" si="83"/>
        <v>0</v>
      </c>
      <c r="Z89" s="182">
        <f t="shared" si="84"/>
        <v>0</v>
      </c>
      <c r="AA89" s="182">
        <f t="shared" si="85"/>
        <v>1</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row>
    <row r="90" spans="1:55" ht="13">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1422</v>
      </c>
      <c r="Q90" s="204" t="s">
        <v>123</v>
      </c>
      <c r="R90" s="205">
        <v>39169</v>
      </c>
      <c r="S90" s="206" t="str">
        <f t="shared" si="54"/>
        <v>Under 12s</v>
      </c>
      <c r="T90" s="207" t="str">
        <f t="shared" si="55"/>
        <v>Yes</v>
      </c>
      <c r="U90" s="208">
        <f t="shared" si="82"/>
        <v>0</v>
      </c>
      <c r="V90" s="182">
        <f t="shared" si="56"/>
        <v>11</v>
      </c>
      <c r="W90" s="182">
        <f t="shared" si="57"/>
        <v>9</v>
      </c>
      <c r="X90" s="182">
        <f t="shared" si="58"/>
        <v>11</v>
      </c>
      <c r="Y90" s="182">
        <f t="shared" si="83"/>
        <v>0</v>
      </c>
      <c r="Z90" s="182">
        <f t="shared" si="84"/>
        <v>0</v>
      </c>
      <c r="AA90" s="182">
        <f t="shared" si="85"/>
        <v>0</v>
      </c>
      <c r="AB90" s="182">
        <f t="shared" si="86"/>
        <v>1</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row>
    <row r="91" spans="1:55" ht="13">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1418</v>
      </c>
      <c r="Q91" s="204" t="s">
        <v>123</v>
      </c>
      <c r="R91" s="205">
        <v>39231</v>
      </c>
      <c r="S91" s="206" t="str">
        <f t="shared" si="54"/>
        <v>Under 12s</v>
      </c>
      <c r="T91" s="207" t="str">
        <f t="shared" si="55"/>
        <v>Yes</v>
      </c>
      <c r="U91" s="208">
        <f t="shared" si="82"/>
        <v>0</v>
      </c>
      <c r="V91" s="182">
        <f t="shared" si="56"/>
        <v>11</v>
      </c>
      <c r="W91" s="182">
        <f t="shared" si="57"/>
        <v>9</v>
      </c>
      <c r="X91" s="182">
        <f t="shared" si="58"/>
        <v>11</v>
      </c>
      <c r="Y91" s="182">
        <f t="shared" si="83"/>
        <v>0</v>
      </c>
      <c r="Z91" s="182">
        <f t="shared" si="84"/>
        <v>0</v>
      </c>
      <c r="AA91" s="182">
        <f t="shared" si="85"/>
        <v>0</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row>
    <row r="92" spans="1:55" ht="13">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1394</v>
      </c>
      <c r="Q92" s="204" t="s">
        <v>99</v>
      </c>
      <c r="R92" s="205">
        <v>39190</v>
      </c>
      <c r="S92" s="206" t="str">
        <f t="shared" si="54"/>
        <v>Under 12s</v>
      </c>
      <c r="T92" s="207" t="str">
        <f t="shared" si="55"/>
        <v>Yes</v>
      </c>
      <c r="U92" s="208">
        <f t="shared" si="82"/>
        <v>0</v>
      </c>
      <c r="V92" s="182">
        <f t="shared" si="56"/>
        <v>12</v>
      </c>
      <c r="W92" s="182">
        <f t="shared" si="57"/>
        <v>9</v>
      </c>
      <c r="X92" s="182">
        <f t="shared" si="58"/>
        <v>11</v>
      </c>
      <c r="Y92" s="182">
        <f t="shared" si="83"/>
        <v>0</v>
      </c>
      <c r="Z92" s="182">
        <f t="shared" si="84"/>
        <v>0</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row>
    <row r="93" spans="1:55" ht="13">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1402</v>
      </c>
      <c r="Q93" s="204" t="s">
        <v>99</v>
      </c>
      <c r="R93" s="205">
        <v>38824</v>
      </c>
      <c r="S93" s="206" t="str">
        <f t="shared" si="54"/>
        <v>Under 13s</v>
      </c>
      <c r="T93" s="207" t="str">
        <f t="shared" si="55"/>
        <v>Yes</v>
      </c>
      <c r="U93" s="208">
        <f t="shared" si="82"/>
        <v>0</v>
      </c>
      <c r="V93" s="182">
        <f t="shared" si="56"/>
        <v>12</v>
      </c>
      <c r="W93" s="182">
        <f t="shared" si="57"/>
        <v>9</v>
      </c>
      <c r="X93" s="182">
        <f t="shared" si="58"/>
        <v>12</v>
      </c>
      <c r="Y93" s="182">
        <f t="shared" si="83"/>
        <v>0</v>
      </c>
      <c r="Z93" s="182">
        <f t="shared" si="84"/>
        <v>0</v>
      </c>
      <c r="AA93" s="182">
        <f t="shared" si="85"/>
        <v>1</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row>
    <row r="94" spans="1:55" ht="13">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1397</v>
      </c>
      <c r="Q94" s="204" t="s">
        <v>99</v>
      </c>
      <c r="R94" s="205">
        <v>38979</v>
      </c>
      <c r="S94" s="206" t="str">
        <f t="shared" si="54"/>
        <v>Under 12s</v>
      </c>
      <c r="T94" s="207" t="str">
        <f t="shared" si="55"/>
        <v>Yes</v>
      </c>
      <c r="U94" s="208">
        <f t="shared" si="82"/>
        <v>0</v>
      </c>
      <c r="V94" s="182">
        <f t="shared" si="56"/>
        <v>12</v>
      </c>
      <c r="W94" s="182">
        <f t="shared" si="57"/>
        <v>9</v>
      </c>
      <c r="X94" s="182">
        <f t="shared" si="58"/>
        <v>11</v>
      </c>
      <c r="Y94" s="182">
        <f t="shared" si="83"/>
        <v>0</v>
      </c>
      <c r="Z94" s="182">
        <f t="shared" si="84"/>
        <v>0</v>
      </c>
      <c r="AA94" s="182">
        <f t="shared" si="85"/>
        <v>0</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row>
    <row r="95" spans="1:55" ht="13">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1396</v>
      </c>
      <c r="Q95" s="204" t="s">
        <v>99</v>
      </c>
      <c r="R95" s="205">
        <v>39007</v>
      </c>
      <c r="S95" s="206" t="str">
        <f t="shared" si="54"/>
        <v>Under 12s</v>
      </c>
      <c r="T95" s="207" t="str">
        <f t="shared" si="55"/>
        <v>Yes</v>
      </c>
      <c r="U95" s="208">
        <f t="shared" si="82"/>
        <v>0</v>
      </c>
      <c r="V95" s="182">
        <f t="shared" si="56"/>
        <v>12</v>
      </c>
      <c r="W95" s="182">
        <f t="shared" si="57"/>
        <v>9</v>
      </c>
      <c r="X95" s="182">
        <f t="shared" si="58"/>
        <v>11</v>
      </c>
      <c r="Y95" s="182">
        <f t="shared" si="83"/>
        <v>1</v>
      </c>
      <c r="Z95" s="182">
        <f t="shared" si="84"/>
        <v>0</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row>
    <row r="96" spans="1:55" ht="13">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1424</v>
      </c>
      <c r="Q96" s="204" t="s">
        <v>123</v>
      </c>
      <c r="R96" s="205">
        <v>38764</v>
      </c>
      <c r="S96" s="206" t="str">
        <f t="shared" si="54"/>
        <v>Under 13s</v>
      </c>
      <c r="T96" s="207" t="str">
        <f t="shared" si="55"/>
        <v>Yes</v>
      </c>
      <c r="U96" s="208">
        <f t="shared" si="82"/>
        <v>0</v>
      </c>
      <c r="V96" s="182">
        <f t="shared" si="56"/>
        <v>12</v>
      </c>
      <c r="W96" s="182">
        <f t="shared" si="57"/>
        <v>9</v>
      </c>
      <c r="X96" s="182">
        <f t="shared" si="58"/>
        <v>12</v>
      </c>
      <c r="Y96" s="182">
        <f t="shared" si="83"/>
        <v>1</v>
      </c>
      <c r="Z96" s="182">
        <f t="shared" si="84"/>
        <v>0</v>
      </c>
      <c r="AA96" s="182">
        <f t="shared" si="85"/>
        <v>0</v>
      </c>
      <c r="AB96" s="182">
        <f t="shared" si="86"/>
        <v>0</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row>
    <row r="97" spans="1:55" ht="13">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1420</v>
      </c>
      <c r="Q97" s="204" t="s">
        <v>123</v>
      </c>
      <c r="R97" s="205">
        <v>39140</v>
      </c>
      <c r="S97" s="206" t="str">
        <f t="shared" si="54"/>
        <v>Under 12s</v>
      </c>
      <c r="T97" s="207" t="str">
        <f t="shared" si="55"/>
        <v>Yes</v>
      </c>
      <c r="U97" s="208">
        <f t="shared" si="82"/>
        <v>0</v>
      </c>
      <c r="V97" s="182">
        <f t="shared" si="56"/>
        <v>12</v>
      </c>
      <c r="W97" s="182">
        <f t="shared" si="57"/>
        <v>9</v>
      </c>
      <c r="X97" s="182">
        <f t="shared" si="58"/>
        <v>11</v>
      </c>
      <c r="Y97" s="182">
        <f t="shared" si="83"/>
        <v>1</v>
      </c>
      <c r="Z97" s="182">
        <f t="shared" si="84"/>
        <v>0</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5" ht="13">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1426</v>
      </c>
      <c r="Q98" s="204" t="s">
        <v>123</v>
      </c>
      <c r="R98" s="205">
        <v>38757</v>
      </c>
      <c r="S98" s="206" t="str">
        <f t="shared" si="54"/>
        <v>Under 13s</v>
      </c>
      <c r="T98" s="207" t="str">
        <f t="shared" si="55"/>
        <v>Yes</v>
      </c>
      <c r="U98" s="208">
        <f t="shared" si="82"/>
        <v>0</v>
      </c>
      <c r="V98" s="182">
        <f t="shared" si="56"/>
        <v>12</v>
      </c>
      <c r="W98" s="182">
        <f t="shared" si="57"/>
        <v>9</v>
      </c>
      <c r="X98" s="182">
        <f t="shared" si="58"/>
        <v>12</v>
      </c>
      <c r="Y98" s="182">
        <f t="shared" si="83"/>
        <v>0</v>
      </c>
      <c r="Z98" s="182">
        <f t="shared" si="84"/>
        <v>0</v>
      </c>
      <c r="AA98" s="182">
        <f t="shared" si="85"/>
        <v>1</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5" ht="13">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1425</v>
      </c>
      <c r="Q99" s="204" t="s">
        <v>123</v>
      </c>
      <c r="R99" s="205">
        <v>38777</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0</v>
      </c>
      <c r="AA99" s="182">
        <f t="shared" si="85"/>
        <v>0</v>
      </c>
      <c r="AB99" s="182">
        <f t="shared" si="86"/>
        <v>1</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5" ht="13">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1379</v>
      </c>
      <c r="Q100" s="204" t="s">
        <v>99</v>
      </c>
      <c r="R100" s="205">
        <v>39691</v>
      </c>
      <c r="S100" s="206" t="str">
        <f t="shared" si="54"/>
        <v>9 Years</v>
      </c>
      <c r="T100" s="207" t="str">
        <f t="shared" si="55"/>
        <v>Yes</v>
      </c>
      <c r="U100" s="208">
        <f t="shared" si="82"/>
        <v>0</v>
      </c>
      <c r="V100" s="182" t="str">
        <f t="shared" si="56"/>
        <v/>
      </c>
      <c r="W100" s="182">
        <f t="shared" si="57"/>
        <v>9</v>
      </c>
      <c r="X100" s="182">
        <f t="shared" si="58"/>
        <v>9</v>
      </c>
      <c r="Y100" s="182">
        <f t="shared" si="83"/>
        <v>0</v>
      </c>
      <c r="Z100" s="182">
        <f t="shared" si="84"/>
        <v>0</v>
      </c>
      <c r="AA100" s="182">
        <f t="shared" si="85"/>
        <v>1</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5" ht="13">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1408</v>
      </c>
      <c r="Q101" s="204" t="s">
        <v>123</v>
      </c>
      <c r="R101" s="205">
        <v>39965</v>
      </c>
      <c r="S101" s="206" t="str">
        <f t="shared" si="54"/>
        <v>9 Years</v>
      </c>
      <c r="T101" s="207" t="str">
        <f t="shared" si="55"/>
        <v>Yes</v>
      </c>
      <c r="U101" s="208">
        <f t="shared" si="82"/>
        <v>0</v>
      </c>
      <c r="V101" s="182" t="str">
        <f t="shared" si="56"/>
        <v/>
      </c>
      <c r="W101" s="182">
        <f t="shared" si="57"/>
        <v>9</v>
      </c>
      <c r="X101" s="182">
        <f t="shared" si="58"/>
        <v>9</v>
      </c>
      <c r="Y101" s="182">
        <f t="shared" si="83"/>
        <v>1</v>
      </c>
      <c r="Z101" s="182">
        <f t="shared" si="84"/>
        <v>0</v>
      </c>
      <c r="AA101" s="182">
        <f t="shared" si="85"/>
        <v>0</v>
      </c>
      <c r="AB101" s="182">
        <f t="shared" si="86"/>
        <v>0</v>
      </c>
      <c r="AC101" s="209">
        <f t="shared" si="87"/>
        <v>0</v>
      </c>
      <c r="AD101" s="209">
        <f t="shared" si="88"/>
        <v>1</v>
      </c>
      <c r="AE101" s="209">
        <f t="shared" si="89"/>
        <v>0</v>
      </c>
      <c r="AF101" s="209">
        <f t="shared" si="59"/>
        <v>1</v>
      </c>
      <c r="AG101" s="209">
        <f t="shared" si="60"/>
        <v>0</v>
      </c>
      <c r="AH101" s="209">
        <f t="shared" si="61"/>
        <v>1</v>
      </c>
      <c r="AI101" s="209">
        <f t="shared" si="62"/>
        <v>0</v>
      </c>
      <c r="AJ101" s="209">
        <f t="shared" si="63"/>
        <v>1</v>
      </c>
      <c r="AK101" s="209">
        <f t="shared" si="64"/>
        <v>0</v>
      </c>
      <c r="AL101" s="209">
        <f t="shared" si="65"/>
        <v>1</v>
      </c>
      <c r="AM101" s="209">
        <f t="shared" si="66"/>
        <v>0</v>
      </c>
      <c r="AN101" s="209">
        <f t="shared" si="67"/>
        <v>0</v>
      </c>
      <c r="AO101" s="209"/>
      <c r="AP101" s="209">
        <f t="shared" si="90"/>
        <v>1</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5" ht="13">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1386</v>
      </c>
      <c r="Q102" s="204" t="s">
        <v>99</v>
      </c>
      <c r="R102" s="205">
        <v>39407</v>
      </c>
      <c r="S102" s="206" t="str">
        <f t="shared" si="54"/>
        <v>Under 11s</v>
      </c>
      <c r="T102" s="207" t="str">
        <f t="shared" si="55"/>
        <v>Yes</v>
      </c>
      <c r="U102" s="208">
        <f t="shared" si="82"/>
        <v>0</v>
      </c>
      <c r="V102" s="182" t="str">
        <f t="shared" si="56"/>
        <v/>
      </c>
      <c r="W102" s="182">
        <f t="shared" si="57"/>
        <v>9</v>
      </c>
      <c r="X102" s="182">
        <f t="shared" si="58"/>
        <v>10</v>
      </c>
      <c r="Y102" s="182">
        <f t="shared" si="83"/>
        <v>1</v>
      </c>
      <c r="Z102" s="182">
        <f t="shared" si="84"/>
        <v>0</v>
      </c>
      <c r="AA102" s="182">
        <f t="shared" si="85"/>
        <v>0</v>
      </c>
      <c r="AB102" s="182">
        <f t="shared" si="86"/>
        <v>0</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5" ht="13">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1412</v>
      </c>
      <c r="Q103" s="204" t="s">
        <v>123</v>
      </c>
      <c r="R103" s="205">
        <v>39307</v>
      </c>
      <c r="S103" s="206" t="str">
        <f t="shared" si="54"/>
        <v>Under 11s</v>
      </c>
      <c r="T103" s="207" t="str">
        <f t="shared" si="55"/>
        <v>Yes</v>
      </c>
      <c r="U103" s="208">
        <f t="shared" si="82"/>
        <v>0</v>
      </c>
      <c r="V103" s="182" t="str">
        <f t="shared" si="56"/>
        <v/>
      </c>
      <c r="W103" s="182">
        <f t="shared" si="57"/>
        <v>9</v>
      </c>
      <c r="X103" s="182">
        <f t="shared" si="58"/>
        <v>10</v>
      </c>
      <c r="Y103" s="182">
        <f t="shared" si="83"/>
        <v>0</v>
      </c>
      <c r="Z103" s="182">
        <f t="shared" si="84"/>
        <v>1</v>
      </c>
      <c r="AA103" s="182">
        <f t="shared" si="85"/>
        <v>0</v>
      </c>
      <c r="AB103" s="182">
        <f t="shared" si="86"/>
        <v>1</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5" ht="13">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1398</v>
      </c>
      <c r="Q104" s="204" t="s">
        <v>99</v>
      </c>
      <c r="R104" s="205">
        <v>38922</v>
      </c>
      <c r="S104" s="206" t="str">
        <f t="shared" si="54"/>
        <v>Under 12s</v>
      </c>
      <c r="T104" s="207" t="str">
        <f t="shared" si="55"/>
        <v>Yes</v>
      </c>
      <c r="U104" s="208">
        <f t="shared" si="82"/>
        <v>0</v>
      </c>
      <c r="V104" s="182" t="str">
        <f t="shared" si="56"/>
        <v/>
      </c>
      <c r="W104" s="182">
        <f t="shared" si="57"/>
        <v>9</v>
      </c>
      <c r="X104" s="182">
        <f t="shared" si="58"/>
        <v>11</v>
      </c>
      <c r="Y104" s="182">
        <f t="shared" si="83"/>
        <v>0</v>
      </c>
      <c r="Z104" s="182">
        <f t="shared" si="84"/>
        <v>0</v>
      </c>
      <c r="AA104" s="182">
        <f t="shared" si="85"/>
        <v>1</v>
      </c>
      <c r="AB104" s="182">
        <f t="shared" si="86"/>
        <v>0</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5" ht="13">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1417</v>
      </c>
      <c r="Q105" s="204" t="s">
        <v>123</v>
      </c>
      <c r="R105" s="205">
        <v>38902</v>
      </c>
      <c r="S105" s="206" t="str">
        <f t="shared" si="54"/>
        <v>Under 12s</v>
      </c>
      <c r="T105" s="207" t="str">
        <f t="shared" si="55"/>
        <v>Yes</v>
      </c>
      <c r="U105" s="208">
        <f t="shared" si="82"/>
        <v>0</v>
      </c>
      <c r="V105" s="182" t="str">
        <f t="shared" si="56"/>
        <v/>
      </c>
      <c r="W105" s="182">
        <f t="shared" si="57"/>
        <v>9</v>
      </c>
      <c r="X105" s="182">
        <f t="shared" si="58"/>
        <v>11</v>
      </c>
      <c r="Y105" s="182">
        <f t="shared" si="83"/>
        <v>0</v>
      </c>
      <c r="Z105" s="182">
        <f t="shared" si="84"/>
        <v>0</v>
      </c>
      <c r="AA105" s="182">
        <f t="shared" si="85"/>
        <v>1</v>
      </c>
      <c r="AB105" s="182">
        <f t="shared" si="86"/>
        <v>0</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row>
    <row r="106" spans="1:55" ht="13">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1403</v>
      </c>
      <c r="Q106" s="204" t="s">
        <v>99</v>
      </c>
      <c r="R106" s="205">
        <v>38821</v>
      </c>
      <c r="S106" s="206" t="str">
        <f t="shared" si="54"/>
        <v>Under 13s</v>
      </c>
      <c r="T106" s="207" t="str">
        <f t="shared" si="55"/>
        <v>Yes</v>
      </c>
      <c r="U106" s="208">
        <f t="shared" si="82"/>
        <v>0</v>
      </c>
      <c r="V106" s="182" t="str">
        <f t="shared" si="56"/>
        <v/>
      </c>
      <c r="W106" s="182">
        <f t="shared" si="57"/>
        <v>9</v>
      </c>
      <c r="X106" s="182">
        <f t="shared" si="58"/>
        <v>12</v>
      </c>
      <c r="Y106" s="182">
        <f t="shared" si="83"/>
        <v>1</v>
      </c>
      <c r="Z106" s="182">
        <f t="shared" si="84"/>
        <v>1</v>
      </c>
      <c r="AA106" s="182">
        <f t="shared" si="85"/>
        <v>0</v>
      </c>
      <c r="AB106" s="182">
        <f t="shared" si="86"/>
        <v>0</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row>
    <row r="107" spans="1:55" ht="13">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1418</v>
      </c>
      <c r="Q107" s="204" t="s">
        <v>123</v>
      </c>
      <c r="R107" s="205">
        <v>39231</v>
      </c>
      <c r="S107" s="206" t="str">
        <f t="shared" si="54"/>
        <v>Under 12s</v>
      </c>
      <c r="T107" s="207" t="str">
        <f t="shared" si="55"/>
        <v>Yes</v>
      </c>
      <c r="U107" s="208">
        <f t="shared" si="82"/>
        <v>0</v>
      </c>
      <c r="V107" s="182" t="str">
        <f t="shared" si="56"/>
        <v/>
      </c>
      <c r="W107" s="182">
        <f t="shared" si="57"/>
        <v>9</v>
      </c>
      <c r="X107" s="182">
        <f t="shared" si="58"/>
        <v>11</v>
      </c>
      <c r="Y107" s="182">
        <f t="shared" si="83"/>
        <v>0</v>
      </c>
      <c r="Z107" s="182">
        <f t="shared" si="84"/>
        <v>0</v>
      </c>
      <c r="AA107" s="182">
        <f t="shared" si="85"/>
        <v>0</v>
      </c>
      <c r="AB107" s="182">
        <f t="shared" si="86"/>
        <v>0</v>
      </c>
      <c r="AC107" s="209">
        <f t="shared" si="87"/>
        <v>0</v>
      </c>
      <c r="AD107" s="209">
        <f t="shared" si="88"/>
        <v>1</v>
      </c>
      <c r="AE107" s="209">
        <f t="shared" si="89"/>
        <v>0</v>
      </c>
      <c r="AF107" s="209">
        <f t="shared" si="59"/>
        <v>0</v>
      </c>
      <c r="AG107" s="209">
        <f t="shared" si="60"/>
        <v>0</v>
      </c>
      <c r="AH107" s="209">
        <f t="shared" si="61"/>
        <v>0</v>
      </c>
      <c r="AI107" s="209">
        <f t="shared" si="62"/>
        <v>0</v>
      </c>
      <c r="AJ107" s="209">
        <f t="shared" si="63"/>
        <v>1</v>
      </c>
      <c r="AK107" s="209">
        <f t="shared" si="64"/>
        <v>0</v>
      </c>
      <c r="AL107" s="209">
        <f t="shared" si="65"/>
        <v>1</v>
      </c>
      <c r="AM107" s="209">
        <f t="shared" si="66"/>
        <v>0</v>
      </c>
      <c r="AN107" s="209">
        <f t="shared" si="67"/>
        <v>0</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row>
    <row r="108" spans="1:55" ht="13">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IF(TRIM(P108)="",0,VLOOKUP(P108,ClubSwimmerList_Lane6,3,0))</f>
        <v>0</v>
      </c>
      <c r="R108" s="205">
        <f t="shared" ref="R108:R109" si="97">IF(TRIM(P108)="",0,VLOOKUP(P108,ClubSwimmerList_Lane6,4,0))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row>
    <row r="109" spans="1:55" ht="13">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row>
    <row r="110" spans="1:5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4</v>
      </c>
      <c r="AE112" s="182">
        <f t="shared" si="98"/>
        <v>4</v>
      </c>
      <c r="AF112" s="182">
        <f t="shared" si="98"/>
        <v>1</v>
      </c>
      <c r="AG112" s="182">
        <f t="shared" si="98"/>
        <v>1</v>
      </c>
      <c r="AH112" s="182">
        <f t="shared" si="98"/>
        <v>2</v>
      </c>
      <c r="AI112" s="182">
        <f t="shared" si="98"/>
        <v>2</v>
      </c>
      <c r="AJ112" s="182">
        <f t="shared" si="98"/>
        <v>4</v>
      </c>
      <c r="AK112" s="182">
        <f t="shared" si="98"/>
        <v>3</v>
      </c>
      <c r="AL112" s="182">
        <f t="shared" si="98"/>
        <v>4</v>
      </c>
      <c r="AM112" s="182">
        <f t="shared" si="98"/>
        <v>4</v>
      </c>
      <c r="AN112" s="182">
        <f t="shared" si="98"/>
        <v>1</v>
      </c>
      <c r="AO112" s="218" t="s">
        <v>173</v>
      </c>
      <c r="AP112" s="182">
        <f t="shared" si="98"/>
        <v>4</v>
      </c>
      <c r="AQ112" s="182">
        <f t="shared" si="98"/>
        <v>4</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c r="BC112" s="216"/>
    </row>
    <row r="113" spans="1:5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c r="A117" s="92"/>
    </row>
    <row r="118" spans="1:55">
      <c r="A118" s="92"/>
    </row>
    <row r="119" spans="1:55">
      <c r="A119" s="92"/>
    </row>
    <row r="120" spans="1:55">
      <c r="A120" s="92"/>
    </row>
  </sheetData>
  <sheetProtection selectLockedCells="1"/>
  <mergeCells count="13">
    <mergeCell ref="F5:G5"/>
    <mergeCell ref="Q1:T1"/>
    <mergeCell ref="U1:U5"/>
    <mergeCell ref="C2:G2"/>
    <mergeCell ref="Q2:S2"/>
    <mergeCell ref="A3:B3"/>
    <mergeCell ref="D3:E3"/>
    <mergeCell ref="F3:G3"/>
    <mergeCell ref="Q3:T3"/>
    <mergeCell ref="A4:B4"/>
    <mergeCell ref="D4:E4"/>
    <mergeCell ref="F4:G4"/>
    <mergeCell ref="P4:T4"/>
  </mergeCells>
  <conditionalFormatting sqref="B6:G109">
    <cfRule type="expression" dxfId="201" priority="9">
      <formula>$D6="F"</formula>
    </cfRule>
    <cfRule type="expression" dxfId="200" priority="11">
      <formula>$D6="M"</formula>
    </cfRule>
    <cfRule type="expression" dxfId="199" priority="13">
      <formula>$D6="X"</formula>
    </cfRule>
  </conditionalFormatting>
  <conditionalFormatting sqref="T6:T109">
    <cfRule type="expression" dxfId="198" priority="3" stopIfTrue="1">
      <formula>$T6="Yes"</formula>
    </cfRule>
    <cfRule type="expression" dxfId="197" priority="7">
      <formula>$T6="No"</formula>
    </cfRule>
  </conditionalFormatting>
  <conditionalFormatting sqref="Q6:U109">
    <cfRule type="expression" dxfId="196" priority="2" stopIfTrue="1">
      <formula>$P6=0</formula>
    </cfRule>
  </conditionalFormatting>
  <conditionalFormatting sqref="S6:S109">
    <cfRule type="expression" dxfId="195" priority="6">
      <formula>AND($S6 &lt;&gt; $C6, $F6 &lt;&gt; "Squadron", $T6 = "No")</formula>
    </cfRule>
  </conditionalFormatting>
  <conditionalFormatting sqref="Q6:Q109">
    <cfRule type="expression" dxfId="194" priority="5">
      <formula>AND($Q6 &lt;&gt; $D6, $D6 &lt;&gt; "X")</formula>
    </cfRule>
  </conditionalFormatting>
  <conditionalFormatting sqref="U6:U109">
    <cfRule type="expression" dxfId="193" priority="4">
      <formula>$U6&gt;2</formula>
    </cfRule>
  </conditionalFormatting>
  <conditionalFormatting sqref="Q108:U109">
    <cfRule type="expression" dxfId="192" priority="1" stopIfTrue="1">
      <formula>TRIM($F$108)=""</formula>
    </cfRule>
  </conditionalFormatting>
  <conditionalFormatting sqref="B7:G109">
    <cfRule type="expression" dxfId="191" priority="8">
      <formula>AND($BB7=0,$D7="F")</formula>
    </cfRule>
    <cfRule type="expression" dxfId="190" priority="10">
      <formula>AND($BB7=0,$D7="M")</formula>
    </cfRule>
    <cfRule type="expression" dxfId="189" priority="12">
      <formula>AND($BB7=0,$D7="X")</formula>
    </cfRule>
  </conditionalFormatting>
  <dataValidations count="1">
    <dataValidation type="list" allowBlank="1" showInputMessage="1" showErrorMessage="1" sqref="P6:P109">
      <formula1>ClubSwimmerNames_Lane6</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0"/>
  <sheetViews>
    <sheetView zoomScale="70" zoomScaleNormal="70" zoomScalePageLayoutView="70" workbookViewId="0">
      <selection activeCell="Q25" sqref="Q25"/>
    </sheetView>
  </sheetViews>
  <sheetFormatPr baseColWidth="10" defaultColWidth="11" defaultRowHeight="15" x14ac:dyDescent="0"/>
  <cols>
    <col min="1" max="1" width="2.83203125" style="66" customWidth="1"/>
    <col min="2" max="7" width="11" style="66"/>
    <col min="8" max="8" width="4.33203125" style="236" hidden="1" customWidth="1"/>
    <col min="9" max="9" width="7" style="236" hidden="1" customWidth="1"/>
    <col min="10" max="12" width="4.33203125" style="236" hidden="1" customWidth="1"/>
    <col min="13" max="13" width="5.1640625" style="236" hidden="1" customWidth="1"/>
    <col min="14" max="14" width="6.5" style="294" hidden="1" customWidth="1"/>
    <col min="15" max="15" width="4.83203125" style="250" hidden="1" customWidth="1"/>
    <col min="16" max="16" width="19.1640625" style="66" customWidth="1"/>
    <col min="17" max="17" width="11" style="66"/>
    <col min="18" max="18" width="0" style="66" hidden="1" customWidth="1"/>
    <col min="19" max="19" width="11.1640625" style="66" customWidth="1"/>
    <col min="20" max="20" width="9.5" style="66" customWidth="1"/>
    <col min="21" max="21" width="9.6640625" style="66" customWidth="1"/>
    <col min="22" max="25" width="11" style="66" hidden="1" customWidth="1"/>
    <col min="26" max="29" width="2.5" style="66" hidden="1" customWidth="1"/>
    <col min="30" max="31" width="11" style="66" hidden="1" customWidth="1"/>
    <col min="32" max="32" width="4" style="66" hidden="1" customWidth="1"/>
    <col min="33" max="33" width="3.6640625" style="66" hidden="1" customWidth="1"/>
    <col min="34" max="34" width="5" style="66" hidden="1" customWidth="1"/>
    <col min="35" max="35" width="4.5" style="66" hidden="1" customWidth="1"/>
    <col min="36" max="36" width="5.1640625" style="66" hidden="1" customWidth="1"/>
    <col min="37" max="37" width="4.6640625" style="66" hidden="1" customWidth="1"/>
    <col min="38" max="38" width="5.1640625" style="66" hidden="1" customWidth="1"/>
    <col min="39" max="39" width="4.6640625" style="66" hidden="1" customWidth="1"/>
    <col min="40" max="40" width="4.83203125" style="66" hidden="1" customWidth="1"/>
    <col min="41" max="41" width="3.1640625" style="66" hidden="1" customWidth="1"/>
    <col min="42" max="43" width="11" style="66" hidden="1" customWidth="1"/>
    <col min="44" max="44" width="5.1640625" style="66" hidden="1" customWidth="1"/>
    <col min="45" max="45" width="4.6640625" style="66" hidden="1" customWidth="1"/>
    <col min="46" max="46" width="5.1640625" style="66" hidden="1" customWidth="1"/>
    <col min="47" max="47" width="4.6640625" style="66" hidden="1" customWidth="1"/>
    <col min="48" max="48" width="5.1640625" style="66" hidden="1" customWidth="1"/>
    <col min="49" max="49" width="4.6640625" style="66" hidden="1" customWidth="1"/>
    <col min="50" max="50" width="4.5" style="66" hidden="1" customWidth="1"/>
    <col min="51" max="51" width="4" style="66" hidden="1" customWidth="1"/>
    <col min="52" max="52" width="4.1640625" style="66" hidden="1" customWidth="1"/>
    <col min="53" max="53" width="3.5" style="66" hidden="1" customWidth="1"/>
    <col min="54" max="54" width="3.83203125" style="92" customWidth="1"/>
    <col min="55" max="16384" width="11" style="66"/>
  </cols>
  <sheetData>
    <row r="1" spans="1:54" ht="16.5" thickBot="1">
      <c r="A1" s="92"/>
      <c r="D1" s="168"/>
      <c r="P1" s="169" t="s">
        <v>89</v>
      </c>
      <c r="Q1" s="488" t="s">
        <v>200</v>
      </c>
      <c r="R1" s="488"/>
      <c r="S1" s="488"/>
      <c r="T1" s="488"/>
      <c r="U1" s="495"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4" ht="18.75" thickBot="1">
      <c r="A2" s="183"/>
      <c r="B2" s="67" t="s">
        <v>43</v>
      </c>
      <c r="C2" s="517" t="str">
        <f>Lane7_Club</f>
        <v>Royston</v>
      </c>
      <c r="D2" s="518"/>
      <c r="E2" s="518"/>
      <c r="F2" s="518"/>
      <c r="G2" s="519"/>
      <c r="H2" s="240"/>
      <c r="I2" s="240"/>
      <c r="J2" s="240"/>
      <c r="K2" s="240"/>
      <c r="L2" s="240"/>
      <c r="M2" s="240"/>
      <c r="N2" s="295"/>
      <c r="O2" s="291"/>
      <c r="P2" s="170"/>
      <c r="Q2" s="494"/>
      <c r="R2" s="494"/>
      <c r="S2" s="494"/>
      <c r="T2" s="235"/>
      <c r="U2" s="496"/>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row>
    <row r="3" spans="1:54" ht="18.75" thickBot="1">
      <c r="A3" s="498" t="s">
        <v>42</v>
      </c>
      <c r="B3" s="499"/>
      <c r="C3" s="241" t="str">
        <f>HSL_Format</f>
        <v>Peanuts</v>
      </c>
      <c r="D3" s="500" t="s">
        <v>90</v>
      </c>
      <c r="E3" s="501"/>
      <c r="F3" s="513">
        <f>HSL_GalaDate</f>
        <v>43288</v>
      </c>
      <c r="G3" s="514"/>
      <c r="H3" s="242"/>
      <c r="I3" s="242"/>
      <c r="J3" s="242"/>
      <c r="K3" s="242"/>
      <c r="L3" s="242"/>
      <c r="M3" s="242"/>
      <c r="N3" s="296"/>
      <c r="O3" s="292"/>
      <c r="P3" s="68">
        <f>VLOOKUP(HSL_Format, AgeAtList,2,0)</f>
        <v>43281</v>
      </c>
      <c r="Q3" s="504" t="s">
        <v>91</v>
      </c>
      <c r="R3" s="505"/>
      <c r="S3" s="505"/>
      <c r="T3" s="505"/>
      <c r="U3" s="496"/>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row>
    <row r="4" spans="1:54" ht="18.75" thickBot="1">
      <c r="A4" s="498" t="s">
        <v>45</v>
      </c>
      <c r="B4" s="499"/>
      <c r="C4" s="243">
        <f>HSL_Division</f>
        <v>2</v>
      </c>
      <c r="D4" s="506" t="s">
        <v>92</v>
      </c>
      <c r="E4" s="507"/>
      <c r="F4" s="515" t="str">
        <f>GALA_Venue</f>
        <v>Hitchin</v>
      </c>
      <c r="G4" s="516"/>
      <c r="H4" s="242"/>
      <c r="I4" s="242"/>
      <c r="J4" s="242"/>
      <c r="K4" s="242"/>
      <c r="L4" s="242"/>
      <c r="M4" s="242"/>
      <c r="N4" s="296"/>
      <c r="O4" s="292"/>
      <c r="P4" s="510" t="s">
        <v>46</v>
      </c>
      <c r="Q4" s="511"/>
      <c r="R4" s="511"/>
      <c r="S4" s="511"/>
      <c r="T4" s="512"/>
      <c r="U4" s="496"/>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row>
    <row r="5" spans="1:54" ht="16.5" thickBot="1">
      <c r="A5" s="184" t="s">
        <v>154</v>
      </c>
      <c r="B5" s="171" t="s">
        <v>84</v>
      </c>
      <c r="C5" s="172" t="s">
        <v>6</v>
      </c>
      <c r="D5" s="173" t="s">
        <v>7</v>
      </c>
      <c r="E5" s="172" t="s">
        <v>8</v>
      </c>
      <c r="F5" s="489" t="s">
        <v>9</v>
      </c>
      <c r="G5" s="490"/>
      <c r="H5" s="237"/>
      <c r="I5" s="237" t="s">
        <v>189</v>
      </c>
      <c r="J5" s="237" t="s">
        <v>190</v>
      </c>
      <c r="K5" s="237" t="s">
        <v>191</v>
      </c>
      <c r="L5" s="237" t="s">
        <v>192</v>
      </c>
      <c r="M5" s="237" t="s">
        <v>193</v>
      </c>
      <c r="N5" s="297"/>
      <c r="O5" s="293">
        <v>0</v>
      </c>
      <c r="P5" s="194" t="s">
        <v>93</v>
      </c>
      <c r="Q5" s="195" t="s">
        <v>7</v>
      </c>
      <c r="R5" s="195" t="s">
        <v>94</v>
      </c>
      <c r="S5" s="196" t="s">
        <v>6</v>
      </c>
      <c r="T5" s="197" t="s">
        <v>150</v>
      </c>
      <c r="U5" s="497"/>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row>
    <row r="6" spans="1:54" ht="13">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1258</v>
      </c>
      <c r="Q6" s="204" t="s">
        <v>99</v>
      </c>
      <c r="R6" s="205">
        <v>39320</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4" ht="13">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1267</v>
      </c>
      <c r="Q7" s="204" t="s">
        <v>123</v>
      </c>
      <c r="R7" s="205">
        <v>39503</v>
      </c>
      <c r="S7" s="206" t="str">
        <f t="shared" si="6"/>
        <v>Under 11s</v>
      </c>
      <c r="T7" s="207" t="str">
        <f t="shared" si="7"/>
        <v>Yes</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4" ht="13">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1240</v>
      </c>
      <c r="Q8" s="204" t="s">
        <v>99</v>
      </c>
      <c r="R8" s="205">
        <v>38906</v>
      </c>
      <c r="S8" s="206" t="str">
        <f t="shared" si="6"/>
        <v>Under 12s</v>
      </c>
      <c r="T8" s="207" t="str">
        <f t="shared" si="7"/>
        <v>Yes</v>
      </c>
      <c r="U8" s="208">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4" ht="13">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1251</v>
      </c>
      <c r="Q9" s="204" t="s">
        <v>123</v>
      </c>
      <c r="R9" s="205">
        <v>39164</v>
      </c>
      <c r="S9" s="206" t="str">
        <f t="shared" si="6"/>
        <v>Under 12s</v>
      </c>
      <c r="T9" s="207" t="str">
        <f t="shared" si="7"/>
        <v>Yes</v>
      </c>
      <c r="U9" s="208">
        <f t="shared" si="34"/>
        <v>2</v>
      </c>
      <c r="V9" s="182">
        <f t="shared" si="8"/>
        <v>11</v>
      </c>
      <c r="W9" s="182">
        <f t="shared" si="9"/>
        <v>9</v>
      </c>
      <c r="X9" s="182">
        <f t="shared" si="10"/>
        <v>11</v>
      </c>
      <c r="Y9" s="182">
        <f t="shared" si="35"/>
        <v>0</v>
      </c>
      <c r="Z9" s="182">
        <f t="shared" si="36"/>
        <v>1</v>
      </c>
      <c r="AA9" s="182">
        <f t="shared" si="37"/>
        <v>0</v>
      </c>
      <c r="AB9" s="182">
        <f t="shared" si="38"/>
        <v>1</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4" ht="13">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1236</v>
      </c>
      <c r="Q10" s="204" t="s">
        <v>99</v>
      </c>
      <c r="R10" s="205">
        <v>38694</v>
      </c>
      <c r="S10" s="206" t="str">
        <f t="shared" si="6"/>
        <v>Under 13s</v>
      </c>
      <c r="T10" s="207" t="str">
        <f t="shared" si="7"/>
        <v>Yes</v>
      </c>
      <c r="U10" s="208">
        <f t="shared" si="34"/>
        <v>1</v>
      </c>
      <c r="V10" s="182">
        <f t="shared" si="8"/>
        <v>12</v>
      </c>
      <c r="W10" s="182">
        <f t="shared" si="9"/>
        <v>9</v>
      </c>
      <c r="X10" s="182">
        <f t="shared" si="10"/>
        <v>12</v>
      </c>
      <c r="Y10" s="182">
        <f t="shared" si="35"/>
        <v>0</v>
      </c>
      <c r="Z10" s="182">
        <f t="shared" si="36"/>
        <v>0</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4" ht="13">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1261</v>
      </c>
      <c r="Q11" s="204" t="s">
        <v>123</v>
      </c>
      <c r="R11" s="205">
        <v>39354</v>
      </c>
      <c r="S11" s="206" t="str">
        <f t="shared" si="6"/>
        <v>Under 11s</v>
      </c>
      <c r="T11" s="207" t="str">
        <f t="shared" si="7"/>
        <v>Yes</v>
      </c>
      <c r="U11" s="208">
        <f t="shared" si="34"/>
        <v>0</v>
      </c>
      <c r="V11" s="182">
        <f t="shared" si="8"/>
        <v>12</v>
      </c>
      <c r="W11" s="182">
        <f t="shared" si="9"/>
        <v>9</v>
      </c>
      <c r="X11" s="182">
        <f t="shared" si="10"/>
        <v>10</v>
      </c>
      <c r="Y11" s="182">
        <f t="shared" si="35"/>
        <v>0</v>
      </c>
      <c r="Z11" s="182">
        <f t="shared" si="36"/>
        <v>0</v>
      </c>
      <c r="AA11" s="182">
        <f t="shared" si="37"/>
        <v>0</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4" ht="13">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1273</v>
      </c>
      <c r="Q12" s="204" t="s">
        <v>99</v>
      </c>
      <c r="R12" s="205">
        <v>39704</v>
      </c>
      <c r="S12" s="206" t="str">
        <f t="shared" si="6"/>
        <v>9 Years</v>
      </c>
      <c r="T12" s="207" t="str">
        <f t="shared" si="7"/>
        <v>Yes</v>
      </c>
      <c r="U12" s="208">
        <f t="shared" si="34"/>
        <v>1</v>
      </c>
      <c r="V12" s="182">
        <f t="shared" si="8"/>
        <v>9</v>
      </c>
      <c r="W12" s="182">
        <f t="shared" si="9"/>
        <v>9</v>
      </c>
      <c r="X12" s="182">
        <f t="shared" si="10"/>
        <v>9</v>
      </c>
      <c r="Y12" s="182">
        <f t="shared" si="35"/>
        <v>1</v>
      </c>
      <c r="Z12" s="182">
        <f t="shared" si="36"/>
        <v>0</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4" ht="13">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1272</v>
      </c>
      <c r="Q13" s="204" t="s">
        <v>123</v>
      </c>
      <c r="R13" s="205">
        <v>39670</v>
      </c>
      <c r="S13" s="206" t="str">
        <f t="shared" si="6"/>
        <v>9 Years</v>
      </c>
      <c r="T13" s="207" t="str">
        <f t="shared" si="7"/>
        <v>Yes</v>
      </c>
      <c r="U13" s="208">
        <f t="shared" si="34"/>
        <v>2</v>
      </c>
      <c r="V13" s="182">
        <f t="shared" si="8"/>
        <v>9</v>
      </c>
      <c r="W13" s="182">
        <f t="shared" si="9"/>
        <v>9</v>
      </c>
      <c r="X13" s="182">
        <f t="shared" si="10"/>
        <v>9</v>
      </c>
      <c r="Y13" s="182">
        <f t="shared" si="35"/>
        <v>1</v>
      </c>
      <c r="Z13" s="182">
        <f t="shared" si="36"/>
        <v>1</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row>
    <row r="14" spans="1:54" ht="13">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1265</v>
      </c>
      <c r="Q14" s="204" t="s">
        <v>99</v>
      </c>
      <c r="R14" s="205">
        <v>39461</v>
      </c>
      <c r="S14" s="206" t="str">
        <f t="shared" si="6"/>
        <v>Under 11s</v>
      </c>
      <c r="T14" s="207" t="str">
        <f t="shared" si="7"/>
        <v>Yes</v>
      </c>
      <c r="U14" s="208">
        <f t="shared" si="34"/>
        <v>1</v>
      </c>
      <c r="V14" s="182">
        <f t="shared" si="8"/>
        <v>10</v>
      </c>
      <c r="W14" s="182">
        <f t="shared" si="9"/>
        <v>9</v>
      </c>
      <c r="X14" s="182">
        <f t="shared" si="10"/>
        <v>10</v>
      </c>
      <c r="Y14" s="182">
        <f t="shared" si="35"/>
        <v>0</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row>
    <row r="15" spans="1:54" ht="13">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2208</v>
      </c>
      <c r="Q15" s="204" t="s">
        <v>123</v>
      </c>
      <c r="R15" s="205">
        <v>39791</v>
      </c>
      <c r="S15" s="206" t="str">
        <f t="shared" si="6"/>
        <v>9 Years</v>
      </c>
      <c r="T15" s="207" t="str">
        <f t="shared" si="7"/>
        <v>Yes</v>
      </c>
      <c r="U15" s="208">
        <f t="shared" si="34"/>
        <v>0</v>
      </c>
      <c r="V15" s="182">
        <f t="shared" si="8"/>
        <v>10</v>
      </c>
      <c r="W15" s="182">
        <f t="shared" si="9"/>
        <v>9</v>
      </c>
      <c r="X15" s="182">
        <f t="shared" si="10"/>
        <v>9</v>
      </c>
      <c r="Y15" s="182">
        <f t="shared" si="35"/>
        <v>0</v>
      </c>
      <c r="Z15" s="182">
        <f t="shared" si="36"/>
        <v>0</v>
      </c>
      <c r="AA15" s="182">
        <f t="shared" si="37"/>
        <v>0</v>
      </c>
      <c r="AB15" s="182">
        <f t="shared" si="38"/>
        <v>0</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row>
    <row r="16" spans="1:54" ht="13">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1249</v>
      </c>
      <c r="Q16" s="204" t="s">
        <v>99</v>
      </c>
      <c r="R16" s="205">
        <v>39160</v>
      </c>
      <c r="S16" s="206" t="str">
        <f t="shared" si="6"/>
        <v>Under 12s</v>
      </c>
      <c r="T16" s="207" t="str">
        <f t="shared" si="7"/>
        <v>Yes</v>
      </c>
      <c r="U16" s="208">
        <f t="shared" si="34"/>
        <v>1</v>
      </c>
      <c r="V16" s="182">
        <f t="shared" si="8"/>
        <v>11</v>
      </c>
      <c r="W16" s="182">
        <f t="shared" si="9"/>
        <v>9</v>
      </c>
      <c r="X16" s="182">
        <f t="shared" si="10"/>
        <v>11</v>
      </c>
      <c r="Y16" s="182">
        <f t="shared" si="35"/>
        <v>1</v>
      </c>
      <c r="Z16" s="182">
        <f t="shared" si="36"/>
        <v>0</v>
      </c>
      <c r="AA16" s="182">
        <f t="shared" si="37"/>
        <v>0</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4" ht="13">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1247</v>
      </c>
      <c r="Q17" s="204" t="s">
        <v>123</v>
      </c>
      <c r="R17" s="205">
        <v>39125</v>
      </c>
      <c r="S17" s="206" t="str">
        <f t="shared" si="6"/>
        <v>Under 12s</v>
      </c>
      <c r="T17" s="207" t="str">
        <f t="shared" si="7"/>
        <v>Yes</v>
      </c>
      <c r="U17" s="208">
        <f t="shared" si="34"/>
        <v>2</v>
      </c>
      <c r="V17" s="182">
        <f t="shared" si="8"/>
        <v>11</v>
      </c>
      <c r="W17" s="182">
        <f t="shared" si="9"/>
        <v>9</v>
      </c>
      <c r="X17" s="182">
        <f t="shared" si="10"/>
        <v>11</v>
      </c>
      <c r="Y17" s="182">
        <f t="shared" si="35"/>
        <v>1</v>
      </c>
      <c r="Z17" s="182">
        <f t="shared" si="36"/>
        <v>0</v>
      </c>
      <c r="AA17" s="182">
        <f t="shared" si="37"/>
        <v>1</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4" ht="13">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1238</v>
      </c>
      <c r="Q18" s="204" t="s">
        <v>99</v>
      </c>
      <c r="R18" s="205">
        <v>38787</v>
      </c>
      <c r="S18" s="206" t="str">
        <f t="shared" si="6"/>
        <v>Under 13s</v>
      </c>
      <c r="T18" s="207" t="str">
        <f t="shared" si="7"/>
        <v>Yes</v>
      </c>
      <c r="U18" s="208">
        <f t="shared" si="34"/>
        <v>1</v>
      </c>
      <c r="V18" s="182">
        <f t="shared" si="8"/>
        <v>12</v>
      </c>
      <c r="W18" s="182">
        <f t="shared" si="9"/>
        <v>9</v>
      </c>
      <c r="X18" s="182">
        <f t="shared" si="10"/>
        <v>12</v>
      </c>
      <c r="Y18" s="182">
        <f t="shared" si="35"/>
        <v>0</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4" ht="13">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1235</v>
      </c>
      <c r="Q19" s="204" t="s">
        <v>123</v>
      </c>
      <c r="R19" s="205">
        <v>38684</v>
      </c>
      <c r="S19" s="206" t="str">
        <f t="shared" si="6"/>
        <v>Under 13s</v>
      </c>
      <c r="T19" s="207" t="str">
        <f t="shared" si="7"/>
        <v>Yes</v>
      </c>
      <c r="U19" s="208">
        <f t="shared" si="34"/>
        <v>2</v>
      </c>
      <c r="V19" s="182">
        <f t="shared" si="8"/>
        <v>12</v>
      </c>
      <c r="W19" s="182">
        <f t="shared" si="9"/>
        <v>9</v>
      </c>
      <c r="X19" s="182">
        <f t="shared" si="10"/>
        <v>12</v>
      </c>
      <c r="Y19" s="182">
        <f t="shared" si="35"/>
        <v>1</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4" ht="13">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t="s">
        <v>1276</v>
      </c>
      <c r="Q20" s="204" t="s">
        <v>99</v>
      </c>
      <c r="R20" s="205">
        <v>39911</v>
      </c>
      <c r="S20" s="206" t="str">
        <f t="shared" si="6"/>
        <v>9 Years</v>
      </c>
      <c r="T20" s="207" t="str">
        <f t="shared" si="7"/>
        <v>Yes</v>
      </c>
      <c r="U20" s="208">
        <f t="shared" si="34"/>
        <v>0</v>
      </c>
      <c r="V20" s="182">
        <f t="shared" si="8"/>
        <v>9</v>
      </c>
      <c r="W20" s="182">
        <f t="shared" si="9"/>
        <v>9</v>
      </c>
      <c r="X20" s="182">
        <f t="shared" si="10"/>
        <v>9</v>
      </c>
      <c r="Y20" s="182">
        <f t="shared" si="35"/>
        <v>0</v>
      </c>
      <c r="Z20" s="182">
        <f t="shared" si="36"/>
        <v>1</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4" ht="13">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t="s">
        <v>1273</v>
      </c>
      <c r="Q21" s="204" t="s">
        <v>99</v>
      </c>
      <c r="R21" s="205">
        <v>39704</v>
      </c>
      <c r="S21" s="206" t="str">
        <f t="shared" si="6"/>
        <v>9 Years</v>
      </c>
      <c r="T21" s="207" t="str">
        <f t="shared" si="7"/>
        <v>Yes</v>
      </c>
      <c r="U21" s="208">
        <f t="shared" si="34"/>
        <v>0</v>
      </c>
      <c r="V21" s="182">
        <f t="shared" si="8"/>
        <v>9</v>
      </c>
      <c r="W21" s="182">
        <f t="shared" si="9"/>
        <v>9</v>
      </c>
      <c r="X21" s="182">
        <f t="shared" si="10"/>
        <v>9</v>
      </c>
      <c r="Y21" s="182">
        <f t="shared" si="35"/>
        <v>1</v>
      </c>
      <c r="Z21" s="182">
        <f t="shared" si="36"/>
        <v>0</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4" ht="13">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t="s">
        <v>1275</v>
      </c>
      <c r="Q22" s="204" t="s">
        <v>99</v>
      </c>
      <c r="R22" s="205">
        <v>39875</v>
      </c>
      <c r="S22" s="206" t="str">
        <f t="shared" si="6"/>
        <v>9 Years</v>
      </c>
      <c r="T22" s="207" t="str">
        <f t="shared" si="7"/>
        <v>Yes</v>
      </c>
      <c r="U22" s="208">
        <f t="shared" si="34"/>
        <v>0</v>
      </c>
      <c r="V22" s="182">
        <f t="shared" si="8"/>
        <v>9</v>
      </c>
      <c r="W22" s="182">
        <f t="shared" si="9"/>
        <v>9</v>
      </c>
      <c r="X22" s="182">
        <f t="shared" si="10"/>
        <v>9</v>
      </c>
      <c r="Y22" s="182">
        <f t="shared" si="35"/>
        <v>0</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4" ht="13">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t="s">
        <v>1274</v>
      </c>
      <c r="Q23" s="204" t="s">
        <v>99</v>
      </c>
      <c r="R23" s="205">
        <v>39726</v>
      </c>
      <c r="S23" s="206" t="str">
        <f t="shared" si="6"/>
        <v>9 Years</v>
      </c>
      <c r="T23" s="207" t="str">
        <f t="shared" si="7"/>
        <v>Yes</v>
      </c>
      <c r="U23" s="208">
        <f t="shared" si="34"/>
        <v>0</v>
      </c>
      <c r="V23" s="182">
        <f t="shared" si="8"/>
        <v>9</v>
      </c>
      <c r="W23" s="182">
        <f t="shared" si="9"/>
        <v>9</v>
      </c>
      <c r="X23" s="182">
        <f t="shared" si="10"/>
        <v>9</v>
      </c>
      <c r="Y23" s="182">
        <f t="shared" si="35"/>
        <v>0</v>
      </c>
      <c r="Z23" s="182">
        <f t="shared" si="36"/>
        <v>0</v>
      </c>
      <c r="AA23" s="182">
        <f t="shared" si="37"/>
        <v>1</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4" ht="13">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t="s">
        <v>1272</v>
      </c>
      <c r="Q24" s="204" t="s">
        <v>123</v>
      </c>
      <c r="R24" s="205">
        <v>39670</v>
      </c>
      <c r="S24" s="206" t="str">
        <f t="shared" si="6"/>
        <v>9 Years</v>
      </c>
      <c r="T24" s="207" t="str">
        <f t="shared" si="7"/>
        <v>Yes</v>
      </c>
      <c r="U24" s="208">
        <f t="shared" si="34"/>
        <v>0</v>
      </c>
      <c r="V24" s="182">
        <f t="shared" si="8"/>
        <v>9</v>
      </c>
      <c r="W24" s="182">
        <f t="shared" si="9"/>
        <v>9</v>
      </c>
      <c r="X24" s="182">
        <f t="shared" si="10"/>
        <v>9</v>
      </c>
      <c r="Y24" s="182">
        <f t="shared" si="35"/>
        <v>1</v>
      </c>
      <c r="Z24" s="182">
        <f t="shared" si="36"/>
        <v>1</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row>
    <row r="25" spans="1:54" ht="13">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t="s">
        <v>2208</v>
      </c>
      <c r="Q25" s="204" t="s">
        <v>123</v>
      </c>
      <c r="R25" s="205">
        <v>39791</v>
      </c>
      <c r="S25" s="206" t="str">
        <f t="shared" si="6"/>
        <v>9 Years</v>
      </c>
      <c r="T25" s="207" t="str">
        <f t="shared" si="7"/>
        <v>Yes</v>
      </c>
      <c r="U25" s="208">
        <f t="shared" si="34"/>
        <v>0</v>
      </c>
      <c r="V25" s="182">
        <f t="shared" si="8"/>
        <v>9</v>
      </c>
      <c r="W25" s="182">
        <f t="shared" si="9"/>
        <v>9</v>
      </c>
      <c r="X25" s="182">
        <f t="shared" si="10"/>
        <v>9</v>
      </c>
      <c r="Y25" s="182">
        <f t="shared" si="35"/>
        <v>0</v>
      </c>
      <c r="Z25" s="182">
        <f t="shared" si="36"/>
        <v>0</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row>
    <row r="26" spans="1:54" ht="13">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t="s">
        <v>2209</v>
      </c>
      <c r="Q26" s="204" t="s">
        <v>123</v>
      </c>
      <c r="R26" s="205">
        <v>39892</v>
      </c>
      <c r="S26" s="206" t="str">
        <f t="shared" si="6"/>
        <v>9 Years</v>
      </c>
      <c r="T26" s="207" t="str">
        <f t="shared" si="7"/>
        <v>Yes</v>
      </c>
      <c r="U26" s="208">
        <f t="shared" si="34"/>
        <v>0</v>
      </c>
      <c r="V26" s="182">
        <f t="shared" si="8"/>
        <v>9</v>
      </c>
      <c r="W26" s="182">
        <f t="shared" si="9"/>
        <v>9</v>
      </c>
      <c r="X26" s="182">
        <f t="shared" si="10"/>
        <v>9</v>
      </c>
      <c r="Y26" s="182">
        <f t="shared" si="35"/>
        <v>0</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row>
    <row r="27" spans="1:54" ht="13">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t="s">
        <v>2207</v>
      </c>
      <c r="Q27" s="204" t="s">
        <v>123</v>
      </c>
      <c r="R27" s="205">
        <v>39747</v>
      </c>
      <c r="S27" s="206" t="str">
        <f t="shared" si="6"/>
        <v>9 Years</v>
      </c>
      <c r="T27" s="207" t="str">
        <f t="shared" si="7"/>
        <v>Yes</v>
      </c>
      <c r="U27" s="208">
        <f t="shared" si="34"/>
        <v>0</v>
      </c>
      <c r="V27" s="182">
        <f t="shared" si="8"/>
        <v>9</v>
      </c>
      <c r="W27" s="182">
        <f t="shared" si="9"/>
        <v>9</v>
      </c>
      <c r="X27" s="182">
        <f t="shared" si="10"/>
        <v>9</v>
      </c>
      <c r="Y27" s="182">
        <f t="shared" si="35"/>
        <v>0</v>
      </c>
      <c r="Z27" s="182">
        <f t="shared" si="36"/>
        <v>0</v>
      </c>
      <c r="AA27" s="182">
        <f t="shared" si="37"/>
        <v>1</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row>
    <row r="28" spans="1:54" ht="13">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1262</v>
      </c>
      <c r="Q28" s="204" t="s">
        <v>99</v>
      </c>
      <c r="R28" s="205">
        <v>39357</v>
      </c>
      <c r="S28" s="206" t="str">
        <f t="shared" si="6"/>
        <v>Under 11s</v>
      </c>
      <c r="T28" s="207" t="str">
        <f t="shared" si="7"/>
        <v>Yes</v>
      </c>
      <c r="U28" s="208">
        <f t="shared" si="34"/>
        <v>0</v>
      </c>
      <c r="V28" s="182">
        <f t="shared" si="8"/>
        <v>10</v>
      </c>
      <c r="W28" s="182">
        <f t="shared" si="9"/>
        <v>9</v>
      </c>
      <c r="X28" s="182">
        <f t="shared" si="10"/>
        <v>10</v>
      </c>
      <c r="Y28" s="182">
        <f t="shared" si="35"/>
        <v>0</v>
      </c>
      <c r="Z28" s="182">
        <f t="shared" si="36"/>
        <v>1</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row>
    <row r="29" spans="1:54" ht="13">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1266</v>
      </c>
      <c r="Q29" s="204" t="s">
        <v>99</v>
      </c>
      <c r="R29" s="205">
        <v>39488</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1</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row>
    <row r="30" spans="1:54" ht="13">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1265</v>
      </c>
      <c r="Q30" s="204" t="s">
        <v>99</v>
      </c>
      <c r="R30" s="205">
        <v>39461</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0</v>
      </c>
      <c r="AA30" s="182">
        <f t="shared" si="37"/>
        <v>0</v>
      </c>
      <c r="AB30" s="182">
        <f t="shared" si="38"/>
        <v>1</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row>
    <row r="31" spans="1:54" ht="13">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1258</v>
      </c>
      <c r="Q31" s="204" t="s">
        <v>99</v>
      </c>
      <c r="R31" s="205">
        <v>39320</v>
      </c>
      <c r="S31" s="206" t="str">
        <f t="shared" si="6"/>
        <v>Under 11s</v>
      </c>
      <c r="T31" s="207" t="str">
        <f t="shared" si="7"/>
        <v>Yes</v>
      </c>
      <c r="U31" s="208">
        <f t="shared" si="34"/>
        <v>0</v>
      </c>
      <c r="V31" s="182">
        <f t="shared" si="8"/>
        <v>10</v>
      </c>
      <c r="W31" s="182">
        <f t="shared" si="9"/>
        <v>9</v>
      </c>
      <c r="X31" s="182">
        <f t="shared" si="10"/>
        <v>10</v>
      </c>
      <c r="Y31" s="182">
        <f t="shared" si="35"/>
        <v>1</v>
      </c>
      <c r="Z31" s="182">
        <f t="shared" si="36"/>
        <v>0</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row>
    <row r="32" spans="1:54" ht="13">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1267</v>
      </c>
      <c r="Q32" s="204" t="s">
        <v>123</v>
      </c>
      <c r="R32" s="205">
        <v>39503</v>
      </c>
      <c r="S32" s="206" t="str">
        <f t="shared" si="6"/>
        <v>Under 11s</v>
      </c>
      <c r="T32" s="207" t="str">
        <f t="shared" si="7"/>
        <v>Yes</v>
      </c>
      <c r="U32" s="208">
        <f t="shared" si="34"/>
        <v>0</v>
      </c>
      <c r="V32" s="182">
        <f t="shared" si="8"/>
        <v>10</v>
      </c>
      <c r="W32" s="182">
        <f t="shared" si="9"/>
        <v>9</v>
      </c>
      <c r="X32" s="182">
        <f t="shared" si="10"/>
        <v>10</v>
      </c>
      <c r="Y32" s="182">
        <f t="shared" si="35"/>
        <v>1</v>
      </c>
      <c r="Z32" s="182">
        <f t="shared" si="36"/>
        <v>0</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row>
    <row r="33" spans="1:54" ht="13">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1271</v>
      </c>
      <c r="Q33" s="204" t="s">
        <v>123</v>
      </c>
      <c r="R33" s="205">
        <v>39621</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row>
    <row r="34" spans="1:54" ht="13">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2208</v>
      </c>
      <c r="Q34" s="204" t="s">
        <v>123</v>
      </c>
      <c r="R34" s="205">
        <v>39791</v>
      </c>
      <c r="S34" s="206" t="str">
        <f t="shared" si="6"/>
        <v>9 Years</v>
      </c>
      <c r="T34" s="207" t="str">
        <f t="shared" si="7"/>
        <v>Yes</v>
      </c>
      <c r="U34" s="208">
        <f t="shared" si="34"/>
        <v>0</v>
      </c>
      <c r="V34" s="182">
        <f t="shared" si="8"/>
        <v>10</v>
      </c>
      <c r="W34" s="182">
        <f t="shared" si="9"/>
        <v>9</v>
      </c>
      <c r="X34" s="182">
        <f t="shared" si="10"/>
        <v>9</v>
      </c>
      <c r="Y34" s="182">
        <f t="shared" si="35"/>
        <v>0</v>
      </c>
      <c r="Z34" s="182">
        <f t="shared" si="36"/>
        <v>0</v>
      </c>
      <c r="AA34" s="182">
        <f t="shared" si="37"/>
        <v>0</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row>
    <row r="35" spans="1:54" ht="13">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1260</v>
      </c>
      <c r="Q35" s="204" t="s">
        <v>123</v>
      </c>
      <c r="R35" s="205">
        <v>39351</v>
      </c>
      <c r="S35" s="206" t="str">
        <f t="shared" si="6"/>
        <v>Under 11s</v>
      </c>
      <c r="T35" s="207" t="str">
        <f t="shared" si="7"/>
        <v>Yes</v>
      </c>
      <c r="U35" s="208">
        <f t="shared" si="34"/>
        <v>0</v>
      </c>
      <c r="V35" s="182">
        <f t="shared" si="8"/>
        <v>10</v>
      </c>
      <c r="W35" s="182">
        <f t="shared" si="9"/>
        <v>9</v>
      </c>
      <c r="X35" s="182">
        <f t="shared" si="10"/>
        <v>10</v>
      </c>
      <c r="Y35" s="182">
        <f t="shared" si="35"/>
        <v>0</v>
      </c>
      <c r="Z35" s="182">
        <f t="shared" si="36"/>
        <v>1</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row>
    <row r="36" spans="1:54" ht="13">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1252</v>
      </c>
      <c r="Q36" s="204" t="s">
        <v>99</v>
      </c>
      <c r="R36" s="205">
        <v>39172</v>
      </c>
      <c r="S36" s="206" t="str">
        <f t="shared" si="6"/>
        <v>Under 12s</v>
      </c>
      <c r="T36" s="207" t="str">
        <f t="shared" si="7"/>
        <v>Yes</v>
      </c>
      <c r="U36" s="208">
        <f t="shared" si="34"/>
        <v>0</v>
      </c>
      <c r="V36" s="182">
        <f t="shared" si="8"/>
        <v>11</v>
      </c>
      <c r="W36" s="182">
        <f t="shared" si="9"/>
        <v>9</v>
      </c>
      <c r="X36" s="182">
        <f t="shared" si="10"/>
        <v>11</v>
      </c>
      <c r="Y36" s="182">
        <f t="shared" si="35"/>
        <v>0</v>
      </c>
      <c r="Z36" s="182">
        <f t="shared" si="36"/>
        <v>0</v>
      </c>
      <c r="AA36" s="182">
        <f t="shared" si="37"/>
        <v>0</v>
      </c>
      <c r="AB36" s="182">
        <f t="shared" si="38"/>
        <v>1</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row>
    <row r="37" spans="1:54" ht="13">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1240</v>
      </c>
      <c r="Q37" s="204" t="s">
        <v>99</v>
      </c>
      <c r="R37" s="205">
        <v>38906</v>
      </c>
      <c r="S37" s="206" t="str">
        <f t="shared" si="6"/>
        <v>Under 12s</v>
      </c>
      <c r="T37" s="207" t="str">
        <f t="shared" si="7"/>
        <v>Yes</v>
      </c>
      <c r="U37" s="208">
        <f t="shared" si="34"/>
        <v>0</v>
      </c>
      <c r="V37" s="182">
        <f t="shared" si="8"/>
        <v>11</v>
      </c>
      <c r="W37" s="182">
        <f t="shared" si="9"/>
        <v>9</v>
      </c>
      <c r="X37" s="182">
        <f t="shared" si="10"/>
        <v>11</v>
      </c>
      <c r="Y37" s="182">
        <f t="shared" si="35"/>
        <v>0</v>
      </c>
      <c r="Z37" s="182">
        <f t="shared" si="36"/>
        <v>1</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row>
    <row r="38" spans="1:54" ht="13">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1249</v>
      </c>
      <c r="Q38" s="204" t="s">
        <v>99</v>
      </c>
      <c r="R38" s="205">
        <v>39160</v>
      </c>
      <c r="S38" s="206" t="str">
        <f t="shared" si="6"/>
        <v>Under 12s</v>
      </c>
      <c r="T38" s="207" t="str">
        <f t="shared" si="7"/>
        <v>Yes</v>
      </c>
      <c r="U38" s="208">
        <f t="shared" si="34"/>
        <v>0</v>
      </c>
      <c r="V38" s="182">
        <f t="shared" si="8"/>
        <v>11</v>
      </c>
      <c r="W38" s="182">
        <f t="shared" si="9"/>
        <v>9</v>
      </c>
      <c r="X38" s="182">
        <f t="shared" si="10"/>
        <v>11</v>
      </c>
      <c r="Y38" s="182">
        <f t="shared" si="35"/>
        <v>1</v>
      </c>
      <c r="Z38" s="182">
        <f t="shared" si="36"/>
        <v>0</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row>
    <row r="39" spans="1:54" ht="13">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1253</v>
      </c>
      <c r="Q39" s="204" t="s">
        <v>99</v>
      </c>
      <c r="R39" s="205">
        <v>39187</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1</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row>
    <row r="40" spans="1:54" ht="13">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1247</v>
      </c>
      <c r="Q40" s="204" t="s">
        <v>123</v>
      </c>
      <c r="R40" s="205">
        <v>39125</v>
      </c>
      <c r="S40" s="206" t="str">
        <f t="shared" si="6"/>
        <v>Under 12s</v>
      </c>
      <c r="T40" s="207" t="str">
        <f t="shared" si="7"/>
        <v>Yes</v>
      </c>
      <c r="U40" s="208">
        <f t="shared" si="34"/>
        <v>0</v>
      </c>
      <c r="V40" s="182">
        <f t="shared" si="8"/>
        <v>11</v>
      </c>
      <c r="W40" s="182">
        <f t="shared" si="9"/>
        <v>9</v>
      </c>
      <c r="X40" s="182">
        <f t="shared" si="10"/>
        <v>11</v>
      </c>
      <c r="Y40" s="182">
        <f t="shared" si="35"/>
        <v>1</v>
      </c>
      <c r="Z40" s="182">
        <f t="shared" si="36"/>
        <v>0</v>
      </c>
      <c r="AA40" s="182">
        <f t="shared" si="37"/>
        <v>1</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row>
    <row r="41" spans="1:54" ht="13">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1257</v>
      </c>
      <c r="Q41" s="204" t="s">
        <v>123</v>
      </c>
      <c r="R41" s="205">
        <v>39308</v>
      </c>
      <c r="S41" s="206" t="str">
        <f t="shared" si="6"/>
        <v>Under 11s</v>
      </c>
      <c r="T41" s="207" t="str">
        <f t="shared" si="7"/>
        <v>Yes</v>
      </c>
      <c r="U41" s="208">
        <f t="shared" si="34"/>
        <v>0</v>
      </c>
      <c r="V41" s="182">
        <f t="shared" si="8"/>
        <v>11</v>
      </c>
      <c r="W41" s="182">
        <f t="shared" si="9"/>
        <v>9</v>
      </c>
      <c r="X41" s="182">
        <f t="shared" si="10"/>
        <v>10</v>
      </c>
      <c r="Y41" s="182">
        <f t="shared" si="35"/>
        <v>0</v>
      </c>
      <c r="Z41" s="182">
        <f t="shared" si="36"/>
        <v>0</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row>
    <row r="42" spans="1:54" ht="13">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1261</v>
      </c>
      <c r="Q42" s="204" t="s">
        <v>123</v>
      </c>
      <c r="R42" s="205">
        <v>39354</v>
      </c>
      <c r="S42" s="206" t="str">
        <f t="shared" si="6"/>
        <v>Under 11s</v>
      </c>
      <c r="T42" s="207" t="str">
        <f t="shared" si="7"/>
        <v>Yes</v>
      </c>
      <c r="U42" s="208">
        <f t="shared" si="34"/>
        <v>0</v>
      </c>
      <c r="V42" s="182">
        <f t="shared" si="8"/>
        <v>11</v>
      </c>
      <c r="W42" s="182">
        <f t="shared" si="9"/>
        <v>9</v>
      </c>
      <c r="X42" s="182">
        <f t="shared" si="10"/>
        <v>10</v>
      </c>
      <c r="Y42" s="182">
        <f t="shared" si="35"/>
        <v>0</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row>
    <row r="43" spans="1:54" ht="13">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1267</v>
      </c>
      <c r="Q43" s="204" t="s">
        <v>123</v>
      </c>
      <c r="R43" s="205">
        <v>39503</v>
      </c>
      <c r="S43" s="206" t="str">
        <f t="shared" si="6"/>
        <v>Under 11s</v>
      </c>
      <c r="T43" s="207" t="str">
        <f t="shared" si="7"/>
        <v>Yes</v>
      </c>
      <c r="U43" s="208">
        <f t="shared" si="34"/>
        <v>0</v>
      </c>
      <c r="V43" s="182">
        <f t="shared" si="8"/>
        <v>11</v>
      </c>
      <c r="W43" s="182">
        <f t="shared" si="9"/>
        <v>9</v>
      </c>
      <c r="X43" s="182">
        <f t="shared" si="10"/>
        <v>10</v>
      </c>
      <c r="Y43" s="182">
        <f t="shared" si="35"/>
        <v>1</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row>
    <row r="44" spans="1:54" ht="13">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1238</v>
      </c>
      <c r="Q44" s="204" t="s">
        <v>99</v>
      </c>
      <c r="R44" s="205">
        <v>38787</v>
      </c>
      <c r="S44" s="206" t="str">
        <f t="shared" si="6"/>
        <v>Under 13s</v>
      </c>
      <c r="T44" s="207" t="str">
        <f t="shared" si="7"/>
        <v>Yes</v>
      </c>
      <c r="U44" s="208">
        <f t="shared" si="34"/>
        <v>0</v>
      </c>
      <c r="V44" s="182">
        <f t="shared" si="8"/>
        <v>12</v>
      </c>
      <c r="W44" s="182">
        <f t="shared" si="9"/>
        <v>9</v>
      </c>
      <c r="X44" s="182">
        <f t="shared" si="10"/>
        <v>12</v>
      </c>
      <c r="Y44" s="182">
        <f t="shared" si="35"/>
        <v>0</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row>
    <row r="45" spans="1:54" ht="13">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1236</v>
      </c>
      <c r="Q45" s="204" t="s">
        <v>99</v>
      </c>
      <c r="R45" s="205">
        <v>38694</v>
      </c>
      <c r="S45" s="206" t="str">
        <f t="shared" si="6"/>
        <v>Under 13s</v>
      </c>
      <c r="T45" s="207" t="str">
        <f t="shared" si="7"/>
        <v>Yes</v>
      </c>
      <c r="U45" s="208">
        <f t="shared" si="34"/>
        <v>0</v>
      </c>
      <c r="V45" s="182">
        <f t="shared" si="8"/>
        <v>12</v>
      </c>
      <c r="W45" s="182">
        <f t="shared" si="9"/>
        <v>9</v>
      </c>
      <c r="X45" s="182">
        <f t="shared" si="10"/>
        <v>12</v>
      </c>
      <c r="Y45" s="182">
        <f t="shared" si="35"/>
        <v>0</v>
      </c>
      <c r="Z45" s="182">
        <f t="shared" si="36"/>
        <v>0</v>
      </c>
      <c r="AA45" s="182">
        <f t="shared" si="37"/>
        <v>1</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row>
    <row r="46" spans="1:54" ht="13">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1233</v>
      </c>
      <c r="Q46" s="204" t="s">
        <v>99</v>
      </c>
      <c r="R46" s="205">
        <v>38630</v>
      </c>
      <c r="S46" s="206" t="str">
        <f t="shared" si="6"/>
        <v>Under 13s</v>
      </c>
      <c r="T46" s="207" t="str">
        <f t="shared" si="7"/>
        <v>Yes</v>
      </c>
      <c r="U46" s="208">
        <f t="shared" si="34"/>
        <v>0</v>
      </c>
      <c r="V46" s="182">
        <f t="shared" si="8"/>
        <v>12</v>
      </c>
      <c r="W46" s="182">
        <f t="shared" si="9"/>
        <v>9</v>
      </c>
      <c r="X46" s="182">
        <f t="shared" si="10"/>
        <v>12</v>
      </c>
      <c r="Y46" s="182">
        <f t="shared" si="35"/>
        <v>0</v>
      </c>
      <c r="Z46" s="182">
        <f t="shared" si="36"/>
        <v>0</v>
      </c>
      <c r="AA46" s="182">
        <f t="shared" si="37"/>
        <v>0</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row>
    <row r="47" spans="1:54" ht="13">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1237</v>
      </c>
      <c r="Q47" s="204" t="s">
        <v>99</v>
      </c>
      <c r="R47" s="205">
        <v>38715</v>
      </c>
      <c r="S47" s="206" t="str">
        <f t="shared" si="6"/>
        <v>Under 13s</v>
      </c>
      <c r="T47" s="207" t="str">
        <f t="shared" si="7"/>
        <v>Yes</v>
      </c>
      <c r="U47" s="208">
        <f t="shared" si="34"/>
        <v>0</v>
      </c>
      <c r="V47" s="182">
        <f t="shared" si="8"/>
        <v>12</v>
      </c>
      <c r="W47" s="182">
        <f t="shared" si="9"/>
        <v>9</v>
      </c>
      <c r="X47" s="182">
        <f t="shared" si="10"/>
        <v>12</v>
      </c>
      <c r="Y47" s="182">
        <f t="shared" si="35"/>
        <v>1</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row>
    <row r="48" spans="1:54" ht="13">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1257</v>
      </c>
      <c r="Q48" s="204" t="s">
        <v>123</v>
      </c>
      <c r="R48" s="205">
        <v>39308</v>
      </c>
      <c r="S48" s="206" t="str">
        <f t="shared" si="6"/>
        <v>Under 11s</v>
      </c>
      <c r="T48" s="207" t="str">
        <f t="shared" si="7"/>
        <v>Yes</v>
      </c>
      <c r="U48" s="208">
        <f t="shared" si="34"/>
        <v>0</v>
      </c>
      <c r="V48" s="182">
        <f t="shared" si="8"/>
        <v>12</v>
      </c>
      <c r="W48" s="182">
        <f t="shared" si="9"/>
        <v>9</v>
      </c>
      <c r="X48" s="182">
        <f t="shared" si="10"/>
        <v>10</v>
      </c>
      <c r="Y48" s="182">
        <f t="shared" si="35"/>
        <v>0</v>
      </c>
      <c r="Z48" s="182">
        <f t="shared" si="36"/>
        <v>0</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row>
    <row r="49" spans="1:54" ht="13">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1261</v>
      </c>
      <c r="Q49" s="204" t="s">
        <v>123</v>
      </c>
      <c r="R49" s="205">
        <v>39354</v>
      </c>
      <c r="S49" s="206" t="str">
        <f t="shared" si="6"/>
        <v>Under 11s</v>
      </c>
      <c r="T49" s="207" t="str">
        <f t="shared" si="7"/>
        <v>Yes</v>
      </c>
      <c r="U49" s="208">
        <f t="shared" si="34"/>
        <v>0</v>
      </c>
      <c r="V49" s="182">
        <f t="shared" si="8"/>
        <v>12</v>
      </c>
      <c r="W49" s="182">
        <f t="shared" si="9"/>
        <v>9</v>
      </c>
      <c r="X49" s="182">
        <f t="shared" si="10"/>
        <v>10</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row>
    <row r="50" spans="1:54" ht="13">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1247</v>
      </c>
      <c r="Q50" s="204" t="s">
        <v>123</v>
      </c>
      <c r="R50" s="205">
        <v>39125</v>
      </c>
      <c r="S50" s="206" t="str">
        <f t="shared" si="6"/>
        <v>Under 12s</v>
      </c>
      <c r="T50" s="207" t="str">
        <f t="shared" si="7"/>
        <v>Yes</v>
      </c>
      <c r="U50" s="208">
        <f t="shared" si="34"/>
        <v>0</v>
      </c>
      <c r="V50" s="182">
        <f t="shared" si="8"/>
        <v>12</v>
      </c>
      <c r="W50" s="182">
        <f t="shared" si="9"/>
        <v>9</v>
      </c>
      <c r="X50" s="182">
        <f t="shared" si="10"/>
        <v>11</v>
      </c>
      <c r="Y50" s="182">
        <f t="shared" si="35"/>
        <v>1</v>
      </c>
      <c r="Z50" s="182">
        <f t="shared" si="36"/>
        <v>0</v>
      </c>
      <c r="AA50" s="182">
        <f t="shared" si="37"/>
        <v>1</v>
      </c>
      <c r="AB50" s="182">
        <f t="shared" si="38"/>
        <v>0</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row>
    <row r="51" spans="1:54" ht="13">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1235</v>
      </c>
      <c r="Q51" s="204" t="s">
        <v>123</v>
      </c>
      <c r="R51" s="205">
        <v>38684</v>
      </c>
      <c r="S51" s="206" t="str">
        <f t="shared" si="6"/>
        <v>Under 13s</v>
      </c>
      <c r="T51" s="207" t="str">
        <f t="shared" si="7"/>
        <v>Yes</v>
      </c>
      <c r="U51" s="208">
        <f t="shared" si="34"/>
        <v>0</v>
      </c>
      <c r="V51" s="182">
        <f t="shared" si="8"/>
        <v>12</v>
      </c>
      <c r="W51" s="182">
        <f t="shared" si="9"/>
        <v>9</v>
      </c>
      <c r="X51" s="182">
        <f t="shared" si="10"/>
        <v>12</v>
      </c>
      <c r="Y51" s="182">
        <f t="shared" si="35"/>
        <v>1</v>
      </c>
      <c r="Z51" s="182">
        <f t="shared" si="36"/>
        <v>1</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row>
    <row r="52" spans="1:54" ht="13">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1276</v>
      </c>
      <c r="Q52" s="204" t="s">
        <v>99</v>
      </c>
      <c r="R52" s="205">
        <v>39911</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row>
    <row r="53" spans="1:54" ht="13">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1272</v>
      </c>
      <c r="Q53" s="204" t="s">
        <v>123</v>
      </c>
      <c r="R53" s="205">
        <v>39670</v>
      </c>
      <c r="S53" s="206" t="str">
        <f t="shared" si="6"/>
        <v>9 Years</v>
      </c>
      <c r="T53" s="207" t="str">
        <f t="shared" si="7"/>
        <v>Yes</v>
      </c>
      <c r="U53" s="208">
        <f t="shared" si="34"/>
        <v>2</v>
      </c>
      <c r="V53" s="182">
        <f t="shared" si="8"/>
        <v>9</v>
      </c>
      <c r="W53" s="182">
        <f t="shared" si="9"/>
        <v>9</v>
      </c>
      <c r="X53" s="182">
        <f t="shared" si="10"/>
        <v>9</v>
      </c>
      <c r="Y53" s="182">
        <f t="shared" si="35"/>
        <v>1</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row>
    <row r="54" spans="1:54" ht="13">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1266</v>
      </c>
      <c r="Q54" s="204" t="s">
        <v>99</v>
      </c>
      <c r="R54" s="205">
        <v>39488</v>
      </c>
      <c r="S54" s="206" t="str">
        <f t="shared" si="6"/>
        <v>Under 11s</v>
      </c>
      <c r="T54" s="207" t="str">
        <f t="shared" si="7"/>
        <v>Yes</v>
      </c>
      <c r="U54" s="208">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row>
    <row r="55" spans="1:54" ht="13">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1271</v>
      </c>
      <c r="Q55" s="204" t="s">
        <v>123</v>
      </c>
      <c r="R55" s="205">
        <v>39621</v>
      </c>
      <c r="S55" s="206" t="str">
        <f t="shared" si="6"/>
        <v>Under 11s</v>
      </c>
      <c r="T55" s="207" t="str">
        <f t="shared" si="7"/>
        <v>Yes</v>
      </c>
      <c r="U55" s="208">
        <f t="shared" si="34"/>
        <v>1</v>
      </c>
      <c r="V55" s="182">
        <f t="shared" si="8"/>
        <v>10</v>
      </c>
      <c r="W55" s="182">
        <f t="shared" si="9"/>
        <v>9</v>
      </c>
      <c r="X55" s="182">
        <f t="shared" si="10"/>
        <v>10</v>
      </c>
      <c r="Y55" s="182">
        <f t="shared" si="35"/>
        <v>0</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row>
    <row r="56" spans="1:54" ht="13">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1252</v>
      </c>
      <c r="Q56" s="204" t="s">
        <v>99</v>
      </c>
      <c r="R56" s="205">
        <v>39172</v>
      </c>
      <c r="S56" s="206" t="str">
        <f t="shared" si="6"/>
        <v>Under 12s</v>
      </c>
      <c r="T56" s="207" t="str">
        <f t="shared" si="7"/>
        <v>Yes</v>
      </c>
      <c r="U56" s="208">
        <f t="shared" si="34"/>
        <v>1</v>
      </c>
      <c r="V56" s="182">
        <f t="shared" si="8"/>
        <v>11</v>
      </c>
      <c r="W56" s="182">
        <f t="shared" si="9"/>
        <v>9</v>
      </c>
      <c r="X56" s="182">
        <f t="shared" si="10"/>
        <v>11</v>
      </c>
      <c r="Y56" s="182">
        <f t="shared" si="35"/>
        <v>0</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row>
    <row r="57" spans="1:54" ht="13">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1251</v>
      </c>
      <c r="Q57" s="204" t="s">
        <v>123</v>
      </c>
      <c r="R57" s="205">
        <v>39164</v>
      </c>
      <c r="S57" s="206" t="str">
        <f t="shared" si="6"/>
        <v>Under 12s</v>
      </c>
      <c r="T57" s="207" t="str">
        <f t="shared" si="7"/>
        <v>Yes</v>
      </c>
      <c r="U57" s="208">
        <f t="shared" si="34"/>
        <v>2</v>
      </c>
      <c r="V57" s="182">
        <f t="shared" si="8"/>
        <v>11</v>
      </c>
      <c r="W57" s="182">
        <f t="shared" si="9"/>
        <v>9</v>
      </c>
      <c r="X57" s="182">
        <f t="shared" si="10"/>
        <v>11</v>
      </c>
      <c r="Y57" s="182">
        <f t="shared" si="35"/>
        <v>0</v>
      </c>
      <c r="Z57" s="182">
        <f t="shared" si="36"/>
        <v>1</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row>
    <row r="58" spans="1:54" ht="13">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1237</v>
      </c>
      <c r="Q58" s="204" t="s">
        <v>99</v>
      </c>
      <c r="R58" s="205">
        <v>38715</v>
      </c>
      <c r="S58" s="206" t="str">
        <f t="shared" si="6"/>
        <v>Under 13s</v>
      </c>
      <c r="T58" s="207" t="str">
        <f t="shared" si="7"/>
        <v>Yes</v>
      </c>
      <c r="U58" s="208">
        <f t="shared" si="34"/>
        <v>1</v>
      </c>
      <c r="V58" s="182">
        <f t="shared" si="8"/>
        <v>12</v>
      </c>
      <c r="W58" s="182">
        <f t="shared" si="9"/>
        <v>9</v>
      </c>
      <c r="X58" s="182">
        <f t="shared" si="10"/>
        <v>12</v>
      </c>
      <c r="Y58" s="182">
        <f t="shared" si="35"/>
        <v>1</v>
      </c>
      <c r="Z58" s="182">
        <f t="shared" si="36"/>
        <v>0</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row>
    <row r="59" spans="1:54" ht="13">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1235</v>
      </c>
      <c r="Q59" s="204" t="s">
        <v>123</v>
      </c>
      <c r="R59" s="205">
        <v>38684</v>
      </c>
      <c r="S59" s="206" t="str">
        <f t="shared" si="6"/>
        <v>Under 13s</v>
      </c>
      <c r="T59" s="207" t="str">
        <f t="shared" si="7"/>
        <v>Yes</v>
      </c>
      <c r="U59" s="208">
        <f t="shared" si="34"/>
        <v>2</v>
      </c>
      <c r="V59" s="182">
        <f t="shared" si="8"/>
        <v>12</v>
      </c>
      <c r="W59" s="182">
        <f t="shared" si="9"/>
        <v>9</v>
      </c>
      <c r="X59" s="182">
        <f t="shared" si="10"/>
        <v>12</v>
      </c>
      <c r="Y59" s="182">
        <f t="shared" si="35"/>
        <v>1</v>
      </c>
      <c r="Z59" s="182">
        <f t="shared" si="36"/>
        <v>1</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row>
    <row r="60" spans="1:54" ht="13">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1274</v>
      </c>
      <c r="Q60" s="204" t="s">
        <v>99</v>
      </c>
      <c r="R60" s="205">
        <v>39726</v>
      </c>
      <c r="S60" s="206" t="str">
        <f t="shared" si="6"/>
        <v>9 Years</v>
      </c>
      <c r="T60" s="207" t="str">
        <f t="shared" si="7"/>
        <v>Yes</v>
      </c>
      <c r="U60" s="208">
        <f t="shared" si="34"/>
        <v>1</v>
      </c>
      <c r="V60" s="182">
        <f t="shared" si="8"/>
        <v>9</v>
      </c>
      <c r="W60" s="182">
        <f t="shared" si="9"/>
        <v>9</v>
      </c>
      <c r="X60" s="182">
        <f t="shared" si="10"/>
        <v>9</v>
      </c>
      <c r="Y60" s="182">
        <f t="shared" si="35"/>
        <v>0</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row>
    <row r="61" spans="1:54" ht="13">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2207</v>
      </c>
      <c r="Q61" s="204" t="s">
        <v>123</v>
      </c>
      <c r="R61" s="205">
        <v>39747</v>
      </c>
      <c r="S61" s="206" t="str">
        <f t="shared" si="6"/>
        <v>9 Years</v>
      </c>
      <c r="T61" s="207" t="str">
        <f t="shared" si="7"/>
        <v>Yes</v>
      </c>
      <c r="U61" s="208">
        <f t="shared" si="34"/>
        <v>1</v>
      </c>
      <c r="V61" s="182">
        <f t="shared" si="8"/>
        <v>9</v>
      </c>
      <c r="W61" s="182">
        <f t="shared" si="9"/>
        <v>9</v>
      </c>
      <c r="X61" s="182">
        <f t="shared" si="10"/>
        <v>9</v>
      </c>
      <c r="Y61" s="182">
        <f t="shared" si="35"/>
        <v>0</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row>
    <row r="62" spans="1:54" ht="13">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1262</v>
      </c>
      <c r="Q62" s="204" t="s">
        <v>99</v>
      </c>
      <c r="R62" s="205">
        <v>39357</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row>
    <row r="63" spans="1:54" ht="13">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1260</v>
      </c>
      <c r="Q63" s="204" t="s">
        <v>123</v>
      </c>
      <c r="R63" s="205">
        <v>39351</v>
      </c>
      <c r="S63" s="206" t="str">
        <f t="shared" si="6"/>
        <v>Under 11s</v>
      </c>
      <c r="T63" s="207" t="str">
        <f t="shared" si="7"/>
        <v>Yes</v>
      </c>
      <c r="U63" s="208">
        <f t="shared" si="34"/>
        <v>1</v>
      </c>
      <c r="V63" s="182">
        <f t="shared" si="8"/>
        <v>10</v>
      </c>
      <c r="W63" s="182">
        <f t="shared" si="9"/>
        <v>9</v>
      </c>
      <c r="X63" s="182">
        <f t="shared" si="10"/>
        <v>10</v>
      </c>
      <c r="Y63" s="182">
        <f t="shared" si="35"/>
        <v>0</v>
      </c>
      <c r="Z63" s="182">
        <f t="shared" si="36"/>
        <v>1</v>
      </c>
      <c r="AA63" s="182">
        <f t="shared" si="37"/>
        <v>0</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row>
    <row r="64" spans="1:54" ht="13">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1253</v>
      </c>
      <c r="Q64" s="204" t="s">
        <v>99</v>
      </c>
      <c r="R64" s="205">
        <v>39187</v>
      </c>
      <c r="S64" s="206" t="str">
        <f t="shared" si="6"/>
        <v>Under 12s</v>
      </c>
      <c r="T64" s="207" t="str">
        <f t="shared" si="7"/>
        <v>Yes</v>
      </c>
      <c r="U64" s="208">
        <f t="shared" si="34"/>
        <v>1</v>
      </c>
      <c r="V64" s="182">
        <f t="shared" si="8"/>
        <v>11</v>
      </c>
      <c r="W64" s="182">
        <f t="shared" si="9"/>
        <v>9</v>
      </c>
      <c r="X64" s="182">
        <f t="shared" si="10"/>
        <v>11</v>
      </c>
      <c r="Y64" s="182">
        <f t="shared" si="35"/>
        <v>0</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row>
    <row r="65" spans="1:54" ht="13">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1247</v>
      </c>
      <c r="Q65" s="204" t="s">
        <v>123</v>
      </c>
      <c r="R65" s="205">
        <v>39125</v>
      </c>
      <c r="S65" s="206" t="str">
        <f t="shared" si="6"/>
        <v>Under 12s</v>
      </c>
      <c r="T65" s="207" t="str">
        <f t="shared" si="7"/>
        <v>Yes</v>
      </c>
      <c r="U65" s="208">
        <f t="shared" si="34"/>
        <v>2</v>
      </c>
      <c r="V65" s="182">
        <f t="shared" si="8"/>
        <v>11</v>
      </c>
      <c r="W65" s="182">
        <f t="shared" si="9"/>
        <v>9</v>
      </c>
      <c r="X65" s="182">
        <f t="shared" si="10"/>
        <v>11</v>
      </c>
      <c r="Y65" s="182">
        <f t="shared" si="35"/>
        <v>1</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row>
    <row r="66" spans="1:54" ht="13">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1233</v>
      </c>
      <c r="Q66" s="204" t="s">
        <v>99</v>
      </c>
      <c r="R66" s="205">
        <v>38630</v>
      </c>
      <c r="S66" s="206" t="str">
        <f t="shared" si="6"/>
        <v>Under 13s</v>
      </c>
      <c r="T66" s="207" t="str">
        <f t="shared" si="7"/>
        <v>Yes</v>
      </c>
      <c r="U66" s="208">
        <f t="shared" si="34"/>
        <v>1</v>
      </c>
      <c r="V66" s="182">
        <f t="shared" si="8"/>
        <v>12</v>
      </c>
      <c r="W66" s="182">
        <f t="shared" si="9"/>
        <v>9</v>
      </c>
      <c r="X66" s="182">
        <f t="shared" si="10"/>
        <v>12</v>
      </c>
      <c r="Y66" s="182">
        <f t="shared" si="35"/>
        <v>0</v>
      </c>
      <c r="Z66" s="182">
        <f t="shared" si="36"/>
        <v>0</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row>
    <row r="67" spans="1:54" ht="13">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1257</v>
      </c>
      <c r="Q67" s="204" t="s">
        <v>123</v>
      </c>
      <c r="R67" s="205">
        <v>39308</v>
      </c>
      <c r="S67" s="206" t="str">
        <f t="shared" si="6"/>
        <v>Under 11s</v>
      </c>
      <c r="T67" s="207" t="str">
        <f t="shared" si="7"/>
        <v>Yes</v>
      </c>
      <c r="U67" s="208">
        <f t="shared" si="34"/>
        <v>0</v>
      </c>
      <c r="V67" s="182">
        <f t="shared" si="8"/>
        <v>12</v>
      </c>
      <c r="W67" s="182">
        <f t="shared" si="9"/>
        <v>9</v>
      </c>
      <c r="X67" s="182">
        <f t="shared" si="10"/>
        <v>10</v>
      </c>
      <c r="Y67" s="182">
        <f t="shared" si="35"/>
        <v>0</v>
      </c>
      <c r="Z67" s="182">
        <f t="shared" si="36"/>
        <v>0</v>
      </c>
      <c r="AA67" s="182">
        <f t="shared" si="37"/>
        <v>0</v>
      </c>
      <c r="AB67" s="182">
        <f t="shared" si="38"/>
        <v>0</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row>
    <row r="68" spans="1:54" ht="13">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t="s">
        <v>1273</v>
      </c>
      <c r="Q68" s="204" t="s">
        <v>99</v>
      </c>
      <c r="R68" s="205">
        <v>39704</v>
      </c>
      <c r="S68" s="206" t="str">
        <f t="shared" si="6"/>
        <v>9 Years</v>
      </c>
      <c r="T68" s="207" t="str">
        <f t="shared" si="7"/>
        <v>Yes</v>
      </c>
      <c r="U68" s="208">
        <f t="shared" si="34"/>
        <v>0</v>
      </c>
      <c r="V68" s="182">
        <f t="shared" si="8"/>
        <v>9</v>
      </c>
      <c r="W68" s="182">
        <f t="shared" si="9"/>
        <v>9</v>
      </c>
      <c r="X68" s="182">
        <f t="shared" si="10"/>
        <v>9</v>
      </c>
      <c r="Y68" s="182">
        <f t="shared" si="35"/>
        <v>1</v>
      </c>
      <c r="Z68" s="182">
        <f t="shared" si="36"/>
        <v>0</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row>
    <row r="69" spans="1:54" ht="13">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t="s">
        <v>1274</v>
      </c>
      <c r="Q69" s="204" t="s">
        <v>99</v>
      </c>
      <c r="R69" s="205">
        <v>39726</v>
      </c>
      <c r="S69" s="206" t="str">
        <f t="shared" si="6"/>
        <v>9 Years</v>
      </c>
      <c r="T69" s="207" t="str">
        <f t="shared" si="7"/>
        <v>Yes</v>
      </c>
      <c r="U69" s="208">
        <f t="shared" si="34"/>
        <v>0</v>
      </c>
      <c r="V69" s="182">
        <f t="shared" si="8"/>
        <v>9</v>
      </c>
      <c r="W69" s="182">
        <f t="shared" si="9"/>
        <v>9</v>
      </c>
      <c r="X69" s="182">
        <f t="shared" si="10"/>
        <v>9</v>
      </c>
      <c r="Y69" s="182">
        <f t="shared" si="35"/>
        <v>0</v>
      </c>
      <c r="Z69" s="182">
        <f t="shared" si="36"/>
        <v>0</v>
      </c>
      <c r="AA69" s="182">
        <f t="shared" si="37"/>
        <v>1</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row>
    <row r="70" spans="1:54" ht="13">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t="s">
        <v>1275</v>
      </c>
      <c r="Q70" s="204" t="s">
        <v>99</v>
      </c>
      <c r="R70" s="205">
        <v>39875</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0</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row>
    <row r="71" spans="1:54" ht="13">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t="s">
        <v>1276</v>
      </c>
      <c r="Q71" s="204" t="s">
        <v>99</v>
      </c>
      <c r="R71" s="205">
        <v>39911</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1</v>
      </c>
      <c r="AA71" s="182">
        <f t="shared" ref="AA71:AA109" si="85">COUNTIFS($P$6:$P$109,P71,$H$6:$H$109,"=3",$C$6:$C$109,$S71)</f>
        <v>0</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row>
    <row r="72" spans="1:54" ht="13">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t="s">
        <v>1272</v>
      </c>
      <c r="Q72" s="204" t="s">
        <v>123</v>
      </c>
      <c r="R72" s="205">
        <v>39670</v>
      </c>
      <c r="S72" s="206" t="str">
        <f t="shared" si="54"/>
        <v>9 Years</v>
      </c>
      <c r="T72" s="207" t="str">
        <f t="shared" si="55"/>
        <v>Yes</v>
      </c>
      <c r="U72" s="208">
        <f t="shared" si="82"/>
        <v>0</v>
      </c>
      <c r="V72" s="182">
        <f t="shared" si="56"/>
        <v>9</v>
      </c>
      <c r="W72" s="182">
        <f t="shared" si="57"/>
        <v>9</v>
      </c>
      <c r="X72" s="182">
        <f t="shared" si="58"/>
        <v>9</v>
      </c>
      <c r="Y72" s="182">
        <f t="shared" si="83"/>
        <v>1</v>
      </c>
      <c r="Z72" s="182">
        <f t="shared" si="84"/>
        <v>1</v>
      </c>
      <c r="AA72" s="182">
        <f t="shared" si="85"/>
        <v>0</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row>
    <row r="73" spans="1:54" ht="13">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t="s">
        <v>2207</v>
      </c>
      <c r="Q73" s="204" t="s">
        <v>123</v>
      </c>
      <c r="R73" s="205">
        <v>39747</v>
      </c>
      <c r="S73" s="206" t="str">
        <f t="shared" si="54"/>
        <v>9 Years</v>
      </c>
      <c r="T73" s="207" t="str">
        <f t="shared" si="55"/>
        <v>Yes</v>
      </c>
      <c r="U73" s="208">
        <f t="shared" si="82"/>
        <v>0</v>
      </c>
      <c r="V73" s="182">
        <f t="shared" si="56"/>
        <v>9</v>
      </c>
      <c r="W73" s="182">
        <f t="shared" si="57"/>
        <v>9</v>
      </c>
      <c r="X73" s="182">
        <f t="shared" si="58"/>
        <v>9</v>
      </c>
      <c r="Y73" s="182">
        <f t="shared" si="83"/>
        <v>0</v>
      </c>
      <c r="Z73" s="182">
        <f t="shared" si="84"/>
        <v>0</v>
      </c>
      <c r="AA73" s="182">
        <f t="shared" si="85"/>
        <v>1</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row>
    <row r="74" spans="1:54" ht="13">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t="s">
        <v>2209</v>
      </c>
      <c r="Q74" s="204" t="s">
        <v>123</v>
      </c>
      <c r="R74" s="205">
        <v>39892</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0</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row>
    <row r="75" spans="1:54" ht="13">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t="s">
        <v>2208</v>
      </c>
      <c r="Q75" s="204" t="s">
        <v>123</v>
      </c>
      <c r="R75" s="205">
        <v>39791</v>
      </c>
      <c r="S75" s="206" t="str">
        <f t="shared" si="54"/>
        <v>9 Years</v>
      </c>
      <c r="T75" s="207" t="str">
        <f t="shared" si="55"/>
        <v>Yes</v>
      </c>
      <c r="U75" s="208">
        <f t="shared" si="82"/>
        <v>0</v>
      </c>
      <c r="V75" s="182">
        <f t="shared" si="56"/>
        <v>9</v>
      </c>
      <c r="W75" s="182">
        <f t="shared" si="57"/>
        <v>9</v>
      </c>
      <c r="X75" s="182">
        <f t="shared" si="58"/>
        <v>9</v>
      </c>
      <c r="Y75" s="182">
        <f t="shared" si="83"/>
        <v>0</v>
      </c>
      <c r="Z75" s="182">
        <f t="shared" si="84"/>
        <v>0</v>
      </c>
      <c r="AA75" s="182">
        <f t="shared" si="85"/>
        <v>0</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row>
    <row r="76" spans="1:54" ht="13">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1258</v>
      </c>
      <c r="Q76" s="204" t="s">
        <v>99</v>
      </c>
      <c r="R76" s="205">
        <v>39320</v>
      </c>
      <c r="S76" s="206" t="str">
        <f t="shared" si="54"/>
        <v>Under 11s</v>
      </c>
      <c r="T76" s="207" t="str">
        <f t="shared" si="55"/>
        <v>Yes</v>
      </c>
      <c r="U76" s="208">
        <f t="shared" si="82"/>
        <v>0</v>
      </c>
      <c r="V76" s="182">
        <f t="shared" si="56"/>
        <v>10</v>
      </c>
      <c r="W76" s="182">
        <f t="shared" si="57"/>
        <v>9</v>
      </c>
      <c r="X76" s="182">
        <f t="shared" si="58"/>
        <v>10</v>
      </c>
      <c r="Y76" s="182">
        <f t="shared" si="83"/>
        <v>1</v>
      </c>
      <c r="Z76" s="182">
        <f t="shared" si="84"/>
        <v>0</v>
      </c>
      <c r="AA76" s="182">
        <f t="shared" si="85"/>
        <v>0</v>
      </c>
      <c r="AB76" s="182">
        <f t="shared" si="86"/>
        <v>0</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row>
    <row r="77" spans="1:54" ht="13">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1266</v>
      </c>
      <c r="Q77" s="204" t="s">
        <v>99</v>
      </c>
      <c r="R77" s="205">
        <v>39488</v>
      </c>
      <c r="S77" s="206" t="str">
        <f t="shared" si="54"/>
        <v>Under 11s</v>
      </c>
      <c r="T77" s="207" t="str">
        <f t="shared" si="55"/>
        <v>Yes</v>
      </c>
      <c r="U77" s="208">
        <f t="shared" si="82"/>
        <v>0</v>
      </c>
      <c r="V77" s="182">
        <f t="shared" si="56"/>
        <v>10</v>
      </c>
      <c r="W77" s="182">
        <f t="shared" si="57"/>
        <v>9</v>
      </c>
      <c r="X77" s="182">
        <f t="shared" si="58"/>
        <v>10</v>
      </c>
      <c r="Y77" s="182">
        <f t="shared" si="83"/>
        <v>0</v>
      </c>
      <c r="Z77" s="182">
        <f t="shared" si="84"/>
        <v>0</v>
      </c>
      <c r="AA77" s="182">
        <f t="shared" si="85"/>
        <v>1</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row>
    <row r="78" spans="1:54" ht="13">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1262</v>
      </c>
      <c r="Q78" s="204" t="s">
        <v>99</v>
      </c>
      <c r="R78" s="205">
        <v>39357</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row>
    <row r="79" spans="1:54" ht="13">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1265</v>
      </c>
      <c r="Q79" s="204" t="s">
        <v>99</v>
      </c>
      <c r="R79" s="205">
        <v>39461</v>
      </c>
      <c r="S79" s="206" t="str">
        <f t="shared" si="54"/>
        <v>Under 11s</v>
      </c>
      <c r="T79" s="207" t="str">
        <f t="shared" si="55"/>
        <v>Yes</v>
      </c>
      <c r="U79" s="208">
        <f t="shared" si="82"/>
        <v>0</v>
      </c>
      <c r="V79" s="182">
        <f t="shared" si="56"/>
        <v>10</v>
      </c>
      <c r="W79" s="182">
        <f t="shared" si="57"/>
        <v>9</v>
      </c>
      <c r="X79" s="182">
        <f t="shared" si="58"/>
        <v>10</v>
      </c>
      <c r="Y79" s="182">
        <f t="shared" si="83"/>
        <v>0</v>
      </c>
      <c r="Z79" s="182">
        <f t="shared" si="84"/>
        <v>0</v>
      </c>
      <c r="AA79" s="182">
        <f t="shared" si="85"/>
        <v>0</v>
      </c>
      <c r="AB79" s="182">
        <f t="shared" si="86"/>
        <v>1</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row>
    <row r="80" spans="1:54" ht="13">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1271</v>
      </c>
      <c r="Q80" s="204" t="s">
        <v>123</v>
      </c>
      <c r="R80" s="205">
        <v>39621</v>
      </c>
      <c r="S80" s="206" t="str">
        <f t="shared" si="54"/>
        <v>Under 11s</v>
      </c>
      <c r="T80" s="207" t="str">
        <f t="shared" si="55"/>
        <v>Yes</v>
      </c>
      <c r="U80" s="208">
        <f t="shared" si="82"/>
        <v>0</v>
      </c>
      <c r="V80" s="182">
        <f t="shared" si="56"/>
        <v>10</v>
      </c>
      <c r="W80" s="182">
        <f t="shared" si="57"/>
        <v>9</v>
      </c>
      <c r="X80" s="182">
        <f t="shared" si="58"/>
        <v>10</v>
      </c>
      <c r="Y80" s="182">
        <f t="shared" si="83"/>
        <v>0</v>
      </c>
      <c r="Z80" s="182">
        <f t="shared" si="84"/>
        <v>0</v>
      </c>
      <c r="AA80" s="182">
        <f t="shared" si="85"/>
        <v>1</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row>
    <row r="81" spans="1:54" ht="13">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1260</v>
      </c>
      <c r="Q81" s="204" t="s">
        <v>123</v>
      </c>
      <c r="R81" s="205">
        <v>39351</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1</v>
      </c>
      <c r="AA81" s="182">
        <f t="shared" si="85"/>
        <v>0</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row>
    <row r="82" spans="1:54" ht="13">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2207</v>
      </c>
      <c r="Q82" s="204" t="s">
        <v>123</v>
      </c>
      <c r="R82" s="205">
        <v>39747</v>
      </c>
      <c r="S82" s="206" t="str">
        <f t="shared" si="54"/>
        <v>9 Years</v>
      </c>
      <c r="T82" s="207" t="str">
        <f t="shared" si="55"/>
        <v>Yes</v>
      </c>
      <c r="U82" s="208">
        <f t="shared" si="82"/>
        <v>0</v>
      </c>
      <c r="V82" s="182">
        <f t="shared" si="56"/>
        <v>10</v>
      </c>
      <c r="W82" s="182">
        <f t="shared" si="57"/>
        <v>9</v>
      </c>
      <c r="X82" s="182">
        <f t="shared" si="58"/>
        <v>9</v>
      </c>
      <c r="Y82" s="182">
        <f t="shared" si="83"/>
        <v>0</v>
      </c>
      <c r="Z82" s="182">
        <f t="shared" si="84"/>
        <v>0</v>
      </c>
      <c r="AA82" s="182">
        <f t="shared" si="85"/>
        <v>1</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row>
    <row r="83" spans="1:54" ht="13">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1267</v>
      </c>
      <c r="Q83" s="204" t="s">
        <v>123</v>
      </c>
      <c r="R83" s="205">
        <v>39503</v>
      </c>
      <c r="S83" s="206" t="str">
        <f t="shared" si="54"/>
        <v>Under 11s</v>
      </c>
      <c r="T83" s="207" t="str">
        <f t="shared" si="55"/>
        <v>Yes</v>
      </c>
      <c r="U83" s="208">
        <f t="shared" si="82"/>
        <v>0</v>
      </c>
      <c r="V83" s="182">
        <f t="shared" si="56"/>
        <v>10</v>
      </c>
      <c r="W83" s="182">
        <f t="shared" si="57"/>
        <v>9</v>
      </c>
      <c r="X83" s="182">
        <f t="shared" si="58"/>
        <v>10</v>
      </c>
      <c r="Y83" s="182">
        <f t="shared" si="83"/>
        <v>1</v>
      </c>
      <c r="Z83" s="182">
        <f t="shared" si="84"/>
        <v>0</v>
      </c>
      <c r="AA83" s="182">
        <f t="shared" si="85"/>
        <v>0</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row>
    <row r="84" spans="1:54" ht="13">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1240</v>
      </c>
      <c r="Q84" s="204" t="s">
        <v>99</v>
      </c>
      <c r="R84" s="205">
        <v>38906</v>
      </c>
      <c r="S84" s="206" t="str">
        <f t="shared" si="54"/>
        <v>Under 12s</v>
      </c>
      <c r="T84" s="207" t="str">
        <f t="shared" si="55"/>
        <v>Yes</v>
      </c>
      <c r="U84" s="208">
        <f t="shared" si="82"/>
        <v>0</v>
      </c>
      <c r="V84" s="182">
        <f t="shared" si="56"/>
        <v>11</v>
      </c>
      <c r="W84" s="182">
        <f t="shared" si="57"/>
        <v>9</v>
      </c>
      <c r="X84" s="182">
        <f t="shared" si="58"/>
        <v>11</v>
      </c>
      <c r="Y84" s="182">
        <f t="shared" si="83"/>
        <v>0</v>
      </c>
      <c r="Z84" s="182">
        <f t="shared" si="84"/>
        <v>1</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row>
    <row r="85" spans="1:54" ht="13">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1253</v>
      </c>
      <c r="Q85" s="204" t="s">
        <v>99</v>
      </c>
      <c r="R85" s="205">
        <v>39187</v>
      </c>
      <c r="S85" s="206" t="str">
        <f t="shared" si="54"/>
        <v>Under 12s</v>
      </c>
      <c r="T85" s="207" t="str">
        <f t="shared" si="55"/>
        <v>Yes</v>
      </c>
      <c r="U85" s="208">
        <f t="shared" si="82"/>
        <v>0</v>
      </c>
      <c r="V85" s="182">
        <f t="shared" si="56"/>
        <v>11</v>
      </c>
      <c r="W85" s="182">
        <f t="shared" si="57"/>
        <v>9</v>
      </c>
      <c r="X85" s="182">
        <f t="shared" si="58"/>
        <v>11</v>
      </c>
      <c r="Y85" s="182">
        <f t="shared" si="83"/>
        <v>0</v>
      </c>
      <c r="Z85" s="182">
        <f t="shared" si="84"/>
        <v>0</v>
      </c>
      <c r="AA85" s="182">
        <f t="shared" si="85"/>
        <v>1</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row>
    <row r="86" spans="1:54" ht="13">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1252</v>
      </c>
      <c r="Q86" s="204" t="s">
        <v>99</v>
      </c>
      <c r="R86" s="205">
        <v>39172</v>
      </c>
      <c r="S86" s="206" t="str">
        <f t="shared" si="54"/>
        <v>Under 12s</v>
      </c>
      <c r="T86" s="207" t="str">
        <f t="shared" si="55"/>
        <v>Yes</v>
      </c>
      <c r="U86" s="208">
        <f t="shared" si="82"/>
        <v>0</v>
      </c>
      <c r="V86" s="182">
        <f t="shared" si="56"/>
        <v>11</v>
      </c>
      <c r="W86" s="182">
        <f t="shared" si="57"/>
        <v>9</v>
      </c>
      <c r="X86" s="182">
        <f t="shared" si="58"/>
        <v>11</v>
      </c>
      <c r="Y86" s="182">
        <f t="shared" si="83"/>
        <v>0</v>
      </c>
      <c r="Z86" s="182">
        <f t="shared" si="84"/>
        <v>0</v>
      </c>
      <c r="AA86" s="182">
        <f t="shared" si="85"/>
        <v>0</v>
      </c>
      <c r="AB86" s="182">
        <f t="shared" si="86"/>
        <v>1</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row>
    <row r="87" spans="1:54" ht="13">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1249</v>
      </c>
      <c r="Q87" s="204" t="s">
        <v>99</v>
      </c>
      <c r="R87" s="205">
        <v>39160</v>
      </c>
      <c r="S87" s="206" t="str">
        <f t="shared" si="54"/>
        <v>Under 12s</v>
      </c>
      <c r="T87" s="207" t="str">
        <f t="shared" si="55"/>
        <v>Yes</v>
      </c>
      <c r="U87" s="208">
        <f t="shared" si="82"/>
        <v>0</v>
      </c>
      <c r="V87" s="182">
        <f t="shared" si="56"/>
        <v>11</v>
      </c>
      <c r="W87" s="182">
        <f t="shared" si="57"/>
        <v>9</v>
      </c>
      <c r="X87" s="182">
        <f t="shared" si="58"/>
        <v>11</v>
      </c>
      <c r="Y87" s="182">
        <f t="shared" si="83"/>
        <v>1</v>
      </c>
      <c r="Z87" s="182">
        <f t="shared" si="84"/>
        <v>0</v>
      </c>
      <c r="AA87" s="182">
        <f t="shared" si="85"/>
        <v>0</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row>
    <row r="88" spans="1:54" ht="13">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1251</v>
      </c>
      <c r="Q88" s="204" t="s">
        <v>123</v>
      </c>
      <c r="R88" s="205">
        <v>39164</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1</v>
      </c>
      <c r="AA88" s="182">
        <f t="shared" si="85"/>
        <v>0</v>
      </c>
      <c r="AB88" s="182">
        <f t="shared" si="86"/>
        <v>1</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row>
    <row r="89" spans="1:54" ht="13">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1247</v>
      </c>
      <c r="Q89" s="204" t="s">
        <v>123</v>
      </c>
      <c r="R89" s="205">
        <v>39125</v>
      </c>
      <c r="S89" s="206" t="str">
        <f t="shared" si="54"/>
        <v>Under 12s</v>
      </c>
      <c r="T89" s="207" t="str">
        <f t="shared" si="55"/>
        <v>Yes</v>
      </c>
      <c r="U89" s="208">
        <f t="shared" si="82"/>
        <v>0</v>
      </c>
      <c r="V89" s="182">
        <f t="shared" si="56"/>
        <v>11</v>
      </c>
      <c r="W89" s="182">
        <f t="shared" si="57"/>
        <v>9</v>
      </c>
      <c r="X89" s="182">
        <f t="shared" si="58"/>
        <v>11</v>
      </c>
      <c r="Y89" s="182">
        <f t="shared" si="83"/>
        <v>1</v>
      </c>
      <c r="Z89" s="182">
        <f t="shared" si="84"/>
        <v>0</v>
      </c>
      <c r="AA89" s="182">
        <f t="shared" si="85"/>
        <v>1</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row>
    <row r="90" spans="1:54" ht="13">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1261</v>
      </c>
      <c r="Q90" s="204" t="s">
        <v>123</v>
      </c>
      <c r="R90" s="205">
        <v>39354</v>
      </c>
      <c r="S90" s="206" t="str">
        <f t="shared" si="54"/>
        <v>Under 11s</v>
      </c>
      <c r="T90" s="207" t="str">
        <f t="shared" si="55"/>
        <v>Yes</v>
      </c>
      <c r="U90" s="208">
        <f t="shared" si="82"/>
        <v>0</v>
      </c>
      <c r="V90" s="182">
        <f t="shared" si="56"/>
        <v>11</v>
      </c>
      <c r="W90" s="182">
        <f t="shared" si="57"/>
        <v>9</v>
      </c>
      <c r="X90" s="182">
        <f t="shared" si="58"/>
        <v>10</v>
      </c>
      <c r="Y90" s="182">
        <f t="shared" si="83"/>
        <v>0</v>
      </c>
      <c r="Z90" s="182">
        <f t="shared" si="84"/>
        <v>0</v>
      </c>
      <c r="AA90" s="182">
        <f t="shared" si="85"/>
        <v>0</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row>
    <row r="91" spans="1:54" ht="13">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1271</v>
      </c>
      <c r="Q91" s="204" t="s">
        <v>123</v>
      </c>
      <c r="R91" s="205">
        <v>39621</v>
      </c>
      <c r="S91" s="206" t="str">
        <f t="shared" si="54"/>
        <v>Under 11s</v>
      </c>
      <c r="T91" s="207" t="str">
        <f t="shared" si="55"/>
        <v>Yes</v>
      </c>
      <c r="U91" s="208">
        <f t="shared" si="82"/>
        <v>0</v>
      </c>
      <c r="V91" s="182">
        <f t="shared" si="56"/>
        <v>11</v>
      </c>
      <c r="W91" s="182">
        <f t="shared" si="57"/>
        <v>9</v>
      </c>
      <c r="X91" s="182">
        <f t="shared" si="58"/>
        <v>10</v>
      </c>
      <c r="Y91" s="182">
        <f t="shared" si="83"/>
        <v>0</v>
      </c>
      <c r="Z91" s="182">
        <f t="shared" si="84"/>
        <v>0</v>
      </c>
      <c r="AA91" s="182">
        <f t="shared" si="85"/>
        <v>1</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row>
    <row r="92" spans="1:54" ht="13">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1233</v>
      </c>
      <c r="Q92" s="204" t="s">
        <v>99</v>
      </c>
      <c r="R92" s="205">
        <v>38630</v>
      </c>
      <c r="S92" s="206" t="str">
        <f t="shared" si="54"/>
        <v>Under 13s</v>
      </c>
      <c r="T92" s="207" t="str">
        <f t="shared" si="55"/>
        <v>Yes</v>
      </c>
      <c r="U92" s="208">
        <f t="shared" si="82"/>
        <v>0</v>
      </c>
      <c r="V92" s="182">
        <f t="shared" si="56"/>
        <v>12</v>
      </c>
      <c r="W92" s="182">
        <f t="shared" si="57"/>
        <v>9</v>
      </c>
      <c r="X92" s="182">
        <f t="shared" si="58"/>
        <v>12</v>
      </c>
      <c r="Y92" s="182">
        <f t="shared" si="83"/>
        <v>0</v>
      </c>
      <c r="Z92" s="182">
        <f t="shared" si="84"/>
        <v>0</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row>
    <row r="93" spans="1:54" ht="13">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1238</v>
      </c>
      <c r="Q93" s="204" t="s">
        <v>99</v>
      </c>
      <c r="R93" s="205">
        <v>38787</v>
      </c>
      <c r="S93" s="206" t="str">
        <f t="shared" si="54"/>
        <v>Under 13s</v>
      </c>
      <c r="T93" s="207" t="str">
        <f t="shared" si="55"/>
        <v>Yes</v>
      </c>
      <c r="U93" s="208">
        <f t="shared" si="82"/>
        <v>0</v>
      </c>
      <c r="V93" s="182">
        <f t="shared" si="56"/>
        <v>12</v>
      </c>
      <c r="W93" s="182">
        <f t="shared" si="57"/>
        <v>9</v>
      </c>
      <c r="X93" s="182">
        <f t="shared" si="58"/>
        <v>12</v>
      </c>
      <c r="Y93" s="182">
        <f t="shared" si="83"/>
        <v>0</v>
      </c>
      <c r="Z93" s="182">
        <f t="shared" si="84"/>
        <v>1</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row>
    <row r="94" spans="1:54" ht="13">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1236</v>
      </c>
      <c r="Q94" s="204" t="s">
        <v>99</v>
      </c>
      <c r="R94" s="205">
        <v>38694</v>
      </c>
      <c r="S94" s="206" t="str">
        <f t="shared" si="54"/>
        <v>Under 13s</v>
      </c>
      <c r="T94" s="207" t="str">
        <f t="shared" si="55"/>
        <v>Yes</v>
      </c>
      <c r="U94" s="208">
        <f t="shared" si="82"/>
        <v>0</v>
      </c>
      <c r="V94" s="182">
        <f t="shared" si="56"/>
        <v>12</v>
      </c>
      <c r="W94" s="182">
        <f t="shared" si="57"/>
        <v>9</v>
      </c>
      <c r="X94" s="182">
        <f t="shared" si="58"/>
        <v>12</v>
      </c>
      <c r="Y94" s="182">
        <f t="shared" si="83"/>
        <v>0</v>
      </c>
      <c r="Z94" s="182">
        <f t="shared" si="84"/>
        <v>0</v>
      </c>
      <c r="AA94" s="182">
        <f t="shared" si="85"/>
        <v>1</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row>
    <row r="95" spans="1:54" ht="13">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1237</v>
      </c>
      <c r="Q95" s="204" t="s">
        <v>99</v>
      </c>
      <c r="R95" s="205">
        <v>38715</v>
      </c>
      <c r="S95" s="206" t="str">
        <f t="shared" si="54"/>
        <v>Under 13s</v>
      </c>
      <c r="T95" s="207" t="str">
        <f t="shared" si="55"/>
        <v>Yes</v>
      </c>
      <c r="U95" s="208">
        <f t="shared" si="82"/>
        <v>0</v>
      </c>
      <c r="V95" s="182">
        <f t="shared" si="56"/>
        <v>12</v>
      </c>
      <c r="W95" s="182">
        <f t="shared" si="57"/>
        <v>9</v>
      </c>
      <c r="X95" s="182">
        <f t="shared" si="58"/>
        <v>12</v>
      </c>
      <c r="Y95" s="182">
        <f t="shared" si="83"/>
        <v>1</v>
      </c>
      <c r="Z95" s="182">
        <f t="shared" si="84"/>
        <v>0</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row>
    <row r="96" spans="1:54" ht="13">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1257</v>
      </c>
      <c r="Q96" s="204" t="s">
        <v>123</v>
      </c>
      <c r="R96" s="205">
        <v>39308</v>
      </c>
      <c r="S96" s="206" t="str">
        <f t="shared" si="54"/>
        <v>Under 11s</v>
      </c>
      <c r="T96" s="207" t="str">
        <f t="shared" si="55"/>
        <v>Yes</v>
      </c>
      <c r="U96" s="208">
        <f t="shared" si="82"/>
        <v>0</v>
      </c>
      <c r="V96" s="182">
        <f t="shared" si="56"/>
        <v>12</v>
      </c>
      <c r="W96" s="182">
        <f t="shared" si="57"/>
        <v>9</v>
      </c>
      <c r="X96" s="182">
        <f t="shared" si="58"/>
        <v>10</v>
      </c>
      <c r="Y96" s="182">
        <f t="shared" si="83"/>
        <v>0</v>
      </c>
      <c r="Z96" s="182">
        <f t="shared" si="84"/>
        <v>0</v>
      </c>
      <c r="AA96" s="182">
        <f t="shared" si="85"/>
        <v>0</v>
      </c>
      <c r="AB96" s="182">
        <f t="shared" si="86"/>
        <v>0</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row>
    <row r="97" spans="1:54" ht="13">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1251</v>
      </c>
      <c r="Q97" s="204" t="s">
        <v>123</v>
      </c>
      <c r="R97" s="205">
        <v>39164</v>
      </c>
      <c r="S97" s="206" t="str">
        <f t="shared" si="54"/>
        <v>Under 12s</v>
      </c>
      <c r="T97" s="207" t="str">
        <f t="shared" si="55"/>
        <v>Yes</v>
      </c>
      <c r="U97" s="208">
        <f t="shared" si="82"/>
        <v>0</v>
      </c>
      <c r="V97" s="182">
        <f t="shared" si="56"/>
        <v>12</v>
      </c>
      <c r="W97" s="182">
        <f t="shared" si="57"/>
        <v>9</v>
      </c>
      <c r="X97" s="182">
        <f t="shared" si="58"/>
        <v>11</v>
      </c>
      <c r="Y97" s="182">
        <f t="shared" si="83"/>
        <v>0</v>
      </c>
      <c r="Z97" s="182">
        <f t="shared" si="84"/>
        <v>1</v>
      </c>
      <c r="AA97" s="182">
        <f t="shared" si="85"/>
        <v>0</v>
      </c>
      <c r="AB97" s="182">
        <f t="shared" si="86"/>
        <v>1</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4" ht="13">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1235</v>
      </c>
      <c r="Q98" s="204" t="s">
        <v>123</v>
      </c>
      <c r="R98" s="205">
        <v>38684</v>
      </c>
      <c r="S98" s="206" t="str">
        <f t="shared" si="54"/>
        <v>Under 13s</v>
      </c>
      <c r="T98" s="207" t="str">
        <f t="shared" si="55"/>
        <v>Yes</v>
      </c>
      <c r="U98" s="208">
        <f t="shared" si="82"/>
        <v>0</v>
      </c>
      <c r="V98" s="182">
        <f t="shared" si="56"/>
        <v>12</v>
      </c>
      <c r="W98" s="182">
        <f t="shared" si="57"/>
        <v>9</v>
      </c>
      <c r="X98" s="182">
        <f t="shared" si="58"/>
        <v>12</v>
      </c>
      <c r="Y98" s="182">
        <f t="shared" si="83"/>
        <v>1</v>
      </c>
      <c r="Z98" s="182">
        <f t="shared" si="84"/>
        <v>1</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4" ht="13">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1261</v>
      </c>
      <c r="Q99" s="204" t="s">
        <v>123</v>
      </c>
      <c r="R99" s="205">
        <v>39354</v>
      </c>
      <c r="S99" s="206" t="str">
        <f t="shared" si="54"/>
        <v>Under 11s</v>
      </c>
      <c r="T99" s="207" t="str">
        <f t="shared" si="55"/>
        <v>Yes</v>
      </c>
      <c r="U99" s="208">
        <f t="shared" si="82"/>
        <v>0</v>
      </c>
      <c r="V99" s="182">
        <f t="shared" si="56"/>
        <v>12</v>
      </c>
      <c r="W99" s="182">
        <f t="shared" si="57"/>
        <v>9</v>
      </c>
      <c r="X99" s="182">
        <f t="shared" si="58"/>
        <v>10</v>
      </c>
      <c r="Y99" s="182">
        <f t="shared" si="83"/>
        <v>0</v>
      </c>
      <c r="Z99" s="182">
        <f t="shared" si="84"/>
        <v>0</v>
      </c>
      <c r="AA99" s="182">
        <f t="shared" si="85"/>
        <v>0</v>
      </c>
      <c r="AB99" s="182">
        <f t="shared" si="86"/>
        <v>0</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4" ht="13">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1273</v>
      </c>
      <c r="Q100" s="204" t="s">
        <v>99</v>
      </c>
      <c r="R100" s="205">
        <v>39704</v>
      </c>
      <c r="S100" s="206" t="str">
        <f t="shared" si="54"/>
        <v>9 Years</v>
      </c>
      <c r="T100" s="207" t="str">
        <f t="shared" si="55"/>
        <v>Yes</v>
      </c>
      <c r="U100" s="208">
        <f t="shared" si="82"/>
        <v>0</v>
      </c>
      <c r="V100" s="182" t="str">
        <f t="shared" si="56"/>
        <v/>
      </c>
      <c r="W100" s="182">
        <f t="shared" si="57"/>
        <v>9</v>
      </c>
      <c r="X100" s="182">
        <f t="shared" si="58"/>
        <v>9</v>
      </c>
      <c r="Y100" s="182">
        <f t="shared" si="83"/>
        <v>1</v>
      </c>
      <c r="Z100" s="182">
        <f t="shared" si="84"/>
        <v>0</v>
      </c>
      <c r="AA100" s="182">
        <f t="shared" si="85"/>
        <v>0</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4" ht="13">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1272</v>
      </c>
      <c r="Q101" s="204" t="s">
        <v>123</v>
      </c>
      <c r="R101" s="205">
        <v>39670</v>
      </c>
      <c r="S101" s="206" t="str">
        <f t="shared" si="54"/>
        <v>9 Years</v>
      </c>
      <c r="T101" s="207" t="str">
        <f t="shared" si="55"/>
        <v>Yes</v>
      </c>
      <c r="U101" s="208">
        <f t="shared" si="82"/>
        <v>0</v>
      </c>
      <c r="V101" s="182" t="str">
        <f t="shared" si="56"/>
        <v/>
      </c>
      <c r="W101" s="182">
        <f t="shared" si="57"/>
        <v>9</v>
      </c>
      <c r="X101" s="182">
        <f t="shared" si="58"/>
        <v>9</v>
      </c>
      <c r="Y101" s="182">
        <f t="shared" si="83"/>
        <v>1</v>
      </c>
      <c r="Z101" s="182">
        <f t="shared" si="84"/>
        <v>1</v>
      </c>
      <c r="AA101" s="182">
        <f t="shared" si="85"/>
        <v>0</v>
      </c>
      <c r="AB101" s="182">
        <f t="shared" si="86"/>
        <v>0</v>
      </c>
      <c r="AC101" s="209">
        <f t="shared" si="87"/>
        <v>0</v>
      </c>
      <c r="AD101" s="209">
        <f t="shared" si="88"/>
        <v>1</v>
      </c>
      <c r="AE101" s="209">
        <f t="shared" si="89"/>
        <v>0</v>
      </c>
      <c r="AF101" s="209">
        <f t="shared" si="59"/>
        <v>1</v>
      </c>
      <c r="AG101" s="209">
        <f t="shared" si="60"/>
        <v>0</v>
      </c>
      <c r="AH101" s="209">
        <f t="shared" si="61"/>
        <v>1</v>
      </c>
      <c r="AI101" s="209">
        <f t="shared" si="62"/>
        <v>0</v>
      </c>
      <c r="AJ101" s="209">
        <f t="shared" si="63"/>
        <v>1</v>
      </c>
      <c r="AK101" s="209">
        <f t="shared" si="64"/>
        <v>0</v>
      </c>
      <c r="AL101" s="209">
        <f t="shared" si="65"/>
        <v>1</v>
      </c>
      <c r="AM101" s="209">
        <f t="shared" si="66"/>
        <v>0</v>
      </c>
      <c r="AN101" s="209">
        <f t="shared" si="67"/>
        <v>0</v>
      </c>
      <c r="AO101" s="209"/>
      <c r="AP101" s="209">
        <f t="shared" si="90"/>
        <v>1</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4" ht="13">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1258</v>
      </c>
      <c r="Q102" s="204" t="s">
        <v>99</v>
      </c>
      <c r="R102" s="205">
        <v>39320</v>
      </c>
      <c r="S102" s="206" t="str">
        <f t="shared" si="54"/>
        <v>Under 11s</v>
      </c>
      <c r="T102" s="207" t="str">
        <f t="shared" si="55"/>
        <v>Yes</v>
      </c>
      <c r="U102" s="208">
        <f t="shared" si="82"/>
        <v>0</v>
      </c>
      <c r="V102" s="182" t="str">
        <f t="shared" si="56"/>
        <v/>
      </c>
      <c r="W102" s="182">
        <f t="shared" si="57"/>
        <v>9</v>
      </c>
      <c r="X102" s="182">
        <f t="shared" si="58"/>
        <v>10</v>
      </c>
      <c r="Y102" s="182">
        <f t="shared" si="83"/>
        <v>1</v>
      </c>
      <c r="Z102" s="182">
        <f t="shared" si="84"/>
        <v>0</v>
      </c>
      <c r="AA102" s="182">
        <f t="shared" si="85"/>
        <v>0</v>
      </c>
      <c r="AB102" s="182">
        <f t="shared" si="86"/>
        <v>0</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4" ht="13">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1257</v>
      </c>
      <c r="Q103" s="204" t="s">
        <v>123</v>
      </c>
      <c r="R103" s="205">
        <v>39308</v>
      </c>
      <c r="S103" s="206" t="str">
        <f t="shared" si="54"/>
        <v>Under 11s</v>
      </c>
      <c r="T103" s="207" t="str">
        <f t="shared" si="55"/>
        <v>Yes</v>
      </c>
      <c r="U103" s="208">
        <f t="shared" si="82"/>
        <v>0</v>
      </c>
      <c r="V103" s="182" t="str">
        <f t="shared" si="56"/>
        <v/>
      </c>
      <c r="W103" s="182">
        <f t="shared" si="57"/>
        <v>9</v>
      </c>
      <c r="X103" s="182">
        <f t="shared" si="58"/>
        <v>10</v>
      </c>
      <c r="Y103" s="182">
        <f t="shared" si="83"/>
        <v>0</v>
      </c>
      <c r="Z103" s="182">
        <f t="shared" si="84"/>
        <v>0</v>
      </c>
      <c r="AA103" s="182">
        <f t="shared" si="85"/>
        <v>0</v>
      </c>
      <c r="AB103" s="182">
        <f t="shared" si="86"/>
        <v>0</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4" ht="13">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1240</v>
      </c>
      <c r="Q104" s="204" t="s">
        <v>99</v>
      </c>
      <c r="R104" s="205">
        <v>38906</v>
      </c>
      <c r="S104" s="206" t="str">
        <f t="shared" si="54"/>
        <v>Under 12s</v>
      </c>
      <c r="T104" s="207" t="str">
        <f t="shared" si="55"/>
        <v>Yes</v>
      </c>
      <c r="U104" s="208">
        <f t="shared" si="82"/>
        <v>0</v>
      </c>
      <c r="V104" s="182" t="str">
        <f t="shared" si="56"/>
        <v/>
      </c>
      <c r="W104" s="182">
        <f t="shared" si="57"/>
        <v>9</v>
      </c>
      <c r="X104" s="182">
        <f t="shared" si="58"/>
        <v>11</v>
      </c>
      <c r="Y104" s="182">
        <f t="shared" si="83"/>
        <v>0</v>
      </c>
      <c r="Z104" s="182">
        <f t="shared" si="84"/>
        <v>1</v>
      </c>
      <c r="AA104" s="182">
        <f t="shared" si="85"/>
        <v>0</v>
      </c>
      <c r="AB104" s="182">
        <f t="shared" si="86"/>
        <v>0</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4" ht="13">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1247</v>
      </c>
      <c r="Q105" s="204" t="s">
        <v>123</v>
      </c>
      <c r="R105" s="205">
        <v>39125</v>
      </c>
      <c r="S105" s="206" t="str">
        <f t="shared" si="54"/>
        <v>Under 12s</v>
      </c>
      <c r="T105" s="207" t="str">
        <f t="shared" si="55"/>
        <v>Yes</v>
      </c>
      <c r="U105" s="208">
        <f t="shared" si="82"/>
        <v>0</v>
      </c>
      <c r="V105" s="182" t="str">
        <f t="shared" si="56"/>
        <v/>
      </c>
      <c r="W105" s="182">
        <f t="shared" si="57"/>
        <v>9</v>
      </c>
      <c r="X105" s="182">
        <f t="shared" si="58"/>
        <v>11</v>
      </c>
      <c r="Y105" s="182">
        <f t="shared" si="83"/>
        <v>1</v>
      </c>
      <c r="Z105" s="182">
        <f t="shared" si="84"/>
        <v>0</v>
      </c>
      <c r="AA105" s="182">
        <f t="shared" si="85"/>
        <v>1</v>
      </c>
      <c r="AB105" s="182">
        <f t="shared" si="86"/>
        <v>0</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row>
    <row r="106" spans="1:54" ht="13">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1233</v>
      </c>
      <c r="Q106" s="204" t="s">
        <v>99</v>
      </c>
      <c r="R106" s="205">
        <v>38630</v>
      </c>
      <c r="S106" s="206" t="str">
        <f t="shared" si="54"/>
        <v>Under 13s</v>
      </c>
      <c r="T106" s="207" t="str">
        <f t="shared" si="55"/>
        <v>Yes</v>
      </c>
      <c r="U106" s="208">
        <f t="shared" si="82"/>
        <v>0</v>
      </c>
      <c r="V106" s="182" t="str">
        <f t="shared" si="56"/>
        <v/>
      </c>
      <c r="W106" s="182">
        <f t="shared" si="57"/>
        <v>9</v>
      </c>
      <c r="X106" s="182">
        <f t="shared" si="58"/>
        <v>12</v>
      </c>
      <c r="Y106" s="182">
        <f t="shared" si="83"/>
        <v>0</v>
      </c>
      <c r="Z106" s="182">
        <f t="shared" si="84"/>
        <v>0</v>
      </c>
      <c r="AA106" s="182">
        <f t="shared" si="85"/>
        <v>0</v>
      </c>
      <c r="AB106" s="182">
        <f t="shared" si="86"/>
        <v>1</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row>
    <row r="107" spans="1:54" ht="13">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1235</v>
      </c>
      <c r="Q107" s="204" t="s">
        <v>123</v>
      </c>
      <c r="R107" s="205">
        <v>38684</v>
      </c>
      <c r="S107" s="206" t="str">
        <f t="shared" si="54"/>
        <v>Under 13s</v>
      </c>
      <c r="T107" s="207" t="str">
        <f t="shared" si="55"/>
        <v>Yes</v>
      </c>
      <c r="U107" s="208">
        <f t="shared" si="82"/>
        <v>0</v>
      </c>
      <c r="V107" s="182" t="str">
        <f t="shared" si="56"/>
        <v/>
      </c>
      <c r="W107" s="182">
        <f t="shared" si="57"/>
        <v>9</v>
      </c>
      <c r="X107" s="182">
        <f t="shared" si="58"/>
        <v>12</v>
      </c>
      <c r="Y107" s="182">
        <f t="shared" si="83"/>
        <v>1</v>
      </c>
      <c r="Z107" s="182">
        <f t="shared" si="84"/>
        <v>1</v>
      </c>
      <c r="AA107" s="182">
        <f t="shared" si="85"/>
        <v>0</v>
      </c>
      <c r="AB107" s="182">
        <f t="shared" si="86"/>
        <v>0</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row>
    <row r="108" spans="1:54" ht="13">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IF(TRIM(P108)="",0,VLOOKUP(P108,ClubSwimmerList_Lane7,3,0))</f>
        <v>0</v>
      </c>
      <c r="R108" s="205">
        <f t="shared" ref="R108:R109" si="97">IF(TRIM(P108)="",0,VLOOKUP(P108,ClubSwimmerList_Lane7,4,0))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row>
    <row r="109" spans="1:54" ht="13">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row>
    <row r="110" spans="1:54">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row>
    <row r="111" spans="1:54">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row>
    <row r="112" spans="1:54">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4</v>
      </c>
      <c r="AE112" s="182">
        <f t="shared" si="98"/>
        <v>4</v>
      </c>
      <c r="AF112" s="182">
        <f t="shared" si="98"/>
        <v>1</v>
      </c>
      <c r="AG112" s="182">
        <f t="shared" si="98"/>
        <v>1</v>
      </c>
      <c r="AH112" s="182">
        <f t="shared" si="98"/>
        <v>2</v>
      </c>
      <c r="AI112" s="182">
        <f t="shared" si="98"/>
        <v>2</v>
      </c>
      <c r="AJ112" s="182">
        <f t="shared" si="98"/>
        <v>3</v>
      </c>
      <c r="AK112" s="182">
        <f t="shared" si="98"/>
        <v>3</v>
      </c>
      <c r="AL112" s="182">
        <f t="shared" si="98"/>
        <v>4</v>
      </c>
      <c r="AM112" s="182">
        <f t="shared" si="98"/>
        <v>4</v>
      </c>
      <c r="AN112" s="182">
        <f t="shared" si="98"/>
        <v>2</v>
      </c>
      <c r="AO112" s="218" t="s">
        <v>173</v>
      </c>
      <c r="AP112" s="182">
        <f t="shared" si="98"/>
        <v>4</v>
      </c>
      <c r="AQ112" s="182">
        <f t="shared" si="98"/>
        <v>4</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row>
    <row r="113" spans="1:53">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row>
    <row r="114" spans="1:53">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row>
    <row r="115" spans="1:53">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3">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3">
      <c r="A117" s="92"/>
    </row>
    <row r="118" spans="1:53">
      <c r="A118" s="92"/>
    </row>
    <row r="119" spans="1:53">
      <c r="A119" s="92"/>
    </row>
    <row r="120" spans="1:53">
      <c r="A120" s="92"/>
    </row>
  </sheetData>
  <sheetProtection selectLockedCells="1"/>
  <mergeCells count="13">
    <mergeCell ref="F5:G5"/>
    <mergeCell ref="Q1:T1"/>
    <mergeCell ref="U1:U5"/>
    <mergeCell ref="C2:G2"/>
    <mergeCell ref="Q2:S2"/>
    <mergeCell ref="A3:B3"/>
    <mergeCell ref="D3:E3"/>
    <mergeCell ref="F3:G3"/>
    <mergeCell ref="Q3:T3"/>
    <mergeCell ref="A4:B4"/>
    <mergeCell ref="D4:E4"/>
    <mergeCell ref="F4:G4"/>
    <mergeCell ref="P4:T4"/>
  </mergeCells>
  <conditionalFormatting sqref="B6:G109">
    <cfRule type="expression" dxfId="188" priority="9">
      <formula>$D6="F"</formula>
    </cfRule>
    <cfRule type="expression" dxfId="187" priority="11">
      <formula>$D6="M"</formula>
    </cfRule>
    <cfRule type="expression" dxfId="186" priority="13">
      <formula>$D6="X"</formula>
    </cfRule>
  </conditionalFormatting>
  <conditionalFormatting sqref="T6:T109">
    <cfRule type="expression" dxfId="185" priority="3" stopIfTrue="1">
      <formula>$T6="Yes"</formula>
    </cfRule>
    <cfRule type="expression" dxfId="184" priority="7">
      <formula>$T6="No"</formula>
    </cfRule>
  </conditionalFormatting>
  <conditionalFormatting sqref="Q6:U109">
    <cfRule type="expression" dxfId="183" priority="2" stopIfTrue="1">
      <formula>$P6=0</formula>
    </cfRule>
  </conditionalFormatting>
  <conditionalFormatting sqref="S6:S109">
    <cfRule type="expression" dxfId="182" priority="6">
      <formula>AND($S6 &lt;&gt; $C6, $F6 &lt;&gt; "Squadron", $T6 = "No")</formula>
    </cfRule>
  </conditionalFormatting>
  <conditionalFormatting sqref="Q6:Q109">
    <cfRule type="expression" dxfId="181" priority="5">
      <formula>AND($Q6 &lt;&gt; $D6, $D6 &lt;&gt; "X")</formula>
    </cfRule>
  </conditionalFormatting>
  <conditionalFormatting sqref="U6:U109">
    <cfRule type="expression" dxfId="180" priority="4">
      <formula>$U6&gt;2</formula>
    </cfRule>
  </conditionalFormatting>
  <conditionalFormatting sqref="Q108:U109">
    <cfRule type="expression" dxfId="179" priority="1" stopIfTrue="1">
      <formula>TRIM($F$108)=""</formula>
    </cfRule>
  </conditionalFormatting>
  <conditionalFormatting sqref="B7:G109">
    <cfRule type="expression" dxfId="178" priority="8">
      <formula>AND($BB7=0,$D7="F")</formula>
    </cfRule>
    <cfRule type="expression" dxfId="177" priority="10">
      <formula>AND($BB7=0,$D7="M")</formula>
    </cfRule>
    <cfRule type="expression" dxfId="176" priority="12">
      <formula>AND($BB7=0,$D7="X")</formula>
    </cfRule>
  </conditionalFormatting>
  <dataValidations count="1">
    <dataValidation type="list" allowBlank="1" showInputMessage="1" showErrorMessage="1" sqref="P6:P109">
      <formula1>ClubSwimmerNames_Lane7</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0"/>
  <sheetViews>
    <sheetView zoomScale="60" zoomScaleNormal="60" zoomScalePageLayoutView="60" workbookViewId="0">
      <selection activeCell="P6" sqref="P6:R107"/>
    </sheetView>
  </sheetViews>
  <sheetFormatPr baseColWidth="10" defaultColWidth="11" defaultRowHeight="15" x14ac:dyDescent="0"/>
  <cols>
    <col min="1" max="1" width="2.83203125" style="66" customWidth="1"/>
    <col min="2" max="7" width="11" style="66"/>
    <col min="8" max="8" width="4.33203125" style="236" hidden="1" customWidth="1"/>
    <col min="9" max="9" width="7" style="236" hidden="1" customWidth="1"/>
    <col min="10" max="12" width="4.33203125" style="236" hidden="1" customWidth="1"/>
    <col min="13" max="13" width="5.1640625" style="236" hidden="1" customWidth="1"/>
    <col min="14" max="14" width="6.5" style="294" hidden="1" customWidth="1"/>
    <col min="15" max="15" width="4.83203125" style="250" hidden="1" customWidth="1"/>
    <col min="16" max="16" width="19.1640625" style="66" customWidth="1"/>
    <col min="17" max="17" width="11" style="66"/>
    <col min="18" max="18" width="0" style="66" hidden="1" customWidth="1"/>
    <col min="19" max="19" width="11.1640625" style="66" customWidth="1"/>
    <col min="20" max="20" width="9.5" style="66" customWidth="1"/>
    <col min="21" max="21" width="9.6640625" style="66" customWidth="1"/>
    <col min="22" max="25" width="11" style="66" hidden="1" customWidth="1"/>
    <col min="26" max="29" width="2.5" style="66" hidden="1" customWidth="1"/>
    <col min="30" max="31" width="11" style="66" hidden="1" customWidth="1"/>
    <col min="32" max="32" width="4" style="66" hidden="1" customWidth="1"/>
    <col min="33" max="33" width="3.6640625" style="66" hidden="1" customWidth="1"/>
    <col min="34" max="34" width="5" style="66" hidden="1" customWidth="1"/>
    <col min="35" max="35" width="4.5" style="66" hidden="1" customWidth="1"/>
    <col min="36" max="36" width="5.1640625" style="66" hidden="1" customWidth="1"/>
    <col min="37" max="37" width="4.6640625" style="66" hidden="1" customWidth="1"/>
    <col min="38" max="38" width="5.1640625" style="66" hidden="1" customWidth="1"/>
    <col min="39" max="39" width="4.6640625" style="66" hidden="1" customWidth="1"/>
    <col min="40" max="40" width="4.83203125" style="66" hidden="1" customWidth="1"/>
    <col min="41" max="41" width="3.1640625" style="66" hidden="1" customWidth="1"/>
    <col min="42" max="43" width="11" style="66" hidden="1" customWidth="1"/>
    <col min="44" max="44" width="5.1640625" style="66" hidden="1" customWidth="1"/>
    <col min="45" max="45" width="4.6640625" style="66" hidden="1" customWidth="1"/>
    <col min="46" max="46" width="5.1640625" style="66" hidden="1" customWidth="1"/>
    <col min="47" max="47" width="4.6640625" style="66" hidden="1" customWidth="1"/>
    <col min="48" max="48" width="5.1640625" style="66" hidden="1" customWidth="1"/>
    <col min="49" max="49" width="4.6640625" style="66" hidden="1" customWidth="1"/>
    <col min="50" max="50" width="4.5" style="66" hidden="1" customWidth="1"/>
    <col min="51" max="51" width="4" style="66" hidden="1" customWidth="1"/>
    <col min="52" max="52" width="4.1640625" style="66" hidden="1" customWidth="1"/>
    <col min="53" max="53" width="3.5" style="66" hidden="1" customWidth="1"/>
    <col min="54" max="54" width="3.83203125" style="92" customWidth="1"/>
    <col min="55" max="16384" width="11" style="66"/>
  </cols>
  <sheetData>
    <row r="1" spans="1:54" ht="16.5" thickBot="1">
      <c r="A1" s="92"/>
      <c r="D1" s="168"/>
      <c r="P1" s="169" t="s">
        <v>89</v>
      </c>
      <c r="Q1" s="488" t="s">
        <v>200</v>
      </c>
      <c r="R1" s="488"/>
      <c r="S1" s="488"/>
      <c r="T1" s="488"/>
      <c r="U1" s="495"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4" ht="18.75" thickBot="1">
      <c r="A2" s="183"/>
      <c r="B2" s="67" t="s">
        <v>43</v>
      </c>
      <c r="C2" s="517" t="str">
        <f>Lane8_Club</f>
        <v>Hitchin</v>
      </c>
      <c r="D2" s="518"/>
      <c r="E2" s="518"/>
      <c r="F2" s="518"/>
      <c r="G2" s="519"/>
      <c r="H2" s="240"/>
      <c r="I2" s="240"/>
      <c r="J2" s="240"/>
      <c r="K2" s="240"/>
      <c r="L2" s="240"/>
      <c r="M2" s="240"/>
      <c r="N2" s="295"/>
      <c r="O2" s="291"/>
      <c r="P2" s="170"/>
      <c r="Q2" s="494"/>
      <c r="R2" s="494"/>
      <c r="S2" s="494"/>
      <c r="T2" s="235"/>
      <c r="U2" s="496"/>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row>
    <row r="3" spans="1:54" ht="18.75" thickBot="1">
      <c r="A3" s="498" t="s">
        <v>42</v>
      </c>
      <c r="B3" s="499"/>
      <c r="C3" s="241" t="str">
        <f>HSL_Format</f>
        <v>Peanuts</v>
      </c>
      <c r="D3" s="500" t="s">
        <v>90</v>
      </c>
      <c r="E3" s="501"/>
      <c r="F3" s="513">
        <f>HSL_GalaDate</f>
        <v>43288</v>
      </c>
      <c r="G3" s="514"/>
      <c r="H3" s="242"/>
      <c r="I3" s="242"/>
      <c r="J3" s="242"/>
      <c r="K3" s="242"/>
      <c r="L3" s="242"/>
      <c r="M3" s="242"/>
      <c r="N3" s="296"/>
      <c r="O3" s="292"/>
      <c r="P3" s="68">
        <f>VLOOKUP(HSL_Format, AgeAtList,2,0)</f>
        <v>43281</v>
      </c>
      <c r="Q3" s="504" t="s">
        <v>91</v>
      </c>
      <c r="R3" s="505"/>
      <c r="S3" s="505"/>
      <c r="T3" s="505"/>
      <c r="U3" s="496"/>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row>
    <row r="4" spans="1:54" ht="18.75" thickBot="1">
      <c r="A4" s="498" t="s">
        <v>45</v>
      </c>
      <c r="B4" s="499"/>
      <c r="C4" s="243">
        <f>HSL_Division</f>
        <v>2</v>
      </c>
      <c r="D4" s="506" t="s">
        <v>92</v>
      </c>
      <c r="E4" s="507"/>
      <c r="F4" s="515" t="str">
        <f>GALA_Venue</f>
        <v>Hitchin</v>
      </c>
      <c r="G4" s="516"/>
      <c r="H4" s="242"/>
      <c r="I4" s="242"/>
      <c r="J4" s="242"/>
      <c r="K4" s="242"/>
      <c r="L4" s="242"/>
      <c r="M4" s="242"/>
      <c r="N4" s="296"/>
      <c r="O4" s="292"/>
      <c r="P4" s="510" t="s">
        <v>46</v>
      </c>
      <c r="Q4" s="511"/>
      <c r="R4" s="511"/>
      <c r="S4" s="511"/>
      <c r="T4" s="512"/>
      <c r="U4" s="496"/>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row>
    <row r="5" spans="1:54" ht="16.5" thickBot="1">
      <c r="A5" s="184" t="s">
        <v>154</v>
      </c>
      <c r="B5" s="171" t="s">
        <v>84</v>
      </c>
      <c r="C5" s="172" t="s">
        <v>6</v>
      </c>
      <c r="D5" s="173" t="s">
        <v>7</v>
      </c>
      <c r="E5" s="172" t="s">
        <v>8</v>
      </c>
      <c r="F5" s="489" t="s">
        <v>9</v>
      </c>
      <c r="G5" s="490"/>
      <c r="H5" s="237"/>
      <c r="I5" s="237" t="s">
        <v>189</v>
      </c>
      <c r="J5" s="237" t="s">
        <v>190</v>
      </c>
      <c r="K5" s="237" t="s">
        <v>191</v>
      </c>
      <c r="L5" s="237" t="s">
        <v>192</v>
      </c>
      <c r="M5" s="237" t="s">
        <v>193</v>
      </c>
      <c r="N5" s="297"/>
      <c r="O5" s="293">
        <v>0</v>
      </c>
      <c r="P5" s="194" t="s">
        <v>93</v>
      </c>
      <c r="Q5" s="195" t="s">
        <v>7</v>
      </c>
      <c r="R5" s="195" t="s">
        <v>94</v>
      </c>
      <c r="S5" s="196" t="s">
        <v>6</v>
      </c>
      <c r="T5" s="197" t="s">
        <v>150</v>
      </c>
      <c r="U5" s="497"/>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row>
    <row r="6" spans="1:54" ht="13">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994</v>
      </c>
      <c r="Q6" s="204" t="s">
        <v>99</v>
      </c>
      <c r="R6" s="205">
        <v>39348</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4" ht="13">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1047</v>
      </c>
      <c r="Q7" s="204" t="s">
        <v>123</v>
      </c>
      <c r="R7" s="205">
        <v>39266</v>
      </c>
      <c r="S7" s="206" t="str">
        <f t="shared" si="6"/>
        <v>Under 11s</v>
      </c>
      <c r="T7" s="207" t="str">
        <f t="shared" si="7"/>
        <v>Yes</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4" ht="13">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970</v>
      </c>
      <c r="Q8" s="204" t="s">
        <v>99</v>
      </c>
      <c r="R8" s="205">
        <v>39084</v>
      </c>
      <c r="S8" s="206" t="str">
        <f t="shared" si="6"/>
        <v>Under 12s</v>
      </c>
      <c r="T8" s="207" t="str">
        <f t="shared" si="7"/>
        <v>Yes</v>
      </c>
      <c r="U8" s="208">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4" ht="13">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1043</v>
      </c>
      <c r="Q9" s="204" t="s">
        <v>123</v>
      </c>
      <c r="R9" s="205">
        <v>39098</v>
      </c>
      <c r="S9" s="206" t="str">
        <f t="shared" si="6"/>
        <v>Under 12s</v>
      </c>
      <c r="T9" s="207" t="str">
        <f t="shared" si="7"/>
        <v>Yes</v>
      </c>
      <c r="U9" s="208">
        <f t="shared" si="34"/>
        <v>1</v>
      </c>
      <c r="V9" s="182">
        <f t="shared" si="8"/>
        <v>11</v>
      </c>
      <c r="W9" s="182">
        <f t="shared" si="9"/>
        <v>9</v>
      </c>
      <c r="X9" s="182">
        <f t="shared" si="10"/>
        <v>11</v>
      </c>
      <c r="Y9" s="182">
        <f t="shared" si="35"/>
        <v>0</v>
      </c>
      <c r="Z9" s="182">
        <f t="shared" si="36"/>
        <v>1</v>
      </c>
      <c r="AA9" s="182">
        <f t="shared" si="37"/>
        <v>0</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4" ht="13">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949</v>
      </c>
      <c r="Q10" s="204" t="s">
        <v>99</v>
      </c>
      <c r="R10" s="205">
        <v>38747</v>
      </c>
      <c r="S10" s="206" t="str">
        <f t="shared" si="6"/>
        <v>Under 13s</v>
      </c>
      <c r="T10" s="207" t="str">
        <f t="shared" si="7"/>
        <v>Yes</v>
      </c>
      <c r="U10" s="208">
        <f t="shared" si="34"/>
        <v>1</v>
      </c>
      <c r="V10" s="182">
        <f t="shared" si="8"/>
        <v>12</v>
      </c>
      <c r="W10" s="182">
        <f t="shared" si="9"/>
        <v>9</v>
      </c>
      <c r="X10" s="182">
        <f t="shared" si="10"/>
        <v>12</v>
      </c>
      <c r="Y10" s="182">
        <f t="shared" si="35"/>
        <v>0</v>
      </c>
      <c r="Z10" s="182">
        <f t="shared" si="36"/>
        <v>0</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4" ht="13">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1023</v>
      </c>
      <c r="Q11" s="204" t="s">
        <v>123</v>
      </c>
      <c r="R11" s="205">
        <v>38654</v>
      </c>
      <c r="S11" s="206" t="str">
        <f t="shared" si="6"/>
        <v>Under 13s</v>
      </c>
      <c r="T11" s="207" t="str">
        <f t="shared" si="7"/>
        <v>Yes</v>
      </c>
      <c r="U11" s="208">
        <f t="shared" si="34"/>
        <v>1</v>
      </c>
      <c r="V11" s="182">
        <f t="shared" si="8"/>
        <v>12</v>
      </c>
      <c r="W11" s="182">
        <f t="shared" si="9"/>
        <v>9</v>
      </c>
      <c r="X11" s="182">
        <f t="shared" si="10"/>
        <v>12</v>
      </c>
      <c r="Y11" s="182">
        <f t="shared" si="35"/>
        <v>0</v>
      </c>
      <c r="Z11" s="182">
        <f t="shared" si="36"/>
        <v>0</v>
      </c>
      <c r="AA11" s="182">
        <f t="shared" si="37"/>
        <v>1</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4" ht="13">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1009</v>
      </c>
      <c r="Q12" s="204" t="s">
        <v>99</v>
      </c>
      <c r="R12" s="205">
        <v>39690</v>
      </c>
      <c r="S12" s="206" t="str">
        <f t="shared" si="6"/>
        <v>9 Years</v>
      </c>
      <c r="T12" s="207" t="str">
        <f t="shared" si="7"/>
        <v>Yes</v>
      </c>
      <c r="U12" s="208">
        <f t="shared" si="34"/>
        <v>2</v>
      </c>
      <c r="V12" s="182">
        <f t="shared" si="8"/>
        <v>9</v>
      </c>
      <c r="W12" s="182">
        <f t="shared" si="9"/>
        <v>9</v>
      </c>
      <c r="X12" s="182">
        <f t="shared" si="10"/>
        <v>9</v>
      </c>
      <c r="Y12" s="182">
        <f t="shared" si="35"/>
        <v>1</v>
      </c>
      <c r="Z12" s="182">
        <f t="shared" si="36"/>
        <v>1</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4" ht="13">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1063</v>
      </c>
      <c r="Q13" s="204" t="s">
        <v>123</v>
      </c>
      <c r="R13" s="205">
        <v>39720</v>
      </c>
      <c r="S13" s="206" t="str">
        <f t="shared" si="6"/>
        <v>9 Years</v>
      </c>
      <c r="T13" s="207" t="str">
        <f t="shared" si="7"/>
        <v>Yes</v>
      </c>
      <c r="U13" s="208">
        <f t="shared" si="34"/>
        <v>2</v>
      </c>
      <c r="V13" s="182">
        <f t="shared" si="8"/>
        <v>9</v>
      </c>
      <c r="W13" s="182">
        <f t="shared" si="9"/>
        <v>9</v>
      </c>
      <c r="X13" s="182">
        <f t="shared" si="10"/>
        <v>9</v>
      </c>
      <c r="Y13" s="182">
        <f t="shared" si="35"/>
        <v>1</v>
      </c>
      <c r="Z13" s="182">
        <f t="shared" si="36"/>
        <v>1</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row>
    <row r="14" spans="1:54" ht="13">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996</v>
      </c>
      <c r="Q14" s="204" t="s">
        <v>99</v>
      </c>
      <c r="R14" s="205">
        <v>39394</v>
      </c>
      <c r="S14" s="206" t="str">
        <f t="shared" si="6"/>
        <v>Under 11s</v>
      </c>
      <c r="T14" s="207" t="str">
        <f t="shared" si="7"/>
        <v>Yes</v>
      </c>
      <c r="U14" s="208">
        <f t="shared" si="34"/>
        <v>1</v>
      </c>
      <c r="V14" s="182">
        <f t="shared" si="8"/>
        <v>10</v>
      </c>
      <c r="W14" s="182">
        <f t="shared" si="9"/>
        <v>9</v>
      </c>
      <c r="X14" s="182">
        <f t="shared" si="10"/>
        <v>10</v>
      </c>
      <c r="Y14" s="182">
        <f t="shared" si="35"/>
        <v>0</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row>
    <row r="15" spans="1:54" ht="13">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1055</v>
      </c>
      <c r="Q15" s="204" t="s">
        <v>123</v>
      </c>
      <c r="R15" s="205">
        <v>39268</v>
      </c>
      <c r="S15" s="206" t="str">
        <f t="shared" si="6"/>
        <v>Under 11s</v>
      </c>
      <c r="T15" s="207" t="str">
        <f t="shared" si="7"/>
        <v>Yes</v>
      </c>
      <c r="U15" s="208">
        <f t="shared" si="34"/>
        <v>2</v>
      </c>
      <c r="V15" s="182">
        <f t="shared" si="8"/>
        <v>10</v>
      </c>
      <c r="W15" s="182">
        <f t="shared" si="9"/>
        <v>9</v>
      </c>
      <c r="X15" s="182">
        <f t="shared" si="10"/>
        <v>10</v>
      </c>
      <c r="Y15" s="182">
        <f t="shared" si="35"/>
        <v>0</v>
      </c>
      <c r="Z15" s="182">
        <f t="shared" si="36"/>
        <v>1</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row>
    <row r="16" spans="1:54" ht="13">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953</v>
      </c>
      <c r="Q16" s="204" t="s">
        <v>99</v>
      </c>
      <c r="R16" s="205">
        <v>38987</v>
      </c>
      <c r="S16" s="206" t="str">
        <f t="shared" si="6"/>
        <v>Under 12s</v>
      </c>
      <c r="T16" s="207" t="str">
        <f t="shared" si="7"/>
        <v>Yes</v>
      </c>
      <c r="U16" s="208">
        <f t="shared" si="34"/>
        <v>1</v>
      </c>
      <c r="V16" s="182">
        <f t="shared" si="8"/>
        <v>11</v>
      </c>
      <c r="W16" s="182">
        <f t="shared" si="9"/>
        <v>9</v>
      </c>
      <c r="X16" s="182">
        <f t="shared" si="10"/>
        <v>11</v>
      </c>
      <c r="Y16" s="182">
        <f t="shared" si="35"/>
        <v>1</v>
      </c>
      <c r="Z16" s="182">
        <f t="shared" si="36"/>
        <v>0</v>
      </c>
      <c r="AA16" s="182">
        <f t="shared" si="37"/>
        <v>0</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4" ht="13">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1041</v>
      </c>
      <c r="Q17" s="204" t="s">
        <v>123</v>
      </c>
      <c r="R17" s="205">
        <v>39080</v>
      </c>
      <c r="S17" s="206" t="str">
        <f t="shared" si="6"/>
        <v>Under 12s</v>
      </c>
      <c r="T17" s="207" t="str">
        <f t="shared" si="7"/>
        <v>Yes</v>
      </c>
      <c r="U17" s="208">
        <f t="shared" si="34"/>
        <v>1</v>
      </c>
      <c r="V17" s="182">
        <f t="shared" si="8"/>
        <v>11</v>
      </c>
      <c r="W17" s="182">
        <f t="shared" si="9"/>
        <v>9</v>
      </c>
      <c r="X17" s="182">
        <f t="shared" si="10"/>
        <v>11</v>
      </c>
      <c r="Y17" s="182">
        <f t="shared" si="35"/>
        <v>1</v>
      </c>
      <c r="Z17" s="182">
        <f t="shared" si="36"/>
        <v>0</v>
      </c>
      <c r="AA17" s="182">
        <f t="shared" si="37"/>
        <v>0</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4" ht="13">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939</v>
      </c>
      <c r="Q18" s="204" t="s">
        <v>99</v>
      </c>
      <c r="R18" s="205">
        <v>38536</v>
      </c>
      <c r="S18" s="206" t="str">
        <f t="shared" si="6"/>
        <v>Under 13s</v>
      </c>
      <c r="T18" s="207" t="str">
        <f t="shared" si="7"/>
        <v>Yes</v>
      </c>
      <c r="U18" s="208">
        <f t="shared" si="34"/>
        <v>1</v>
      </c>
      <c r="V18" s="182">
        <f t="shared" si="8"/>
        <v>12</v>
      </c>
      <c r="W18" s="182">
        <f t="shared" si="9"/>
        <v>9</v>
      </c>
      <c r="X18" s="182">
        <f t="shared" si="10"/>
        <v>12</v>
      </c>
      <c r="Y18" s="182">
        <f t="shared" si="35"/>
        <v>0</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4" ht="13">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1026</v>
      </c>
      <c r="Q19" s="204" t="s">
        <v>123</v>
      </c>
      <c r="R19" s="205">
        <v>38807</v>
      </c>
      <c r="S19" s="206" t="str">
        <f t="shared" si="6"/>
        <v>Under 13s</v>
      </c>
      <c r="T19" s="207" t="str">
        <f t="shared" si="7"/>
        <v>Yes</v>
      </c>
      <c r="U19" s="208">
        <f t="shared" si="34"/>
        <v>1</v>
      </c>
      <c r="V19" s="182">
        <f t="shared" si="8"/>
        <v>12</v>
      </c>
      <c r="W19" s="182">
        <f t="shared" si="9"/>
        <v>9</v>
      </c>
      <c r="X19" s="182">
        <f t="shared" si="10"/>
        <v>12</v>
      </c>
      <c r="Y19" s="182">
        <f t="shared" si="35"/>
        <v>0</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4" ht="13">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c r="Q20" s="204" t="s">
        <v>99</v>
      </c>
      <c r="R20" s="205">
        <v>39559</v>
      </c>
      <c r="S20" s="206">
        <f t="shared" si="6"/>
        <v>0</v>
      </c>
      <c r="T20" s="207">
        <f t="shared" si="7"/>
        <v>0</v>
      </c>
      <c r="U20" s="208">
        <f t="shared" si="34"/>
        <v>0</v>
      </c>
      <c r="V20" s="182">
        <f t="shared" si="8"/>
        <v>9</v>
      </c>
      <c r="W20" s="182">
        <f t="shared" si="9"/>
        <v>9</v>
      </c>
      <c r="X20" s="182">
        <f t="shared" si="10"/>
        <v>0</v>
      </c>
      <c r="Y20" s="182">
        <f t="shared" si="35"/>
        <v>0</v>
      </c>
      <c r="Z20" s="182">
        <f t="shared" si="36"/>
        <v>0</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4" ht="13">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c r="Q21" s="204" t="s">
        <v>99</v>
      </c>
      <c r="R21" s="205">
        <v>39348</v>
      </c>
      <c r="S21" s="206">
        <f t="shared" si="6"/>
        <v>0</v>
      </c>
      <c r="T21" s="207">
        <f t="shared" si="7"/>
        <v>0</v>
      </c>
      <c r="U21" s="208">
        <f t="shared" si="34"/>
        <v>0</v>
      </c>
      <c r="V21" s="182">
        <f t="shared" si="8"/>
        <v>9</v>
      </c>
      <c r="W21" s="182">
        <f t="shared" si="9"/>
        <v>9</v>
      </c>
      <c r="X21" s="182">
        <f t="shared" si="10"/>
        <v>0</v>
      </c>
      <c r="Y21" s="182">
        <f t="shared" si="35"/>
        <v>0</v>
      </c>
      <c r="Z21" s="182">
        <f t="shared" si="36"/>
        <v>0</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4" ht="13">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c r="Q22" s="204" t="s">
        <v>99</v>
      </c>
      <c r="R22" s="205">
        <v>39484</v>
      </c>
      <c r="S22" s="206">
        <f t="shared" si="6"/>
        <v>0</v>
      </c>
      <c r="T22" s="207">
        <f t="shared" si="7"/>
        <v>0</v>
      </c>
      <c r="U22" s="208">
        <f t="shared" si="34"/>
        <v>0</v>
      </c>
      <c r="V22" s="182">
        <f t="shared" si="8"/>
        <v>9</v>
      </c>
      <c r="W22" s="182">
        <f t="shared" si="9"/>
        <v>9</v>
      </c>
      <c r="X22" s="182">
        <f t="shared" si="10"/>
        <v>0</v>
      </c>
      <c r="Y22" s="182">
        <f t="shared" si="35"/>
        <v>0</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4" ht="13">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c r="Q23" s="204" t="s">
        <v>99</v>
      </c>
      <c r="R23" s="205">
        <v>39690</v>
      </c>
      <c r="S23" s="206">
        <f t="shared" si="6"/>
        <v>0</v>
      </c>
      <c r="T23" s="207">
        <f t="shared" si="7"/>
        <v>0</v>
      </c>
      <c r="U23" s="208">
        <f t="shared" si="34"/>
        <v>0</v>
      </c>
      <c r="V23" s="182">
        <f t="shared" si="8"/>
        <v>9</v>
      </c>
      <c r="W23" s="182">
        <f t="shared" si="9"/>
        <v>9</v>
      </c>
      <c r="X23" s="182">
        <f t="shared" si="10"/>
        <v>0</v>
      </c>
      <c r="Y23" s="182">
        <f t="shared" si="35"/>
        <v>0</v>
      </c>
      <c r="Z23" s="182">
        <f t="shared" si="36"/>
        <v>0</v>
      </c>
      <c r="AA23" s="182">
        <f t="shared" si="37"/>
        <v>0</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4" ht="13">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c r="Q24" s="204" t="s">
        <v>123</v>
      </c>
      <c r="R24" s="205">
        <v>39673</v>
      </c>
      <c r="S24" s="206">
        <f t="shared" si="6"/>
        <v>0</v>
      </c>
      <c r="T24" s="207">
        <f t="shared" si="7"/>
        <v>0</v>
      </c>
      <c r="U24" s="208">
        <f t="shared" si="34"/>
        <v>0</v>
      </c>
      <c r="V24" s="182">
        <f t="shared" si="8"/>
        <v>9</v>
      </c>
      <c r="W24" s="182">
        <f t="shared" si="9"/>
        <v>9</v>
      </c>
      <c r="X24" s="182">
        <f t="shared" si="10"/>
        <v>0</v>
      </c>
      <c r="Y24" s="182">
        <f t="shared" si="35"/>
        <v>0</v>
      </c>
      <c r="Z24" s="182">
        <f t="shared" si="36"/>
        <v>0</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row>
    <row r="25" spans="1:54" ht="13">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c r="Q25" s="204" t="s">
        <v>123</v>
      </c>
      <c r="R25" s="205">
        <v>39720</v>
      </c>
      <c r="S25" s="206">
        <f t="shared" si="6"/>
        <v>0</v>
      </c>
      <c r="T25" s="207">
        <f t="shared" si="7"/>
        <v>0</v>
      </c>
      <c r="U25" s="208">
        <f t="shared" si="34"/>
        <v>0</v>
      </c>
      <c r="V25" s="182">
        <f t="shared" si="8"/>
        <v>9</v>
      </c>
      <c r="W25" s="182">
        <f t="shared" si="9"/>
        <v>9</v>
      </c>
      <c r="X25" s="182">
        <f t="shared" si="10"/>
        <v>0</v>
      </c>
      <c r="Y25" s="182">
        <f t="shared" si="35"/>
        <v>0</v>
      </c>
      <c r="Z25" s="182">
        <f t="shared" si="36"/>
        <v>0</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row>
    <row r="26" spans="1:54" ht="13">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c r="Q26" s="204" t="s">
        <v>123</v>
      </c>
      <c r="R26" s="205">
        <v>39665</v>
      </c>
      <c r="S26" s="206">
        <f t="shared" si="6"/>
        <v>0</v>
      </c>
      <c r="T26" s="207">
        <f t="shared" si="7"/>
        <v>0</v>
      </c>
      <c r="U26" s="208">
        <f t="shared" si="34"/>
        <v>0</v>
      </c>
      <c r="V26" s="182">
        <f t="shared" si="8"/>
        <v>9</v>
      </c>
      <c r="W26" s="182">
        <f t="shared" si="9"/>
        <v>9</v>
      </c>
      <c r="X26" s="182">
        <f t="shared" si="10"/>
        <v>0</v>
      </c>
      <c r="Y26" s="182">
        <f t="shared" si="35"/>
        <v>0</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row>
    <row r="27" spans="1:54" ht="13">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c r="Q27" s="204" t="s">
        <v>123</v>
      </c>
      <c r="R27" s="205">
        <v>39761</v>
      </c>
      <c r="S27" s="206">
        <f t="shared" si="6"/>
        <v>0</v>
      </c>
      <c r="T27" s="207">
        <f t="shared" si="7"/>
        <v>0</v>
      </c>
      <c r="U27" s="208">
        <f t="shared" si="34"/>
        <v>0</v>
      </c>
      <c r="V27" s="182">
        <f t="shared" si="8"/>
        <v>9</v>
      </c>
      <c r="W27" s="182">
        <f t="shared" si="9"/>
        <v>9</v>
      </c>
      <c r="X27" s="182">
        <f t="shared" si="10"/>
        <v>0</v>
      </c>
      <c r="Y27" s="182">
        <f t="shared" si="35"/>
        <v>0</v>
      </c>
      <c r="Z27" s="182">
        <f t="shared" si="36"/>
        <v>0</v>
      </c>
      <c r="AA27" s="182">
        <f t="shared" si="37"/>
        <v>0</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row>
    <row r="28" spans="1:54" ht="13">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994</v>
      </c>
      <c r="Q28" s="204" t="s">
        <v>99</v>
      </c>
      <c r="R28" s="205">
        <v>39348</v>
      </c>
      <c r="S28" s="206" t="str">
        <f t="shared" si="6"/>
        <v>Under 11s</v>
      </c>
      <c r="T28" s="207" t="str">
        <f t="shared" si="7"/>
        <v>Yes</v>
      </c>
      <c r="U28" s="208">
        <f t="shared" si="34"/>
        <v>0</v>
      </c>
      <c r="V28" s="182">
        <f t="shared" si="8"/>
        <v>10</v>
      </c>
      <c r="W28" s="182">
        <f t="shared" si="9"/>
        <v>9</v>
      </c>
      <c r="X28" s="182">
        <f t="shared" si="10"/>
        <v>10</v>
      </c>
      <c r="Y28" s="182">
        <f t="shared" si="35"/>
        <v>1</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row>
    <row r="29" spans="1:54" ht="13">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1000</v>
      </c>
      <c r="Q29" s="204" t="s">
        <v>99</v>
      </c>
      <c r="R29" s="205">
        <v>39484</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1</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row>
    <row r="30" spans="1:54" ht="13">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996</v>
      </c>
      <c r="Q30" s="204" t="s">
        <v>99</v>
      </c>
      <c r="R30" s="205">
        <v>39394</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0</v>
      </c>
      <c r="AA30" s="182">
        <f t="shared" si="37"/>
        <v>0</v>
      </c>
      <c r="AB30" s="182">
        <f t="shared" si="38"/>
        <v>1</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row>
    <row r="31" spans="1:54" ht="13">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1002</v>
      </c>
      <c r="Q31" s="204" t="s">
        <v>99</v>
      </c>
      <c r="R31" s="205">
        <v>39465</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1</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row>
    <row r="32" spans="1:54" ht="13">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1047</v>
      </c>
      <c r="Q32" s="204" t="s">
        <v>123</v>
      </c>
      <c r="R32" s="205">
        <v>39266</v>
      </c>
      <c r="S32" s="206" t="str">
        <f t="shared" si="6"/>
        <v>Under 11s</v>
      </c>
      <c r="T32" s="207" t="str">
        <f t="shared" si="7"/>
        <v>Yes</v>
      </c>
      <c r="U32" s="208">
        <f t="shared" si="34"/>
        <v>0</v>
      </c>
      <c r="V32" s="182">
        <f t="shared" si="8"/>
        <v>10</v>
      </c>
      <c r="W32" s="182">
        <f t="shared" si="9"/>
        <v>9</v>
      </c>
      <c r="X32" s="182">
        <f t="shared" si="10"/>
        <v>10</v>
      </c>
      <c r="Y32" s="182">
        <f t="shared" si="35"/>
        <v>1</v>
      </c>
      <c r="Z32" s="182">
        <f t="shared" si="36"/>
        <v>0</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row>
    <row r="33" spans="1:54" ht="13">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1053</v>
      </c>
      <c r="Q33" s="204" t="s">
        <v>123</v>
      </c>
      <c r="R33" s="205">
        <v>39356</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row>
    <row r="34" spans="1:54" ht="13">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1063</v>
      </c>
      <c r="Q34" s="204" t="s">
        <v>123</v>
      </c>
      <c r="R34" s="205">
        <v>39720</v>
      </c>
      <c r="S34" s="206" t="str">
        <f t="shared" si="6"/>
        <v>9 Years</v>
      </c>
      <c r="T34" s="207" t="str">
        <f t="shared" si="7"/>
        <v>Yes</v>
      </c>
      <c r="U34" s="208">
        <f t="shared" si="34"/>
        <v>0</v>
      </c>
      <c r="V34" s="182">
        <f t="shared" si="8"/>
        <v>10</v>
      </c>
      <c r="W34" s="182">
        <f t="shared" si="9"/>
        <v>9</v>
      </c>
      <c r="X34" s="182">
        <f t="shared" si="10"/>
        <v>9</v>
      </c>
      <c r="Y34" s="182">
        <f t="shared" si="35"/>
        <v>1</v>
      </c>
      <c r="Z34" s="182">
        <f t="shared" si="36"/>
        <v>1</v>
      </c>
      <c r="AA34" s="182">
        <f t="shared" si="37"/>
        <v>0</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row>
    <row r="35" spans="1:54" ht="13">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1055</v>
      </c>
      <c r="Q35" s="204" t="s">
        <v>123</v>
      </c>
      <c r="R35" s="205">
        <v>39421</v>
      </c>
      <c r="S35" s="206" t="str">
        <f t="shared" si="6"/>
        <v>Under 11s</v>
      </c>
      <c r="T35" s="207" t="str">
        <f t="shared" si="7"/>
        <v>Yes</v>
      </c>
      <c r="U35" s="208">
        <f t="shared" si="34"/>
        <v>0</v>
      </c>
      <c r="V35" s="182">
        <f t="shared" si="8"/>
        <v>10</v>
      </c>
      <c r="W35" s="182">
        <f t="shared" si="9"/>
        <v>9</v>
      </c>
      <c r="X35" s="182">
        <f t="shared" si="10"/>
        <v>10</v>
      </c>
      <c r="Y35" s="182">
        <f t="shared" si="35"/>
        <v>0</v>
      </c>
      <c r="Z35" s="182">
        <f t="shared" si="36"/>
        <v>1</v>
      </c>
      <c r="AA35" s="182">
        <f t="shared" si="37"/>
        <v>0</v>
      </c>
      <c r="AB35" s="182">
        <f t="shared" si="38"/>
        <v>1</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row>
    <row r="36" spans="1:54" ht="13">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953</v>
      </c>
      <c r="Q36" s="204" t="s">
        <v>99</v>
      </c>
      <c r="R36" s="205">
        <v>38987</v>
      </c>
      <c r="S36" s="206" t="str">
        <f t="shared" si="6"/>
        <v>Under 12s</v>
      </c>
      <c r="T36" s="207" t="str">
        <f t="shared" si="7"/>
        <v>Yes</v>
      </c>
      <c r="U36" s="208">
        <f t="shared" si="34"/>
        <v>0</v>
      </c>
      <c r="V36" s="182">
        <f t="shared" si="8"/>
        <v>11</v>
      </c>
      <c r="W36" s="182">
        <f t="shared" si="9"/>
        <v>9</v>
      </c>
      <c r="X36" s="182">
        <f t="shared" si="10"/>
        <v>11</v>
      </c>
      <c r="Y36" s="182">
        <f t="shared" si="35"/>
        <v>1</v>
      </c>
      <c r="Z36" s="182">
        <f t="shared" si="36"/>
        <v>0</v>
      </c>
      <c r="AA36" s="182">
        <f t="shared" si="37"/>
        <v>0</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row>
    <row r="37" spans="1:54" ht="13">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963</v>
      </c>
      <c r="Q37" s="204" t="s">
        <v>99</v>
      </c>
      <c r="R37" s="205">
        <v>39044</v>
      </c>
      <c r="S37" s="206" t="str">
        <f t="shared" si="6"/>
        <v>Under 12s</v>
      </c>
      <c r="T37" s="207" t="str">
        <f t="shared" si="7"/>
        <v>Yes</v>
      </c>
      <c r="U37" s="208">
        <f t="shared" si="34"/>
        <v>0</v>
      </c>
      <c r="V37" s="182">
        <f t="shared" si="8"/>
        <v>11</v>
      </c>
      <c r="W37" s="182">
        <f t="shared" si="9"/>
        <v>9</v>
      </c>
      <c r="X37" s="182">
        <f t="shared" si="10"/>
        <v>11</v>
      </c>
      <c r="Y37" s="182">
        <f t="shared" si="35"/>
        <v>0</v>
      </c>
      <c r="Z37" s="182">
        <f t="shared" si="36"/>
        <v>0</v>
      </c>
      <c r="AA37" s="182">
        <f t="shared" si="37"/>
        <v>0</v>
      </c>
      <c r="AB37" s="182">
        <f t="shared" si="38"/>
        <v>1</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row>
    <row r="38" spans="1:54" ht="13">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970</v>
      </c>
      <c r="Q38" s="204" t="s">
        <v>99</v>
      </c>
      <c r="R38" s="205">
        <v>39084</v>
      </c>
      <c r="S38" s="206" t="str">
        <f t="shared" si="6"/>
        <v>Under 12s</v>
      </c>
      <c r="T38" s="207" t="str">
        <f t="shared" si="7"/>
        <v>Yes</v>
      </c>
      <c r="U38" s="208">
        <f t="shared" si="34"/>
        <v>0</v>
      </c>
      <c r="V38" s="182">
        <f t="shared" si="8"/>
        <v>11</v>
      </c>
      <c r="W38" s="182">
        <f t="shared" si="9"/>
        <v>9</v>
      </c>
      <c r="X38" s="182">
        <f t="shared" si="10"/>
        <v>11</v>
      </c>
      <c r="Y38" s="182">
        <f t="shared" si="35"/>
        <v>0</v>
      </c>
      <c r="Z38" s="182">
        <f t="shared" si="36"/>
        <v>1</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row>
    <row r="39" spans="1:54" ht="13">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990</v>
      </c>
      <c r="Q39" s="204" t="s">
        <v>99</v>
      </c>
      <c r="R39" s="205">
        <v>39259</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1</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row>
    <row r="40" spans="1:54" ht="13">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1045</v>
      </c>
      <c r="Q40" s="204" t="s">
        <v>123</v>
      </c>
      <c r="R40" s="205">
        <v>39248</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1</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row>
    <row r="41" spans="1:54" ht="13">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1043</v>
      </c>
      <c r="Q41" s="204" t="s">
        <v>123</v>
      </c>
      <c r="R41" s="205">
        <v>39098</v>
      </c>
      <c r="S41" s="206" t="str">
        <f t="shared" si="6"/>
        <v>Under 12s</v>
      </c>
      <c r="T41" s="207" t="str">
        <f t="shared" si="7"/>
        <v>Yes</v>
      </c>
      <c r="U41" s="208">
        <f t="shared" si="34"/>
        <v>0</v>
      </c>
      <c r="V41" s="182">
        <f t="shared" si="8"/>
        <v>11</v>
      </c>
      <c r="W41" s="182">
        <f t="shared" si="9"/>
        <v>9</v>
      </c>
      <c r="X41" s="182">
        <f t="shared" si="10"/>
        <v>11</v>
      </c>
      <c r="Y41" s="182">
        <f t="shared" si="35"/>
        <v>0</v>
      </c>
      <c r="Z41" s="182">
        <f t="shared" si="36"/>
        <v>1</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row>
    <row r="42" spans="1:54" ht="13">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1041</v>
      </c>
      <c r="Q42" s="204" t="s">
        <v>123</v>
      </c>
      <c r="R42" s="205">
        <v>39445</v>
      </c>
      <c r="S42" s="206" t="str">
        <f t="shared" si="6"/>
        <v>Under 11s</v>
      </c>
      <c r="T42" s="207" t="str">
        <f t="shared" si="7"/>
        <v>Yes</v>
      </c>
      <c r="U42" s="208">
        <f t="shared" si="34"/>
        <v>0</v>
      </c>
      <c r="V42" s="182">
        <f t="shared" si="8"/>
        <v>11</v>
      </c>
      <c r="W42" s="182">
        <f t="shared" si="9"/>
        <v>9</v>
      </c>
      <c r="X42" s="182">
        <f t="shared" si="10"/>
        <v>10</v>
      </c>
      <c r="Y42" s="182">
        <f t="shared" si="35"/>
        <v>0</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row>
    <row r="43" spans="1:54" ht="13">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1039</v>
      </c>
      <c r="Q43" s="204" t="s">
        <v>123</v>
      </c>
      <c r="R43" s="205">
        <v>39444</v>
      </c>
      <c r="S43" s="206" t="str">
        <f t="shared" si="6"/>
        <v>Under 11s</v>
      </c>
      <c r="T43" s="207" t="str">
        <f t="shared" si="7"/>
        <v>Yes</v>
      </c>
      <c r="U43" s="208">
        <f t="shared" si="34"/>
        <v>0</v>
      </c>
      <c r="V43" s="182">
        <f t="shared" si="8"/>
        <v>11</v>
      </c>
      <c r="W43" s="182">
        <f t="shared" si="9"/>
        <v>9</v>
      </c>
      <c r="X43" s="182">
        <f t="shared" si="10"/>
        <v>10</v>
      </c>
      <c r="Y43" s="182">
        <f t="shared" si="35"/>
        <v>0</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row>
    <row r="44" spans="1:54" ht="13">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939</v>
      </c>
      <c r="Q44" s="204" t="s">
        <v>99</v>
      </c>
      <c r="R44" s="205">
        <v>38536</v>
      </c>
      <c r="S44" s="206" t="str">
        <f t="shared" si="6"/>
        <v>Under 13s</v>
      </c>
      <c r="T44" s="207" t="str">
        <f t="shared" si="7"/>
        <v>Yes</v>
      </c>
      <c r="U44" s="208">
        <f t="shared" si="34"/>
        <v>0</v>
      </c>
      <c r="V44" s="182">
        <f t="shared" si="8"/>
        <v>12</v>
      </c>
      <c r="W44" s="182">
        <f t="shared" si="9"/>
        <v>9</v>
      </c>
      <c r="X44" s="182">
        <f t="shared" si="10"/>
        <v>12</v>
      </c>
      <c r="Y44" s="182">
        <f t="shared" si="35"/>
        <v>0</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row>
    <row r="45" spans="1:54" ht="13">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949</v>
      </c>
      <c r="Q45" s="204" t="s">
        <v>99</v>
      </c>
      <c r="R45" s="205">
        <v>38747</v>
      </c>
      <c r="S45" s="206" t="str">
        <f t="shared" si="6"/>
        <v>Under 13s</v>
      </c>
      <c r="T45" s="207" t="str">
        <f t="shared" si="7"/>
        <v>Yes</v>
      </c>
      <c r="U45" s="208">
        <f t="shared" si="34"/>
        <v>0</v>
      </c>
      <c r="V45" s="182">
        <f t="shared" si="8"/>
        <v>12</v>
      </c>
      <c r="W45" s="182">
        <f t="shared" si="9"/>
        <v>9</v>
      </c>
      <c r="X45" s="182">
        <f t="shared" si="10"/>
        <v>12</v>
      </c>
      <c r="Y45" s="182">
        <f t="shared" si="35"/>
        <v>0</v>
      </c>
      <c r="Z45" s="182">
        <f t="shared" si="36"/>
        <v>0</v>
      </c>
      <c r="AA45" s="182">
        <f t="shared" si="37"/>
        <v>1</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row>
    <row r="46" spans="1:54" ht="13">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941</v>
      </c>
      <c r="Q46" s="204" t="s">
        <v>99</v>
      </c>
      <c r="R46" s="205">
        <v>38583</v>
      </c>
      <c r="S46" s="206" t="str">
        <f t="shared" si="6"/>
        <v>Under 13s</v>
      </c>
      <c r="T46" s="207" t="str">
        <f t="shared" si="7"/>
        <v>Yes</v>
      </c>
      <c r="U46" s="208">
        <f t="shared" si="34"/>
        <v>0</v>
      </c>
      <c r="V46" s="182">
        <f t="shared" si="8"/>
        <v>12</v>
      </c>
      <c r="W46" s="182">
        <f t="shared" si="9"/>
        <v>9</v>
      </c>
      <c r="X46" s="182">
        <f t="shared" si="10"/>
        <v>12</v>
      </c>
      <c r="Y46" s="182">
        <f t="shared" si="35"/>
        <v>0</v>
      </c>
      <c r="Z46" s="182">
        <f t="shared" si="36"/>
        <v>0</v>
      </c>
      <c r="AA46" s="182">
        <f t="shared" si="37"/>
        <v>0</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row>
    <row r="47" spans="1:54" ht="13">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945</v>
      </c>
      <c r="Q47" s="204" t="s">
        <v>99</v>
      </c>
      <c r="R47" s="205">
        <v>38654</v>
      </c>
      <c r="S47" s="206" t="str">
        <f t="shared" si="6"/>
        <v>Under 13s</v>
      </c>
      <c r="T47" s="207" t="str">
        <f t="shared" si="7"/>
        <v>Yes</v>
      </c>
      <c r="U47" s="208">
        <f t="shared" si="34"/>
        <v>0</v>
      </c>
      <c r="V47" s="182">
        <f t="shared" si="8"/>
        <v>12</v>
      </c>
      <c r="W47" s="182">
        <f t="shared" si="9"/>
        <v>9</v>
      </c>
      <c r="X47" s="182">
        <f t="shared" si="10"/>
        <v>12</v>
      </c>
      <c r="Y47" s="182">
        <f t="shared" si="35"/>
        <v>1</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row>
    <row r="48" spans="1:54" ht="13">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1017</v>
      </c>
      <c r="Q48" s="204" t="s">
        <v>123</v>
      </c>
      <c r="R48" s="205">
        <v>38553</v>
      </c>
      <c r="S48" s="206" t="str">
        <f t="shared" si="6"/>
        <v>Under 13s</v>
      </c>
      <c r="T48" s="207" t="str">
        <f t="shared" si="7"/>
        <v>Yes</v>
      </c>
      <c r="U48" s="208">
        <f t="shared" si="34"/>
        <v>0</v>
      </c>
      <c r="V48" s="182">
        <f t="shared" si="8"/>
        <v>12</v>
      </c>
      <c r="W48" s="182">
        <f t="shared" si="9"/>
        <v>9</v>
      </c>
      <c r="X48" s="182">
        <f t="shared" si="10"/>
        <v>12</v>
      </c>
      <c r="Y48" s="182">
        <f t="shared" si="35"/>
        <v>1</v>
      </c>
      <c r="Z48" s="182">
        <f t="shared" si="36"/>
        <v>0</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row>
    <row r="49" spans="1:54" ht="13">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1023</v>
      </c>
      <c r="Q49" s="204" t="s">
        <v>123</v>
      </c>
      <c r="R49" s="205">
        <v>38654</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1</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row>
    <row r="50" spans="1:54" ht="13">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1028</v>
      </c>
      <c r="Q50" s="204" t="s">
        <v>123</v>
      </c>
      <c r="R50" s="205">
        <v>38883</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0</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row>
    <row r="51" spans="1:54" ht="13">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1026</v>
      </c>
      <c r="Q51" s="204" t="s">
        <v>123</v>
      </c>
      <c r="R51" s="205">
        <v>38807</v>
      </c>
      <c r="S51" s="206" t="str">
        <f t="shared" si="6"/>
        <v>Under 13s</v>
      </c>
      <c r="T51" s="207" t="str">
        <f t="shared" si="7"/>
        <v>Yes</v>
      </c>
      <c r="U51" s="208">
        <f t="shared" si="34"/>
        <v>0</v>
      </c>
      <c r="V51" s="182">
        <f t="shared" si="8"/>
        <v>12</v>
      </c>
      <c r="W51" s="182">
        <f t="shared" si="9"/>
        <v>9</v>
      </c>
      <c r="X51" s="182">
        <f t="shared" si="10"/>
        <v>12</v>
      </c>
      <c r="Y51" s="182">
        <f t="shared" si="35"/>
        <v>0</v>
      </c>
      <c r="Z51" s="182">
        <f t="shared" si="36"/>
        <v>1</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row>
    <row r="52" spans="1:54" ht="13">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1009</v>
      </c>
      <c r="Q52" s="204" t="s">
        <v>99</v>
      </c>
      <c r="R52" s="205">
        <v>39690</v>
      </c>
      <c r="S52" s="206" t="str">
        <f t="shared" si="6"/>
        <v>9 Years</v>
      </c>
      <c r="T52" s="207" t="str">
        <f t="shared" si="7"/>
        <v>Yes</v>
      </c>
      <c r="U52" s="208">
        <f t="shared" si="34"/>
        <v>2</v>
      </c>
      <c r="V52" s="182">
        <f t="shared" si="8"/>
        <v>9</v>
      </c>
      <c r="W52" s="182">
        <f t="shared" si="9"/>
        <v>9</v>
      </c>
      <c r="X52" s="182">
        <f t="shared" si="10"/>
        <v>9</v>
      </c>
      <c r="Y52" s="182">
        <f t="shared" si="35"/>
        <v>1</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row>
    <row r="53" spans="1:54" ht="13">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1063</v>
      </c>
      <c r="Q53" s="204" t="s">
        <v>123</v>
      </c>
      <c r="R53" s="205">
        <v>39720</v>
      </c>
      <c r="S53" s="206" t="str">
        <f t="shared" si="6"/>
        <v>9 Years</v>
      </c>
      <c r="T53" s="207" t="str">
        <f t="shared" si="7"/>
        <v>Yes</v>
      </c>
      <c r="U53" s="208">
        <f t="shared" si="34"/>
        <v>2</v>
      </c>
      <c r="V53" s="182">
        <f t="shared" si="8"/>
        <v>9</v>
      </c>
      <c r="W53" s="182">
        <f t="shared" si="9"/>
        <v>9</v>
      </c>
      <c r="X53" s="182">
        <f t="shared" si="10"/>
        <v>9</v>
      </c>
      <c r="Y53" s="182">
        <f t="shared" si="35"/>
        <v>1</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row>
    <row r="54" spans="1:54" ht="13">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1000</v>
      </c>
      <c r="Q54" s="204" t="s">
        <v>99</v>
      </c>
      <c r="R54" s="205">
        <v>39484</v>
      </c>
      <c r="S54" s="206" t="str">
        <f t="shared" si="6"/>
        <v>Under 11s</v>
      </c>
      <c r="T54" s="207" t="str">
        <f t="shared" si="7"/>
        <v>Yes</v>
      </c>
      <c r="U54" s="208">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row>
    <row r="55" spans="1:54" ht="13">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1053</v>
      </c>
      <c r="Q55" s="204" t="s">
        <v>123</v>
      </c>
      <c r="R55" s="205">
        <v>39356</v>
      </c>
      <c r="S55" s="206" t="str">
        <f t="shared" si="6"/>
        <v>Under 11s</v>
      </c>
      <c r="T55" s="207" t="str">
        <f t="shared" si="7"/>
        <v>Yes</v>
      </c>
      <c r="U55" s="208">
        <f t="shared" si="34"/>
        <v>1</v>
      </c>
      <c r="V55" s="182">
        <f t="shared" si="8"/>
        <v>10</v>
      </c>
      <c r="W55" s="182">
        <f t="shared" si="9"/>
        <v>9</v>
      </c>
      <c r="X55" s="182">
        <f t="shared" si="10"/>
        <v>10</v>
      </c>
      <c r="Y55" s="182">
        <f t="shared" si="35"/>
        <v>0</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row>
    <row r="56" spans="1:54" ht="13">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963</v>
      </c>
      <c r="Q56" s="204" t="s">
        <v>99</v>
      </c>
      <c r="R56" s="205">
        <v>39044</v>
      </c>
      <c r="S56" s="206" t="str">
        <f t="shared" si="6"/>
        <v>Under 12s</v>
      </c>
      <c r="T56" s="207" t="str">
        <f t="shared" si="7"/>
        <v>Yes</v>
      </c>
      <c r="U56" s="208">
        <f t="shared" si="34"/>
        <v>1</v>
      </c>
      <c r="V56" s="182">
        <f t="shared" si="8"/>
        <v>11</v>
      </c>
      <c r="W56" s="182">
        <f t="shared" si="9"/>
        <v>9</v>
      </c>
      <c r="X56" s="182">
        <f t="shared" si="10"/>
        <v>11</v>
      </c>
      <c r="Y56" s="182">
        <f t="shared" si="35"/>
        <v>0</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row>
    <row r="57" spans="1:54" ht="13">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1039</v>
      </c>
      <c r="Q57" s="204" t="s">
        <v>123</v>
      </c>
      <c r="R57" s="205">
        <v>39079</v>
      </c>
      <c r="S57" s="206" t="str">
        <f t="shared" si="6"/>
        <v>Under 12s</v>
      </c>
      <c r="T57" s="207" t="str">
        <f t="shared" si="7"/>
        <v>Yes</v>
      </c>
      <c r="U57" s="208">
        <f t="shared" si="34"/>
        <v>1</v>
      </c>
      <c r="V57" s="182">
        <f t="shared" si="8"/>
        <v>11</v>
      </c>
      <c r="W57" s="182">
        <f t="shared" si="9"/>
        <v>9</v>
      </c>
      <c r="X57" s="182">
        <f t="shared" si="10"/>
        <v>11</v>
      </c>
      <c r="Y57" s="182">
        <f t="shared" si="35"/>
        <v>0</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row>
    <row r="58" spans="1:54" ht="13">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945</v>
      </c>
      <c r="Q58" s="204" t="s">
        <v>99</v>
      </c>
      <c r="R58" s="205">
        <v>38654</v>
      </c>
      <c r="S58" s="206" t="str">
        <f t="shared" si="6"/>
        <v>Under 13s</v>
      </c>
      <c r="T58" s="207" t="str">
        <f t="shared" si="7"/>
        <v>Yes</v>
      </c>
      <c r="U58" s="208">
        <f t="shared" si="34"/>
        <v>1</v>
      </c>
      <c r="V58" s="182">
        <f t="shared" si="8"/>
        <v>12</v>
      </c>
      <c r="W58" s="182">
        <f t="shared" si="9"/>
        <v>9</v>
      </c>
      <c r="X58" s="182">
        <f t="shared" si="10"/>
        <v>12</v>
      </c>
      <c r="Y58" s="182">
        <f t="shared" si="35"/>
        <v>1</v>
      </c>
      <c r="Z58" s="182">
        <f t="shared" si="36"/>
        <v>0</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row>
    <row r="59" spans="1:54" ht="13">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1017</v>
      </c>
      <c r="Q59" s="204" t="s">
        <v>123</v>
      </c>
      <c r="R59" s="205">
        <v>38553</v>
      </c>
      <c r="S59" s="206" t="str">
        <f t="shared" si="6"/>
        <v>Under 13s</v>
      </c>
      <c r="T59" s="207" t="str">
        <f t="shared" si="7"/>
        <v>Yes</v>
      </c>
      <c r="U59" s="208">
        <f t="shared" si="34"/>
        <v>1</v>
      </c>
      <c r="V59" s="182">
        <f t="shared" si="8"/>
        <v>12</v>
      </c>
      <c r="W59" s="182">
        <f t="shared" si="9"/>
        <v>9</v>
      </c>
      <c r="X59" s="182">
        <f t="shared" si="10"/>
        <v>12</v>
      </c>
      <c r="Y59" s="182">
        <f t="shared" si="35"/>
        <v>1</v>
      </c>
      <c r="Z59" s="182">
        <f t="shared" si="36"/>
        <v>0</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row>
    <row r="60" spans="1:54" ht="13">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c r="Q60" s="204" t="s">
        <v>99</v>
      </c>
      <c r="R60" s="205">
        <v>39690</v>
      </c>
      <c r="S60" s="206">
        <f t="shared" si="6"/>
        <v>0</v>
      </c>
      <c r="T60" s="207">
        <f t="shared" si="7"/>
        <v>0</v>
      </c>
      <c r="U60" s="208">
        <f t="shared" si="34"/>
        <v>0</v>
      </c>
      <c r="V60" s="182">
        <f t="shared" si="8"/>
        <v>9</v>
      </c>
      <c r="W60" s="182">
        <f t="shared" si="9"/>
        <v>9</v>
      </c>
      <c r="X60" s="182">
        <f t="shared" si="10"/>
        <v>0</v>
      </c>
      <c r="Y60" s="182">
        <f t="shared" si="35"/>
        <v>0</v>
      </c>
      <c r="Z60" s="182">
        <f t="shared" si="36"/>
        <v>0</v>
      </c>
      <c r="AA60" s="182">
        <f t="shared" si="37"/>
        <v>0</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row>
    <row r="61" spans="1:54" ht="13">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c r="Q61" s="204" t="s">
        <v>123</v>
      </c>
      <c r="R61" s="205">
        <v>39673</v>
      </c>
      <c r="S61" s="206">
        <f t="shared" si="6"/>
        <v>0</v>
      </c>
      <c r="T61" s="207">
        <f t="shared" si="7"/>
        <v>0</v>
      </c>
      <c r="U61" s="208">
        <f t="shared" si="34"/>
        <v>0</v>
      </c>
      <c r="V61" s="182">
        <f t="shared" si="8"/>
        <v>9</v>
      </c>
      <c r="W61" s="182">
        <f t="shared" si="9"/>
        <v>9</v>
      </c>
      <c r="X61" s="182">
        <f t="shared" si="10"/>
        <v>0</v>
      </c>
      <c r="Y61" s="182">
        <f t="shared" si="35"/>
        <v>0</v>
      </c>
      <c r="Z61" s="182">
        <f t="shared" si="36"/>
        <v>0</v>
      </c>
      <c r="AA61" s="182">
        <f t="shared" si="37"/>
        <v>0</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row>
    <row r="62" spans="1:54" ht="13">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1002</v>
      </c>
      <c r="Q62" s="204" t="s">
        <v>99</v>
      </c>
      <c r="R62" s="205">
        <v>39496</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row>
    <row r="63" spans="1:54" ht="13">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1055</v>
      </c>
      <c r="Q63" s="204" t="s">
        <v>123</v>
      </c>
      <c r="R63" s="205">
        <v>39421</v>
      </c>
      <c r="S63" s="206" t="str">
        <f t="shared" si="6"/>
        <v>Under 11s</v>
      </c>
      <c r="T63" s="207" t="str">
        <f t="shared" si="7"/>
        <v>Yes</v>
      </c>
      <c r="U63" s="208">
        <f t="shared" si="34"/>
        <v>2</v>
      </c>
      <c r="V63" s="182">
        <f t="shared" si="8"/>
        <v>10</v>
      </c>
      <c r="W63" s="182">
        <f t="shared" si="9"/>
        <v>9</v>
      </c>
      <c r="X63" s="182">
        <f t="shared" si="10"/>
        <v>10</v>
      </c>
      <c r="Y63" s="182">
        <f t="shared" si="35"/>
        <v>0</v>
      </c>
      <c r="Z63" s="182">
        <f t="shared" si="36"/>
        <v>1</v>
      </c>
      <c r="AA63" s="182">
        <f t="shared" si="37"/>
        <v>0</v>
      </c>
      <c r="AB63" s="182">
        <f t="shared" si="38"/>
        <v>1</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row>
    <row r="64" spans="1:54" ht="13">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990</v>
      </c>
      <c r="Q64" s="204" t="s">
        <v>99</v>
      </c>
      <c r="R64" s="205">
        <v>39259</v>
      </c>
      <c r="S64" s="206" t="str">
        <f t="shared" si="6"/>
        <v>Under 12s</v>
      </c>
      <c r="T64" s="207" t="str">
        <f t="shared" si="7"/>
        <v>Yes</v>
      </c>
      <c r="U64" s="208">
        <f t="shared" si="34"/>
        <v>1</v>
      </c>
      <c r="V64" s="182">
        <f t="shared" si="8"/>
        <v>11</v>
      </c>
      <c r="W64" s="182">
        <f t="shared" si="9"/>
        <v>9</v>
      </c>
      <c r="X64" s="182">
        <f t="shared" si="10"/>
        <v>11</v>
      </c>
      <c r="Y64" s="182">
        <f t="shared" si="35"/>
        <v>0</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row>
    <row r="65" spans="1:54" ht="13">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1045</v>
      </c>
      <c r="Q65" s="204" t="s">
        <v>123</v>
      </c>
      <c r="R65" s="205">
        <v>39248</v>
      </c>
      <c r="S65" s="206" t="str">
        <f t="shared" si="6"/>
        <v>Under 12s</v>
      </c>
      <c r="T65" s="207" t="str">
        <f t="shared" si="7"/>
        <v>Yes</v>
      </c>
      <c r="U65" s="208">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row>
    <row r="66" spans="1:54" ht="13">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941</v>
      </c>
      <c r="Q66" s="204" t="s">
        <v>99</v>
      </c>
      <c r="R66" s="205">
        <v>38583</v>
      </c>
      <c r="S66" s="206" t="str">
        <f t="shared" si="6"/>
        <v>Under 13s</v>
      </c>
      <c r="T66" s="207" t="str">
        <f t="shared" si="7"/>
        <v>Yes</v>
      </c>
      <c r="U66" s="208">
        <f t="shared" si="34"/>
        <v>1</v>
      </c>
      <c r="V66" s="182">
        <f t="shared" si="8"/>
        <v>12</v>
      </c>
      <c r="W66" s="182">
        <f t="shared" si="9"/>
        <v>9</v>
      </c>
      <c r="X66" s="182">
        <f t="shared" si="10"/>
        <v>12</v>
      </c>
      <c r="Y66" s="182">
        <f t="shared" si="35"/>
        <v>0</v>
      </c>
      <c r="Z66" s="182">
        <f t="shared" si="36"/>
        <v>0</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row>
    <row r="67" spans="1:54" ht="13">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1028</v>
      </c>
      <c r="Q67" s="204" t="s">
        <v>123</v>
      </c>
      <c r="R67" s="205">
        <v>38883</v>
      </c>
      <c r="S67" s="206" t="str">
        <f t="shared" si="6"/>
        <v>Under 13s</v>
      </c>
      <c r="T67" s="207" t="str">
        <f t="shared" si="7"/>
        <v>Yes</v>
      </c>
      <c r="U67" s="208">
        <f t="shared" si="34"/>
        <v>1</v>
      </c>
      <c r="V67" s="182">
        <f t="shared" si="8"/>
        <v>12</v>
      </c>
      <c r="W67" s="182">
        <f t="shared" si="9"/>
        <v>9</v>
      </c>
      <c r="X67" s="182">
        <f t="shared" si="10"/>
        <v>12</v>
      </c>
      <c r="Y67" s="182">
        <f t="shared" si="35"/>
        <v>0</v>
      </c>
      <c r="Z67" s="182">
        <f t="shared" si="36"/>
        <v>0</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row>
    <row r="68" spans="1:54" ht="13">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c r="Q68" s="204" t="s">
        <v>99</v>
      </c>
      <c r="R68" s="205">
        <v>39690</v>
      </c>
      <c r="S68" s="206">
        <f t="shared" si="6"/>
        <v>0</v>
      </c>
      <c r="T68" s="207">
        <f t="shared" si="7"/>
        <v>0</v>
      </c>
      <c r="U68" s="208">
        <f t="shared" si="34"/>
        <v>0</v>
      </c>
      <c r="V68" s="182">
        <f t="shared" si="8"/>
        <v>9</v>
      </c>
      <c r="W68" s="182">
        <f t="shared" si="9"/>
        <v>9</v>
      </c>
      <c r="X68" s="182">
        <f t="shared" si="10"/>
        <v>0</v>
      </c>
      <c r="Y68" s="182">
        <f t="shared" si="35"/>
        <v>0</v>
      </c>
      <c r="Z68" s="182">
        <f t="shared" si="36"/>
        <v>0</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row>
    <row r="69" spans="1:54" ht="13">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c r="Q69" s="204" t="s">
        <v>99</v>
      </c>
      <c r="R69" s="205">
        <v>39496</v>
      </c>
      <c r="S69" s="206">
        <f t="shared" si="6"/>
        <v>0</v>
      </c>
      <c r="T69" s="207">
        <f t="shared" si="7"/>
        <v>0</v>
      </c>
      <c r="U69" s="208">
        <f t="shared" si="34"/>
        <v>0</v>
      </c>
      <c r="V69" s="182">
        <f t="shared" si="8"/>
        <v>9</v>
      </c>
      <c r="W69" s="182">
        <f t="shared" si="9"/>
        <v>9</v>
      </c>
      <c r="X69" s="182">
        <f t="shared" si="10"/>
        <v>0</v>
      </c>
      <c r="Y69" s="182">
        <f t="shared" si="35"/>
        <v>0</v>
      </c>
      <c r="Z69" s="182">
        <f t="shared" si="36"/>
        <v>0</v>
      </c>
      <c r="AA69" s="182">
        <f t="shared" si="37"/>
        <v>0</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row>
    <row r="70" spans="1:54" ht="13">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c r="Q70" s="204" t="s">
        <v>99</v>
      </c>
      <c r="R70" s="205">
        <v>39348</v>
      </c>
      <c r="S70" s="206">
        <f t="shared" ref="S70:S109" si="54">IF(TRIM(P70)="",0,IF(HSL_Format="Majors",IF(X70&lt;9,"Under Age",IF(X70&gt;15,VLOOKUP(99,MajorsAGRev,2,0),VLOOKUP(X70,MajorsAGRev,2,0))),IF(X70&lt;9,"Under Age",IF(X70&gt;12,"To Old",VLOOKUP(X70,PeanutsAGRev,2,0)))))</f>
        <v>0</v>
      </c>
      <c r="T70" s="207">
        <f t="shared" ref="T70:T109" si="55">IF($F70="Squadron",IF(HSL_Format="Peanuts",$AO$113,$BA$113),IF(TRIM(P70)="",0,IF($Q70=$D70,IF(X70=MEDIAN(X70,V70:W70),IF($U70&lt;3,"Yes","No"), "No"), "No")))</f>
        <v>0</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0</v>
      </c>
      <c r="Y70" s="182">
        <f t="shared" si="35"/>
        <v>0</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row>
    <row r="71" spans="1:54" ht="13">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c r="Q71" s="204" t="s">
        <v>99</v>
      </c>
      <c r="R71" s="205">
        <v>39559</v>
      </c>
      <c r="S71" s="206">
        <f t="shared" si="54"/>
        <v>0</v>
      </c>
      <c r="T71" s="207">
        <f t="shared" si="55"/>
        <v>0</v>
      </c>
      <c r="U71" s="208">
        <f t="shared" ref="U71:U109" si="82">IF($S71=$C71,IF(H71&lt;5,SUM(Y71:AB71),0),0)</f>
        <v>0</v>
      </c>
      <c r="V71" s="182">
        <f t="shared" si="56"/>
        <v>9</v>
      </c>
      <c r="W71" s="182">
        <f t="shared" si="57"/>
        <v>9</v>
      </c>
      <c r="X71" s="182">
        <f t="shared" si="58"/>
        <v>0</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row>
    <row r="72" spans="1:54" ht="13">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c r="Q72" s="204" t="s">
        <v>123</v>
      </c>
      <c r="R72" s="205">
        <v>39720</v>
      </c>
      <c r="S72" s="206">
        <f t="shared" si="54"/>
        <v>0</v>
      </c>
      <c r="T72" s="207">
        <f t="shared" si="55"/>
        <v>0</v>
      </c>
      <c r="U72" s="208">
        <f t="shared" si="82"/>
        <v>0</v>
      </c>
      <c r="V72" s="182">
        <f t="shared" si="56"/>
        <v>9</v>
      </c>
      <c r="W72" s="182">
        <f t="shared" si="57"/>
        <v>9</v>
      </c>
      <c r="X72" s="182">
        <f t="shared" si="58"/>
        <v>0</v>
      </c>
      <c r="Y72" s="182">
        <f t="shared" si="83"/>
        <v>0</v>
      </c>
      <c r="Z72" s="182">
        <f t="shared" si="84"/>
        <v>0</v>
      </c>
      <c r="AA72" s="182">
        <f t="shared" si="85"/>
        <v>0</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row>
    <row r="73" spans="1:54" ht="13">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c r="Q73" s="204" t="s">
        <v>123</v>
      </c>
      <c r="R73" s="205">
        <v>39673</v>
      </c>
      <c r="S73" s="206">
        <f t="shared" si="54"/>
        <v>0</v>
      </c>
      <c r="T73" s="207">
        <f t="shared" si="55"/>
        <v>0</v>
      </c>
      <c r="U73" s="208">
        <f t="shared" si="82"/>
        <v>0</v>
      </c>
      <c r="V73" s="182">
        <f t="shared" si="56"/>
        <v>9</v>
      </c>
      <c r="W73" s="182">
        <f t="shared" si="57"/>
        <v>9</v>
      </c>
      <c r="X73" s="182">
        <f t="shared" si="58"/>
        <v>0</v>
      </c>
      <c r="Y73" s="182">
        <f t="shared" si="83"/>
        <v>0</v>
      </c>
      <c r="Z73" s="182">
        <f t="shared" si="84"/>
        <v>0</v>
      </c>
      <c r="AA73" s="182">
        <f t="shared" si="85"/>
        <v>0</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row>
    <row r="74" spans="1:54" ht="13">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c r="Q74" s="204" t="s">
        <v>123</v>
      </c>
      <c r="R74" s="205">
        <v>39665</v>
      </c>
      <c r="S74" s="206">
        <f t="shared" si="54"/>
        <v>0</v>
      </c>
      <c r="T74" s="207">
        <f t="shared" si="55"/>
        <v>0</v>
      </c>
      <c r="U74" s="208">
        <f t="shared" si="82"/>
        <v>0</v>
      </c>
      <c r="V74" s="182">
        <f t="shared" si="56"/>
        <v>9</v>
      </c>
      <c r="W74" s="182">
        <f t="shared" si="57"/>
        <v>9</v>
      </c>
      <c r="X74" s="182">
        <f t="shared" si="58"/>
        <v>0</v>
      </c>
      <c r="Y74" s="182">
        <f t="shared" si="83"/>
        <v>0</v>
      </c>
      <c r="Z74" s="182">
        <f t="shared" si="84"/>
        <v>0</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row>
    <row r="75" spans="1:54" ht="13">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c r="Q75" s="204" t="s">
        <v>123</v>
      </c>
      <c r="R75" s="205">
        <v>39761</v>
      </c>
      <c r="S75" s="206">
        <f t="shared" si="54"/>
        <v>0</v>
      </c>
      <c r="T75" s="207">
        <f t="shared" si="55"/>
        <v>0</v>
      </c>
      <c r="U75" s="208">
        <f t="shared" si="82"/>
        <v>0</v>
      </c>
      <c r="V75" s="182">
        <f t="shared" si="56"/>
        <v>9</v>
      </c>
      <c r="W75" s="182">
        <f t="shared" si="57"/>
        <v>9</v>
      </c>
      <c r="X75" s="182">
        <f t="shared" si="58"/>
        <v>0</v>
      </c>
      <c r="Y75" s="182">
        <f t="shared" si="83"/>
        <v>0</v>
      </c>
      <c r="Z75" s="182">
        <f t="shared" si="84"/>
        <v>0</v>
      </c>
      <c r="AA75" s="182">
        <f t="shared" si="85"/>
        <v>0</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row>
    <row r="76" spans="1:54" ht="13">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996</v>
      </c>
      <c r="Q76" s="204" t="s">
        <v>99</v>
      </c>
      <c r="R76" s="205">
        <v>39394</v>
      </c>
      <c r="S76" s="206" t="str">
        <f t="shared" si="54"/>
        <v>Under 11s</v>
      </c>
      <c r="T76" s="207" t="str">
        <f t="shared" si="55"/>
        <v>Yes</v>
      </c>
      <c r="U76" s="208">
        <f t="shared" si="82"/>
        <v>0</v>
      </c>
      <c r="V76" s="182">
        <f t="shared" si="56"/>
        <v>10</v>
      </c>
      <c r="W76" s="182">
        <f t="shared" si="57"/>
        <v>9</v>
      </c>
      <c r="X76" s="182">
        <f t="shared" si="58"/>
        <v>10</v>
      </c>
      <c r="Y76" s="182">
        <f t="shared" si="83"/>
        <v>0</v>
      </c>
      <c r="Z76" s="182">
        <f t="shared" si="84"/>
        <v>0</v>
      </c>
      <c r="AA76" s="182">
        <f t="shared" si="85"/>
        <v>0</v>
      </c>
      <c r="AB76" s="182">
        <f t="shared" si="86"/>
        <v>1</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row>
    <row r="77" spans="1:54" ht="13">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1000</v>
      </c>
      <c r="Q77" s="204" t="s">
        <v>99</v>
      </c>
      <c r="R77" s="205">
        <v>39484</v>
      </c>
      <c r="S77" s="206" t="str">
        <f t="shared" si="54"/>
        <v>Under 11s</v>
      </c>
      <c r="T77" s="207" t="str">
        <f t="shared" si="55"/>
        <v>Yes</v>
      </c>
      <c r="U77" s="208">
        <f t="shared" si="82"/>
        <v>0</v>
      </c>
      <c r="V77" s="182">
        <f t="shared" si="56"/>
        <v>10</v>
      </c>
      <c r="W77" s="182">
        <f t="shared" si="57"/>
        <v>9</v>
      </c>
      <c r="X77" s="182">
        <f t="shared" si="58"/>
        <v>10</v>
      </c>
      <c r="Y77" s="182">
        <f t="shared" si="83"/>
        <v>0</v>
      </c>
      <c r="Z77" s="182">
        <f t="shared" si="84"/>
        <v>0</v>
      </c>
      <c r="AA77" s="182">
        <f t="shared" si="85"/>
        <v>1</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row>
    <row r="78" spans="1:54" ht="13">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1002</v>
      </c>
      <c r="Q78" s="204" t="s">
        <v>99</v>
      </c>
      <c r="R78" s="205">
        <v>39496</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row>
    <row r="79" spans="1:54" ht="13">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994</v>
      </c>
      <c r="Q79" s="204" t="s">
        <v>99</v>
      </c>
      <c r="R79" s="205">
        <v>39348</v>
      </c>
      <c r="S79" s="206" t="str">
        <f t="shared" si="54"/>
        <v>Under 11s</v>
      </c>
      <c r="T79" s="207" t="str">
        <f t="shared" si="55"/>
        <v>Yes</v>
      </c>
      <c r="U79" s="208">
        <f t="shared" si="82"/>
        <v>0</v>
      </c>
      <c r="V79" s="182">
        <f t="shared" si="56"/>
        <v>10</v>
      </c>
      <c r="W79" s="182">
        <f t="shared" si="57"/>
        <v>9</v>
      </c>
      <c r="X79" s="182">
        <f t="shared" si="58"/>
        <v>10</v>
      </c>
      <c r="Y79" s="182">
        <f t="shared" si="83"/>
        <v>1</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row>
    <row r="80" spans="1:54" ht="13">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1047</v>
      </c>
      <c r="Q80" s="204" t="s">
        <v>123</v>
      </c>
      <c r="R80" s="205">
        <v>39266</v>
      </c>
      <c r="S80" s="206" t="str">
        <f t="shared" si="54"/>
        <v>Under 11s</v>
      </c>
      <c r="T80" s="207" t="str">
        <f t="shared" si="55"/>
        <v>Yes</v>
      </c>
      <c r="U80" s="208">
        <f t="shared" si="82"/>
        <v>0</v>
      </c>
      <c r="V80" s="182">
        <f t="shared" si="56"/>
        <v>10</v>
      </c>
      <c r="W80" s="182">
        <f t="shared" si="57"/>
        <v>9</v>
      </c>
      <c r="X80" s="182">
        <f t="shared" si="58"/>
        <v>10</v>
      </c>
      <c r="Y80" s="182">
        <f t="shared" si="83"/>
        <v>1</v>
      </c>
      <c r="Z80" s="182">
        <f t="shared" si="84"/>
        <v>0</v>
      </c>
      <c r="AA80" s="182">
        <f t="shared" si="85"/>
        <v>0</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row>
    <row r="81" spans="1:54" ht="13">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1055</v>
      </c>
      <c r="Q81" s="204" t="s">
        <v>123</v>
      </c>
      <c r="R81" s="205">
        <v>39421</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1</v>
      </c>
      <c r="AA81" s="182">
        <f t="shared" si="85"/>
        <v>0</v>
      </c>
      <c r="AB81" s="182">
        <f t="shared" si="86"/>
        <v>1</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row>
    <row r="82" spans="1:54" ht="13">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1053</v>
      </c>
      <c r="Q82" s="204" t="s">
        <v>123</v>
      </c>
      <c r="R82" s="205">
        <v>39356</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0</v>
      </c>
      <c r="AA82" s="182">
        <f t="shared" si="85"/>
        <v>1</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row>
    <row r="83" spans="1:54" ht="13">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1063</v>
      </c>
      <c r="Q83" s="204" t="s">
        <v>123</v>
      </c>
      <c r="R83" s="205">
        <v>39720</v>
      </c>
      <c r="S83" s="206" t="str">
        <f t="shared" si="54"/>
        <v>9 Years</v>
      </c>
      <c r="T83" s="207" t="str">
        <f t="shared" si="55"/>
        <v>Yes</v>
      </c>
      <c r="U83" s="208">
        <f t="shared" si="82"/>
        <v>0</v>
      </c>
      <c r="V83" s="182">
        <f t="shared" si="56"/>
        <v>10</v>
      </c>
      <c r="W83" s="182">
        <f t="shared" si="57"/>
        <v>9</v>
      </c>
      <c r="X83" s="182">
        <f t="shared" si="58"/>
        <v>9</v>
      </c>
      <c r="Y83" s="182">
        <f t="shared" si="83"/>
        <v>1</v>
      </c>
      <c r="Z83" s="182">
        <f t="shared" si="84"/>
        <v>1</v>
      </c>
      <c r="AA83" s="182">
        <f t="shared" si="85"/>
        <v>0</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row>
    <row r="84" spans="1:54" ht="13">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970</v>
      </c>
      <c r="Q84" s="204" t="s">
        <v>99</v>
      </c>
      <c r="R84" s="205">
        <v>39084</v>
      </c>
      <c r="S84" s="206" t="str">
        <f t="shared" si="54"/>
        <v>Under 12s</v>
      </c>
      <c r="T84" s="207" t="str">
        <f t="shared" si="55"/>
        <v>Yes</v>
      </c>
      <c r="U84" s="208">
        <f t="shared" si="82"/>
        <v>0</v>
      </c>
      <c r="V84" s="182">
        <f t="shared" si="56"/>
        <v>11</v>
      </c>
      <c r="W84" s="182">
        <f t="shared" si="57"/>
        <v>9</v>
      </c>
      <c r="X84" s="182">
        <f t="shared" si="58"/>
        <v>11</v>
      </c>
      <c r="Y84" s="182">
        <f t="shared" si="83"/>
        <v>0</v>
      </c>
      <c r="Z84" s="182">
        <f t="shared" si="84"/>
        <v>1</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row>
    <row r="85" spans="1:54" ht="13">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990</v>
      </c>
      <c r="Q85" s="204" t="s">
        <v>99</v>
      </c>
      <c r="R85" s="205">
        <v>39259</v>
      </c>
      <c r="S85" s="206" t="str">
        <f t="shared" si="54"/>
        <v>Under 12s</v>
      </c>
      <c r="T85" s="207" t="str">
        <f t="shared" si="55"/>
        <v>Yes</v>
      </c>
      <c r="U85" s="208">
        <f t="shared" si="82"/>
        <v>0</v>
      </c>
      <c r="V85" s="182">
        <f t="shared" si="56"/>
        <v>11</v>
      </c>
      <c r="W85" s="182">
        <f t="shared" si="57"/>
        <v>9</v>
      </c>
      <c r="X85" s="182">
        <f t="shared" si="58"/>
        <v>11</v>
      </c>
      <c r="Y85" s="182">
        <f t="shared" si="83"/>
        <v>0</v>
      </c>
      <c r="Z85" s="182">
        <f t="shared" si="84"/>
        <v>0</v>
      </c>
      <c r="AA85" s="182">
        <f t="shared" si="85"/>
        <v>1</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row>
    <row r="86" spans="1:54" ht="13">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963</v>
      </c>
      <c r="Q86" s="204" t="s">
        <v>99</v>
      </c>
      <c r="R86" s="205">
        <v>39044</v>
      </c>
      <c r="S86" s="206" t="str">
        <f t="shared" si="54"/>
        <v>Under 12s</v>
      </c>
      <c r="T86" s="207" t="str">
        <f t="shared" si="55"/>
        <v>Yes</v>
      </c>
      <c r="U86" s="208">
        <f t="shared" si="82"/>
        <v>0</v>
      </c>
      <c r="V86" s="182">
        <f t="shared" si="56"/>
        <v>11</v>
      </c>
      <c r="W86" s="182">
        <f t="shared" si="57"/>
        <v>9</v>
      </c>
      <c r="X86" s="182">
        <f t="shared" si="58"/>
        <v>11</v>
      </c>
      <c r="Y86" s="182">
        <f t="shared" si="83"/>
        <v>0</v>
      </c>
      <c r="Z86" s="182">
        <f t="shared" si="84"/>
        <v>0</v>
      </c>
      <c r="AA86" s="182">
        <f t="shared" si="85"/>
        <v>0</v>
      </c>
      <c r="AB86" s="182">
        <f t="shared" si="86"/>
        <v>1</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row>
    <row r="87" spans="1:54" ht="13">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953</v>
      </c>
      <c r="Q87" s="204" t="s">
        <v>99</v>
      </c>
      <c r="R87" s="205">
        <v>38987</v>
      </c>
      <c r="S87" s="206" t="str">
        <f t="shared" si="54"/>
        <v>Under 12s</v>
      </c>
      <c r="T87" s="207" t="str">
        <f t="shared" si="55"/>
        <v>Yes</v>
      </c>
      <c r="U87" s="208">
        <f t="shared" si="82"/>
        <v>0</v>
      </c>
      <c r="V87" s="182">
        <f t="shared" si="56"/>
        <v>11</v>
      </c>
      <c r="W87" s="182">
        <f t="shared" si="57"/>
        <v>9</v>
      </c>
      <c r="X87" s="182">
        <f t="shared" si="58"/>
        <v>11</v>
      </c>
      <c r="Y87" s="182">
        <f t="shared" si="83"/>
        <v>1</v>
      </c>
      <c r="Z87" s="182">
        <f t="shared" si="84"/>
        <v>0</v>
      </c>
      <c r="AA87" s="182">
        <f t="shared" si="85"/>
        <v>0</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row>
    <row r="88" spans="1:54" ht="13">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1043</v>
      </c>
      <c r="Q88" s="204" t="s">
        <v>123</v>
      </c>
      <c r="R88" s="205">
        <v>39098</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1</v>
      </c>
      <c r="AA88" s="182">
        <f t="shared" si="85"/>
        <v>0</v>
      </c>
      <c r="AB88" s="182">
        <f t="shared" si="86"/>
        <v>0</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row>
    <row r="89" spans="1:54" ht="13">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1045</v>
      </c>
      <c r="Q89" s="204" t="s">
        <v>123</v>
      </c>
      <c r="R89" s="205">
        <v>39248</v>
      </c>
      <c r="S89" s="206" t="str">
        <f t="shared" si="54"/>
        <v>Under 12s</v>
      </c>
      <c r="T89" s="207" t="str">
        <f t="shared" si="55"/>
        <v>Yes</v>
      </c>
      <c r="U89" s="208">
        <f t="shared" si="82"/>
        <v>0</v>
      </c>
      <c r="V89" s="182">
        <f t="shared" si="56"/>
        <v>11</v>
      </c>
      <c r="W89" s="182">
        <f t="shared" si="57"/>
        <v>9</v>
      </c>
      <c r="X89" s="182">
        <f t="shared" si="58"/>
        <v>11</v>
      </c>
      <c r="Y89" s="182">
        <f t="shared" si="83"/>
        <v>0</v>
      </c>
      <c r="Z89" s="182">
        <f t="shared" si="84"/>
        <v>0</v>
      </c>
      <c r="AA89" s="182">
        <f t="shared" si="85"/>
        <v>1</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row>
    <row r="90" spans="1:54" ht="13">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1039</v>
      </c>
      <c r="Q90" s="204" t="s">
        <v>123</v>
      </c>
      <c r="R90" s="205">
        <v>39079</v>
      </c>
      <c r="S90" s="206" t="str">
        <f t="shared" si="54"/>
        <v>Under 12s</v>
      </c>
      <c r="T90" s="207" t="str">
        <f t="shared" si="55"/>
        <v>Yes</v>
      </c>
      <c r="U90" s="208">
        <f t="shared" si="82"/>
        <v>0</v>
      </c>
      <c r="V90" s="182">
        <f t="shared" si="56"/>
        <v>11</v>
      </c>
      <c r="W90" s="182">
        <f t="shared" si="57"/>
        <v>9</v>
      </c>
      <c r="X90" s="182">
        <f t="shared" si="58"/>
        <v>11</v>
      </c>
      <c r="Y90" s="182">
        <f t="shared" si="83"/>
        <v>0</v>
      </c>
      <c r="Z90" s="182">
        <f t="shared" si="84"/>
        <v>0</v>
      </c>
      <c r="AA90" s="182">
        <f t="shared" si="85"/>
        <v>0</v>
      </c>
      <c r="AB90" s="182">
        <f t="shared" si="86"/>
        <v>1</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row>
    <row r="91" spans="1:54" ht="13">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1041</v>
      </c>
      <c r="Q91" s="204" t="s">
        <v>123</v>
      </c>
      <c r="R91" s="205">
        <v>39080</v>
      </c>
      <c r="S91" s="206" t="str">
        <f t="shared" si="54"/>
        <v>Under 12s</v>
      </c>
      <c r="T91" s="207" t="str">
        <f t="shared" si="55"/>
        <v>Yes</v>
      </c>
      <c r="U91" s="208">
        <f t="shared" si="82"/>
        <v>0</v>
      </c>
      <c r="V91" s="182">
        <f t="shared" si="56"/>
        <v>11</v>
      </c>
      <c r="W91" s="182">
        <f t="shared" si="57"/>
        <v>9</v>
      </c>
      <c r="X91" s="182">
        <f t="shared" si="58"/>
        <v>11</v>
      </c>
      <c r="Y91" s="182">
        <f t="shared" si="83"/>
        <v>1</v>
      </c>
      <c r="Z91" s="182">
        <f t="shared" si="84"/>
        <v>0</v>
      </c>
      <c r="AA91" s="182">
        <f t="shared" si="85"/>
        <v>0</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row>
    <row r="92" spans="1:54" ht="13">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941</v>
      </c>
      <c r="Q92" s="204" t="s">
        <v>99</v>
      </c>
      <c r="R92" s="205">
        <v>38583</v>
      </c>
      <c r="S92" s="206" t="str">
        <f t="shared" si="54"/>
        <v>Under 13s</v>
      </c>
      <c r="T92" s="207" t="str">
        <f t="shared" si="55"/>
        <v>Yes</v>
      </c>
      <c r="U92" s="208">
        <f t="shared" si="82"/>
        <v>0</v>
      </c>
      <c r="V92" s="182">
        <f t="shared" si="56"/>
        <v>12</v>
      </c>
      <c r="W92" s="182">
        <f t="shared" si="57"/>
        <v>9</v>
      </c>
      <c r="X92" s="182">
        <f t="shared" si="58"/>
        <v>12</v>
      </c>
      <c r="Y92" s="182">
        <f t="shared" si="83"/>
        <v>0</v>
      </c>
      <c r="Z92" s="182">
        <f t="shared" si="84"/>
        <v>0</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row>
    <row r="93" spans="1:54" ht="13">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939</v>
      </c>
      <c r="Q93" s="204" t="s">
        <v>99</v>
      </c>
      <c r="R93" s="205">
        <v>38536</v>
      </c>
      <c r="S93" s="206" t="str">
        <f t="shared" si="54"/>
        <v>Under 13s</v>
      </c>
      <c r="T93" s="207" t="str">
        <f t="shared" si="55"/>
        <v>Yes</v>
      </c>
      <c r="U93" s="208">
        <f t="shared" si="82"/>
        <v>0</v>
      </c>
      <c r="V93" s="182">
        <f t="shared" si="56"/>
        <v>12</v>
      </c>
      <c r="W93" s="182">
        <f t="shared" si="57"/>
        <v>9</v>
      </c>
      <c r="X93" s="182">
        <f t="shared" si="58"/>
        <v>12</v>
      </c>
      <c r="Y93" s="182">
        <f t="shared" si="83"/>
        <v>0</v>
      </c>
      <c r="Z93" s="182">
        <f t="shared" si="84"/>
        <v>1</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row>
    <row r="94" spans="1:54" ht="13">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949</v>
      </c>
      <c r="Q94" s="204" t="s">
        <v>99</v>
      </c>
      <c r="R94" s="205">
        <v>38747</v>
      </c>
      <c r="S94" s="206" t="str">
        <f t="shared" si="54"/>
        <v>Under 13s</v>
      </c>
      <c r="T94" s="207" t="str">
        <f t="shared" si="55"/>
        <v>Yes</v>
      </c>
      <c r="U94" s="208">
        <f t="shared" si="82"/>
        <v>0</v>
      </c>
      <c r="V94" s="182">
        <f t="shared" si="56"/>
        <v>12</v>
      </c>
      <c r="W94" s="182">
        <f t="shared" si="57"/>
        <v>9</v>
      </c>
      <c r="X94" s="182">
        <f t="shared" si="58"/>
        <v>12</v>
      </c>
      <c r="Y94" s="182">
        <f t="shared" si="83"/>
        <v>0</v>
      </c>
      <c r="Z94" s="182">
        <f t="shared" si="84"/>
        <v>0</v>
      </c>
      <c r="AA94" s="182">
        <f t="shared" si="85"/>
        <v>1</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row>
    <row r="95" spans="1:54" ht="13">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945</v>
      </c>
      <c r="Q95" s="204" t="s">
        <v>99</v>
      </c>
      <c r="R95" s="205">
        <v>38654</v>
      </c>
      <c r="S95" s="206" t="str">
        <f t="shared" si="54"/>
        <v>Under 13s</v>
      </c>
      <c r="T95" s="207" t="str">
        <f t="shared" si="55"/>
        <v>Yes</v>
      </c>
      <c r="U95" s="208">
        <f t="shared" si="82"/>
        <v>0</v>
      </c>
      <c r="V95" s="182">
        <f t="shared" si="56"/>
        <v>12</v>
      </c>
      <c r="W95" s="182">
        <f t="shared" si="57"/>
        <v>9</v>
      </c>
      <c r="X95" s="182">
        <f t="shared" si="58"/>
        <v>12</v>
      </c>
      <c r="Y95" s="182">
        <f t="shared" si="83"/>
        <v>1</v>
      </c>
      <c r="Z95" s="182">
        <f t="shared" si="84"/>
        <v>0</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row>
    <row r="96" spans="1:54" ht="13">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1028</v>
      </c>
      <c r="Q96" s="204" t="s">
        <v>123</v>
      </c>
      <c r="R96" s="205">
        <v>38883</v>
      </c>
      <c r="S96" s="206" t="str">
        <f t="shared" si="54"/>
        <v>Under 13s</v>
      </c>
      <c r="T96" s="207" t="str">
        <f t="shared" si="55"/>
        <v>Yes</v>
      </c>
      <c r="U96" s="208">
        <f t="shared" si="82"/>
        <v>0</v>
      </c>
      <c r="V96" s="182">
        <f t="shared" si="56"/>
        <v>12</v>
      </c>
      <c r="W96" s="182">
        <f t="shared" si="57"/>
        <v>9</v>
      </c>
      <c r="X96" s="182">
        <f t="shared" si="58"/>
        <v>12</v>
      </c>
      <c r="Y96" s="182">
        <f t="shared" si="83"/>
        <v>0</v>
      </c>
      <c r="Z96" s="182">
        <f t="shared" si="84"/>
        <v>0</v>
      </c>
      <c r="AA96" s="182">
        <f t="shared" si="85"/>
        <v>0</v>
      </c>
      <c r="AB96" s="182">
        <f t="shared" si="86"/>
        <v>1</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row>
    <row r="97" spans="1:54" ht="13">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1017</v>
      </c>
      <c r="Q97" s="204" t="s">
        <v>123</v>
      </c>
      <c r="R97" s="205">
        <v>38553</v>
      </c>
      <c r="S97" s="206" t="str">
        <f t="shared" si="54"/>
        <v>Under 13s</v>
      </c>
      <c r="T97" s="207" t="str">
        <f t="shared" si="55"/>
        <v>Yes</v>
      </c>
      <c r="U97" s="208">
        <f t="shared" si="82"/>
        <v>0</v>
      </c>
      <c r="V97" s="182">
        <f t="shared" si="56"/>
        <v>12</v>
      </c>
      <c r="W97" s="182">
        <f t="shared" si="57"/>
        <v>9</v>
      </c>
      <c r="X97" s="182">
        <f t="shared" si="58"/>
        <v>12</v>
      </c>
      <c r="Y97" s="182">
        <f t="shared" si="83"/>
        <v>1</v>
      </c>
      <c r="Z97" s="182">
        <f t="shared" si="84"/>
        <v>0</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4" ht="13">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1026</v>
      </c>
      <c r="Q98" s="204" t="s">
        <v>123</v>
      </c>
      <c r="R98" s="205">
        <v>38807</v>
      </c>
      <c r="S98" s="206" t="str">
        <f t="shared" si="54"/>
        <v>Under 13s</v>
      </c>
      <c r="T98" s="207" t="str">
        <f t="shared" si="55"/>
        <v>Yes</v>
      </c>
      <c r="U98" s="208">
        <f t="shared" si="82"/>
        <v>0</v>
      </c>
      <c r="V98" s="182">
        <f t="shared" si="56"/>
        <v>12</v>
      </c>
      <c r="W98" s="182">
        <f t="shared" si="57"/>
        <v>9</v>
      </c>
      <c r="X98" s="182">
        <f t="shared" si="58"/>
        <v>12</v>
      </c>
      <c r="Y98" s="182">
        <f t="shared" si="83"/>
        <v>0</v>
      </c>
      <c r="Z98" s="182">
        <f t="shared" si="84"/>
        <v>1</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4" ht="13">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1023</v>
      </c>
      <c r="Q99" s="204" t="s">
        <v>123</v>
      </c>
      <c r="R99" s="205">
        <v>38654</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0</v>
      </c>
      <c r="AA99" s="182">
        <f t="shared" si="85"/>
        <v>1</v>
      </c>
      <c r="AB99" s="182">
        <f t="shared" si="86"/>
        <v>0</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4" ht="13">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1009</v>
      </c>
      <c r="Q100" s="204" t="s">
        <v>99</v>
      </c>
      <c r="R100" s="205">
        <v>39690</v>
      </c>
      <c r="S100" s="206" t="str">
        <f t="shared" si="54"/>
        <v>9 Years</v>
      </c>
      <c r="T100" s="207" t="str">
        <f t="shared" si="55"/>
        <v>Yes</v>
      </c>
      <c r="U100" s="208">
        <f t="shared" si="82"/>
        <v>0</v>
      </c>
      <c r="V100" s="182" t="str">
        <f t="shared" si="56"/>
        <v/>
      </c>
      <c r="W100" s="182">
        <f t="shared" si="57"/>
        <v>9</v>
      </c>
      <c r="X100" s="182">
        <f t="shared" si="58"/>
        <v>9</v>
      </c>
      <c r="Y100" s="182">
        <f t="shared" si="83"/>
        <v>1</v>
      </c>
      <c r="Z100" s="182">
        <f t="shared" si="84"/>
        <v>1</v>
      </c>
      <c r="AA100" s="182">
        <f t="shared" si="85"/>
        <v>0</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4" ht="13">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1063</v>
      </c>
      <c r="Q101" s="204" t="s">
        <v>123</v>
      </c>
      <c r="R101" s="205">
        <v>39720</v>
      </c>
      <c r="S101" s="206" t="str">
        <f t="shared" si="54"/>
        <v>9 Years</v>
      </c>
      <c r="T101" s="207" t="str">
        <f t="shared" si="55"/>
        <v>Yes</v>
      </c>
      <c r="U101" s="208">
        <f t="shared" si="82"/>
        <v>0</v>
      </c>
      <c r="V101" s="182" t="str">
        <f t="shared" si="56"/>
        <v/>
      </c>
      <c r="W101" s="182">
        <f t="shared" si="57"/>
        <v>9</v>
      </c>
      <c r="X101" s="182">
        <f t="shared" si="58"/>
        <v>9</v>
      </c>
      <c r="Y101" s="182">
        <f t="shared" si="83"/>
        <v>1</v>
      </c>
      <c r="Z101" s="182">
        <f t="shared" si="84"/>
        <v>1</v>
      </c>
      <c r="AA101" s="182">
        <f t="shared" si="85"/>
        <v>0</v>
      </c>
      <c r="AB101" s="182">
        <f t="shared" si="86"/>
        <v>0</v>
      </c>
      <c r="AC101" s="209">
        <f t="shared" si="87"/>
        <v>0</v>
      </c>
      <c r="AD101" s="209">
        <f t="shared" si="88"/>
        <v>1</v>
      </c>
      <c r="AE101" s="209">
        <f t="shared" si="89"/>
        <v>0</v>
      </c>
      <c r="AF101" s="209">
        <f t="shared" si="59"/>
        <v>1</v>
      </c>
      <c r="AG101" s="209">
        <f t="shared" si="60"/>
        <v>0</v>
      </c>
      <c r="AH101" s="209">
        <f t="shared" si="61"/>
        <v>1</v>
      </c>
      <c r="AI101" s="209">
        <f t="shared" si="62"/>
        <v>0</v>
      </c>
      <c r="AJ101" s="209">
        <f t="shared" si="63"/>
        <v>1</v>
      </c>
      <c r="AK101" s="209">
        <f t="shared" si="64"/>
        <v>0</v>
      </c>
      <c r="AL101" s="209">
        <f t="shared" si="65"/>
        <v>1</v>
      </c>
      <c r="AM101" s="209">
        <f t="shared" si="66"/>
        <v>0</v>
      </c>
      <c r="AN101" s="209">
        <f t="shared" si="67"/>
        <v>0</v>
      </c>
      <c r="AO101" s="209"/>
      <c r="AP101" s="209">
        <f t="shared" si="90"/>
        <v>1</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4" ht="13">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996</v>
      </c>
      <c r="Q102" s="204" t="s">
        <v>99</v>
      </c>
      <c r="R102" s="205">
        <v>39394</v>
      </c>
      <c r="S102" s="206" t="str">
        <f t="shared" si="54"/>
        <v>Under 11s</v>
      </c>
      <c r="T102" s="207" t="str">
        <f t="shared" si="55"/>
        <v>Yes</v>
      </c>
      <c r="U102" s="208">
        <f t="shared" si="82"/>
        <v>0</v>
      </c>
      <c r="V102" s="182" t="str">
        <f t="shared" si="56"/>
        <v/>
      </c>
      <c r="W102" s="182">
        <f t="shared" si="57"/>
        <v>9</v>
      </c>
      <c r="X102" s="182">
        <f t="shared" si="58"/>
        <v>10</v>
      </c>
      <c r="Y102" s="182">
        <f t="shared" si="83"/>
        <v>0</v>
      </c>
      <c r="Z102" s="182">
        <f t="shared" si="84"/>
        <v>0</v>
      </c>
      <c r="AA102" s="182">
        <f t="shared" si="85"/>
        <v>0</v>
      </c>
      <c r="AB102" s="182">
        <f t="shared" si="86"/>
        <v>1</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4" ht="13">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1055</v>
      </c>
      <c r="Q103" s="204" t="s">
        <v>123</v>
      </c>
      <c r="R103" s="205">
        <v>39421</v>
      </c>
      <c r="S103" s="206" t="str">
        <f t="shared" si="54"/>
        <v>Under 11s</v>
      </c>
      <c r="T103" s="207" t="str">
        <f t="shared" si="55"/>
        <v>Yes</v>
      </c>
      <c r="U103" s="208">
        <f t="shared" si="82"/>
        <v>0</v>
      </c>
      <c r="V103" s="182" t="str">
        <f t="shared" si="56"/>
        <v/>
      </c>
      <c r="W103" s="182">
        <f t="shared" si="57"/>
        <v>9</v>
      </c>
      <c r="X103" s="182">
        <f t="shared" si="58"/>
        <v>10</v>
      </c>
      <c r="Y103" s="182">
        <f t="shared" si="83"/>
        <v>0</v>
      </c>
      <c r="Z103" s="182">
        <f t="shared" si="84"/>
        <v>1</v>
      </c>
      <c r="AA103" s="182">
        <f t="shared" si="85"/>
        <v>0</v>
      </c>
      <c r="AB103" s="182">
        <f t="shared" si="86"/>
        <v>1</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4" ht="13">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953</v>
      </c>
      <c r="Q104" s="204" t="s">
        <v>99</v>
      </c>
      <c r="R104" s="205">
        <v>39139</v>
      </c>
      <c r="S104" s="206" t="str">
        <f t="shared" si="54"/>
        <v>Under 12s</v>
      </c>
      <c r="T104" s="207" t="str">
        <f t="shared" si="55"/>
        <v>Yes</v>
      </c>
      <c r="U104" s="208">
        <f t="shared" si="82"/>
        <v>0</v>
      </c>
      <c r="V104" s="182" t="str">
        <f t="shared" si="56"/>
        <v/>
      </c>
      <c r="W104" s="182">
        <f t="shared" si="57"/>
        <v>9</v>
      </c>
      <c r="X104" s="182">
        <f t="shared" si="58"/>
        <v>11</v>
      </c>
      <c r="Y104" s="182">
        <f t="shared" si="83"/>
        <v>1</v>
      </c>
      <c r="Z104" s="182">
        <f t="shared" si="84"/>
        <v>0</v>
      </c>
      <c r="AA104" s="182">
        <f t="shared" si="85"/>
        <v>0</v>
      </c>
      <c r="AB104" s="182">
        <f t="shared" si="86"/>
        <v>0</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4" ht="13">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1043</v>
      </c>
      <c r="Q105" s="204" t="s">
        <v>123</v>
      </c>
      <c r="R105" s="205">
        <v>39098</v>
      </c>
      <c r="S105" s="206" t="str">
        <f t="shared" si="54"/>
        <v>Under 12s</v>
      </c>
      <c r="T105" s="207" t="str">
        <f t="shared" si="55"/>
        <v>Yes</v>
      </c>
      <c r="U105" s="208">
        <f t="shared" si="82"/>
        <v>0</v>
      </c>
      <c r="V105" s="182" t="str">
        <f t="shared" si="56"/>
        <v/>
      </c>
      <c r="W105" s="182">
        <f t="shared" si="57"/>
        <v>9</v>
      </c>
      <c r="X105" s="182">
        <f t="shared" si="58"/>
        <v>11</v>
      </c>
      <c r="Y105" s="182">
        <f t="shared" si="83"/>
        <v>0</v>
      </c>
      <c r="Z105" s="182">
        <f t="shared" si="84"/>
        <v>1</v>
      </c>
      <c r="AA105" s="182">
        <f t="shared" si="85"/>
        <v>0</v>
      </c>
      <c r="AB105" s="182">
        <f t="shared" si="86"/>
        <v>0</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row>
    <row r="106" spans="1:54" ht="13">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949</v>
      </c>
      <c r="Q106" s="204" t="s">
        <v>99</v>
      </c>
      <c r="R106" s="205">
        <v>38747</v>
      </c>
      <c r="S106" s="206" t="str">
        <f t="shared" si="54"/>
        <v>Under 13s</v>
      </c>
      <c r="T106" s="207" t="str">
        <f t="shared" si="55"/>
        <v>Yes</v>
      </c>
      <c r="U106" s="208">
        <f t="shared" si="82"/>
        <v>0</v>
      </c>
      <c r="V106" s="182" t="str">
        <f t="shared" si="56"/>
        <v/>
      </c>
      <c r="W106" s="182">
        <f t="shared" si="57"/>
        <v>9</v>
      </c>
      <c r="X106" s="182">
        <f t="shared" si="58"/>
        <v>12</v>
      </c>
      <c r="Y106" s="182">
        <f t="shared" si="83"/>
        <v>0</v>
      </c>
      <c r="Z106" s="182">
        <f t="shared" si="84"/>
        <v>0</v>
      </c>
      <c r="AA106" s="182">
        <f t="shared" si="85"/>
        <v>1</v>
      </c>
      <c r="AB106" s="182">
        <f t="shared" si="86"/>
        <v>0</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row>
    <row r="107" spans="1:54" ht="13">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1023</v>
      </c>
      <c r="Q107" s="204" t="s">
        <v>123</v>
      </c>
      <c r="R107" s="205">
        <v>38654</v>
      </c>
      <c r="S107" s="206" t="str">
        <f t="shared" si="54"/>
        <v>Under 13s</v>
      </c>
      <c r="T107" s="207" t="str">
        <f t="shared" si="55"/>
        <v>Yes</v>
      </c>
      <c r="U107" s="208">
        <f t="shared" si="82"/>
        <v>0</v>
      </c>
      <c r="V107" s="182" t="str">
        <f t="shared" si="56"/>
        <v/>
      </c>
      <c r="W107" s="182">
        <f t="shared" si="57"/>
        <v>9</v>
      </c>
      <c r="X107" s="182">
        <f t="shared" si="58"/>
        <v>12</v>
      </c>
      <c r="Y107" s="182">
        <f t="shared" si="83"/>
        <v>0</v>
      </c>
      <c r="Z107" s="182">
        <f t="shared" si="84"/>
        <v>0</v>
      </c>
      <c r="AA107" s="182">
        <f t="shared" si="85"/>
        <v>1</v>
      </c>
      <c r="AB107" s="182">
        <f t="shared" si="86"/>
        <v>0</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row>
    <row r="108" spans="1:54" ht="13">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IF(TRIM(P108)="",0,VLOOKUP(P108,ClubSwimmerList_Lane8,3,0))</f>
        <v>0</v>
      </c>
      <c r="R108" s="205">
        <f t="shared" ref="R108:R109" si="97">IF(TRIM(P108)="",0,VLOOKUP(P108,ClubSwimmerList_Lane8,4,0))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row>
    <row r="109" spans="1:54" ht="13">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row>
    <row r="110" spans="1:54">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row>
    <row r="111" spans="1:54">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row>
    <row r="112" spans="1:54">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4</v>
      </c>
      <c r="AE112" s="182">
        <f t="shared" si="98"/>
        <v>4</v>
      </c>
      <c r="AF112" s="182">
        <f t="shared" si="98"/>
        <v>1</v>
      </c>
      <c r="AG112" s="182">
        <f t="shared" si="98"/>
        <v>1</v>
      </c>
      <c r="AH112" s="182">
        <f t="shared" si="98"/>
        <v>2</v>
      </c>
      <c r="AI112" s="182">
        <f t="shared" si="98"/>
        <v>2</v>
      </c>
      <c r="AJ112" s="182">
        <f t="shared" si="98"/>
        <v>3</v>
      </c>
      <c r="AK112" s="182">
        <f t="shared" si="98"/>
        <v>3</v>
      </c>
      <c r="AL112" s="182">
        <f t="shared" si="98"/>
        <v>4</v>
      </c>
      <c r="AM112" s="182">
        <f t="shared" si="98"/>
        <v>4</v>
      </c>
      <c r="AN112" s="182">
        <f t="shared" si="98"/>
        <v>2</v>
      </c>
      <c r="AO112" s="218" t="s">
        <v>173</v>
      </c>
      <c r="AP112" s="182">
        <f t="shared" si="98"/>
        <v>4</v>
      </c>
      <c r="AQ112" s="182">
        <f t="shared" si="98"/>
        <v>4</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row>
    <row r="113" spans="1:53">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row>
    <row r="114" spans="1:53">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row>
    <row r="115" spans="1:53">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3">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3">
      <c r="A117" s="92"/>
    </row>
    <row r="118" spans="1:53">
      <c r="A118" s="92"/>
    </row>
    <row r="119" spans="1:53">
      <c r="A119" s="92"/>
    </row>
    <row r="120" spans="1:53">
      <c r="A120" s="92"/>
    </row>
  </sheetData>
  <sheetProtection selectLockedCells="1"/>
  <mergeCells count="13">
    <mergeCell ref="F5:G5"/>
    <mergeCell ref="Q1:T1"/>
    <mergeCell ref="U1:U5"/>
    <mergeCell ref="C2:G2"/>
    <mergeCell ref="Q2:S2"/>
    <mergeCell ref="A3:B3"/>
    <mergeCell ref="D3:E3"/>
    <mergeCell ref="F3:G3"/>
    <mergeCell ref="Q3:T3"/>
    <mergeCell ref="A4:B4"/>
    <mergeCell ref="D4:E4"/>
    <mergeCell ref="F4:G4"/>
    <mergeCell ref="P4:T4"/>
  </mergeCells>
  <conditionalFormatting sqref="B6:G109">
    <cfRule type="expression" dxfId="175" priority="9">
      <formula>$D6="F"</formula>
    </cfRule>
    <cfRule type="expression" dxfId="174" priority="11">
      <formula>$D6="M"</formula>
    </cfRule>
    <cfRule type="expression" dxfId="173" priority="13">
      <formula>$D6="X"</formula>
    </cfRule>
  </conditionalFormatting>
  <conditionalFormatting sqref="T6:T109">
    <cfRule type="expression" dxfId="172" priority="3" stopIfTrue="1">
      <formula>$T6="Yes"</formula>
    </cfRule>
    <cfRule type="expression" dxfId="171" priority="7">
      <formula>$T6="No"</formula>
    </cfRule>
  </conditionalFormatting>
  <conditionalFormatting sqref="Q6:U109">
    <cfRule type="expression" dxfId="170" priority="2" stopIfTrue="1">
      <formula>$P6=0</formula>
    </cfRule>
  </conditionalFormatting>
  <conditionalFormatting sqref="S6:S109">
    <cfRule type="expression" dxfId="169" priority="6">
      <formula>AND($S6 &lt;&gt; $C6, $F6 &lt;&gt; "Squadron", $T6 = "No")</formula>
    </cfRule>
  </conditionalFormatting>
  <conditionalFormatting sqref="Q6:Q109">
    <cfRule type="expression" dxfId="168" priority="5">
      <formula>AND($Q6 &lt;&gt; $D6, $D6 &lt;&gt; "X")</formula>
    </cfRule>
  </conditionalFormatting>
  <conditionalFormatting sqref="U6:U109">
    <cfRule type="expression" dxfId="167" priority="4">
      <formula>$U6&gt;2</formula>
    </cfRule>
  </conditionalFormatting>
  <conditionalFormatting sqref="Q108:U109">
    <cfRule type="expression" dxfId="166" priority="1" stopIfTrue="1">
      <formula>TRIM($F$108)=""</formula>
    </cfRule>
  </conditionalFormatting>
  <conditionalFormatting sqref="B7:G109">
    <cfRule type="expression" dxfId="165" priority="8">
      <formula>AND($BB7=0,$D7="F")</formula>
    </cfRule>
    <cfRule type="expression" dxfId="164" priority="10">
      <formula>AND($BB7=0,$D7="M")</formula>
    </cfRule>
    <cfRule type="expression" dxfId="163" priority="12">
      <formula>AND($BB7=0,$D7="X")</formula>
    </cfRule>
  </conditionalFormatting>
  <dataValidations count="1">
    <dataValidation type="list" allowBlank="1" showInputMessage="1" showErrorMessage="1" sqref="P6:P109">
      <formula1>ClubSwimmerNames_Lane8</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18"/>
  <sheetViews>
    <sheetView workbookViewId="0">
      <pane ySplit="11" topLeftCell="A45" activePane="bottomLeft" state="frozen"/>
      <selection pane="bottomLeft" activeCell="E214" sqref="E214:G214"/>
    </sheetView>
  </sheetViews>
  <sheetFormatPr baseColWidth="10" defaultColWidth="8.83203125" defaultRowHeight="12" x14ac:dyDescent="0"/>
  <cols>
    <col min="1" max="1" width="9.33203125" style="1" customWidth="1"/>
    <col min="2" max="2" width="9.1640625" style="1" customWidth="1"/>
    <col min="3" max="3" width="9.83203125" style="1" bestFit="1" customWidth="1"/>
    <col min="4" max="4" width="11.1640625" style="1" customWidth="1"/>
    <col min="5" max="5" width="8.1640625" style="1" bestFit="1" customWidth="1"/>
    <col min="6" max="6" width="6.5" style="1" bestFit="1" customWidth="1"/>
    <col min="7" max="7" width="6.33203125" style="1" customWidth="1"/>
    <col min="8" max="8" width="7.1640625" style="1" bestFit="1" customWidth="1"/>
    <col min="9" max="9" width="8.1640625" style="1" bestFit="1" customWidth="1"/>
    <col min="10" max="10" width="6.6640625" style="1" bestFit="1" customWidth="1"/>
    <col min="11" max="11" width="7.1640625" style="1" bestFit="1" customWidth="1"/>
    <col min="12" max="12" width="6.1640625" style="1" bestFit="1" customWidth="1"/>
    <col min="13" max="13" width="6.6640625" style="1" bestFit="1" customWidth="1"/>
    <col min="14" max="14" width="7.1640625" style="1" bestFit="1" customWidth="1"/>
    <col min="15" max="15" width="6.1640625" style="1" bestFit="1" customWidth="1"/>
    <col min="16" max="16" width="6.6640625" style="1" bestFit="1" customWidth="1"/>
    <col min="17" max="17" width="7.1640625" style="1" bestFit="1" customWidth="1"/>
    <col min="18" max="18" width="6.1640625" style="1" bestFit="1" customWidth="1"/>
    <col min="19" max="19" width="6.6640625" style="1" bestFit="1" customWidth="1"/>
    <col min="20" max="20" width="7.1640625" style="1" bestFit="1" customWidth="1"/>
    <col min="21" max="21" width="6.1640625" style="1" bestFit="1" customWidth="1"/>
    <col min="22" max="22" width="6.6640625" style="1" bestFit="1" customWidth="1"/>
    <col min="23" max="23" width="7.1640625" style="1" bestFit="1" customWidth="1"/>
    <col min="24" max="24" width="6.1640625" style="1" bestFit="1" customWidth="1"/>
    <col min="25" max="25" width="6.6640625" style="1" bestFit="1" customWidth="1"/>
    <col min="26" max="26" width="7.1640625" style="1" bestFit="1" customWidth="1"/>
    <col min="27" max="27" width="6.1640625" style="1" bestFit="1" customWidth="1"/>
    <col min="28" max="28" width="6.6640625" style="1" bestFit="1" customWidth="1"/>
    <col min="29" max="29" width="3.6640625" style="93" hidden="1" customWidth="1"/>
    <col min="30" max="38" width="0" style="88" hidden="1" customWidth="1"/>
    <col min="39" max="53" width="8.83203125" style="93"/>
    <col min="54" max="54" width="8.83203125" style="94"/>
    <col min="55" max="16384" width="8.83203125" style="1"/>
  </cols>
  <sheetData>
    <row r="1" spans="1:54">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row>
    <row r="2" spans="1:54" ht="15" customHeight="1" thickBot="1">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row>
    <row r="3" spans="1:54" ht="20" customHeight="1" thickBot="1">
      <c r="A3" s="88"/>
      <c r="B3" s="88"/>
      <c r="C3" s="88"/>
      <c r="D3" s="88"/>
      <c r="E3" s="86" t="s">
        <v>116</v>
      </c>
      <c r="F3" s="556" t="str">
        <f>HSL_Format</f>
        <v>Peanuts</v>
      </c>
      <c r="G3" s="556"/>
      <c r="H3" s="556"/>
      <c r="I3" s="557"/>
      <c r="J3" s="558" t="s">
        <v>117</v>
      </c>
      <c r="K3" s="558"/>
      <c r="L3" s="556">
        <f>HSL_Division</f>
        <v>2</v>
      </c>
      <c r="M3" s="556"/>
      <c r="N3" s="556"/>
      <c r="O3" s="556"/>
      <c r="P3" s="556"/>
      <c r="Q3" s="87" t="s">
        <v>118</v>
      </c>
      <c r="R3" s="556" t="str">
        <f>HSL_Round</f>
        <v>3 Final</v>
      </c>
      <c r="S3" s="556"/>
      <c r="T3" s="557"/>
      <c r="U3" s="89"/>
      <c r="V3" s="89"/>
      <c r="W3" s="89"/>
      <c r="X3" s="89"/>
      <c r="Y3" s="89"/>
      <c r="Z3" s="89"/>
      <c r="AA3" s="89"/>
      <c r="AB3" s="89"/>
    </row>
    <row r="4" spans="1:54" ht="13.5" thickBot="1">
      <c r="A4" s="88"/>
      <c r="B4" s="88"/>
      <c r="C4" s="88"/>
      <c r="D4" s="88"/>
      <c r="E4" s="559" t="s">
        <v>119</v>
      </c>
      <c r="F4" s="560"/>
      <c r="G4" s="560"/>
      <c r="H4" s="560"/>
      <c r="I4" s="561" t="str">
        <f>GALA_Venue</f>
        <v>Hitchin</v>
      </c>
      <c r="J4" s="562"/>
      <c r="K4" s="562"/>
      <c r="L4" s="562"/>
      <c r="M4" s="562"/>
      <c r="N4" s="562"/>
      <c r="O4" s="562"/>
      <c r="P4" s="563"/>
      <c r="Q4" s="564" t="s">
        <v>120</v>
      </c>
      <c r="R4" s="565"/>
      <c r="S4" s="565"/>
      <c r="T4" s="565"/>
      <c r="U4" s="566"/>
      <c r="V4" s="567">
        <f>HSL_GalaDate</f>
        <v>43288</v>
      </c>
      <c r="W4" s="568"/>
      <c r="X4" s="568"/>
      <c r="Y4" s="568"/>
      <c r="Z4" s="568"/>
      <c r="AA4" s="568"/>
      <c r="AB4" s="569"/>
    </row>
    <row r="5" spans="1:54" ht="13.5" thickBot="1">
      <c r="A5" s="88"/>
      <c r="B5" s="88"/>
      <c r="C5" s="88"/>
      <c r="D5" s="88"/>
      <c r="E5" s="90" t="s">
        <v>121</v>
      </c>
      <c r="F5" s="570">
        <v>1</v>
      </c>
      <c r="G5" s="571"/>
      <c r="H5" s="91" t="s">
        <v>121</v>
      </c>
      <c r="I5" s="572">
        <v>2</v>
      </c>
      <c r="J5" s="572"/>
      <c r="K5" s="90" t="s">
        <v>121</v>
      </c>
      <c r="L5" s="572">
        <v>3</v>
      </c>
      <c r="M5" s="573"/>
      <c r="N5" s="91" t="s">
        <v>121</v>
      </c>
      <c r="O5" s="572">
        <v>4</v>
      </c>
      <c r="P5" s="572"/>
      <c r="Q5" s="90" t="s">
        <v>121</v>
      </c>
      <c r="R5" s="572">
        <v>5</v>
      </c>
      <c r="S5" s="573"/>
      <c r="T5" s="91" t="s">
        <v>121</v>
      </c>
      <c r="U5" s="572">
        <v>6</v>
      </c>
      <c r="V5" s="572"/>
      <c r="W5" s="90" t="s">
        <v>121</v>
      </c>
      <c r="X5" s="572">
        <v>7</v>
      </c>
      <c r="Y5" s="573"/>
      <c r="Z5" s="90" t="s">
        <v>121</v>
      </c>
      <c r="AA5" s="572">
        <v>8</v>
      </c>
      <c r="AB5" s="573"/>
    </row>
    <row r="6" spans="1:54" ht="16.5" thickBot="1">
      <c r="A6" s="88"/>
      <c r="B6" s="125"/>
      <c r="C6" s="124"/>
      <c r="D6" s="88"/>
      <c r="E6" s="547" t="str">
        <f>Lane1_Club</f>
        <v>Hemel</v>
      </c>
      <c r="F6" s="548"/>
      <c r="G6" s="549"/>
      <c r="H6" s="547" t="str">
        <f>Lane2_Club</f>
        <v>Berkhamsted</v>
      </c>
      <c r="I6" s="548"/>
      <c r="J6" s="549"/>
      <c r="K6" s="547" t="str">
        <f>Lane3_Club</f>
        <v>Watford</v>
      </c>
      <c r="L6" s="548"/>
      <c r="M6" s="549"/>
      <c r="N6" s="547" t="str">
        <f>Lane4_Club</f>
        <v>Costa</v>
      </c>
      <c r="O6" s="548"/>
      <c r="P6" s="549"/>
      <c r="Q6" s="547" t="str">
        <f>Lane5_Club</f>
        <v>Cheshunt</v>
      </c>
      <c r="R6" s="548"/>
      <c r="S6" s="549"/>
      <c r="T6" s="547" t="str">
        <f>Lane6_Club</f>
        <v>Tring</v>
      </c>
      <c r="U6" s="548"/>
      <c r="V6" s="549"/>
      <c r="W6" s="547" t="str">
        <f>Lane7_Club</f>
        <v>Royston</v>
      </c>
      <c r="X6" s="548"/>
      <c r="Y6" s="549"/>
      <c r="Z6" s="547" t="str">
        <f>Lane8_Club</f>
        <v>Hitchin</v>
      </c>
      <c r="AA6" s="548"/>
      <c r="AB6" s="549"/>
    </row>
    <row r="7" spans="1:54">
      <c r="A7" s="88"/>
      <c r="B7" s="88"/>
      <c r="C7" s="88"/>
      <c r="D7" s="88"/>
      <c r="E7" s="541" t="s">
        <v>114</v>
      </c>
      <c r="F7" s="543">
        <f>IF(F9="","",IF(F9&lt;1,"",NumberOfTeams - SUM(($F$9&lt;$I$9),($F$9&lt;$L$9),($F$9&lt;$O$9),($F$9&lt;$R$9),($F$9&lt;$U$9),($F$9&lt;$X$9),($F$9&lt;$AA$9))))</f>
        <v>7</v>
      </c>
      <c r="G7" s="544"/>
      <c r="H7" s="541" t="s">
        <v>114</v>
      </c>
      <c r="I7" s="543">
        <f>IF(I9="","",IF(I9&lt;1,"",NumberOfTeams - SUM(($I$9&lt;$F$9),($I$9&lt;$L$9),($I$9&lt;$O$9),($I$9&lt;$R$9),($I$9&lt;$U$9),($I$9&lt;$X$9),($I$9&lt;$AA$9))))</f>
        <v>3</v>
      </c>
      <c r="J7" s="544"/>
      <c r="K7" s="541" t="s">
        <v>114</v>
      </c>
      <c r="L7" s="543">
        <f>IF(L9="","",IF(L9&lt;1,"",NumberOfTeams - SUM(($L$9&lt;$F$9),($L$9&lt;$I$9),($L$9&lt;$O$9),($L$9&lt;$R$9),($L$9&lt;$U$9),($L$9&lt;$X$9),($L$9&lt;$AA$9))))</f>
        <v>5</v>
      </c>
      <c r="M7" s="544"/>
      <c r="N7" s="541" t="s">
        <v>114</v>
      </c>
      <c r="O7" s="543">
        <f>IF(O9="","",IF(O9&lt;1,"",NumberOfTeams - SUM(($O$9&lt;$F$9),($O$9&lt;$I$9),($O$9&lt;$L$9),($O$9&lt;$R$9),($O$9&lt;$U$9),($O$9&lt;$X$9),($O$9&lt;$AA$9))))</f>
        <v>4</v>
      </c>
      <c r="P7" s="544"/>
      <c r="Q7" s="541" t="s">
        <v>114</v>
      </c>
      <c r="R7" s="543">
        <f>IF(R9="","",IF(R9&lt;1,"",NumberOfTeams - SUM(($R$9&lt;$F$9),($R$9&lt;$I$9),($R$9&lt;$L$9),($R$9&lt;$O$9),($R$9&lt;$U$9),($R$9&lt;$X$9),($R$9&lt;$AA$9))))</f>
        <v>1</v>
      </c>
      <c r="S7" s="544"/>
      <c r="T7" s="541" t="s">
        <v>114</v>
      </c>
      <c r="U7" s="543">
        <f>IF(U9="","",IF(U9&lt;1,"",NumberOfTeams - SUM(($U$9&lt;$F$9),($U$9&lt;$I$9),($U$9&lt;$L$9),($U$9&lt;$O$9),($U$9&lt;$R$9),($U$9&lt;$X$9),($U$9&lt;$AA$9))))</f>
        <v>2</v>
      </c>
      <c r="V7" s="544"/>
      <c r="W7" s="541" t="s">
        <v>114</v>
      </c>
      <c r="X7" s="543">
        <f>IF(X9="","",IF(X9&lt;1,"",NumberOfTeams - SUM(($X$9&lt;$F$9),($X$9&lt;$I$9),($X$9&lt;$L$9),($X$9&lt;$O$9),($X$9&lt;$R$9),($X$9&lt;$U$9),($X$9&lt;$AA$9))))</f>
        <v>6</v>
      </c>
      <c r="Y7" s="544"/>
      <c r="Z7" s="541" t="s">
        <v>114</v>
      </c>
      <c r="AA7" s="543">
        <f>IF(AA9="","",IF(AA9&lt;1,"",NumberOfTeams - SUM(($AA$9&lt;$F$9),($AA$9&lt;$I$9),($AA$9&lt;$L$9),($AA$9&lt;$O$9),($AA$9&lt;$R$9),($AA$9&lt;$U$9),($AA$9&lt;$X$9))))</f>
        <v>8</v>
      </c>
      <c r="AB7" s="544"/>
    </row>
    <row r="8" spans="1:54" ht="13.5" thickBot="1">
      <c r="A8" s="88">
        <v>0</v>
      </c>
      <c r="B8" s="88"/>
      <c r="C8" s="88"/>
      <c r="D8" s="88"/>
      <c r="E8" s="542"/>
      <c r="F8" s="545"/>
      <c r="G8" s="546"/>
      <c r="H8" s="542"/>
      <c r="I8" s="545"/>
      <c r="J8" s="546"/>
      <c r="K8" s="542"/>
      <c r="L8" s="545"/>
      <c r="M8" s="546"/>
      <c r="N8" s="542"/>
      <c r="O8" s="545"/>
      <c r="P8" s="546"/>
      <c r="Q8" s="542"/>
      <c r="R8" s="545"/>
      <c r="S8" s="546"/>
      <c r="T8" s="542"/>
      <c r="U8" s="545"/>
      <c r="V8" s="546"/>
      <c r="W8" s="542"/>
      <c r="X8" s="545"/>
      <c r="Y8" s="546"/>
      <c r="Z8" s="542"/>
      <c r="AA8" s="545"/>
      <c r="AB8" s="546"/>
    </row>
    <row r="9" spans="1:54" ht="13.5" thickBot="1">
      <c r="A9" s="132">
        <v>0</v>
      </c>
      <c r="B9" s="88"/>
      <c r="C9" s="88"/>
      <c r="D9" s="88"/>
      <c r="E9" s="554" t="s">
        <v>115</v>
      </c>
      <c r="F9" s="550">
        <f>SUM(G12:G207)</f>
        <v>277.5</v>
      </c>
      <c r="G9" s="551"/>
      <c r="H9" s="554" t="s">
        <v>115</v>
      </c>
      <c r="I9" s="550">
        <f>SUM(J12:J207)</f>
        <v>195</v>
      </c>
      <c r="J9" s="551"/>
      <c r="K9" s="554" t="s">
        <v>115</v>
      </c>
      <c r="L9" s="550">
        <f>SUM(M12:M207)</f>
        <v>226</v>
      </c>
      <c r="M9" s="551"/>
      <c r="N9" s="554" t="s">
        <v>115</v>
      </c>
      <c r="O9" s="550">
        <f>SUM(P12:P207)</f>
        <v>209</v>
      </c>
      <c r="P9" s="551"/>
      <c r="Q9" s="554" t="s">
        <v>115</v>
      </c>
      <c r="R9" s="550">
        <f>SUM(S12:S207)</f>
        <v>135</v>
      </c>
      <c r="S9" s="551"/>
      <c r="T9" s="554" t="s">
        <v>115</v>
      </c>
      <c r="U9" s="550">
        <f>SUM(V12:V207)</f>
        <v>178</v>
      </c>
      <c r="V9" s="551"/>
      <c r="W9" s="554" t="s">
        <v>115</v>
      </c>
      <c r="X9" s="550">
        <f>SUM(Y12:Y207)</f>
        <v>259</v>
      </c>
      <c r="Y9" s="551"/>
      <c r="Z9" s="554" t="s">
        <v>115</v>
      </c>
      <c r="AA9" s="550">
        <f>SUM(AB12:AB207)</f>
        <v>291.5</v>
      </c>
      <c r="AB9" s="551"/>
    </row>
    <row r="10" spans="1:54" ht="16.5" thickBot="1">
      <c r="A10" s="132">
        <v>0</v>
      </c>
      <c r="B10" s="88"/>
      <c r="C10" s="88"/>
      <c r="D10" s="88"/>
      <c r="E10" s="555"/>
      <c r="F10" s="552"/>
      <c r="G10" s="553"/>
      <c r="H10" s="555"/>
      <c r="I10" s="552"/>
      <c r="J10" s="553"/>
      <c r="K10" s="555"/>
      <c r="L10" s="552"/>
      <c r="M10" s="553"/>
      <c r="N10" s="555"/>
      <c r="O10" s="552"/>
      <c r="P10" s="553"/>
      <c r="Q10" s="555"/>
      <c r="R10" s="552"/>
      <c r="S10" s="553"/>
      <c r="T10" s="555"/>
      <c r="U10" s="552"/>
      <c r="V10" s="553"/>
      <c r="W10" s="555"/>
      <c r="X10" s="552"/>
      <c r="Y10" s="553"/>
      <c r="Z10" s="555"/>
      <c r="AA10" s="552"/>
      <c r="AB10" s="553"/>
      <c r="AD10" s="119" t="s">
        <v>133</v>
      </c>
      <c r="AE10" s="115"/>
      <c r="AF10" s="115"/>
      <c r="AG10" s="115"/>
      <c r="AH10" s="115"/>
      <c r="AI10" s="115"/>
      <c r="AJ10" s="115"/>
      <c r="AK10" s="116"/>
      <c r="AL10" s="70"/>
    </row>
    <row r="11" spans="1:54" s="85" customFormat="1" ht="16.5" thickBot="1">
      <c r="A11" s="133">
        <v>0</v>
      </c>
      <c r="B11" s="539" t="s">
        <v>112</v>
      </c>
      <c r="C11" s="540"/>
      <c r="D11" s="540"/>
      <c r="E11" s="95" t="s">
        <v>113</v>
      </c>
      <c r="F11" s="95" t="s">
        <v>114</v>
      </c>
      <c r="G11" s="95" t="s">
        <v>115</v>
      </c>
      <c r="H11" s="95" t="s">
        <v>113</v>
      </c>
      <c r="I11" s="95" t="s">
        <v>114</v>
      </c>
      <c r="J11" s="95" t="s">
        <v>115</v>
      </c>
      <c r="K11" s="95" t="s">
        <v>113</v>
      </c>
      <c r="L11" s="95" t="s">
        <v>114</v>
      </c>
      <c r="M11" s="95" t="s">
        <v>115</v>
      </c>
      <c r="N11" s="95" t="s">
        <v>113</v>
      </c>
      <c r="O11" s="95" t="s">
        <v>114</v>
      </c>
      <c r="P11" s="97" t="s">
        <v>115</v>
      </c>
      <c r="Q11" s="95" t="s">
        <v>113</v>
      </c>
      <c r="R11" s="95" t="s">
        <v>114</v>
      </c>
      <c r="S11" s="95" t="s">
        <v>115</v>
      </c>
      <c r="T11" s="95" t="s">
        <v>113</v>
      </c>
      <c r="U11" s="95" t="s">
        <v>114</v>
      </c>
      <c r="V11" s="95" t="s">
        <v>115</v>
      </c>
      <c r="W11" s="95" t="s">
        <v>113</v>
      </c>
      <c r="X11" s="95" t="s">
        <v>114</v>
      </c>
      <c r="Y11" s="95" t="s">
        <v>115</v>
      </c>
      <c r="Z11" s="95" t="s">
        <v>113</v>
      </c>
      <c r="AA11" s="97" t="s">
        <v>114</v>
      </c>
      <c r="AB11" s="95" t="s">
        <v>115</v>
      </c>
      <c r="AC11" s="129"/>
      <c r="AD11" s="120">
        <v>1</v>
      </c>
      <c r="AE11" s="117">
        <v>2</v>
      </c>
      <c r="AF11" s="117">
        <v>3</v>
      </c>
      <c r="AG11" s="117">
        <v>4</v>
      </c>
      <c r="AH11" s="117">
        <v>5</v>
      </c>
      <c r="AI11" s="117">
        <v>6</v>
      </c>
      <c r="AJ11" s="117">
        <v>7</v>
      </c>
      <c r="AK11" s="118">
        <v>8</v>
      </c>
      <c r="AL11" s="70"/>
      <c r="AM11" s="129"/>
      <c r="AN11" s="129"/>
      <c r="AO11" s="129"/>
      <c r="AP11" s="129"/>
      <c r="AQ11" s="129"/>
      <c r="AR11" s="129"/>
      <c r="AS11" s="129"/>
      <c r="AT11" s="129"/>
      <c r="AU11" s="129"/>
      <c r="AV11" s="129"/>
      <c r="AW11" s="129"/>
      <c r="AX11" s="129"/>
      <c r="AY11" s="129"/>
      <c r="AZ11" s="129"/>
      <c r="BA11" s="129"/>
      <c r="BB11" s="130"/>
    </row>
    <row r="12" spans="1:54" ht="15.75" customHeight="1" thickBot="1">
      <c r="A12" s="131">
        <f>A8+1</f>
        <v>1</v>
      </c>
      <c r="B12" s="531">
        <f>A12</f>
        <v>1</v>
      </c>
      <c r="C12" s="534" t="str">
        <f>IF(HSL_Format="Majors",IF(HSL_Division=1,VLOOKUP(B12,HMLD1_EventList,3,0),IF(HSL_Division=2,VLOOKUP(B12,HMLD2_EventList,3,0),VLOOKUP(B12,HMLD3_EventList,3,0))),IF(HSL_Division=1,VLOOKUP(B12,NutsD1_EventList,3,0),IF(HSL_Division=2,VLOOKUP(B12,NutsD2_EventList,3,0),VLOOKUP(B12,NutsD3_EventList,3,0)))) &amp; " " &amp; IF(HSL_Format="Majors",IF(HSL_Division=1,VLOOKUP(B12,HMLD1_EventList,2,0),IF(HSL_Division=2,VLOOKUP(B12,HMLD2_EventList,2,0),VLOOKUP(B12,HMLD3_EventList,2,0))),IF(HSL_Division=1,VLOOKUP(B12,NutsD1_EventList,2,0),IF(HSL_Division=2,VLOOKUP(B12,NutsD2_EventList,2,0),VLOOKUP(B12,NutsD3_EventList,2,0))))</f>
        <v>Girls Under 11s</v>
      </c>
      <c r="D12" s="535"/>
      <c r="E12" s="96">
        <f>IF(E15 = 0,(0+TEXT(VLOOKUP($B12,Recording_ResultList,F$5+3,0),"00\:00\.00")),0+TEXT(DQRaceTime,"00\:00\.00"))</f>
        <v>2.3703703703703701E-4</v>
      </c>
      <c r="F12" s="98">
        <f>IF($E12=0,0,IF(E$6=0,0,IF($E12&lt;1,SUM(($E12&gt;$H12),($E12&gt;$K12),($E12&gt;$N12),($E12&gt;$Q12),($E12&gt;$T12),($E12&gt;$W12),($E12&gt;$Z12),($E12&gt;$DD12)))-EmptyLanes))</f>
        <v>8</v>
      </c>
      <c r="G12" s="99">
        <f>IF(E12=0,0,IF(E$6=0,0,IF(F12=0,0,IF(E15&gt;0,GalaDQPoints,VLOOKUP((F12+IF(F12=1,($AD12/10),IF(F12=2,($AE12/10),IF(F12=3,($AF12/10),IF(F12=4,($AG12/10),IF(F12=5,($AH12/10),IF(F12=6,($AI12/10),IF(F12=7,($AJ12/10),IF(F12=8,($AK12/10)))))))))),EventPointsList,2)))))</f>
        <v>8</v>
      </c>
      <c r="H12" s="96">
        <f>IF(H15 = 0,(0+TEXT(VLOOKUP($B12,Recording_ResultList,I$5+3,0),"00\:00\.00")),0+TEXT(DQRaceTime,"00\:00\.00"))</f>
        <v>1.7939814814814817E-4</v>
      </c>
      <c r="I12" s="98">
        <f>IF($H12=0,0,IF(H$6=0,0,IF($H12&lt;1,SUM(($H12&gt;$E12),($H12&gt;$K12),($H12&gt;$N12),($H12&gt;$Q12),($H12&gt;$T12),($H12&gt;$W12),($H12&gt;$Z12),($H12&gt;$DD12)))-EmptyLanes))</f>
        <v>1</v>
      </c>
      <c r="J12" s="99">
        <f>IF(H12=0,0,IF(H$6=0,0,IF(I12=0,0,IF(H15&gt;0,GalaDQPoints,VLOOKUP((I12+IF(I12=1,($AD12/10),IF(I12=2,($AE12/10),IF(I12=3,($AF12/10),IF(I12=4,($AG12/10),IF(I12=5,($AH12/10),IF(I12=6,($AI12/10),IF(I12=7,($AJ12/10),IF(I12=8,($AK12/10)))))))))),EventPointsList,2)))))</f>
        <v>1</v>
      </c>
      <c r="K12" s="96">
        <f>IF(K15 = 0,(0+TEXT(VLOOKUP($B12,Recording_ResultList,L$5+3,0),"00\:00\.00")),0+TEXT(DQRaceTime,"00\:00\.00"))</f>
        <v>1.9490740740740742E-4</v>
      </c>
      <c r="L12" s="98">
        <f>IF($K12=0,0,IF(K$6=0,0,IF($K12&lt;1,SUM(($K12&gt;$E12),($K12&gt;$H12),($K12&gt;$N12),($K12&gt;$Q12),($K12&gt;$T12),($K12&gt;$W12),($K12&gt;$Z12),($K12&gt;$DD12)))-EmptyLanes))</f>
        <v>3</v>
      </c>
      <c r="M12" s="99">
        <f>IF(K12=0,0,IF(K$6=0,0,IF(L12=0,0,IF(K15&gt;0,GalaDQPoints,VLOOKUP((L12+IF(L12=1,($AD12/10),IF(L12=2,($AE12/10),IF(L12=3,($AF12/10),IF(L12=4,($AG12/10),IF(L12=5,($AH12/10),IF(L12=6,($AI12/10),IF(L12=7,($AJ12/10),IF(L12=8,($AK12/10)))))))))),EventPointsList,2)))))</f>
        <v>3</v>
      </c>
      <c r="N12" s="96">
        <f>IF(N15 = 0,(0+TEXT(VLOOKUP($B12,Recording_ResultList,O$5+3,0),"00\:00\.00")),0+TEXT(DQRaceTime,"00\:00\.00"))</f>
        <v>1.9560185185185183E-4</v>
      </c>
      <c r="O12" s="98">
        <f>IF($N12=0,0,IF(N$6=0,0,IF($N12&lt;1,SUM(($N12&gt;$E12),($N12&gt;$H12),($N12&gt;$K12),($N12&gt;$Q12),($N12&gt;$T12),($N12&gt;$W12),($N12&gt;$Z12),($N12&gt;$DD12)))-EmptyLanes))</f>
        <v>4</v>
      </c>
      <c r="P12" s="99">
        <f>IF(N12=0,0,IF(N$6=0,0,IF(O12=0,0,IF(N15&gt;0,GalaDQPoints,VLOOKUP((O12+IF(O12=1,($AD12/10),IF(O12=2,($AE12/10),IF(O12=3,($AF12/10),IF(O12=4,($AG12/10),IF(O12=5,($AH12/10),IF(O12=6,($AI12/10),IF(O12=7,($AJ12/10),IF(O12=8,($AK12/10)))))))))),EventPointsList,2)))))</f>
        <v>4</v>
      </c>
      <c r="Q12" s="96">
        <f>IF(Q15 = 0,(0+TEXT(VLOOKUP($B12,Recording_ResultList,R$5+3,0),"00\:00\.00")),0+TEXT(DQRaceTime,"00\:00\.00"))</f>
        <v>1.957175925925926E-4</v>
      </c>
      <c r="R12" s="98">
        <f>IF($Q12=0,0,IF(Q$6=0,0,IF($Q12&lt;1,SUM(($Q12&gt;$E12),($Q12&gt;$H12),($Q12&gt;$K12),($Q12&gt;$N12),($Q12&gt;$T12),($Q12&gt;$W12),($Q12&gt;$Z12),($Q12&gt;$DD12)))-EmptyLanes))</f>
        <v>5</v>
      </c>
      <c r="S12" s="99">
        <f>IF(Q12=0,0,IF(Q$6=0,0,IF(R12=0,0,IF(Q15&gt;0,GalaDQPoints,VLOOKUP((R12+IF(R12=1,($AD12/10),IF(R12=2,($AE12/10),IF(R12=3,($AF12/10),IF(R12=4,($AG12/10),IF(R12=5,($AH12/10),IF(R12=6,($AI12/10),IF(R12=7,($AJ12/10),IF(R12=8,($AK12/10)))))))))),EventPointsList,2)))))</f>
        <v>5</v>
      </c>
      <c r="T12" s="96">
        <f>IF(T15 = 0,(0+TEXT(VLOOKUP($B12,Recording_ResultList,U$5+3,0),"00\:00\.00")),0+TEXT(DQRaceTime,"00\:00\.00"))</f>
        <v>1.974537037037037E-4</v>
      </c>
      <c r="U12" s="98">
        <f>IF($T12=0,0,IF(T$6=0,0,IF($Q12&lt;1,SUM(($T12&gt;$E12),($T12&gt;$H12),($T12&gt;$K12),($T12&gt;$N12),($T12&gt;$Q12),($T12&gt;$W12),($T12&gt;$Z12),($T12&gt;$DD12)))-EmptyLanes))</f>
        <v>6</v>
      </c>
      <c r="V12" s="99">
        <f>IF(T12=0,0,IF(T$6=0,0,IF(U12=0,0,IF(T15&gt;0,GalaDQPoints,VLOOKUP((U12+IF(U12=1,($AD12/10),IF(U12=2,($AE12/10),IF(U12=3,($AF12/10),IF(U12=4,($AG12/10),IF(U12=5,($AH12/10),IF(U12=6,($AI12/10),IF(U12=7,($AJ12/10),IF(U12=8,($AK12/10)))))))))),EventPointsList,2)))))</f>
        <v>6</v>
      </c>
      <c r="W12" s="96">
        <f>IF(W15 = 0,(0+TEXT(VLOOKUP($B12,Recording_ResultList,X$5+3,0),"00\:00\.00")),0+TEXT(DQRaceTime,"00\:00\.00"))</f>
        <v>1.8831018518518521E-4</v>
      </c>
      <c r="X12" s="98">
        <f>IF($W12=0,0,IF(W$6=0,0,IF($W12&lt;1,SUM(($W12&gt;$E12),($W12&gt;$H12),($W12&gt;$K12),($W12&gt;$N12),($W12&gt;$Q12),($W12&gt;$T12),($W12&gt;$Z12),($W12&gt;$DD12)))-EmptyLanes))</f>
        <v>2</v>
      </c>
      <c r="Y12" s="99">
        <f>IF(W12=0,0,IF(W$6=0,0,IF(X12=0,0,IF(W15&gt;0,GalaDQPoints,VLOOKUP((X12+IF(X12=1,($AD12/10),IF(X12=2,($AE12/10),IF(X12=3,($AF12/10),IF(X12=4,($AG12/10),IF(X12=5,($AH12/10),IF(X12=6,($AI12/10),IF(X12=7,($AJ12/10),IF(X12=8,($AK12/10)))))))))),EventPointsList,2)))))</f>
        <v>2</v>
      </c>
      <c r="Z12" s="96">
        <f>IF(Z15 = 0,(0+TEXT(VLOOKUP($B12,Recording_ResultList,AA$5+3,0),"00\:00\.00")),0+TEXT(DQRaceTime,"00\:00\.00"))</f>
        <v>2.0069444444444442E-4</v>
      </c>
      <c r="AA12" s="98">
        <f>IF($Z12=0,0,IF(Z$6=0,0,IF($Z12&lt;1,SUM(($Z12&gt;$E12),($Z12&gt;$H12),($Z12&gt;$K12),($Z12&gt;$N12),($Z12&gt;$Q12),($Z12&gt;$T12),($Z12&gt;$W12),($Z12&gt;$DD12)))-EmptyLanes))</f>
        <v>7</v>
      </c>
      <c r="AB12" s="100">
        <f>IF(Z12=0,0,IF(Z$6=0,0,IF(AA12=0,0,IF(Z15&gt;0,GalaDQPoints,VLOOKUP((AA12+IF(AA12=1,($AD12/10),IF(AA12=2,($AE12/10),IF(AA12=3,($AF12/10),IF(AA12=4,($AG12/10),IF(AA12=5,($AH12/10),IF(AA12=6,($AI12/10),IF(AA12=7,($AJ12/10),IF(AA12=8,($AK12/10)))))))))),EventPointsList,2)))))</f>
        <v>7</v>
      </c>
      <c r="AD12" s="121">
        <f>COUNTIF($F12,1) +COUNTIF($I12, 1)  + COUNTIF($L12, 1)+ COUNTIF($O12, 1)+ COUNTIF($R12, 1)+ COUNTIF($U12, 1)+ COUNTIF($X12, 1)+ COUNTIF($AA12,1)</f>
        <v>1</v>
      </c>
      <c r="AE12" s="122">
        <f>COUNTIF($F12,2) +COUNTIF($I12, 2)  + COUNTIF($L12, 2)+ COUNTIF($O12,2)+ COUNTIF($R12, 2)+ COUNTIF($U12, 2)+ COUNTIF($X12, 2)+ COUNTIF($AA12,2)</f>
        <v>1</v>
      </c>
      <c r="AF12" s="122">
        <f>COUNTIF($F12,3) +COUNTIF($I12, 3)  + COUNTIF($L12, 3)+ COUNTIF($O12, 3)+ COUNTIF($R12, 3)+ COUNTIF($U12, 3)+ COUNTIF($X12, 3)+ COUNTIF($AA12,3)</f>
        <v>1</v>
      </c>
      <c r="AG12" s="122">
        <f>COUNTIF($F12,4) +COUNTIF($I12, 4)  + COUNTIF($L12, 4)+ COUNTIF($O12, 4)+ COUNTIF($R12, 4)+ COUNTIF($U12, 4)+ COUNTIF($X12, 4)+ COUNTIF($AA12,4)</f>
        <v>1</v>
      </c>
      <c r="AH12" s="122">
        <f>COUNTIF($F12,5) +COUNTIF($I12, 5)  + COUNTIF($L12, 5)+ COUNTIF($O12, 5)+ COUNTIF($R12, 5)+ COUNTIF($U12, 5)+ COUNTIF($X12, 5)+ COUNTIF($AA12,5)</f>
        <v>1</v>
      </c>
      <c r="AI12" s="122">
        <f>COUNTIF($F12,6) +COUNTIF($I12, 6)  + COUNTIF($L12, 6)+ COUNTIF($O12, 6)+ COUNTIF($R12, 6)+ COUNTIF($U12, 6)+ COUNTIF($X12, 6)+ COUNTIF($AA12,6)</f>
        <v>1</v>
      </c>
      <c r="AJ12" s="122">
        <f>COUNTIF($F12,7) +COUNTIF($I12, 7)  + COUNTIF($L12, 7)+ COUNTIF($O12, 7)+ COUNTIF($R12, 7)+ COUNTIF($U12, 7)+ COUNTIF($X12, 7)+ COUNTIF($AA12,7)</f>
        <v>1</v>
      </c>
      <c r="AK12" s="123">
        <f>COUNTIF($F12,8) +COUNTIF($I12, 8)  + COUNTIF($L12, 8)+ COUNTIF($O12, 8)+ COUNTIF($R12, 8)+ COUNTIF($U12, 8)+ COUNTIF($X12, 8)+ COUNTIF($AA12,8)</f>
        <v>1</v>
      </c>
      <c r="AL12" s="70"/>
    </row>
    <row r="13" spans="1:54" ht="15" customHeight="1">
      <c r="A13" s="131">
        <f>A9+1</f>
        <v>1</v>
      </c>
      <c r="B13" s="532"/>
      <c r="C13" s="520" t="str">
        <f>IF(HSL_Format="Majors",IF(HSL_Division=1,VLOOKUP(B12,HMLD1_EventList,4,0),IF(HSL_Division=2,VLOOKUP(B12,HMLD2_EventList,4,0),VLOOKUP(B12,HMLD3_EventList,4,0))),IF(HSL_Division=1,VLOOKUP(B12,NutsD1_EventList,4,0),IF(HSL_Division=2,VLOOKUP(B12,NutsD2_EventList,4,0),VLOOKUP(B12,NutsD3_EventList,4,0)))) &amp; " " &amp; IF(HSL_Format="Majors",IF(HSL_Division=1,VLOOKUP(B12,HMLD1_EventList,5,0),IF(HSL_Division=2,VLOOKUP(B12,HMLD2_EventList,5,0),VLOOKUP(B12,HMLD3_EventList,5,0))),IF(HSL_Division=1,VLOOKUP(B12,NutsD1_EventList,5,0),IF(HSL_Division=2,VLOOKUP(B12,NutsD2_EventList,5,0),VLOOKUP(B12,NutsD3_EventList,5,0))))</f>
        <v>25m Freestyle</v>
      </c>
      <c r="D13" s="536"/>
      <c r="E13" s="524" t="str">
        <f>IF(IFERROR(SEARCH("Relay",$C13),0) = 0, IF(IFERROR(SEARCH("Squadron",$C13),0) = 0, VLOOKUP($B12,Lane1_Swimmers,2,0), "Squadron"), "Relay Team")</f>
        <v>Lacey Snailham-Crimmins</v>
      </c>
      <c r="F13" s="525"/>
      <c r="G13" s="526"/>
      <c r="H13" s="524" t="str">
        <f>IF(IFERROR(SEARCH("Relay",$C13),0) = 0, IF(IFERROR(SEARCH("Squadron",$C13),0) = 0, VLOOKUP($B12,Lane2_Swimmers,2,0), "Squadron"), "Relay Team")</f>
        <v>Eva Lawson</v>
      </c>
      <c r="I13" s="525"/>
      <c r="J13" s="526"/>
      <c r="K13" s="524" t="str">
        <f>IF(IFERROR(SEARCH("Relay",$C13),0) = 0, IF(IFERROR(SEARCH("Squadron",$C13),0) = 0, VLOOKUP($B12,Lane3_Swimmers,2,0), "Squadron"), "Relay Team")</f>
        <v>Amelie Bateman</v>
      </c>
      <c r="L13" s="525"/>
      <c r="M13" s="526"/>
      <c r="N13" s="524" t="str">
        <f>IF(IFERROR(SEARCH("Relay",$C13),0) = 0, IF(IFERROR(SEARCH("Squadron",$C13),0) = 0, VLOOKUP($B12,Lane4_Swimmers,2,0), "Squadron"), "Relay Team")</f>
        <v>Georgina Hamilton</v>
      </c>
      <c r="O13" s="525"/>
      <c r="P13" s="526"/>
      <c r="Q13" s="524" t="str">
        <f>IF(IFERROR(SEARCH("Relay",$C13),0) = 0, IF(IFERROR(SEARCH("Squadron",$C13),0) = 0, VLOOKUP($B12,Lane5_Swimmers,2,0), "Squadron"), "Relay Team")</f>
        <v>Sasha Coltman</v>
      </c>
      <c r="R13" s="525"/>
      <c r="S13" s="526"/>
      <c r="T13" s="524" t="str">
        <f>IF(IFERROR(SEARCH("Relay",$C13),0) = 0, IF(IFERROR(SEARCH("Squadron",$C13),0) = 0, VLOOKUP($B12,Lane6_Swimmers,2,0), "Squadron"), "Relay Team")</f>
        <v>Charlotte Matheson</v>
      </c>
      <c r="U13" s="525"/>
      <c r="V13" s="526"/>
      <c r="W13" s="524" t="str">
        <f>IF(IFERROR(SEARCH("Relay",$C13),0) = 0, IF(IFERROR(SEARCH("Squadron",$C13),0) = 0, VLOOKUP($B12,Lane7_Swimmers,2,0), "Squadron"), "Relay Team")</f>
        <v>Alice O'toole</v>
      </c>
      <c r="X13" s="525"/>
      <c r="Y13" s="526"/>
      <c r="Z13" s="524" t="str">
        <f>IF(IFERROR(SEARCH("Relay",$C13),0) = 0, IF(IFERROR(SEARCH("Squadron",$C13),0) = 0, VLOOKUP($B12,Lane7_Swimmers,2,0), "Squadron"), "Relay Team")</f>
        <v>Alice O'toole</v>
      </c>
      <c r="AA13" s="525"/>
      <c r="AB13" s="527"/>
    </row>
    <row r="14" spans="1:54" ht="15" customHeight="1">
      <c r="A14" s="131" t="str">
        <f>TEXT(B12, "#0") &amp; ":Placing"</f>
        <v>1:Placing</v>
      </c>
      <c r="B14" s="532"/>
      <c r="C14" s="520" t="s">
        <v>135</v>
      </c>
      <c r="D14" s="521"/>
      <c r="E14" s="126">
        <f>VLOOKUP(($B12 &amp; ":Placing"),Recording_ResultList,(F$5+3),0)</f>
        <v>8</v>
      </c>
      <c r="F14" s="127">
        <f>F12</f>
        <v>8</v>
      </c>
      <c r="G14" s="128"/>
      <c r="H14" s="126">
        <f>VLOOKUP(($B12 &amp; ":Placing"),Recording_ResultList,(I$5+3),0)</f>
        <v>1</v>
      </c>
      <c r="I14" s="127">
        <f>I12</f>
        <v>1</v>
      </c>
      <c r="J14" s="128"/>
      <c r="K14" s="126">
        <f>VLOOKUP(($B12 &amp; ":Placing"),Recording_ResultList,(L$5+3),0)</f>
        <v>3</v>
      </c>
      <c r="L14" s="127">
        <f>L12</f>
        <v>3</v>
      </c>
      <c r="M14" s="128"/>
      <c r="N14" s="126">
        <f>VLOOKUP(($B12 &amp; ":Placing"),Recording_ResultList,(O$5+3),0)</f>
        <v>4</v>
      </c>
      <c r="O14" s="127">
        <f>O12</f>
        <v>4</v>
      </c>
      <c r="P14" s="128"/>
      <c r="Q14" s="126">
        <f>VLOOKUP(($B12 &amp; ":Placing"),Recording_ResultList,(R$5+3),0)</f>
        <v>5</v>
      </c>
      <c r="R14" s="127">
        <f>R12</f>
        <v>5</v>
      </c>
      <c r="S14" s="128"/>
      <c r="T14" s="126">
        <f>VLOOKUP(($B12 &amp; ":Placing"),Recording_ResultList,(U$5+3),0)</f>
        <v>6</v>
      </c>
      <c r="U14" s="127">
        <f>U12</f>
        <v>6</v>
      </c>
      <c r="V14" s="128"/>
      <c r="W14" s="126">
        <f>VLOOKUP(($B12 &amp; ":Placing"),Recording_ResultList,(X$5+3),0)</f>
        <v>2</v>
      </c>
      <c r="X14" s="127">
        <f>X12</f>
        <v>2</v>
      </c>
      <c r="Y14" s="128"/>
      <c r="Z14" s="126">
        <f>VLOOKUP(($B12 &amp; ":Placing"),Recording_ResultList,(AA$5+3),0)</f>
        <v>7</v>
      </c>
      <c r="AA14" s="127">
        <f>AA12</f>
        <v>7</v>
      </c>
      <c r="AB14" s="128"/>
    </row>
    <row r="15" spans="1:54" ht="16" customHeight="1" thickBot="1">
      <c r="A15" s="131">
        <f>A11+1</f>
        <v>1</v>
      </c>
      <c r="B15" s="533"/>
      <c r="C15" s="537" t="s">
        <v>122</v>
      </c>
      <c r="D15" s="538"/>
      <c r="E15" s="528">
        <f>VLOOKUP(($B12 &amp; ": DQ Reason"),Recording_ResultList,(F$5+3),0)</f>
        <v>0</v>
      </c>
      <c r="F15" s="529"/>
      <c r="G15" s="530"/>
      <c r="H15" s="528">
        <f>VLOOKUP(($B12 &amp; ": DQ Reason"),Recording_ResultList,(I$5+3),0)</f>
        <v>0</v>
      </c>
      <c r="I15" s="529"/>
      <c r="J15" s="530"/>
      <c r="K15" s="528">
        <f>VLOOKUP(($B12 &amp; ": DQ Reason"),Recording_ResultList,(L$5+3),0)</f>
        <v>0</v>
      </c>
      <c r="L15" s="529"/>
      <c r="M15" s="530"/>
      <c r="N15" s="528">
        <f>VLOOKUP(($B12 &amp; ": DQ Reason"),Recording_ResultList,(O$5+3),0)</f>
        <v>0</v>
      </c>
      <c r="O15" s="529"/>
      <c r="P15" s="530"/>
      <c r="Q15" s="528">
        <f>VLOOKUP(($B12 &amp; ": DQ Reason"),Recording_ResultList,(R$5+3),0)</f>
        <v>0</v>
      </c>
      <c r="R15" s="529"/>
      <c r="S15" s="530"/>
      <c r="T15" s="528">
        <f>VLOOKUP(($B12 &amp; ": DQ Reason"),Recording_ResultList,(U$5+3),0)</f>
        <v>0</v>
      </c>
      <c r="U15" s="529"/>
      <c r="V15" s="530"/>
      <c r="W15" s="528">
        <f>VLOOKUP(($B12 &amp; ": DQ Reason"),Recording_ResultList,(X$5+3),0)</f>
        <v>0</v>
      </c>
      <c r="X15" s="529"/>
      <c r="Y15" s="530"/>
      <c r="Z15" s="528">
        <f>VLOOKUP(($B12 &amp; ": DQ Reason"),Recording_ResultList,(AA$5+3),0)</f>
        <v>0</v>
      </c>
      <c r="AA15" s="529"/>
      <c r="AB15" s="530"/>
      <c r="AC15" s="93">
        <f>COUNTIF(E15:AB15, "&gt;0")</f>
        <v>0</v>
      </c>
    </row>
    <row r="16" spans="1:54" ht="15" customHeight="1" thickBot="1">
      <c r="A16" s="131">
        <f>A12+1</f>
        <v>2</v>
      </c>
      <c r="B16" s="531">
        <f>A16</f>
        <v>2</v>
      </c>
      <c r="C16" s="534" t="str">
        <f>IF(HSL_Format="Majors",IF(HSL_Division=1,VLOOKUP(B16,HMLD1_EventList,3,0),IF(HSL_Division=2,VLOOKUP(B16,HMLD2_EventList,3,0),VLOOKUP(B16,HMLD3_EventList,3,0))),IF(HSL_Division=1,VLOOKUP(B16,NutsD1_EventList,3,0),IF(HSL_Division=2,VLOOKUP(B16,NutsD2_EventList,3,0),VLOOKUP(B16,NutsD3_EventList,3,0)))) &amp; " " &amp; IF(HSL_Format="Majors",IF(HSL_Division=1,VLOOKUP(B16,HMLD1_EventList,2,0),IF(HSL_Division=2,VLOOKUP(B16,HMLD2_EventList,2,0),VLOOKUP(B16,HMLD3_EventList,2,0))),IF(HSL_Division=1,VLOOKUP(B16,NutsD1_EventList,2,0),IF(HSL_Division=2,VLOOKUP(B16,NutsD2_EventList,2,0),VLOOKUP(B16,NutsD3_EventList,2,0))))</f>
        <v>Boys Under 11s</v>
      </c>
      <c r="D16" s="535"/>
      <c r="E16" s="96">
        <f>IF(E19 = 0,(0+TEXT(VLOOKUP($B16,Recording_ResultList,F$5+3,0),"00\:00\.00")),0+TEXT(DQRaceTime,"00\:00\.00"))</f>
        <v>2.1875E-4</v>
      </c>
      <c r="F16" s="98">
        <f>IF($E16=0,0,IF(E$6=0,0,IF($E16&lt;1,SUM(($E16&gt;$H16),($E16&gt;$K16),($E16&gt;$N16),($E16&gt;$Q16),($E16&gt;$T16),($E16&gt;$W16),($E16&gt;$Z16),($E16&gt;$DD16)))-EmptyLanes))</f>
        <v>8</v>
      </c>
      <c r="G16" s="99">
        <f>IF(E16=0,0,IF(E$6=0,0,IF(F16=0,0,IF(E19&gt;0,GalaDQPoints,VLOOKUP((F16+IF(F16=1,($AD16/10),IF(F16=2,($AE16/10),IF(F16=3,($AF16/10),IF(F16=4,($AG16/10),IF(F16=5,($AH16/10),IF(F16=6,($AI16/10),IF(F16=7,($AJ16/10),IF(F16=8,($AK16/10)))))))))),EventPointsList,2)))))</f>
        <v>8</v>
      </c>
      <c r="H16" s="96">
        <f>IF(H19 = 0,(0+TEXT(VLOOKUP($B16,Recording_ResultList,I$5+3,0),"00\:00\.00")),0+TEXT(DQRaceTime,"00\:00\.00"))</f>
        <v>2.1863425925925926E-4</v>
      </c>
      <c r="I16" s="98">
        <f>IF($H16=0,0,IF(H$6=0,0,IF($H16&lt;1,SUM(($H16&gt;$E16),($H16&gt;$K16),($H16&gt;$N16),($H16&gt;$Q16),($H16&gt;$T16),($H16&gt;$W16),($H16&gt;$Z16),($H16&gt;$DD16)))-EmptyLanes))</f>
        <v>7</v>
      </c>
      <c r="J16" s="99">
        <f>IF(H16=0,0,IF(H$6=0,0,IF(I16=0,0,IF(H19&gt;0,GalaDQPoints,VLOOKUP((I16+IF(I16=1,($AD16/10),IF(I16=2,($AE16/10),IF(I16=3,($AF16/10),IF(I16=4,($AG16/10),IF(I16=5,($AH16/10),IF(I16=6,($AI16/10),IF(I16=7,($AJ16/10),IF(I16=8,($AK16/10)))))))))),EventPointsList,2)))))</f>
        <v>7</v>
      </c>
      <c r="K16" s="96">
        <f>IF(K19 = 0,(0+TEXT(VLOOKUP($B16,Recording_ResultList,L$5+3,0),"00\:00\.00")),0+TEXT(DQRaceTime,"00\:00\.00"))</f>
        <v>1.8159722222222223E-4</v>
      </c>
      <c r="L16" s="98">
        <f>IF($K16=0,0,IF(K$6=0,0,IF($K16&lt;1,SUM(($K16&gt;$E16),($K16&gt;$H16),($K16&gt;$N16),($K16&gt;$Q16),($K16&gt;$T16),($K16&gt;$W16),($K16&gt;$Z16),($K16&gt;$DD16)))-EmptyLanes))</f>
        <v>1</v>
      </c>
      <c r="M16" s="99">
        <f>IF(K16=0,0,IF(K$6=0,0,IF(L16=0,0,IF(K19&gt;0,GalaDQPoints,VLOOKUP((L16+IF(L16=1,($AD16/10),IF(L16=2,($AE16/10),IF(L16=3,($AF16/10),IF(L16=4,($AG16/10),IF(L16=5,($AH16/10),IF(L16=6,($AI16/10),IF(L16=7,($AJ16/10),IF(L16=8,($AK16/10)))))))))),EventPointsList,2)))))</f>
        <v>1</v>
      </c>
      <c r="N16" s="96">
        <f>IF(N19 = 0,(0+TEXT(VLOOKUP($B16,Recording_ResultList,O$5+3,0),"00\:00\.00")),0+TEXT(DQRaceTime,"00\:00\.00"))</f>
        <v>1.9317129629629629E-4</v>
      </c>
      <c r="O16" s="98">
        <f>IF($N16=0,0,IF(N$6=0,0,IF($N16&lt;1,SUM(($N16&gt;$E16),($N16&gt;$H16),($N16&gt;$K16),($N16&gt;$Q16),($N16&gt;$T16),($N16&gt;$W16),($N16&gt;$Z16),($N16&gt;$DD16)))-EmptyLanes))</f>
        <v>3</v>
      </c>
      <c r="P16" s="99">
        <f>IF(N16=0,0,IF(N$6=0,0,IF(O16=0,0,IF(N19&gt;0,GalaDQPoints,VLOOKUP((O16+IF(O16=1,($AD16/10),IF(O16=2,($AE16/10),IF(O16=3,($AF16/10),IF(O16=4,($AG16/10),IF(O16=5,($AH16/10),IF(O16=6,($AI16/10),IF(O16=7,($AJ16/10),IF(O16=8,($AK16/10)))))))))),EventPointsList,2)))))</f>
        <v>3</v>
      </c>
      <c r="Q16" s="96">
        <f>IF(Q19 = 0,(0+TEXT(VLOOKUP($B16,Recording_ResultList,R$5+3,0),"00\:00\.00")),0+TEXT(DQRaceTime,"00\:00\.00"))</f>
        <v>1.8194444444444445E-4</v>
      </c>
      <c r="R16" s="98">
        <f>IF($Q16=0,0,IF(Q$6=0,0,IF($Q16&lt;1,SUM(($Q16&gt;$E16),($Q16&gt;$H16),($Q16&gt;$K16),($Q16&gt;$N16),($Q16&gt;$T16),($Q16&gt;$W16),($Q16&gt;$Z16),($Q16&gt;$DD16)))-EmptyLanes))</f>
        <v>2</v>
      </c>
      <c r="S16" s="99">
        <f>IF(Q16=0,0,IF(Q$6=0,0,IF(R16=0,0,IF(Q19&gt;0,GalaDQPoints,VLOOKUP((R16+IF(R16=1,($AD16/10),IF(R16=2,($AE16/10),IF(R16=3,($AF16/10),IF(R16=4,($AG16/10),IF(R16=5,($AH16/10),IF(R16=6,($AI16/10),IF(R16=7,($AJ16/10),IF(R16=8,($AK16/10)))))))))),EventPointsList,2)))))</f>
        <v>2</v>
      </c>
      <c r="T16" s="96">
        <f>IF(T19 = 0,(0+TEXT(VLOOKUP($B16,Recording_ResultList,U$5+3,0),"00\:00\.00")),0+TEXT(DQRaceTime,"00\:00\.00"))</f>
        <v>1.9895833333333335E-4</v>
      </c>
      <c r="U16" s="98">
        <f>IF($T16=0,0,IF(T$6=0,0,IF($Q16&lt;1,SUM(($T16&gt;$E16),($T16&gt;$H16),($T16&gt;$K16),($T16&gt;$N16),($T16&gt;$Q16),($T16&gt;$W16),($T16&gt;$Z16),($T16&gt;$DD16)))-EmptyLanes))</f>
        <v>5</v>
      </c>
      <c r="V16" s="99">
        <f>IF(T16=0,0,IF(T$6=0,0,IF(U16=0,0,IF(T19&gt;0,GalaDQPoints,VLOOKUP((U16+IF(U16=1,($AD16/10),IF(U16=2,($AE16/10),IF(U16=3,($AF16/10),IF(U16=4,($AG16/10),IF(U16=5,($AH16/10),IF(U16=6,($AI16/10),IF(U16=7,($AJ16/10),IF(U16=8,($AK16/10)))))))))),EventPointsList,2)))))</f>
        <v>5</v>
      </c>
      <c r="W16" s="96">
        <f>IF(W19 = 0,(0+TEXT(VLOOKUP($B16,Recording_ResultList,X$5+3,0),"00\:00\.00")),0+TEXT(DQRaceTime,"00\:00\.00"))</f>
        <v>1.957175925925926E-4</v>
      </c>
      <c r="X16" s="98">
        <f>IF($W16=0,0,IF(W$6=0,0,IF($W16&lt;1,SUM(($W16&gt;$E16),($W16&gt;$H16),($W16&gt;$K16),($W16&gt;$N16),($W16&gt;$Q16),($W16&gt;$T16),($W16&gt;$Z16),($W16&gt;$DD16)))-EmptyLanes))</f>
        <v>4</v>
      </c>
      <c r="Y16" s="99">
        <f>IF(W16=0,0,IF(W$6=0,0,IF(X16=0,0,IF(W19&gt;0,GalaDQPoints,VLOOKUP((X16+IF(X16=1,($AD16/10),IF(X16=2,($AE16/10),IF(X16=3,($AF16/10),IF(X16=4,($AG16/10),IF(X16=5,($AH16/10),IF(X16=6,($AI16/10),IF(X16=7,($AJ16/10),IF(X16=8,($AK16/10)))))))))),EventPointsList,2)))))</f>
        <v>4</v>
      </c>
      <c r="Z16" s="96">
        <f>IF(Z19 = 0,(0+TEXT(VLOOKUP($B16,Recording_ResultList,AA$5+3,0),"00\:00\.00")),0+TEXT(DQRaceTime,"00\:00\.00"))</f>
        <v>2.185185185185185E-4</v>
      </c>
      <c r="AA16" s="98">
        <f>IF($Z16=0,0,IF(Z$6=0,0,IF($Z16&lt;1,SUM(($Z16&gt;$E16),($Z16&gt;$H16),($Z16&gt;$K16),($Z16&gt;$N16),($Z16&gt;$Q16),($Z16&gt;$T16),($Z16&gt;$W16),($Z16&gt;$DD16)))-EmptyLanes))</f>
        <v>6</v>
      </c>
      <c r="AB16" s="100">
        <f>IF(Z16=0,0,IF(Z$6=0,0,IF(AA16=0,0,IF(Z19&gt;0,GalaDQPoints,VLOOKUP((AA16+IF(AA16=1,($AD16/10),IF(AA16=2,($AE16/10),IF(AA16=3,($AF16/10),IF(AA16=4,($AG16/10),IF(AA16=5,($AH16/10),IF(AA16=6,($AI16/10),IF(AA16=7,($AJ16/10),IF(AA16=8,($AK16/10)))))))))),EventPointsList,2)))))</f>
        <v>6</v>
      </c>
      <c r="AD16" s="121">
        <f>COUNTIF($F16,1) +COUNTIF($I16, 1)  + COUNTIF($L16, 1)+ COUNTIF($O16, 1)+ COUNTIF($R16, 1)+ COUNTIF($U16, 1)+ COUNTIF($X16, 1)+ COUNTIF($AA16,1)</f>
        <v>1</v>
      </c>
      <c r="AE16" s="122">
        <f>COUNTIF($F16,2) +COUNTIF($I16, 2)  + COUNTIF($L16, 2)+ COUNTIF($O16,2)+ COUNTIF($R16, 2)+ COUNTIF($U16, 2)+ COUNTIF($X16, 2)+ COUNTIF($AA16,2)</f>
        <v>1</v>
      </c>
      <c r="AF16" s="122">
        <f>COUNTIF($F16,3) +COUNTIF($I16, 3)  + COUNTIF($L16, 3)+ COUNTIF($O16, 3)+ COUNTIF($R16, 3)+ COUNTIF($U16, 3)+ COUNTIF($X16, 3)+ COUNTIF($AA16,3)</f>
        <v>1</v>
      </c>
      <c r="AG16" s="122">
        <f>COUNTIF($F16,4) +COUNTIF($I16, 4)  + COUNTIF($L16, 4)+ COUNTIF($O16, 4)+ COUNTIF($R16, 4)+ COUNTIF($U16, 4)+ COUNTIF($X16, 4)+ COUNTIF($AA16,4)</f>
        <v>1</v>
      </c>
      <c r="AH16" s="122">
        <f>COUNTIF($F16,5) +COUNTIF($I16, 5)  + COUNTIF($L16, 5)+ COUNTIF($O16, 5)+ COUNTIF($R16, 5)+ COUNTIF($U16, 5)+ COUNTIF($X16, 5)+ COUNTIF($AA16,5)</f>
        <v>1</v>
      </c>
      <c r="AI16" s="122">
        <f>COUNTIF($F16,6) +COUNTIF($I16, 6)  + COUNTIF($L16, 6)+ COUNTIF($O16, 6)+ COUNTIF($R16, 6)+ COUNTIF($U16, 6)+ COUNTIF($X16, 6)+ COUNTIF($AA16,6)</f>
        <v>1</v>
      </c>
      <c r="AJ16" s="122">
        <f>COUNTIF($F16,7) +COUNTIF($I16, 7)  + COUNTIF($L16, 7)+ COUNTIF($O16, 7)+ COUNTIF($R16, 7)+ COUNTIF($U16, 7)+ COUNTIF($X16, 7)+ COUNTIF($AA16,7)</f>
        <v>1</v>
      </c>
      <c r="AK16" s="123">
        <f>COUNTIF($F16,8) +COUNTIF($I16, 8)  + COUNTIF($L16, 8)+ COUNTIF($O16, 8)+ COUNTIF($R16, 8)+ COUNTIF($U16, 8)+ COUNTIF($X16, 8)+ COUNTIF($AA16,8)</f>
        <v>1</v>
      </c>
      <c r="AL16" s="70"/>
    </row>
    <row r="17" spans="1:38" ht="15.75" customHeight="1">
      <c r="A17" s="131">
        <f>A13+1</f>
        <v>2</v>
      </c>
      <c r="B17" s="532"/>
      <c r="C17" s="520" t="str">
        <f>IF(HSL_Format="Majors",IF(HSL_Division=1,VLOOKUP(B16,HMLD1_EventList,4,0),IF(HSL_Division=2,VLOOKUP(B16,HMLD2_EventList,4,0),VLOOKUP(B16,HMLD3_EventList,4,0))),IF(HSL_Division=1,VLOOKUP(B16,NutsD1_EventList,4,0),IF(HSL_Division=2,VLOOKUP(B16,NutsD2_EventList,4,0),VLOOKUP(B16,NutsD3_EventList,4,0)))) &amp; " " &amp; IF(HSL_Format="Majors",IF(HSL_Division=1,VLOOKUP(B16,HMLD1_EventList,5,0),IF(HSL_Division=2,VLOOKUP(B16,HMLD2_EventList,5,0),VLOOKUP(B16,HMLD3_EventList,5,0))),IF(HSL_Division=1,VLOOKUP(B16,NutsD1_EventList,5,0),IF(HSL_Division=2,VLOOKUP(B16,NutsD2_EventList,5,0),VLOOKUP(B16,NutsD3_EventList,5,0))))</f>
        <v>25m Freestyle</v>
      </c>
      <c r="D17" s="536"/>
      <c r="E17" s="524" t="str">
        <f>IF(IFERROR(SEARCH("Relay",$C17),0) = 0, IF(IFERROR(SEARCH("Squadron",$C17),0) = 0, VLOOKUP($B16,Lane1_Swimmers,2,0), "Squadron"), "Relay Team")</f>
        <v>Jake Harvey</v>
      </c>
      <c r="F17" s="525"/>
      <c r="G17" s="526"/>
      <c r="H17" s="524" t="str">
        <f>IF(IFERROR(SEARCH("Relay",$C17),0) = 0, IF(IFERROR(SEARCH("Squadron",$C17),0) = 0, VLOOKUP($B16,Lane2_Swimmers,2,0), "Squadron"), "Relay Team")</f>
        <v>Fionn Clare</v>
      </c>
      <c r="I17" s="525"/>
      <c r="J17" s="526"/>
      <c r="K17" s="524" t="str">
        <f>IF(IFERROR(SEARCH("Relay",$C17),0) = 0, IF(IFERROR(SEARCH("Squadron",$C17),0) = 0, VLOOKUP($B16,Lane3_Swimmers,2,0), "Squadron"), "Relay Team")</f>
        <v>Jeffrey Gill</v>
      </c>
      <c r="L17" s="525"/>
      <c r="M17" s="526"/>
      <c r="N17" s="524" t="str">
        <f>IF(IFERROR(SEARCH("Relay",$C17),0) = 0, IF(IFERROR(SEARCH("Squadron",$C17),0) = 0, VLOOKUP($B16,Lane4_Swimmers,2,0), "Squadron"), "Relay Team")</f>
        <v>Isaac Mortimer</v>
      </c>
      <c r="O17" s="525"/>
      <c r="P17" s="526"/>
      <c r="Q17" s="524" t="str">
        <f>IF(IFERROR(SEARCH("Relay",$C17),0) = 0, IF(IFERROR(SEARCH("Squadron",$C17),0) = 0, VLOOKUP($B16,Lane5_Swimmers,2,0), "Squadron"), "Relay Team")</f>
        <v>Daniel Williams</v>
      </c>
      <c r="R17" s="525"/>
      <c r="S17" s="526"/>
      <c r="T17" s="524" t="str">
        <f>IF(IFERROR(SEARCH("Relay",$C17),0) = 0, IF(IFERROR(SEARCH("Squadron",$C17),0) = 0, VLOOKUP($B16,Lane6_Swimmers,2,0), "Squadron"), "Relay Team")</f>
        <v>Joseph Pyefinch</v>
      </c>
      <c r="U17" s="525"/>
      <c r="V17" s="526"/>
      <c r="W17" s="524" t="str">
        <f>IF(IFERROR(SEARCH("Relay",$C17),0) = 0, IF(IFERROR(SEARCH("Squadron",$C17),0) = 0, VLOOKUP($B16,Lane7_Swimmers,2,0), "Squadron"), "Relay Team")</f>
        <v>Toby Pendrick</v>
      </c>
      <c r="X17" s="525"/>
      <c r="Y17" s="526"/>
      <c r="Z17" s="524" t="str">
        <f>IF(IFERROR(SEARCH("Relay",$C17),0) = 0, IF(IFERROR(SEARCH("Squadron",$C17),0) = 0, VLOOKUP($B16,Lane7_Swimmers,2,0), "Squadron"), "Relay Team")</f>
        <v>Toby Pendrick</v>
      </c>
      <c r="AA17" s="525"/>
      <c r="AB17" s="527"/>
    </row>
    <row r="18" spans="1:38" ht="15.75" customHeight="1">
      <c r="A18" s="131" t="str">
        <f>TEXT(B16, "#0") &amp; ":Placing"</f>
        <v>2:Placing</v>
      </c>
      <c r="B18" s="532"/>
      <c r="C18" s="520" t="s">
        <v>135</v>
      </c>
      <c r="D18" s="521"/>
      <c r="E18" s="126">
        <f>VLOOKUP(($B16 &amp; ":Placing"),Recording_ResultList,(F$5+3),0)</f>
        <v>8</v>
      </c>
      <c r="F18" s="134">
        <f>F16</f>
        <v>8</v>
      </c>
      <c r="G18" s="135"/>
      <c r="H18" s="126">
        <f>VLOOKUP(($B16 &amp; ":Placing"),Recording_ResultList,(I$5+3),0)</f>
        <v>7</v>
      </c>
      <c r="I18" s="134">
        <f>I16</f>
        <v>7</v>
      </c>
      <c r="J18" s="135"/>
      <c r="K18" s="126">
        <f>VLOOKUP(($B16 &amp; ":Placing"),Recording_ResultList,(L$5+3),0)</f>
        <v>1</v>
      </c>
      <c r="L18" s="134">
        <f>L16</f>
        <v>1</v>
      </c>
      <c r="M18" s="135"/>
      <c r="N18" s="126">
        <f>VLOOKUP(($B16 &amp; ":Placing"),Recording_ResultList,(O$5+3),0)</f>
        <v>3</v>
      </c>
      <c r="O18" s="134">
        <f>O16</f>
        <v>3</v>
      </c>
      <c r="P18" s="135"/>
      <c r="Q18" s="126">
        <f>VLOOKUP(($B16 &amp; ":Placing"),Recording_ResultList,(R$5+3),0)</f>
        <v>2</v>
      </c>
      <c r="R18" s="134">
        <f>R16</f>
        <v>2</v>
      </c>
      <c r="S18" s="135"/>
      <c r="T18" s="126">
        <f>VLOOKUP(($B16 &amp; ":Placing"),Recording_ResultList,(U$5+3),0)</f>
        <v>5</v>
      </c>
      <c r="U18" s="134">
        <f>U16</f>
        <v>5</v>
      </c>
      <c r="V18" s="135"/>
      <c r="W18" s="126">
        <f>VLOOKUP(($B16 &amp; ":Placing"),Recording_ResultList,(X$5+3),0)</f>
        <v>4</v>
      </c>
      <c r="X18" s="134">
        <f>X16</f>
        <v>4</v>
      </c>
      <c r="Y18" s="135"/>
      <c r="Z18" s="126">
        <f>VLOOKUP(($B16 &amp; ":Placing"),Recording_ResultList,(AA$5+3),0)</f>
        <v>6</v>
      </c>
      <c r="AA18" s="134">
        <f>AA16</f>
        <v>6</v>
      </c>
      <c r="AB18" s="135"/>
    </row>
    <row r="19" spans="1:38" ht="16.5" customHeight="1" thickBot="1">
      <c r="A19" s="131">
        <f>A15+1</f>
        <v>2</v>
      </c>
      <c r="B19" s="533"/>
      <c r="C19" s="537" t="s">
        <v>122</v>
      </c>
      <c r="D19" s="538"/>
      <c r="E19" s="528">
        <f>VLOOKUP(($B16 &amp; ": DQ Reason"),Recording_ResultList,(F$5+3),0)</f>
        <v>0</v>
      </c>
      <c r="F19" s="529"/>
      <c r="G19" s="530"/>
      <c r="H19" s="528">
        <f>VLOOKUP(($B16 &amp; ": DQ Reason"),Recording_ResultList,(I$5+3),0)</f>
        <v>0</v>
      </c>
      <c r="I19" s="529"/>
      <c r="J19" s="530"/>
      <c r="K19" s="528">
        <f>VLOOKUP(($B16 &amp; ": DQ Reason"),Recording_ResultList,(L$5+3),0)</f>
        <v>0</v>
      </c>
      <c r="L19" s="529"/>
      <c r="M19" s="530"/>
      <c r="N19" s="528">
        <f>VLOOKUP(($B16 &amp; ": DQ Reason"),Recording_ResultList,(O$5+3),0)</f>
        <v>0</v>
      </c>
      <c r="O19" s="529"/>
      <c r="P19" s="530"/>
      <c r="Q19" s="528">
        <f>VLOOKUP(($B16 &amp; ": DQ Reason"),Recording_ResultList,(R$5+3),0)</f>
        <v>0</v>
      </c>
      <c r="R19" s="529"/>
      <c r="S19" s="530"/>
      <c r="T19" s="528">
        <f>VLOOKUP(($B16 &amp; ": DQ Reason"),Recording_ResultList,(U$5+3),0)</f>
        <v>0</v>
      </c>
      <c r="U19" s="529"/>
      <c r="V19" s="530"/>
      <c r="W19" s="528">
        <f>VLOOKUP(($B16 &amp; ": DQ Reason"),Recording_ResultList,(X$5+3),0)</f>
        <v>0</v>
      </c>
      <c r="X19" s="529"/>
      <c r="Y19" s="530"/>
      <c r="Z19" s="528">
        <f>VLOOKUP(($B16 &amp; ": DQ Reason"),Recording_ResultList,(AA$5+3),0)</f>
        <v>0</v>
      </c>
      <c r="AA19" s="529"/>
      <c r="AB19" s="530"/>
      <c r="AC19" s="93">
        <f>COUNTIF(E19:AB19, "&gt;0")</f>
        <v>0</v>
      </c>
    </row>
    <row r="20" spans="1:38" ht="15" customHeight="1" thickBot="1">
      <c r="A20" s="131">
        <f>A16+1</f>
        <v>3</v>
      </c>
      <c r="B20" s="531">
        <f>A20</f>
        <v>3</v>
      </c>
      <c r="C20" s="534" t="str">
        <f>IF(HSL_Format="Majors",IF(HSL_Division=1,VLOOKUP(B20,HMLD1_EventList,3,0),IF(HSL_Division=2,VLOOKUP(B20,HMLD2_EventList,3,0),VLOOKUP(B20,HMLD3_EventList,3,0))),IF(HSL_Division=1,VLOOKUP(B20,NutsD1_EventList,3,0),IF(HSL_Division=2,VLOOKUP(B20,NutsD2_EventList,3,0),VLOOKUP(B20,NutsD3_EventList,3,0)))) &amp; " " &amp; IF(HSL_Format="Majors",IF(HSL_Division=1,VLOOKUP(B20,HMLD1_EventList,2,0),IF(HSL_Division=2,VLOOKUP(B20,HMLD2_EventList,2,0),VLOOKUP(B20,HMLD3_EventList,2,0))),IF(HSL_Division=1,VLOOKUP(B20,NutsD1_EventList,2,0),IF(HSL_Division=2,VLOOKUP(B20,NutsD2_EventList,2,0),VLOOKUP(B20,NutsD3_EventList,2,0))))</f>
        <v>Girls Under 12s</v>
      </c>
      <c r="D20" s="535"/>
      <c r="E20" s="96">
        <f>IF(E23 = 0,(0+TEXT(VLOOKUP($B20,Recording_ResultList,F$5+3,0),"00\:00\.00")),0+TEXT(DQRaceTime,"00\:00\.00"))</f>
        <v>5.0208333333333344E-4</v>
      </c>
      <c r="F20" s="98">
        <f>IF($E20=0,0,IF(E$6=0,0,IF($E20&lt;1,SUM(($E20&gt;$H20),($E20&gt;$K20),($E20&gt;$N20),($E20&gt;$Q20),($E20&gt;$T20),($E20&gt;$W20),($E20&gt;$Z20),($E20&gt;$DD20)))-EmptyLanes))</f>
        <v>6</v>
      </c>
      <c r="G20" s="99">
        <f>IF(E20=0,0,IF(E$6=0,0,IF(F20=0,0,IF(E23&gt;0,GalaDQPoints,VLOOKUP((F20+IF(F20=1,($AD20/10),IF(F20=2,($AE20/10),IF(F20=3,($AF20/10),IF(F20=4,($AG20/10),IF(F20=5,($AH20/10),IF(F20=6,($AI20/10),IF(F20=7,($AJ20/10),IF(F20=8,($AK20/10)))))))))),EventPointsList,2)))))</f>
        <v>6</v>
      </c>
      <c r="H20" s="96">
        <f>IF(H23 = 0,(0+TEXT(VLOOKUP($B20,Recording_ResultList,I$5+3,0),"00\:00\.00")),0+TEXT(DQRaceTime,"00\:00\.00"))</f>
        <v>4.5868055555555565E-4</v>
      </c>
      <c r="I20" s="98">
        <f>IF($H20=0,0,IF(H$6=0,0,IF($H20&lt;1,SUM(($H20&gt;$E20),($H20&gt;$K20),($H20&gt;$N20),($H20&gt;$Q20),($H20&gt;$T20),($H20&gt;$W20),($H20&gt;$Z20),($H20&gt;$DD20)))-EmptyLanes))</f>
        <v>1</v>
      </c>
      <c r="J20" s="99">
        <f>IF(H20=0,0,IF(H$6=0,0,IF(I20=0,0,IF(H23&gt;0,GalaDQPoints,VLOOKUP((I20+IF(I20=1,($AD20/10),IF(I20=2,($AE20/10),IF(I20=3,($AF20/10),IF(I20=4,($AG20/10),IF(I20=5,($AH20/10),IF(I20=6,($AI20/10),IF(I20=7,($AJ20/10),IF(I20=8,($AK20/10)))))))))),EventPointsList,2)))))</f>
        <v>1</v>
      </c>
      <c r="K20" s="96">
        <f>IF(K23 = 0,(0+TEXT(VLOOKUP($B20,Recording_ResultList,L$5+3,0),"00\:00\.00")),0+TEXT(DQRaceTime,"00\:00\.00"))</f>
        <v>4.726851851851852E-4</v>
      </c>
      <c r="L20" s="98">
        <f>IF($K20=0,0,IF(K$6=0,0,IF($K20&lt;1,SUM(($K20&gt;$E20),($K20&gt;$H20),($K20&gt;$N20),($K20&gt;$Q20),($K20&gt;$T20),($K20&gt;$W20),($K20&gt;$Z20),($K20&gt;$DD20)))-EmptyLanes))</f>
        <v>4</v>
      </c>
      <c r="M20" s="99">
        <f>IF(K20=0,0,IF(K$6=0,0,IF(L20=0,0,IF(K23&gt;0,GalaDQPoints,VLOOKUP((L20+IF(L20=1,($AD20/10),IF(L20=2,($AE20/10),IF(L20=3,($AF20/10),IF(L20=4,($AG20/10),IF(L20=5,($AH20/10),IF(L20=6,($AI20/10),IF(L20=7,($AJ20/10),IF(L20=8,($AK20/10)))))))))),EventPointsList,2)))))</f>
        <v>4</v>
      </c>
      <c r="N20" s="96">
        <f>IF(N23 = 0,(0+TEXT(VLOOKUP($B20,Recording_ResultList,O$5+3,0),"00\:00\.00")),0+TEXT(DQRaceTime,"00\:00\.00"))</f>
        <v>4.7835648148148146E-4</v>
      </c>
      <c r="O20" s="98">
        <f>IF($N20=0,0,IF(N$6=0,0,IF($N20&lt;1,SUM(($N20&gt;$E20),($N20&gt;$H20),($N20&gt;$K20),($N20&gt;$Q20),($N20&gt;$T20),($N20&gt;$W20),($N20&gt;$Z20),($N20&gt;$DD20)))-EmptyLanes))</f>
        <v>5</v>
      </c>
      <c r="P20" s="99">
        <f>IF(N20=0,0,IF(N$6=0,0,IF(O20=0,0,IF(N23&gt;0,GalaDQPoints,VLOOKUP((O20+IF(O20=1,($AD20/10),IF(O20=2,($AE20/10),IF(O20=3,($AF20/10),IF(O20=4,($AG20/10),IF(O20=5,($AH20/10),IF(O20=6,($AI20/10),IF(O20=7,($AJ20/10),IF(O20=8,($AK20/10)))))))))),EventPointsList,2)))))</f>
        <v>5</v>
      </c>
      <c r="Q20" s="96">
        <f>IF(Q23 = 0,(0+TEXT(VLOOKUP($B20,Recording_ResultList,R$5+3,0),"00\:00\.00")),0+TEXT(DQRaceTime,"00\:00\.00"))</f>
        <v>4.5879629629629628E-4</v>
      </c>
      <c r="R20" s="98">
        <f>IF($Q20=0,0,IF(Q$6=0,0,IF($Q20&lt;1,SUM(($Q20&gt;$E20),($Q20&gt;$H20),($Q20&gt;$K20),($Q20&gt;$N20),($Q20&gt;$T20),($Q20&gt;$W20),($Q20&gt;$Z20),($Q20&gt;$DD20)))-EmptyLanes))</f>
        <v>2</v>
      </c>
      <c r="S20" s="99">
        <f>IF(Q20=0,0,IF(Q$6=0,0,IF(R20=0,0,IF(Q23&gt;0,GalaDQPoints,VLOOKUP((R20+IF(R20=1,($AD20/10),IF(R20=2,($AE20/10),IF(R20=3,($AF20/10),IF(R20=4,($AG20/10),IF(R20=5,($AH20/10),IF(R20=6,($AI20/10),IF(R20=7,($AJ20/10),IF(R20=8,($AK20/10)))))))))),EventPointsList,2)))))</f>
        <v>2</v>
      </c>
      <c r="T20" s="96">
        <f>IF(T23 = 0,(0+TEXT(VLOOKUP($B20,Recording_ResultList,U$5+3,0),"00\:00\.00")),0+TEXT(DQRaceTime,"00\:00\.00"))</f>
        <v>4.6076388888888897E-4</v>
      </c>
      <c r="U20" s="98">
        <f>IF($T20=0,0,IF(T$6=0,0,IF($Q20&lt;1,SUM(($T20&gt;$E20),($T20&gt;$H20),($T20&gt;$K20),($T20&gt;$N20),($T20&gt;$Q20),($T20&gt;$W20),($T20&gt;$Z20),($T20&gt;$DD20)))-EmptyLanes))</f>
        <v>3</v>
      </c>
      <c r="V20" s="99">
        <f>IF(T20=0,0,IF(T$6=0,0,IF(U20=0,0,IF(T23&gt;0,GalaDQPoints,VLOOKUP((U20+IF(U20=1,($AD20/10),IF(U20=2,($AE20/10),IF(U20=3,($AF20/10),IF(U20=4,($AG20/10),IF(U20=5,($AH20/10),IF(U20=6,($AI20/10),IF(U20=7,($AJ20/10),IF(U20=8,($AK20/10)))))))))),EventPointsList,2)))))</f>
        <v>3</v>
      </c>
      <c r="W20" s="96">
        <f>IF(W23 = 0,(0+TEXT(VLOOKUP($B20,Recording_ResultList,X$5+3,0),"00\:00\.00")),0+TEXT(DQRaceTime,"00\:00\.00"))</f>
        <v>4.1666550925925923E-2</v>
      </c>
      <c r="X20" s="98">
        <f>IF($W20=0,0,IF(W$6=0,0,IF($W20&lt;1,SUM(($W20&gt;$E20),($W20&gt;$H20),($W20&gt;$K20),($W20&gt;$N20),($W20&gt;$Q20),($W20&gt;$T20),($W20&gt;$Z20),($W20&gt;$DD20)))-EmptyLanes))</f>
        <v>8</v>
      </c>
      <c r="Y20" s="99">
        <f>IF(W20=0,0,IF(W$6=0,0,IF(X20=0,0,IF(W23&gt;0,GalaDQPoints,VLOOKUP((X20+IF(X20=1,($AD20/10),IF(X20=2,($AE20/10),IF(X20=3,($AF20/10),IF(X20=4,($AG20/10),IF(X20=5,($AH20/10),IF(X20=6,($AI20/10),IF(X20=7,($AJ20/10),IF(X20=8,($AK20/10)))))))))),EventPointsList,2)))))</f>
        <v>9</v>
      </c>
      <c r="Z20" s="96">
        <f>IF(Z23 = 0,(0+TEXT(VLOOKUP($B20,Recording_ResultList,AA$5+3,0),"00\:00\.00")),0+TEXT(DQRaceTime,"00\:00\.00"))</f>
        <v>5.8877314814814816E-4</v>
      </c>
      <c r="AA20" s="98">
        <f>IF($Z20=0,0,IF(Z$6=0,0,IF($Z20&lt;1,SUM(($Z20&gt;$E20),($Z20&gt;$H20),($Z20&gt;$K20),($Z20&gt;$N20),($Z20&gt;$Q20),($Z20&gt;$T20),($Z20&gt;$W20),($Z20&gt;$DD20)))-EmptyLanes))</f>
        <v>7</v>
      </c>
      <c r="AB20" s="100">
        <f>IF(Z20=0,0,IF(Z$6=0,0,IF(AA20=0,0,IF(Z23&gt;0,GalaDQPoints,VLOOKUP((AA20+IF(AA20=1,($AD20/10),IF(AA20=2,($AE20/10),IF(AA20=3,($AF20/10),IF(AA20=4,($AG20/10),IF(AA20=5,($AH20/10),IF(AA20=6,($AI20/10),IF(AA20=7,($AJ20/10),IF(AA20=8,($AK20/10)))))))))),EventPointsList,2)))))</f>
        <v>7</v>
      </c>
      <c r="AD20" s="121">
        <f>COUNTIF($F20,1) +COUNTIF($I20, 1)  + COUNTIF($L20, 1)+ COUNTIF($O20, 1)+ COUNTIF($R20, 1)+ COUNTIF($U20, 1)+ COUNTIF($X20, 1)+ COUNTIF($AA20,1)</f>
        <v>1</v>
      </c>
      <c r="AE20" s="122">
        <f>COUNTIF($F20,2) +COUNTIF($I20, 2)  + COUNTIF($L20, 2)+ COUNTIF($O20,2)+ COUNTIF($R20, 2)+ COUNTIF($U20, 2)+ COUNTIF($X20, 2)+ COUNTIF($AA20,2)</f>
        <v>1</v>
      </c>
      <c r="AF20" s="122">
        <f>COUNTIF($F20,3) +COUNTIF($I20, 3)  + COUNTIF($L20, 3)+ COUNTIF($O20, 3)+ COUNTIF($R20, 3)+ COUNTIF($U20, 3)+ COUNTIF($X20, 3)+ COUNTIF($AA20,3)</f>
        <v>1</v>
      </c>
      <c r="AG20" s="122">
        <f>COUNTIF($F20,4) +COUNTIF($I20, 4)  + COUNTIF($L20, 4)+ COUNTIF($O20, 4)+ COUNTIF($R20, 4)+ COUNTIF($U20, 4)+ COUNTIF($X20, 4)+ COUNTIF($AA20,4)</f>
        <v>1</v>
      </c>
      <c r="AH20" s="122">
        <f>COUNTIF($F20,5) +COUNTIF($I20, 5)  + COUNTIF($L20, 5)+ COUNTIF($O20, 5)+ COUNTIF($R20, 5)+ COUNTIF($U20, 5)+ COUNTIF($X20, 5)+ COUNTIF($AA20,5)</f>
        <v>1</v>
      </c>
      <c r="AI20" s="122">
        <f>COUNTIF($F20,6) +COUNTIF($I20, 6)  + COUNTIF($L20, 6)+ COUNTIF($O20, 6)+ COUNTIF($R20, 6)+ COUNTIF($U20, 6)+ COUNTIF($X20, 6)+ COUNTIF($AA20,6)</f>
        <v>1</v>
      </c>
      <c r="AJ20" s="122">
        <f>COUNTIF($F20,7) +COUNTIF($I20, 7)  + COUNTIF($L20, 7)+ COUNTIF($O20, 7)+ COUNTIF($R20, 7)+ COUNTIF($U20, 7)+ COUNTIF($X20, 7)+ COUNTIF($AA20,7)</f>
        <v>1</v>
      </c>
      <c r="AK20" s="123">
        <f>COUNTIF($F20,8) +COUNTIF($I20, 8)  + COUNTIF($L20, 8)+ COUNTIF($O20, 8)+ COUNTIF($R20, 8)+ COUNTIF($U20, 8)+ COUNTIF($X20, 8)+ COUNTIF($AA20,8)</f>
        <v>1</v>
      </c>
      <c r="AL20" s="70"/>
    </row>
    <row r="21" spans="1:38" ht="15.75" customHeight="1">
      <c r="A21" s="131">
        <f>A17+1</f>
        <v>3</v>
      </c>
      <c r="B21" s="532"/>
      <c r="C21" s="520" t="str">
        <f>IF(HSL_Format="Majors",IF(HSL_Division=1,VLOOKUP(B20,HMLD1_EventList,4,0),IF(HSL_Division=2,VLOOKUP(B20,HMLD2_EventList,4,0),VLOOKUP(B20,HMLD3_EventList,4,0))),IF(HSL_Division=1,VLOOKUP(B20,NutsD1_EventList,4,0),IF(HSL_Division=2,VLOOKUP(B20,NutsD2_EventList,4,0),VLOOKUP(B20,NutsD3_EventList,4,0)))) &amp; " " &amp; IF(HSL_Format="Majors",IF(HSL_Division=1,VLOOKUP(B20,HMLD1_EventList,5,0),IF(HSL_Division=2,VLOOKUP(B20,HMLD2_EventList,5,0),VLOOKUP(B20,HMLD3_EventList,5,0))),IF(HSL_Division=1,VLOOKUP(B20,NutsD1_EventList,5,0),IF(HSL_Division=2,VLOOKUP(B20,NutsD2_EventList,5,0),VLOOKUP(B20,NutsD3_EventList,5,0))))</f>
        <v>50m Backstroke</v>
      </c>
      <c r="D21" s="536"/>
      <c r="E21" s="524" t="str">
        <f>IF(IFERROR(SEARCH("Relay",$C21),0) = 0, IF(IFERROR(SEARCH("Squadron",$C21),0) = 0, VLOOKUP($B20,Lane1_Swimmers,2,0), "Squadron"), "Relay Team")</f>
        <v>Mia Maslen Wollington</v>
      </c>
      <c r="F21" s="525"/>
      <c r="G21" s="526"/>
      <c r="H21" s="524" t="str">
        <f>IF(IFERROR(SEARCH("Relay",$C21),0) = 0, IF(IFERROR(SEARCH("Squadron",$C21),0) = 0, VLOOKUP($B20,Lane2_Swimmers,2,0), "Squadron"), "Relay Team")</f>
        <v>Christina Soulsby</v>
      </c>
      <c r="I21" s="525"/>
      <c r="J21" s="526"/>
      <c r="K21" s="524" t="str">
        <f>IF(IFERROR(SEARCH("Relay",$C21),0) = 0, IF(IFERROR(SEARCH("Squadron",$C21),0) = 0, VLOOKUP($B20,Lane3_Swimmers,2,0), "Squadron"), "Relay Team")</f>
        <v>Zoe Ryan</v>
      </c>
      <c r="L21" s="525"/>
      <c r="M21" s="526"/>
      <c r="N21" s="524" t="str">
        <f>IF(IFERROR(SEARCH("Relay",$C21),0) = 0, IF(IFERROR(SEARCH("Squadron",$C21),0) = 0, VLOOKUP($B20,Lane4_Swimmers,2,0), "Squadron"), "Relay Team")</f>
        <v>Florence Dye</v>
      </c>
      <c r="O21" s="525"/>
      <c r="P21" s="526"/>
      <c r="Q21" s="524" t="str">
        <f>IF(IFERROR(SEARCH("Relay",$C21),0) = 0, IF(IFERROR(SEARCH("Squadron",$C21),0) = 0, VLOOKUP($B20,Lane5_Swimmers,2,0), "Squadron"), "Relay Team")</f>
        <v>Emily Pickard</v>
      </c>
      <c r="R21" s="525"/>
      <c r="S21" s="526"/>
      <c r="T21" s="524" t="str">
        <f>IF(IFERROR(SEARCH("Relay",$C21),0) = 0, IF(IFERROR(SEARCH("Squadron",$C21),0) = 0, VLOOKUP($B20,Lane6_Swimmers,2,0), "Squadron"), "Relay Team")</f>
        <v>Lucy Bee</v>
      </c>
      <c r="U21" s="525"/>
      <c r="V21" s="526"/>
      <c r="W21" s="524" t="str">
        <f>IF(IFERROR(SEARCH("Relay",$C21),0) = 0, IF(IFERROR(SEARCH("Squadron",$C21),0) = 0, VLOOKUP($B20,Lane7_Swimmers,2,0), "Squadron"), "Relay Team")</f>
        <v>Abi Frost</v>
      </c>
      <c r="X21" s="525"/>
      <c r="Y21" s="526"/>
      <c r="Z21" s="524" t="str">
        <f>IF(IFERROR(SEARCH("Relay",$C21),0) = 0, IF(IFERROR(SEARCH("Squadron",$C21),0) = 0, VLOOKUP($B20,Lane7_Swimmers,2,0), "Squadron"), "Relay Team")</f>
        <v>Abi Frost</v>
      </c>
      <c r="AA21" s="525"/>
      <c r="AB21" s="527"/>
    </row>
    <row r="22" spans="1:38" ht="15.75" customHeight="1">
      <c r="A22" s="131" t="str">
        <f>TEXT(B20, "#0") &amp; ":Placing"</f>
        <v>3:Placing</v>
      </c>
      <c r="B22" s="532"/>
      <c r="C22" s="520" t="s">
        <v>135</v>
      </c>
      <c r="D22" s="521"/>
      <c r="E22" s="126">
        <f>VLOOKUP(($B20 &amp; ":Placing"),Recording_ResultList,(F$5+3),0)</f>
        <v>6</v>
      </c>
      <c r="F22" s="134">
        <f>F20</f>
        <v>6</v>
      </c>
      <c r="G22" s="135"/>
      <c r="H22" s="126">
        <f>VLOOKUP(($B20 &amp; ":Placing"),Recording_ResultList,(I$5+3),0)</f>
        <v>1</v>
      </c>
      <c r="I22" s="134">
        <f>I20</f>
        <v>1</v>
      </c>
      <c r="J22" s="135"/>
      <c r="K22" s="126">
        <f>VLOOKUP(($B20 &amp; ":Placing"),Recording_ResultList,(L$5+3),0)</f>
        <v>4</v>
      </c>
      <c r="L22" s="134">
        <f>L20</f>
        <v>4</v>
      </c>
      <c r="M22" s="135"/>
      <c r="N22" s="126">
        <f>VLOOKUP(($B20 &amp; ":Placing"),Recording_ResultList,(O$5+3),0)</f>
        <v>5</v>
      </c>
      <c r="O22" s="134">
        <f>O20</f>
        <v>5</v>
      </c>
      <c r="P22" s="135"/>
      <c r="Q22" s="126">
        <f>VLOOKUP(($B20 &amp; ":Placing"),Recording_ResultList,(R$5+3),0)</f>
        <v>2</v>
      </c>
      <c r="R22" s="134">
        <f>R20</f>
        <v>2</v>
      </c>
      <c r="S22" s="135"/>
      <c r="T22" s="126">
        <f>VLOOKUP(($B20 &amp; ":Placing"),Recording_ResultList,(U$5+3),0)</f>
        <v>3</v>
      </c>
      <c r="U22" s="134">
        <f>U20</f>
        <v>3</v>
      </c>
      <c r="V22" s="135"/>
      <c r="W22" s="126">
        <f>VLOOKUP(($B20 &amp; ":Placing"),Recording_ResultList,(X$5+3),0)</f>
        <v>0</v>
      </c>
      <c r="X22" s="134">
        <f>X20</f>
        <v>8</v>
      </c>
      <c r="Y22" s="135"/>
      <c r="Z22" s="126">
        <f>VLOOKUP(($B20 &amp; ":Placing"),Recording_ResultList,(AA$5+3),0)</f>
        <v>7</v>
      </c>
      <c r="AA22" s="134">
        <f>AA20</f>
        <v>7</v>
      </c>
      <c r="AB22" s="135"/>
    </row>
    <row r="23" spans="1:38" ht="16" customHeight="1" thickBot="1">
      <c r="A23" s="131">
        <f>A19+1</f>
        <v>3</v>
      </c>
      <c r="B23" s="533"/>
      <c r="C23" s="537" t="s">
        <v>122</v>
      </c>
      <c r="D23" s="538"/>
      <c r="E23" s="528">
        <f>VLOOKUP(($B20 &amp; ": DQ Reason"),Recording_ResultList,(F$5+3),0)</f>
        <v>0</v>
      </c>
      <c r="F23" s="529"/>
      <c r="G23" s="530"/>
      <c r="H23" s="528">
        <f>VLOOKUP(($B20 &amp; ": DQ Reason"),Recording_ResultList,(I$5+3),0)</f>
        <v>0</v>
      </c>
      <c r="I23" s="529"/>
      <c r="J23" s="530"/>
      <c r="K23" s="528">
        <f>VLOOKUP(($B20 &amp; ": DQ Reason"),Recording_ResultList,(L$5+3),0)</f>
        <v>0</v>
      </c>
      <c r="L23" s="529"/>
      <c r="M23" s="530"/>
      <c r="N23" s="528">
        <f>VLOOKUP(($B20 &amp; ": DQ Reason"),Recording_ResultList,(O$5+3),0)</f>
        <v>0</v>
      </c>
      <c r="O23" s="529"/>
      <c r="P23" s="530"/>
      <c r="Q23" s="528">
        <f>VLOOKUP(($B20 &amp; ": DQ Reason"),Recording_ResultList,(R$5+3),0)</f>
        <v>0</v>
      </c>
      <c r="R23" s="529"/>
      <c r="S23" s="530"/>
      <c r="T23" s="528">
        <f>VLOOKUP(($B20 &amp; ": DQ Reason"),Recording_ResultList,(U$5+3),0)</f>
        <v>0</v>
      </c>
      <c r="U23" s="529"/>
      <c r="V23" s="530"/>
      <c r="W23" s="528">
        <f>VLOOKUP(($B20 &amp; ": DQ Reason"),Recording_ResultList,(X$5+3),0)</f>
        <v>4.4000000000000004</v>
      </c>
      <c r="X23" s="529"/>
      <c r="Y23" s="530"/>
      <c r="Z23" s="528">
        <f>VLOOKUP(($B20 &amp; ": DQ Reason"),Recording_ResultList,(AA$5+3),0)</f>
        <v>0</v>
      </c>
      <c r="AA23" s="529"/>
      <c r="AB23" s="530"/>
      <c r="AC23" s="93">
        <f>COUNTIF(E23:AB23, "&gt;0")</f>
        <v>1</v>
      </c>
    </row>
    <row r="24" spans="1:38" ht="15" customHeight="1" thickBot="1">
      <c r="A24" s="131">
        <f>A20+1</f>
        <v>4</v>
      </c>
      <c r="B24" s="531">
        <f>A24</f>
        <v>4</v>
      </c>
      <c r="C24" s="534" t="str">
        <f>IF(HSL_Format="Majors",IF(HSL_Division=1,VLOOKUP(B24,HMLD1_EventList,3,0),IF(HSL_Division=2,VLOOKUP(B24,HMLD2_EventList,3,0),VLOOKUP(B24,HMLD3_EventList,3,0))),IF(HSL_Division=1,VLOOKUP(B24,NutsD1_EventList,3,0),IF(HSL_Division=2,VLOOKUP(B24,NutsD2_EventList,3,0),VLOOKUP(B24,NutsD3_EventList,3,0)))) &amp; " " &amp; IF(HSL_Format="Majors",IF(HSL_Division=1,VLOOKUP(B24,HMLD1_EventList,2,0),IF(HSL_Division=2,VLOOKUP(B24,HMLD2_EventList,2,0),VLOOKUP(B24,HMLD3_EventList,2,0))),IF(HSL_Division=1,VLOOKUP(B24,NutsD1_EventList,2,0),IF(HSL_Division=2,VLOOKUP(B24,NutsD2_EventList,2,0),VLOOKUP(B24,NutsD3_EventList,2,0))))</f>
        <v>Boys Under 12s</v>
      </c>
      <c r="D24" s="535"/>
      <c r="E24" s="96">
        <f>IF(E27 = 0,(0+TEXT(VLOOKUP($B24,Recording_ResultList,F$5+3,0),"00\:00\.00")),0+TEXT(DQRaceTime,"00\:00\.00"))</f>
        <v>4.1666550925925923E-2</v>
      </c>
      <c r="F24" s="98">
        <f>IF($E24=0,0,IF(E$6=0,0,IF($E24&lt;1,SUM(($E24&gt;$H24),($E24&gt;$K24),($E24&gt;$N24),($E24&gt;$Q24),($E24&gt;$T24),($E24&gt;$W24),($E24&gt;$Z24),($E24&gt;$DD24)))-EmptyLanes))</f>
        <v>8</v>
      </c>
      <c r="G24" s="99">
        <f>IF(E24=0,0,IF(E$6=0,0,IF(F24=0,0,IF(E27&gt;0,GalaDQPoints,VLOOKUP((F24+IF(F24=1,($AD24/10),IF(F24=2,($AE24/10),IF(F24=3,($AF24/10),IF(F24=4,($AG24/10),IF(F24=5,($AH24/10),IF(F24=6,($AI24/10),IF(F24=7,($AJ24/10),IF(F24=8,($AK24/10)))))))))),EventPointsList,2)))))</f>
        <v>9</v>
      </c>
      <c r="H24" s="96">
        <f>IF(H27 = 0,(0+TEXT(VLOOKUP($B24,Recording_ResultList,I$5+3,0),"00\:00\.00")),0+TEXT(DQRaceTime,"00\:00\.00"))</f>
        <v>5.1215277777777782E-4</v>
      </c>
      <c r="I24" s="98">
        <f>IF($H24=0,0,IF(H$6=0,0,IF($H24&lt;1,SUM(($H24&gt;$E24),($H24&gt;$K24),($H24&gt;$N24),($H24&gt;$Q24),($H24&gt;$T24),($H24&gt;$W24),($H24&gt;$Z24),($H24&gt;$DD24)))-EmptyLanes))</f>
        <v>4</v>
      </c>
      <c r="J24" s="99">
        <f>IF(H24=0,0,IF(H$6=0,0,IF(I24=0,0,IF(H27&gt;0,GalaDQPoints,VLOOKUP((I24+IF(I24=1,($AD24/10),IF(I24=2,($AE24/10),IF(I24=3,($AF24/10),IF(I24=4,($AG24/10),IF(I24=5,($AH24/10),IF(I24=6,($AI24/10),IF(I24=7,($AJ24/10),IF(I24=8,($AK24/10)))))))))),EventPointsList,2)))))</f>
        <v>4</v>
      </c>
      <c r="K24" s="96">
        <f>IF(K27 = 0,(0+TEXT(VLOOKUP($B24,Recording_ResultList,L$5+3,0),"00\:00\.00")),0+TEXT(DQRaceTime,"00\:00\.00"))</f>
        <v>4.6909722222222226E-4</v>
      </c>
      <c r="L24" s="98">
        <f>IF($K24=0,0,IF(K$6=0,0,IF($K24&lt;1,SUM(($K24&gt;$E24),($K24&gt;$H24),($K24&gt;$N24),($K24&gt;$Q24),($K24&gt;$T24),($K24&gt;$W24),($K24&gt;$Z24),($K24&gt;$DD24)))-EmptyLanes))</f>
        <v>1</v>
      </c>
      <c r="M24" s="99">
        <f>IF(K24=0,0,IF(K$6=0,0,IF(L24=0,0,IF(K27&gt;0,GalaDQPoints,VLOOKUP((L24+IF(L24=1,($AD24/10),IF(L24=2,($AE24/10),IF(L24=3,($AF24/10),IF(L24=4,($AG24/10),IF(L24=5,($AH24/10),IF(L24=6,($AI24/10),IF(L24=7,($AJ24/10),IF(L24=8,($AK24/10)))))))))),EventPointsList,2)))))</f>
        <v>1</v>
      </c>
      <c r="N24" s="96">
        <f>IF(N27 = 0,(0+TEXT(VLOOKUP($B24,Recording_ResultList,O$5+3,0),"00\:00\.00")),0+TEXT(DQRaceTime,"00\:00\.00"))</f>
        <v>5.1712962962962964E-4</v>
      </c>
      <c r="O24" s="98">
        <f>IF($N24=0,0,IF(N$6=0,0,IF($N24&lt;1,SUM(($N24&gt;$E24),($N24&gt;$H24),($N24&gt;$K24),($N24&gt;$Q24),($N24&gt;$T24),($N24&gt;$W24),($N24&gt;$Z24),($N24&gt;$DD24)))-EmptyLanes))</f>
        <v>5</v>
      </c>
      <c r="P24" s="99">
        <f>IF(N24=0,0,IF(N$6=0,0,IF(O24=0,0,IF(N27&gt;0,GalaDQPoints,VLOOKUP((O24+IF(O24=1,($AD24/10),IF(O24=2,($AE24/10),IF(O24=3,($AF24/10),IF(O24=4,($AG24/10),IF(O24=5,($AH24/10),IF(O24=6,($AI24/10),IF(O24=7,($AJ24/10),IF(O24=8,($AK24/10)))))))))),EventPointsList,2)))))</f>
        <v>5</v>
      </c>
      <c r="Q24" s="96">
        <f>IF(Q27 = 0,(0+TEXT(VLOOKUP($B24,Recording_ResultList,R$5+3,0),"00\:00\.00")),0+TEXT(DQRaceTime,"00\:00\.00"))</f>
        <v>4.7106481481481484E-4</v>
      </c>
      <c r="R24" s="98">
        <f>IF($Q24=0,0,IF(Q$6=0,0,IF($Q24&lt;1,SUM(($Q24&gt;$E24),($Q24&gt;$H24),($Q24&gt;$K24),($Q24&gt;$N24),($Q24&gt;$T24),($Q24&gt;$W24),($Q24&gt;$Z24),($Q24&gt;$DD24)))-EmptyLanes))</f>
        <v>2</v>
      </c>
      <c r="S24" s="99">
        <f>IF(Q24=0,0,IF(Q$6=0,0,IF(R24=0,0,IF(Q27&gt;0,GalaDQPoints,VLOOKUP((R24+IF(R24=1,($AD24/10),IF(R24=2,($AE24/10),IF(R24=3,($AF24/10),IF(R24=4,($AG24/10),IF(R24=5,($AH24/10),IF(R24=6,($AI24/10),IF(R24=7,($AJ24/10),IF(R24=8,($AK24/10)))))))))),EventPointsList,2)))))</f>
        <v>2</v>
      </c>
      <c r="T24" s="96">
        <f>IF(T27 = 0,(0+TEXT(VLOOKUP($B24,Recording_ResultList,U$5+3,0),"00\:00\.00")),0+TEXT(DQRaceTime,"00\:00\.00"))</f>
        <v>4.767361111111111E-4</v>
      </c>
      <c r="U24" s="98">
        <f>IF($T24=0,0,IF(T$6=0,0,IF($Q24&lt;1,SUM(($T24&gt;$E24),($T24&gt;$H24),($T24&gt;$K24),($T24&gt;$N24),($T24&gt;$Q24),($T24&gt;$W24),($T24&gt;$Z24),($T24&gt;$DD24)))-EmptyLanes))</f>
        <v>3</v>
      </c>
      <c r="V24" s="99">
        <f>IF(T24=0,0,IF(T$6=0,0,IF(U24=0,0,IF(T27&gt;0,GalaDQPoints,VLOOKUP((U24+IF(U24=1,($AD24/10),IF(U24=2,($AE24/10),IF(U24=3,($AF24/10),IF(U24=4,($AG24/10),IF(U24=5,($AH24/10),IF(U24=6,($AI24/10),IF(U24=7,($AJ24/10),IF(U24=8,($AK24/10)))))))))),EventPointsList,2)))))</f>
        <v>3</v>
      </c>
      <c r="W24" s="96">
        <f>IF(W27 = 0,(0+TEXT(VLOOKUP($B24,Recording_ResultList,X$5+3,0),"00\:00\.00")),0+TEXT(DQRaceTime,"00\:00\.00"))</f>
        <v>5.4259259259259256E-4</v>
      </c>
      <c r="X24" s="98">
        <f>IF($W24=0,0,IF(W$6=0,0,IF($W24&lt;1,SUM(($W24&gt;$E24),($W24&gt;$H24),($W24&gt;$K24),($W24&gt;$N24),($W24&gt;$Q24),($W24&gt;$T24),($W24&gt;$Z24),($W24&gt;$DD24)))-EmptyLanes))</f>
        <v>6</v>
      </c>
      <c r="Y24" s="99">
        <f>IF(W24=0,0,IF(W$6=0,0,IF(X24=0,0,IF(W27&gt;0,GalaDQPoints,VLOOKUP((X24+IF(X24=1,($AD24/10),IF(X24=2,($AE24/10),IF(X24=3,($AF24/10),IF(X24=4,($AG24/10),IF(X24=5,($AH24/10),IF(X24=6,($AI24/10),IF(X24=7,($AJ24/10),IF(X24=8,($AK24/10)))))))))),EventPointsList,2)))))</f>
        <v>6</v>
      </c>
      <c r="Z24" s="96">
        <f>IF(Z27 = 0,(0+TEXT(VLOOKUP($B24,Recording_ResultList,AA$5+3,0),"00\:00\.00")),0+TEXT(DQRaceTime,"00\:00\.00"))</f>
        <v>5.4791666666666671E-4</v>
      </c>
      <c r="AA24" s="98">
        <f>IF($Z24=0,0,IF(Z$6=0,0,IF($Z24&lt;1,SUM(($Z24&gt;$E24),($Z24&gt;$H24),($Z24&gt;$K24),($Z24&gt;$N24),($Z24&gt;$Q24),($Z24&gt;$T24),($Z24&gt;$W24),($Z24&gt;$DD24)))-EmptyLanes))</f>
        <v>7</v>
      </c>
      <c r="AB24" s="100">
        <f>IF(Z24=0,0,IF(Z$6=0,0,IF(AA24=0,0,IF(Z27&gt;0,GalaDQPoints,VLOOKUP((AA24+IF(AA24=1,($AD24/10),IF(AA24=2,($AE24/10),IF(AA24=3,($AF24/10),IF(AA24=4,($AG24/10),IF(AA24=5,($AH24/10),IF(AA24=6,($AI24/10),IF(AA24=7,($AJ24/10),IF(AA24=8,($AK24/10)))))))))),EventPointsList,2)))))</f>
        <v>7</v>
      </c>
      <c r="AD24" s="121">
        <f>COUNTIF($F24,1) +COUNTIF($I24, 1)  + COUNTIF($L24, 1)+ COUNTIF($O24, 1)+ COUNTIF($R24, 1)+ COUNTIF($U24, 1)+ COUNTIF($X24, 1)+ COUNTIF($AA24,1)</f>
        <v>1</v>
      </c>
      <c r="AE24" s="122">
        <f>COUNTIF($F24,2) +COUNTIF($I24, 2)  + COUNTIF($L24, 2)+ COUNTIF($O24,2)+ COUNTIF($R24, 2)+ COUNTIF($U24, 2)+ COUNTIF($X24, 2)+ COUNTIF($AA24,2)</f>
        <v>1</v>
      </c>
      <c r="AF24" s="122">
        <f>COUNTIF($F24,3) +COUNTIF($I24, 3)  + COUNTIF($L24, 3)+ COUNTIF($O24, 3)+ COUNTIF($R24, 3)+ COUNTIF($U24, 3)+ COUNTIF($X24, 3)+ COUNTIF($AA24,3)</f>
        <v>1</v>
      </c>
      <c r="AG24" s="122">
        <f>COUNTIF($F24,4) +COUNTIF($I24, 4)  + COUNTIF($L24, 4)+ COUNTIF($O24, 4)+ COUNTIF($R24, 4)+ COUNTIF($U24, 4)+ COUNTIF($X24, 4)+ COUNTIF($AA24,4)</f>
        <v>1</v>
      </c>
      <c r="AH24" s="122">
        <f>COUNTIF($F24,5) +COUNTIF($I24, 5)  + COUNTIF($L24, 5)+ COUNTIF($O24, 5)+ COUNTIF($R24, 5)+ COUNTIF($U24, 5)+ COUNTIF($X24, 5)+ COUNTIF($AA24,5)</f>
        <v>1</v>
      </c>
      <c r="AI24" s="122">
        <f>COUNTIF($F24,6) +COUNTIF($I24, 6)  + COUNTIF($L24, 6)+ COUNTIF($O24, 6)+ COUNTIF($R24, 6)+ COUNTIF($U24, 6)+ COUNTIF($X24, 6)+ COUNTIF($AA24,6)</f>
        <v>1</v>
      </c>
      <c r="AJ24" s="122">
        <f>COUNTIF($F24,7) +COUNTIF($I24, 7)  + COUNTIF($L24, 7)+ COUNTIF($O24, 7)+ COUNTIF($R24, 7)+ COUNTIF($U24, 7)+ COUNTIF($X24, 7)+ COUNTIF($AA24,7)</f>
        <v>1</v>
      </c>
      <c r="AK24" s="123">
        <f>COUNTIF($F24,8) +COUNTIF($I24, 8)  + COUNTIF($L24, 8)+ COUNTIF($O24, 8)+ COUNTIF($R24, 8)+ COUNTIF($U24, 8)+ COUNTIF($X24, 8)+ COUNTIF($AA24,8)</f>
        <v>1</v>
      </c>
      <c r="AL24" s="70"/>
    </row>
    <row r="25" spans="1:38" ht="15.75" customHeight="1">
      <c r="A25" s="131">
        <f>A21+1</f>
        <v>4</v>
      </c>
      <c r="B25" s="532"/>
      <c r="C25" s="520" t="str">
        <f>IF(HSL_Format="Majors",IF(HSL_Division=1,VLOOKUP(B24,HMLD1_EventList,4,0),IF(HSL_Division=2,VLOOKUP(B24,HMLD2_EventList,4,0),VLOOKUP(B24,HMLD3_EventList,4,0))),IF(HSL_Division=1,VLOOKUP(B24,NutsD1_EventList,4,0),IF(HSL_Division=2,VLOOKUP(B24,NutsD2_EventList,4,0),VLOOKUP(B24,NutsD3_EventList,4,0)))) &amp; " " &amp; IF(HSL_Format="Majors",IF(HSL_Division=1,VLOOKUP(B24,HMLD1_EventList,5,0),IF(HSL_Division=2,VLOOKUP(B24,HMLD2_EventList,5,0),VLOOKUP(B24,HMLD3_EventList,5,0))),IF(HSL_Division=1,VLOOKUP(B24,NutsD1_EventList,5,0),IF(HSL_Division=2,VLOOKUP(B24,NutsD2_EventList,5,0),VLOOKUP(B24,NutsD3_EventList,5,0))))</f>
        <v>50m Backstroke</v>
      </c>
      <c r="D25" s="536"/>
      <c r="E25" s="524" t="str">
        <f>IF(IFERROR(SEARCH("Relay",$C25),0) = 0, IF(IFERROR(SEARCH("Squadron",$C25),0) = 0, VLOOKUP($B24,Lane1_Swimmers,2,0), "Squadron"), "Relay Team")</f>
        <v>Rhys Brevern</v>
      </c>
      <c r="F25" s="525"/>
      <c r="G25" s="526"/>
      <c r="H25" s="524" t="str">
        <f>IF(IFERROR(SEARCH("Relay",$C25),0) = 0, IF(IFERROR(SEARCH("Squadron",$C25),0) = 0, VLOOKUP($B24,Lane2_Swimmers,2,0), "Squadron"), "Relay Team")</f>
        <v>Eric Batt</v>
      </c>
      <c r="I25" s="525"/>
      <c r="J25" s="526"/>
      <c r="K25" s="524" t="str">
        <f>IF(IFERROR(SEARCH("Relay",$C25),0) = 0, IF(IFERROR(SEARCH("Squadron",$C25),0) = 0, VLOOKUP($B24,Lane3_Swimmers,2,0), "Squadron"), "Relay Team")</f>
        <v>Alexander Hollis</v>
      </c>
      <c r="L25" s="525"/>
      <c r="M25" s="526"/>
      <c r="N25" s="524" t="str">
        <f>IF(IFERROR(SEARCH("Relay",$C25),0) = 0, IF(IFERROR(SEARCH("Squadron",$C25),0) = 0, VLOOKUP($B24,Lane4_Swimmers,2,0), "Squadron"), "Relay Team")</f>
        <v>George Metcalfe</v>
      </c>
      <c r="O25" s="525"/>
      <c r="P25" s="526"/>
      <c r="Q25" s="524" t="str">
        <f>IF(IFERROR(SEARCH("Relay",$C25),0) = 0, IF(IFERROR(SEARCH("Squadron",$C25),0) = 0, VLOOKUP($B24,Lane5_Swimmers,2,0), "Squadron"), "Relay Team")</f>
        <v>Kai Fellows</v>
      </c>
      <c r="R25" s="525"/>
      <c r="S25" s="526"/>
      <c r="T25" s="524" t="str">
        <f>IF(IFERROR(SEARCH("Relay",$C25),0) = 0, IF(IFERROR(SEARCH("Squadron",$C25),0) = 0, VLOOKUP($B24,Lane6_Swimmers,2,0), "Squadron"), "Relay Team")</f>
        <v>Oban Oxley</v>
      </c>
      <c r="U25" s="525"/>
      <c r="V25" s="526"/>
      <c r="W25" s="524" t="str">
        <f>IF(IFERROR(SEARCH("Relay",$C25),0) = 0, IF(IFERROR(SEARCH("Squadron",$C25),0) = 0, VLOOKUP($B24,Lane7_Swimmers,2,0), "Squadron"), "Relay Team")</f>
        <v>James Warren</v>
      </c>
      <c r="X25" s="525"/>
      <c r="Y25" s="526"/>
      <c r="Z25" s="524" t="str">
        <f>IF(IFERROR(SEARCH("Relay",$C25),0) = 0, IF(IFERROR(SEARCH("Squadron",$C25),0) = 0, VLOOKUP($B24,Lane7_Swimmers,2,0), "Squadron"), "Relay Team")</f>
        <v>James Warren</v>
      </c>
      <c r="AA25" s="525"/>
      <c r="AB25" s="527"/>
    </row>
    <row r="26" spans="1:38" ht="15.75" customHeight="1">
      <c r="A26" s="131" t="str">
        <f>TEXT(B24, "#0") &amp; ":Placing"</f>
        <v>4:Placing</v>
      </c>
      <c r="B26" s="532"/>
      <c r="C26" s="520" t="s">
        <v>135</v>
      </c>
      <c r="D26" s="521"/>
      <c r="E26" s="126">
        <f>VLOOKUP(($B24 &amp; ":Placing"),Recording_ResultList,(F$5+3),0)</f>
        <v>0</v>
      </c>
      <c r="F26" s="134">
        <f>F24</f>
        <v>8</v>
      </c>
      <c r="G26" s="135"/>
      <c r="H26" s="126">
        <f>VLOOKUP(($B24 &amp; ":Placing"),Recording_ResultList,(I$5+3),0)</f>
        <v>4</v>
      </c>
      <c r="I26" s="134">
        <f>I24</f>
        <v>4</v>
      </c>
      <c r="J26" s="135"/>
      <c r="K26" s="126">
        <f>VLOOKUP(($B24 &amp; ":Placing"),Recording_ResultList,(L$5+3),0)</f>
        <v>1</v>
      </c>
      <c r="L26" s="134">
        <f>L24</f>
        <v>1</v>
      </c>
      <c r="M26" s="135"/>
      <c r="N26" s="126">
        <f>VLOOKUP(($B24 &amp; ":Placing"),Recording_ResultList,(O$5+3),0)</f>
        <v>5</v>
      </c>
      <c r="O26" s="134">
        <f>O24</f>
        <v>5</v>
      </c>
      <c r="P26" s="135"/>
      <c r="Q26" s="126">
        <f>VLOOKUP(($B24 &amp; ":Placing"),Recording_ResultList,(R$5+3),0)</f>
        <v>2</v>
      </c>
      <c r="R26" s="134">
        <f>R24</f>
        <v>2</v>
      </c>
      <c r="S26" s="135"/>
      <c r="T26" s="126">
        <f>VLOOKUP(($B24 &amp; ":Placing"),Recording_ResultList,(U$5+3),0)</f>
        <v>3</v>
      </c>
      <c r="U26" s="134">
        <f>U24</f>
        <v>3</v>
      </c>
      <c r="V26" s="135"/>
      <c r="W26" s="126">
        <f>VLOOKUP(($B24 &amp; ":Placing"),Recording_ResultList,(X$5+3),0)</f>
        <v>6</v>
      </c>
      <c r="X26" s="134">
        <f>X24</f>
        <v>6</v>
      </c>
      <c r="Y26" s="135"/>
      <c r="Z26" s="126">
        <f>VLOOKUP(($B24 &amp; ":Placing"),Recording_ResultList,(AA$5+3),0)</f>
        <v>7</v>
      </c>
      <c r="AA26" s="134">
        <f>AA24</f>
        <v>7</v>
      </c>
      <c r="AB26" s="135"/>
    </row>
    <row r="27" spans="1:38" ht="16" customHeight="1" thickBot="1">
      <c r="A27" s="131">
        <f>A23+1</f>
        <v>4</v>
      </c>
      <c r="B27" s="533"/>
      <c r="C27" s="537" t="s">
        <v>122</v>
      </c>
      <c r="D27" s="538"/>
      <c r="E27" s="528">
        <f>VLOOKUP(($B24 &amp; ": DQ Reason"),Recording_ResultList,(F$5+3),0)</f>
        <v>6.4</v>
      </c>
      <c r="F27" s="529"/>
      <c r="G27" s="530"/>
      <c r="H27" s="528">
        <f>VLOOKUP(($B24 &amp; ": DQ Reason"),Recording_ResultList,(I$5+3),0)</f>
        <v>0</v>
      </c>
      <c r="I27" s="529"/>
      <c r="J27" s="530"/>
      <c r="K27" s="528">
        <f>VLOOKUP(($B24 &amp; ": DQ Reason"),Recording_ResultList,(L$5+3),0)</f>
        <v>0</v>
      </c>
      <c r="L27" s="529"/>
      <c r="M27" s="530"/>
      <c r="N27" s="528">
        <f>VLOOKUP(($B24 &amp; ": DQ Reason"),Recording_ResultList,(O$5+3),0)</f>
        <v>0</v>
      </c>
      <c r="O27" s="529"/>
      <c r="P27" s="530"/>
      <c r="Q27" s="528">
        <f>VLOOKUP(($B24 &amp; ": DQ Reason"),Recording_ResultList,(R$5+3),0)</f>
        <v>0</v>
      </c>
      <c r="R27" s="529"/>
      <c r="S27" s="530"/>
      <c r="T27" s="528">
        <f>VLOOKUP(($B24 &amp; ": DQ Reason"),Recording_ResultList,(U$5+3),0)</f>
        <v>0</v>
      </c>
      <c r="U27" s="529"/>
      <c r="V27" s="530"/>
      <c r="W27" s="528">
        <f>VLOOKUP(($B24 &amp; ": DQ Reason"),Recording_ResultList,(X$5+3),0)</f>
        <v>0</v>
      </c>
      <c r="X27" s="529"/>
      <c r="Y27" s="530"/>
      <c r="Z27" s="528">
        <f>VLOOKUP(($B24 &amp; ": DQ Reason"),Recording_ResultList,(AA$5+3),0)</f>
        <v>0</v>
      </c>
      <c r="AA27" s="529"/>
      <c r="AB27" s="530"/>
      <c r="AC27" s="93">
        <f>COUNTIF(E27:AB27, "&gt;0")</f>
        <v>1</v>
      </c>
    </row>
    <row r="28" spans="1:38" ht="15" customHeight="1" thickBot="1">
      <c r="A28" s="131">
        <f>A24+1</f>
        <v>5</v>
      </c>
      <c r="B28" s="531">
        <f>A28</f>
        <v>5</v>
      </c>
      <c r="C28" s="534" t="str">
        <f>IF(HSL_Format="Majors",IF(HSL_Division=1,VLOOKUP(B28,HMLD1_EventList,3,0),IF(HSL_Division=2,VLOOKUP(B28,HMLD2_EventList,3,0),VLOOKUP(B28,HMLD3_EventList,3,0))),IF(HSL_Division=1,VLOOKUP(B28,NutsD1_EventList,3,0),IF(HSL_Division=2,VLOOKUP(B28,NutsD2_EventList,3,0),VLOOKUP(B28,NutsD3_EventList,3,0)))) &amp; " " &amp; IF(HSL_Format="Majors",IF(HSL_Division=1,VLOOKUP(B28,HMLD1_EventList,2,0),IF(HSL_Division=2,VLOOKUP(B28,HMLD2_EventList,2,0),VLOOKUP(B28,HMLD3_EventList,2,0))),IF(HSL_Division=1,VLOOKUP(B28,NutsD1_EventList,2,0),IF(HSL_Division=2,VLOOKUP(B28,NutsD2_EventList,2,0),VLOOKUP(B28,NutsD3_EventList,2,0))))</f>
        <v>Girls Under 13s</v>
      </c>
      <c r="D28" s="535"/>
      <c r="E28" s="96">
        <f>IF(E31 = 0,(0+TEXT(VLOOKUP($B28,Recording_ResultList,F$5+3,0),"00\:00\.00")),0+TEXT(DQRaceTime,"00\:00\.00"))</f>
        <v>5.6122685185185193E-4</v>
      </c>
      <c r="F28" s="98">
        <f>IF($E28=0,0,IF(E$6=0,0,IF($E28&lt;1,SUM(($E28&gt;$H28),($E28&gt;$K28),($E28&gt;$N28),($E28&gt;$Q28),($E28&gt;$T28),($E28&gt;$W28),($E28&gt;$Z28),($E28&gt;$DD28)))-EmptyLanes))</f>
        <v>7</v>
      </c>
      <c r="G28" s="99">
        <f>IF(E28=0,0,IF(E$6=0,0,IF(F28=0,0,IF(E31&gt;0,GalaDQPoints,VLOOKUP((F28+IF(F28=1,($AD28/10),IF(F28=2,($AE28/10),IF(F28=3,($AF28/10),IF(F28=4,($AG28/10),IF(F28=5,($AH28/10),IF(F28=6,($AI28/10),IF(F28=7,($AJ28/10),IF(F28=8,($AK28/10)))))))))),EventPointsList,2)))))</f>
        <v>7</v>
      </c>
      <c r="H28" s="96">
        <f>IF(H31 = 0,(0+TEXT(VLOOKUP($B28,Recording_ResultList,I$5+3,0),"00\:00\.00")),0+TEXT(DQRaceTime,"00\:00\.00"))</f>
        <v>5.5370370370370371E-4</v>
      </c>
      <c r="I28" s="98">
        <f>IF($H28=0,0,IF(H$6=0,0,IF($H28&lt;1,SUM(($H28&gt;$E28),($H28&gt;$K28),($H28&gt;$N28),($H28&gt;$Q28),($H28&gt;$T28),($H28&gt;$W28),($H28&gt;$Z28),($H28&gt;$DD28)))-EmptyLanes))</f>
        <v>6</v>
      </c>
      <c r="J28" s="99">
        <f>IF(H28=0,0,IF(H$6=0,0,IF(I28=0,0,IF(H31&gt;0,GalaDQPoints,VLOOKUP((I28+IF(I28=1,($AD28/10),IF(I28=2,($AE28/10),IF(I28=3,($AF28/10),IF(I28=4,($AG28/10),IF(I28=5,($AH28/10),IF(I28=6,($AI28/10),IF(I28=7,($AJ28/10),IF(I28=8,($AK28/10)))))))))),EventPointsList,2)))))</f>
        <v>6</v>
      </c>
      <c r="K28" s="96">
        <f>IF(K31 = 0,(0+TEXT(VLOOKUP($B28,Recording_ResultList,L$5+3,0),"00\:00\.00")),0+TEXT(DQRaceTime,"00\:00\.00"))</f>
        <v>4.9120370370370366E-4</v>
      </c>
      <c r="L28" s="98">
        <f>IF($K28=0,0,IF(K$6=0,0,IF($K28&lt;1,SUM(($K28&gt;$E28),($K28&gt;$H28),($K28&gt;$N28),($K28&gt;$Q28),($K28&gt;$T28),($K28&gt;$W28),($K28&gt;$Z28),($K28&gt;$DD28)))-EmptyLanes))</f>
        <v>3</v>
      </c>
      <c r="M28" s="99">
        <f>IF(K28=0,0,IF(K$6=0,0,IF(L28=0,0,IF(K31&gt;0,GalaDQPoints,VLOOKUP((L28+IF(L28=1,($AD28/10),IF(L28=2,($AE28/10),IF(L28=3,($AF28/10),IF(L28=4,($AG28/10),IF(L28=5,($AH28/10),IF(L28=6,($AI28/10),IF(L28=7,($AJ28/10),IF(L28=8,($AK28/10)))))))))),EventPointsList,2)))))</f>
        <v>3</v>
      </c>
      <c r="N28" s="96">
        <f>IF(N31 = 0,(0+TEXT(VLOOKUP($B28,Recording_ResultList,O$5+3,0),"00\:00\.00")),0+TEXT(DQRaceTime,"00\:00\.00"))</f>
        <v>5.4085648148148146E-4</v>
      </c>
      <c r="O28" s="98">
        <f>IF($N28=0,0,IF(N$6=0,0,IF($N28&lt;1,SUM(($N28&gt;$E28),($N28&gt;$H28),($N28&gt;$K28),($N28&gt;$Q28),($N28&gt;$T28),($N28&gt;$W28),($N28&gt;$Z28),($N28&gt;$DD28)))-EmptyLanes))</f>
        <v>5</v>
      </c>
      <c r="P28" s="99">
        <f>IF(N28=0,0,IF(N$6=0,0,IF(O28=0,0,IF(N31&gt;0,GalaDQPoints,VLOOKUP((O28+IF(O28=1,($AD28/10),IF(O28=2,($AE28/10),IF(O28=3,($AF28/10),IF(O28=4,($AG28/10),IF(O28=5,($AH28/10),IF(O28=6,($AI28/10),IF(O28=7,($AJ28/10),IF(O28=8,($AK28/10)))))))))),EventPointsList,2)))))</f>
        <v>5</v>
      </c>
      <c r="Q28" s="96">
        <f>IF(Q31 = 0,(0+TEXT(VLOOKUP($B28,Recording_ResultList,R$5+3,0),"00\:00\.00")),0+TEXT(DQRaceTime,"00\:00\.00"))</f>
        <v>4.8379629629629624E-4</v>
      </c>
      <c r="R28" s="98">
        <f>IF($Q28=0,0,IF(Q$6=0,0,IF($Q28&lt;1,SUM(($Q28&gt;$E28),($Q28&gt;$H28),($Q28&gt;$K28),($Q28&gt;$N28),($Q28&gt;$T28),($Q28&gt;$W28),($Q28&gt;$Z28),($Q28&gt;$DD28)))-EmptyLanes))</f>
        <v>2</v>
      </c>
      <c r="S28" s="99">
        <f>IF(Q28=0,0,IF(Q$6=0,0,IF(R28=0,0,IF(Q31&gt;0,GalaDQPoints,VLOOKUP((R28+IF(R28=1,($AD28/10),IF(R28=2,($AE28/10),IF(R28=3,($AF28/10),IF(R28=4,($AG28/10),IF(R28=5,($AH28/10),IF(R28=6,($AI28/10),IF(R28=7,($AJ28/10),IF(R28=8,($AK28/10)))))))))),EventPointsList,2)))))</f>
        <v>2</v>
      </c>
      <c r="T28" s="96">
        <f>IF(T31 = 0,(0+TEXT(VLOOKUP($B28,Recording_ResultList,U$5+3,0),"00\:00\.00")),0+TEXT(DQRaceTime,"00\:00\.00"))</f>
        <v>4.965277777777777E-4</v>
      </c>
      <c r="U28" s="98">
        <f>IF($T28=0,0,IF(T$6=0,0,IF($Q28&lt;1,SUM(($T28&gt;$E28),($T28&gt;$H28),($T28&gt;$K28),($T28&gt;$N28),($T28&gt;$Q28),($T28&gt;$W28),($T28&gt;$Z28),($T28&gt;$DD28)))-EmptyLanes))</f>
        <v>4</v>
      </c>
      <c r="V28" s="99">
        <f>IF(T28=0,0,IF(T$6=0,0,IF(U28=0,0,IF(T31&gt;0,GalaDQPoints,VLOOKUP((U28+IF(U28=1,($AD28/10),IF(U28=2,($AE28/10),IF(U28=3,($AF28/10),IF(U28=4,($AG28/10),IF(U28=5,($AH28/10),IF(U28=6,($AI28/10),IF(U28=7,($AJ28/10),IF(U28=8,($AK28/10)))))))))),EventPointsList,2)))))</f>
        <v>4</v>
      </c>
      <c r="W28" s="96">
        <f>IF(W31 = 0,(0+TEXT(VLOOKUP($B28,Recording_ResultList,X$5+3,0),"00\:00\.00")),0+TEXT(DQRaceTime,"00\:00\.00"))</f>
        <v>5.7835648148148145E-4</v>
      </c>
      <c r="X28" s="98">
        <f>IF($W28=0,0,IF(W$6=0,0,IF($W28&lt;1,SUM(($W28&gt;$E28),($W28&gt;$H28),($W28&gt;$K28),($W28&gt;$N28),($W28&gt;$Q28),($W28&gt;$T28),($W28&gt;$Z28),($W28&gt;$DD28)))-EmptyLanes))</f>
        <v>8</v>
      </c>
      <c r="Y28" s="99">
        <f>IF(W28=0,0,IF(W$6=0,0,IF(X28=0,0,IF(W31&gt;0,GalaDQPoints,VLOOKUP((X28+IF(X28=1,($AD28/10),IF(X28=2,($AE28/10),IF(X28=3,($AF28/10),IF(X28=4,($AG28/10),IF(X28=5,($AH28/10),IF(X28=6,($AI28/10),IF(X28=7,($AJ28/10),IF(X28=8,($AK28/10)))))))))),EventPointsList,2)))))</f>
        <v>8</v>
      </c>
      <c r="Z28" s="96">
        <f>IF(Z31 = 0,(0+TEXT(VLOOKUP($B28,Recording_ResultList,AA$5+3,0),"00\:00\.00")),0+TEXT(DQRaceTime,"00\:00\.00"))</f>
        <v>4.7245370370370372E-4</v>
      </c>
      <c r="AA28" s="98">
        <f>IF($Z28=0,0,IF(Z$6=0,0,IF($Z28&lt;1,SUM(($Z28&gt;$E28),($Z28&gt;$H28),($Z28&gt;$K28),($Z28&gt;$N28),($Z28&gt;$Q28),($Z28&gt;$T28),($Z28&gt;$W28),($Z28&gt;$DD28)))-EmptyLanes))</f>
        <v>1</v>
      </c>
      <c r="AB28" s="100">
        <f>IF(Z28=0,0,IF(Z$6=0,0,IF(AA28=0,0,IF(Z31&gt;0,GalaDQPoints,VLOOKUP((AA28+IF(AA28=1,($AD28/10),IF(AA28=2,($AE28/10),IF(AA28=3,($AF28/10),IF(AA28=4,($AG28/10),IF(AA28=5,($AH28/10),IF(AA28=6,($AI28/10),IF(AA28=7,($AJ28/10),IF(AA28=8,($AK28/10)))))))))),EventPointsList,2)))))</f>
        <v>1</v>
      </c>
      <c r="AD28" s="121">
        <f>COUNTIF($F28,1) +COUNTIF($I28, 1)  + COUNTIF($L28, 1)+ COUNTIF($O28, 1)+ COUNTIF($R28, 1)+ COUNTIF($U28, 1)+ COUNTIF($X28, 1)+ COUNTIF($AA28,1)</f>
        <v>1</v>
      </c>
      <c r="AE28" s="122">
        <f>COUNTIF($F28,2) +COUNTIF($I28, 2)  + COUNTIF($L28, 2)+ COUNTIF($O28,2)+ COUNTIF($R28, 2)+ COUNTIF($U28, 2)+ COUNTIF($X28, 2)+ COUNTIF($AA28,2)</f>
        <v>1</v>
      </c>
      <c r="AF28" s="122">
        <f>COUNTIF($F28,3) +COUNTIF($I28, 3)  + COUNTIF($L28, 3)+ COUNTIF($O28, 3)+ COUNTIF($R28, 3)+ COUNTIF($U28, 3)+ COUNTIF($X28, 3)+ COUNTIF($AA28,3)</f>
        <v>1</v>
      </c>
      <c r="AG28" s="122">
        <f>COUNTIF($F28,4) +COUNTIF($I28, 4)  + COUNTIF($L28, 4)+ COUNTIF($O28, 4)+ COUNTIF($R28, 4)+ COUNTIF($U28, 4)+ COUNTIF($X28, 4)+ COUNTIF($AA28,4)</f>
        <v>1</v>
      </c>
      <c r="AH28" s="122">
        <f>COUNTIF($F28,5) +COUNTIF($I28, 5)  + COUNTIF($L28, 5)+ COUNTIF($O28, 5)+ COUNTIF($R28, 5)+ COUNTIF($U28, 5)+ COUNTIF($X28, 5)+ COUNTIF($AA28,5)</f>
        <v>1</v>
      </c>
      <c r="AI28" s="122">
        <f>COUNTIF($F28,6) +COUNTIF($I28, 6)  + COUNTIF($L28, 6)+ COUNTIF($O28, 6)+ COUNTIF($R28, 6)+ COUNTIF($U28, 6)+ COUNTIF($X28, 6)+ COUNTIF($AA28,6)</f>
        <v>1</v>
      </c>
      <c r="AJ28" s="122">
        <f>COUNTIF($F28,7) +COUNTIF($I28, 7)  + COUNTIF($L28, 7)+ COUNTIF($O28, 7)+ COUNTIF($R28, 7)+ COUNTIF($U28, 7)+ COUNTIF($X28, 7)+ COUNTIF($AA28,7)</f>
        <v>1</v>
      </c>
      <c r="AK28" s="123">
        <f>COUNTIF($F28,8) +COUNTIF($I28, 8)  + COUNTIF($L28, 8)+ COUNTIF($O28, 8)+ COUNTIF($R28, 8)+ COUNTIF($U28, 8)+ COUNTIF($X28, 8)+ COUNTIF($AA28,8)</f>
        <v>1</v>
      </c>
      <c r="AL28" s="70"/>
    </row>
    <row r="29" spans="1:38" ht="15.75" customHeight="1">
      <c r="A29" s="131">
        <f>A25+1</f>
        <v>5</v>
      </c>
      <c r="B29" s="532"/>
      <c r="C29" s="520" t="str">
        <f>IF(HSL_Format="Majors",IF(HSL_Division=1,VLOOKUP(B28,HMLD1_EventList,4,0),IF(HSL_Division=2,VLOOKUP(B28,HMLD2_EventList,4,0),VLOOKUP(B28,HMLD3_EventList,4,0))),IF(HSL_Division=1,VLOOKUP(B28,NutsD1_EventList,4,0),IF(HSL_Division=2,VLOOKUP(B28,NutsD2_EventList,4,0),VLOOKUP(B28,NutsD3_EventList,4,0)))) &amp; " " &amp; IF(HSL_Format="Majors",IF(HSL_Division=1,VLOOKUP(B28,HMLD1_EventList,5,0),IF(HSL_Division=2,VLOOKUP(B28,HMLD2_EventList,5,0),VLOOKUP(B28,HMLD3_EventList,5,0))),IF(HSL_Division=1,VLOOKUP(B28,NutsD1_EventList,5,0),IF(HSL_Division=2,VLOOKUP(B28,NutsD2_EventList,5,0),VLOOKUP(B28,NutsD3_EventList,5,0))))</f>
        <v>50m Breaststroke</v>
      </c>
      <c r="D29" s="536"/>
      <c r="E29" s="524" t="str">
        <f>IF(IFERROR(SEARCH("Relay",$C29),0) = 0, IF(IFERROR(SEARCH("Squadron",$C29),0) = 0, VLOOKUP($B28,Lane1_Swimmers,2,0), "Squadron"), "Relay Team")</f>
        <v>Isabelle Charlwood</v>
      </c>
      <c r="F29" s="525"/>
      <c r="G29" s="526"/>
      <c r="H29" s="524" t="str">
        <f>IF(IFERROR(SEARCH("Relay",$C29),0) = 0, IF(IFERROR(SEARCH("Squadron",$C29),0) = 0, VLOOKUP($B28,Lane2_Swimmers,2,0), "Squadron"), "Relay Team")</f>
        <v>Abigail Briers</v>
      </c>
      <c r="I29" s="525"/>
      <c r="J29" s="526"/>
      <c r="K29" s="524" t="str">
        <f>IF(IFERROR(SEARCH("Relay",$C29),0) = 0, IF(IFERROR(SEARCH("Squadron",$C29),0) = 0, VLOOKUP($B28,Lane3_Swimmers,2,0), "Squadron"), "Relay Team")</f>
        <v>Megan Worley</v>
      </c>
      <c r="L29" s="525"/>
      <c r="M29" s="526"/>
      <c r="N29" s="524" t="str">
        <f>IF(IFERROR(SEARCH("Relay",$C29),0) = 0, IF(IFERROR(SEARCH("Squadron",$C29),0) = 0, VLOOKUP($B28,Lane4_Swimmers,2,0), "Squadron"), "Relay Team")</f>
        <v>Elizabeth Tan</v>
      </c>
      <c r="O29" s="525"/>
      <c r="P29" s="526"/>
      <c r="Q29" s="524" t="str">
        <f>IF(IFERROR(SEARCH("Relay",$C29),0) = 0, IF(IFERROR(SEARCH("Squadron",$C29),0) = 0, VLOOKUP($B28,Lane5_Swimmers,2,0), "Squadron"), "Relay Team")</f>
        <v>Simran Misir</v>
      </c>
      <c r="R29" s="525"/>
      <c r="S29" s="526"/>
      <c r="T29" s="524" t="str">
        <f>IF(IFERROR(SEARCH("Relay",$C29),0) = 0, IF(IFERROR(SEARCH("Squadron",$C29),0) = 0, VLOOKUP($B28,Lane6_Swimmers,2,0), "Squadron"), "Relay Team")</f>
        <v>Anna Birch</v>
      </c>
      <c r="U29" s="525"/>
      <c r="V29" s="526"/>
      <c r="W29" s="524" t="str">
        <f>IF(IFERROR(SEARCH("Relay",$C29),0) = 0, IF(IFERROR(SEARCH("Squadron",$C29),0) = 0, VLOOKUP($B28,Lane7_Swimmers,2,0), "Squadron"), "Relay Team")</f>
        <v>Rebecca Frisby</v>
      </c>
      <c r="X29" s="525"/>
      <c r="Y29" s="526"/>
      <c r="Z29" s="524" t="str">
        <f>IF(IFERROR(SEARCH("Relay",$C29),0) = 0, IF(IFERROR(SEARCH("Squadron",$C29),0) = 0, VLOOKUP($B28,Lane7_Swimmers,2,0), "Squadron"), "Relay Team")</f>
        <v>Rebecca Frisby</v>
      </c>
      <c r="AA29" s="525"/>
      <c r="AB29" s="527"/>
    </row>
    <row r="30" spans="1:38" ht="15.75" customHeight="1">
      <c r="A30" s="131" t="str">
        <f>TEXT(B28, "#0") &amp; ":Placing"</f>
        <v>5:Placing</v>
      </c>
      <c r="B30" s="532"/>
      <c r="C30" s="520" t="s">
        <v>135</v>
      </c>
      <c r="D30" s="521"/>
      <c r="E30" s="126">
        <f>VLOOKUP(($B28 &amp; ":Placing"),Recording_ResultList,(F$5+3),0)</f>
        <v>7</v>
      </c>
      <c r="F30" s="134">
        <f>F28</f>
        <v>7</v>
      </c>
      <c r="G30" s="135"/>
      <c r="H30" s="126">
        <f>VLOOKUP(($B28 &amp; ":Placing"),Recording_ResultList,(I$5+3),0)</f>
        <v>6</v>
      </c>
      <c r="I30" s="134">
        <f>I28</f>
        <v>6</v>
      </c>
      <c r="J30" s="135"/>
      <c r="K30" s="126">
        <f>VLOOKUP(($B28 &amp; ":Placing"),Recording_ResultList,(L$5+3),0)</f>
        <v>3</v>
      </c>
      <c r="L30" s="134">
        <f>L28</f>
        <v>3</v>
      </c>
      <c r="M30" s="135"/>
      <c r="N30" s="126">
        <f>VLOOKUP(($B28 &amp; ":Placing"),Recording_ResultList,(O$5+3),0)</f>
        <v>5</v>
      </c>
      <c r="O30" s="134">
        <f>O28</f>
        <v>5</v>
      </c>
      <c r="P30" s="135"/>
      <c r="Q30" s="126">
        <f>VLOOKUP(($B28 &amp; ":Placing"),Recording_ResultList,(R$5+3),0)</f>
        <v>2</v>
      </c>
      <c r="R30" s="134">
        <f>R28</f>
        <v>2</v>
      </c>
      <c r="S30" s="135"/>
      <c r="T30" s="126">
        <f>VLOOKUP(($B28 &amp; ":Placing"),Recording_ResultList,(U$5+3),0)</f>
        <v>4</v>
      </c>
      <c r="U30" s="134">
        <f>U28</f>
        <v>4</v>
      </c>
      <c r="V30" s="135"/>
      <c r="W30" s="126">
        <f>VLOOKUP(($B28 &amp; ":Placing"),Recording_ResultList,(X$5+3),0)</f>
        <v>8</v>
      </c>
      <c r="X30" s="134">
        <f>X28</f>
        <v>8</v>
      </c>
      <c r="Y30" s="135"/>
      <c r="Z30" s="126">
        <f>VLOOKUP(($B28 &amp; ":Placing"),Recording_ResultList,(AA$5+3),0)</f>
        <v>1</v>
      </c>
      <c r="AA30" s="134">
        <f>AA28</f>
        <v>1</v>
      </c>
      <c r="AB30" s="135"/>
    </row>
    <row r="31" spans="1:38" ht="16.5" customHeight="1" thickBot="1">
      <c r="A31" s="131">
        <f>A27+1</f>
        <v>5</v>
      </c>
      <c r="B31" s="533"/>
      <c r="C31" s="537" t="s">
        <v>122</v>
      </c>
      <c r="D31" s="538"/>
      <c r="E31" s="528">
        <f>VLOOKUP(($B28 &amp; ": DQ Reason"),Recording_ResultList,(F$5+3),0)</f>
        <v>0</v>
      </c>
      <c r="F31" s="529"/>
      <c r="G31" s="530"/>
      <c r="H31" s="528">
        <f>VLOOKUP(($B28 &amp; ": DQ Reason"),Recording_ResultList,(I$5+3),0)</f>
        <v>0</v>
      </c>
      <c r="I31" s="529"/>
      <c r="J31" s="530"/>
      <c r="K31" s="528">
        <f>VLOOKUP(($B28 &amp; ": DQ Reason"),Recording_ResultList,(L$5+3),0)</f>
        <v>0</v>
      </c>
      <c r="L31" s="529"/>
      <c r="M31" s="530"/>
      <c r="N31" s="528">
        <f>VLOOKUP(($B28 &amp; ": DQ Reason"),Recording_ResultList,(O$5+3),0)</f>
        <v>0</v>
      </c>
      <c r="O31" s="529"/>
      <c r="P31" s="530"/>
      <c r="Q31" s="528">
        <f>VLOOKUP(($B28 &amp; ": DQ Reason"),Recording_ResultList,(R$5+3),0)</f>
        <v>0</v>
      </c>
      <c r="R31" s="529"/>
      <c r="S31" s="530"/>
      <c r="T31" s="528">
        <f>VLOOKUP(($B28 &amp; ": DQ Reason"),Recording_ResultList,(U$5+3),0)</f>
        <v>0</v>
      </c>
      <c r="U31" s="529"/>
      <c r="V31" s="530"/>
      <c r="W31" s="528">
        <f>VLOOKUP(($B28 &amp; ": DQ Reason"),Recording_ResultList,(X$5+3),0)</f>
        <v>0</v>
      </c>
      <c r="X31" s="529"/>
      <c r="Y31" s="530"/>
      <c r="Z31" s="528">
        <f>VLOOKUP(($B28 &amp; ": DQ Reason"),Recording_ResultList,(AA$5+3),0)</f>
        <v>0</v>
      </c>
      <c r="AA31" s="529"/>
      <c r="AB31" s="530"/>
      <c r="AC31" s="93">
        <f>COUNTIF(E31:AB31, "&gt;0")</f>
        <v>0</v>
      </c>
    </row>
    <row r="32" spans="1:38" ht="15" customHeight="1" thickBot="1">
      <c r="A32" s="131">
        <f>A28+1</f>
        <v>6</v>
      </c>
      <c r="B32" s="531">
        <f>A32</f>
        <v>6</v>
      </c>
      <c r="C32" s="534" t="str">
        <f>IF(HSL_Format="Majors",IF(HSL_Division=1,VLOOKUP(B32,HMLD1_EventList,3,0),IF(HSL_Division=2,VLOOKUP(B32,HMLD2_EventList,3,0),VLOOKUP(B32,HMLD3_EventList,3,0))),IF(HSL_Division=1,VLOOKUP(B32,NutsD1_EventList,3,0),IF(HSL_Division=2,VLOOKUP(B32,NutsD2_EventList,3,0),VLOOKUP(B32,NutsD3_EventList,3,0)))) &amp; " " &amp; IF(HSL_Format="Majors",IF(HSL_Division=1,VLOOKUP(B32,HMLD1_EventList,2,0),IF(HSL_Division=2,VLOOKUP(B32,HMLD2_EventList,2,0),VLOOKUP(B32,HMLD3_EventList,2,0))),IF(HSL_Division=1,VLOOKUP(B32,NutsD1_EventList,2,0),IF(HSL_Division=2,VLOOKUP(B32,NutsD2_EventList,2,0),VLOOKUP(B32,NutsD3_EventList,2,0))))</f>
        <v>Boys Under 13s</v>
      </c>
      <c r="D32" s="535"/>
      <c r="E32" s="96">
        <f>IF(E35 = 0,(0+TEXT(VLOOKUP($B32,Recording_ResultList,F$5+3,0),"00\:00\.00")),0+TEXT(DQRaceTime,"00\:00\.00"))</f>
        <v>4.8472222222222227E-4</v>
      </c>
      <c r="F32" s="98">
        <f>IF($E32=0,0,IF(E$6=0,0,IF($E32&lt;1,SUM(($E32&gt;$H32),($E32&gt;$K32),($E32&gt;$N32),($E32&gt;$Q32),($E32&gt;$T32),($E32&gt;$W32),($E32&gt;$Z32),($E32&gt;$DD32)))-EmptyLanes))</f>
        <v>1</v>
      </c>
      <c r="G32" s="99">
        <f>IF(E32=0,0,IF(E$6=0,0,IF(F32=0,0,IF(E35&gt;0,GalaDQPoints,VLOOKUP((F32+IF(F32=1,($AD32/10),IF(F32=2,($AE32/10),IF(F32=3,($AF32/10),IF(F32=4,($AG32/10),IF(F32=5,($AH32/10),IF(F32=6,($AI32/10),IF(F32=7,($AJ32/10),IF(F32=8,($AK32/10)))))))))),EventPointsList,2)))))</f>
        <v>1</v>
      </c>
      <c r="H32" s="96">
        <f>IF(H35 = 0,(0+TEXT(VLOOKUP($B32,Recording_ResultList,I$5+3,0),"00\:00\.00")),0+TEXT(DQRaceTime,"00\:00\.00"))</f>
        <v>5.2592592592592589E-4</v>
      </c>
      <c r="I32" s="98">
        <f>IF($H32=0,0,IF(H$6=0,0,IF($H32&lt;1,SUM(($H32&gt;$E32),($H32&gt;$K32),($H32&gt;$N32),($H32&gt;$Q32),($H32&gt;$T32),($H32&gt;$W32),($H32&gt;$Z32),($H32&gt;$DD32)))-EmptyLanes))</f>
        <v>6</v>
      </c>
      <c r="J32" s="99">
        <f>IF(H32=0,0,IF(H$6=0,0,IF(I32=0,0,IF(H35&gt;0,GalaDQPoints,VLOOKUP((I32+IF(I32=1,($AD32/10),IF(I32=2,($AE32/10),IF(I32=3,($AF32/10),IF(I32=4,($AG32/10),IF(I32=5,($AH32/10),IF(I32=6,($AI32/10),IF(I32=7,($AJ32/10),IF(I32=8,($AK32/10)))))))))),EventPointsList,2)))))</f>
        <v>6</v>
      </c>
      <c r="K32" s="96">
        <f>IF(K35 = 0,(0+TEXT(VLOOKUP($B32,Recording_ResultList,L$5+3,0),"00\:00\.00")),0+TEXT(DQRaceTime,"00\:00\.00"))</f>
        <v>5.5590277777777778E-4</v>
      </c>
      <c r="L32" s="98">
        <f>IF($K32=0,0,IF(K$6=0,0,IF($K32&lt;1,SUM(($K32&gt;$E32),($K32&gt;$H32),($K32&gt;$N32),($K32&gt;$Q32),($K32&gt;$T32),($K32&gt;$W32),($K32&gt;$Z32),($K32&gt;$DD32)))-EmptyLanes))</f>
        <v>7</v>
      </c>
      <c r="M32" s="99">
        <f>IF(K32=0,0,IF(K$6=0,0,IF(L32=0,0,IF(K35&gt;0,GalaDQPoints,VLOOKUP((L32+IF(L32=1,($AD32/10),IF(L32=2,($AE32/10),IF(L32=3,($AF32/10),IF(L32=4,($AG32/10),IF(L32=5,($AH32/10),IF(L32=6,($AI32/10),IF(L32=7,($AJ32/10),IF(L32=8,($AK32/10)))))))))),EventPointsList,2)))))</f>
        <v>7</v>
      </c>
      <c r="N32" s="96">
        <f>IF(N35 = 0,(0+TEXT(VLOOKUP($B32,Recording_ResultList,O$5+3,0),"00\:00\.00")),0+TEXT(DQRaceTime,"00\:00\.00"))</f>
        <v>5.0706018518518526E-4</v>
      </c>
      <c r="O32" s="98">
        <f>IF($N32=0,0,IF(N$6=0,0,IF($N32&lt;1,SUM(($N32&gt;$E32),($N32&gt;$H32),($N32&gt;$K32),($N32&gt;$Q32),($N32&gt;$T32),($N32&gt;$W32),($N32&gt;$Z32),($N32&gt;$DD32)))-EmptyLanes))</f>
        <v>2</v>
      </c>
      <c r="P32" s="99">
        <f>IF(N32=0,0,IF(N$6=0,0,IF(O32=0,0,IF(N35&gt;0,GalaDQPoints,VLOOKUP((O32+IF(O32=1,($AD32/10),IF(O32=2,($AE32/10),IF(O32=3,($AF32/10),IF(O32=4,($AG32/10),IF(O32=5,($AH32/10),IF(O32=6,($AI32/10),IF(O32=7,($AJ32/10),IF(O32=8,($AK32/10)))))))))),EventPointsList,2)))))</f>
        <v>2</v>
      </c>
      <c r="Q32" s="96">
        <f>IF(Q35 = 0,(0+TEXT(VLOOKUP($B32,Recording_ResultList,R$5+3,0),"00\:00\.00")),0+TEXT(DQRaceTime,"00\:00\.00"))</f>
        <v>5.164351851851851E-4</v>
      </c>
      <c r="R32" s="98">
        <f>IF($Q32=0,0,IF(Q$6=0,0,IF($Q32&lt;1,SUM(($Q32&gt;$E32),($Q32&gt;$H32),($Q32&gt;$K32),($Q32&gt;$N32),($Q32&gt;$T32),($Q32&gt;$W32),($Q32&gt;$Z32),($Q32&gt;$DD32)))-EmptyLanes))</f>
        <v>3</v>
      </c>
      <c r="S32" s="99">
        <f>IF(Q32=0,0,IF(Q$6=0,0,IF(R32=0,0,IF(Q35&gt;0,GalaDQPoints,VLOOKUP((R32+IF(R32=1,($AD32/10),IF(R32=2,($AE32/10),IF(R32=3,($AF32/10),IF(R32=4,($AG32/10),IF(R32=5,($AH32/10),IF(R32=6,($AI32/10),IF(R32=7,($AJ32/10),IF(R32=8,($AK32/10)))))))))),EventPointsList,2)))))</f>
        <v>3</v>
      </c>
      <c r="T32" s="96">
        <f>IF(T35 = 0,(0+TEXT(VLOOKUP($B32,Recording_ResultList,U$5+3,0),"00\:00\.00")),0+TEXT(DQRaceTime,"00\:00\.00"))</f>
        <v>5.175925925925926E-4</v>
      </c>
      <c r="U32" s="98">
        <f>IF($T32=0,0,IF(T$6=0,0,IF($Q32&lt;1,SUM(($T32&gt;$E32),($T32&gt;$H32),($T32&gt;$K32),($T32&gt;$N32),($T32&gt;$Q32),($T32&gt;$W32),($T32&gt;$Z32),($T32&gt;$DD32)))-EmptyLanes))</f>
        <v>4</v>
      </c>
      <c r="V32" s="99">
        <f>IF(T32=0,0,IF(T$6=0,0,IF(U32=0,0,IF(T35&gt;0,GalaDQPoints,VLOOKUP((U32+IF(U32=1,($AD32/10),IF(U32=2,($AE32/10),IF(U32=3,($AF32/10),IF(U32=4,($AG32/10),IF(U32=5,($AH32/10),IF(U32=6,($AI32/10),IF(U32=7,($AJ32/10),IF(U32=8,($AK32/10)))))))))),EventPointsList,2)))))</f>
        <v>4</v>
      </c>
      <c r="W32" s="96">
        <f>IF(W35 = 0,(0+TEXT(VLOOKUP($B32,Recording_ResultList,X$5+3,0),"00\:00\.00")),0+TEXT(DQRaceTime,"00\:00\.00"))</f>
        <v>4.1666550925925923E-2</v>
      </c>
      <c r="X32" s="98">
        <f>IF($W32=0,0,IF(W$6=0,0,IF($W32&lt;1,SUM(($W32&gt;$E32),($W32&gt;$H32),($W32&gt;$K32),($W32&gt;$N32),($W32&gt;$Q32),($W32&gt;$T32),($W32&gt;$Z32),($W32&gt;$DD32)))-EmptyLanes))</f>
        <v>8</v>
      </c>
      <c r="Y32" s="99">
        <f>IF(W32=0,0,IF(W$6=0,0,IF(X32=0,0,IF(W35&gt;0,GalaDQPoints,VLOOKUP((X32+IF(X32=1,($AD32/10),IF(X32=2,($AE32/10),IF(X32=3,($AF32/10),IF(X32=4,($AG32/10),IF(X32=5,($AH32/10),IF(X32=6,($AI32/10),IF(X32=7,($AJ32/10),IF(X32=8,($AK32/10)))))))))),EventPointsList,2)))))</f>
        <v>9</v>
      </c>
      <c r="Z32" s="96">
        <f>IF(Z35 = 0,(0+TEXT(VLOOKUP($B32,Recording_ResultList,AA$5+3,0),"00\:00\.00")),0+TEXT(DQRaceTime,"00\:00\.00"))</f>
        <v>5.193287037037036E-4</v>
      </c>
      <c r="AA32" s="98">
        <f>IF($Z32=0,0,IF(Z$6=0,0,IF($Z32&lt;1,SUM(($Z32&gt;$E32),($Z32&gt;$H32),($Z32&gt;$K32),($Z32&gt;$N32),($Z32&gt;$Q32),($Z32&gt;$T32),($Z32&gt;$W32),($Z32&gt;$DD32)))-EmptyLanes))</f>
        <v>5</v>
      </c>
      <c r="AB32" s="100">
        <f>IF(Z32=0,0,IF(Z$6=0,0,IF(AA32=0,0,IF(Z35&gt;0,GalaDQPoints,VLOOKUP((AA32+IF(AA32=1,($AD32/10),IF(AA32=2,($AE32/10),IF(AA32=3,($AF32/10),IF(AA32=4,($AG32/10),IF(AA32=5,($AH32/10),IF(AA32=6,($AI32/10),IF(AA32=7,($AJ32/10),IF(AA32=8,($AK32/10)))))))))),EventPointsList,2)))))</f>
        <v>5</v>
      </c>
      <c r="AD32" s="121">
        <f>COUNTIF($F32,1) +COUNTIF($I32, 1)  + COUNTIF($L32, 1)+ COUNTIF($O32, 1)+ COUNTIF($R32, 1)+ COUNTIF($U32, 1)+ COUNTIF($X32, 1)+ COUNTIF($AA32,1)</f>
        <v>1</v>
      </c>
      <c r="AE32" s="122">
        <f>COUNTIF($F32,2) +COUNTIF($I32, 2)  + COUNTIF($L32, 2)+ COUNTIF($O32,2)+ COUNTIF($R32, 2)+ COUNTIF($U32, 2)+ COUNTIF($X32, 2)+ COUNTIF($AA32,2)</f>
        <v>1</v>
      </c>
      <c r="AF32" s="122">
        <f>COUNTIF($F32,3) +COUNTIF($I32, 3)  + COUNTIF($L32, 3)+ COUNTIF($O32, 3)+ COUNTIF($R32, 3)+ COUNTIF($U32, 3)+ COUNTIF($X32, 3)+ COUNTIF($AA32,3)</f>
        <v>1</v>
      </c>
      <c r="AG32" s="122">
        <f>COUNTIF($F32,4) +COUNTIF($I32, 4)  + COUNTIF($L32, 4)+ COUNTIF($O32, 4)+ COUNTIF($R32, 4)+ COUNTIF($U32, 4)+ COUNTIF($X32, 4)+ COUNTIF($AA32,4)</f>
        <v>1</v>
      </c>
      <c r="AH32" s="122">
        <f>COUNTIF($F32,5) +COUNTIF($I32, 5)  + COUNTIF($L32, 5)+ COUNTIF($O32, 5)+ COUNTIF($R32, 5)+ COUNTIF($U32, 5)+ COUNTIF($X32, 5)+ COUNTIF($AA32,5)</f>
        <v>1</v>
      </c>
      <c r="AI32" s="122">
        <f>COUNTIF($F32,6) +COUNTIF($I32, 6)  + COUNTIF($L32, 6)+ COUNTIF($O32, 6)+ COUNTIF($R32, 6)+ COUNTIF($U32, 6)+ COUNTIF($X32, 6)+ COUNTIF($AA32,6)</f>
        <v>1</v>
      </c>
      <c r="AJ32" s="122">
        <f>COUNTIF($F32,7) +COUNTIF($I32, 7)  + COUNTIF($L32, 7)+ COUNTIF($O32, 7)+ COUNTIF($R32, 7)+ COUNTIF($U32, 7)+ COUNTIF($X32, 7)+ COUNTIF($AA32,7)</f>
        <v>1</v>
      </c>
      <c r="AK32" s="123">
        <f>COUNTIF($F32,8) +COUNTIF($I32, 8)  + COUNTIF($L32, 8)+ COUNTIF($O32, 8)+ COUNTIF($R32, 8)+ COUNTIF($U32, 8)+ COUNTIF($X32, 8)+ COUNTIF($AA32,8)</f>
        <v>1</v>
      </c>
      <c r="AL32" s="70"/>
    </row>
    <row r="33" spans="1:38" ht="15.75" customHeight="1">
      <c r="A33" s="131">
        <f>A29+1</f>
        <v>6</v>
      </c>
      <c r="B33" s="532"/>
      <c r="C33" s="520" t="str">
        <f>IF(HSL_Format="Majors",IF(HSL_Division=1,VLOOKUP(B32,HMLD1_EventList,4,0),IF(HSL_Division=2,VLOOKUP(B32,HMLD2_EventList,4,0),VLOOKUP(B32,HMLD3_EventList,4,0))),IF(HSL_Division=1,VLOOKUP(B32,NutsD1_EventList,4,0),IF(HSL_Division=2,VLOOKUP(B32,NutsD2_EventList,4,0),VLOOKUP(B32,NutsD3_EventList,4,0)))) &amp; " " &amp; IF(HSL_Format="Majors",IF(HSL_Division=1,VLOOKUP(B32,HMLD1_EventList,5,0),IF(HSL_Division=2,VLOOKUP(B32,HMLD2_EventList,5,0),VLOOKUP(B32,HMLD3_EventList,5,0))),IF(HSL_Division=1,VLOOKUP(B32,NutsD1_EventList,5,0),IF(HSL_Division=2,VLOOKUP(B32,NutsD2_EventList,5,0),VLOOKUP(B32,NutsD3_EventList,5,0))))</f>
        <v>50m Breaststroke</v>
      </c>
      <c r="D33" s="536"/>
      <c r="E33" s="524" t="str">
        <f>IF(IFERROR(SEARCH("Relay",$C33),0) = 0, IF(IFERROR(SEARCH("Squadron",$C33),0) = 0, VLOOKUP($B32,Lane1_Swimmers,2,0), "Squadron"), "Relay Team")</f>
        <v>Nathan Whiting</v>
      </c>
      <c r="F33" s="525"/>
      <c r="G33" s="526"/>
      <c r="H33" s="524" t="str">
        <f>IF(IFERROR(SEARCH("Relay",$C33),0) = 0, IF(IFERROR(SEARCH("Squadron",$C33),0) = 0, VLOOKUP($B32,Lane2_Swimmers,2,0), "Squadron"), "Relay Team")</f>
        <v>Hugh Clare</v>
      </c>
      <c r="I33" s="525"/>
      <c r="J33" s="526"/>
      <c r="K33" s="524" t="str">
        <f>IF(IFERROR(SEARCH("Relay",$C33),0) = 0, IF(IFERROR(SEARCH("Squadron",$C33),0) = 0, VLOOKUP($B32,Lane3_Swimmers,2,0), "Squadron"), "Relay Team")</f>
        <v>Dylan Morris</v>
      </c>
      <c r="L33" s="525"/>
      <c r="M33" s="526"/>
      <c r="N33" s="524" t="str">
        <f>IF(IFERROR(SEARCH("Relay",$C33),0) = 0, IF(IFERROR(SEARCH("Squadron",$C33),0) = 0, VLOOKUP($B32,Lane4_Swimmers,2,0), "Squadron"), "Relay Team")</f>
        <v>Alex Clutton</v>
      </c>
      <c r="O33" s="525"/>
      <c r="P33" s="526"/>
      <c r="Q33" s="524" t="str">
        <f>IF(IFERROR(SEARCH("Relay",$C33),0) = 0, IF(IFERROR(SEARCH("Squadron",$C33),0) = 0, VLOOKUP($B32,Lane5_Swimmers,2,0), "Squadron"), "Relay Team")</f>
        <v>MaximilianColtman</v>
      </c>
      <c r="R33" s="525"/>
      <c r="S33" s="526"/>
      <c r="T33" s="524" t="str">
        <f>IF(IFERROR(SEARCH("Relay",$C33),0) = 0, IF(IFERROR(SEARCH("Squadron",$C33),0) = 0, VLOOKUP($B32,Lane6_Swimmers,2,0), "Squadron"), "Relay Team")</f>
        <v>Oliver Soloman</v>
      </c>
      <c r="U33" s="525"/>
      <c r="V33" s="526"/>
      <c r="W33" s="524" t="str">
        <f>IF(IFERROR(SEARCH("Relay",$C33),0) = 0, IF(IFERROR(SEARCH("Squadron",$C33),0) = 0, VLOOKUP($B32,Lane7_Swimmers,2,0), "Squadron"), "Relay Team")</f>
        <v>Edward Ormsby</v>
      </c>
      <c r="X33" s="525"/>
      <c r="Y33" s="526"/>
      <c r="Z33" s="524" t="str">
        <f>IF(IFERROR(SEARCH("Relay",$C33),0) = 0, IF(IFERROR(SEARCH("Squadron",$C33),0) = 0, VLOOKUP($B32,Lane7_Swimmers,2,0), "Squadron"), "Relay Team")</f>
        <v>Edward Ormsby</v>
      </c>
      <c r="AA33" s="525"/>
      <c r="AB33" s="527"/>
    </row>
    <row r="34" spans="1:38" ht="15.75" customHeight="1">
      <c r="A34" s="131" t="str">
        <f>TEXT(B32, "#0") &amp; ":Placing"</f>
        <v>6:Placing</v>
      </c>
      <c r="B34" s="532"/>
      <c r="C34" s="520" t="s">
        <v>135</v>
      </c>
      <c r="D34" s="521"/>
      <c r="E34" s="126">
        <f>VLOOKUP(($B32 &amp; ":Placing"),Recording_ResultList,(F$5+3),0)</f>
        <v>1</v>
      </c>
      <c r="F34" s="134">
        <f>F32</f>
        <v>1</v>
      </c>
      <c r="G34" s="135"/>
      <c r="H34" s="126">
        <f>VLOOKUP(($B32 &amp; ":Placing"),Recording_ResultList,(I$5+3),0)</f>
        <v>6</v>
      </c>
      <c r="I34" s="522">
        <f>I32</f>
        <v>6</v>
      </c>
      <c r="J34" s="523"/>
      <c r="K34" s="126">
        <f>VLOOKUP(($B32 &amp; ":Placing"),Recording_ResultList,(L$5+3),0)</f>
        <v>7</v>
      </c>
      <c r="L34" s="522">
        <f>L32</f>
        <v>7</v>
      </c>
      <c r="M34" s="523"/>
      <c r="N34" s="126">
        <f>VLOOKUP(($B32 &amp; ":Placing"),Recording_ResultList,(O$5+3),0)</f>
        <v>2</v>
      </c>
      <c r="O34" s="522">
        <f>O32</f>
        <v>2</v>
      </c>
      <c r="P34" s="523"/>
      <c r="Q34" s="126">
        <f>VLOOKUP(($B32 &amp; ":Placing"),Recording_ResultList,(R$5+3),0)</f>
        <v>3</v>
      </c>
      <c r="R34" s="522">
        <f>R32</f>
        <v>3</v>
      </c>
      <c r="S34" s="523"/>
      <c r="T34" s="126">
        <f>VLOOKUP(($B32 &amp; ":Placing"),Recording_ResultList,(U$5+3),0)</f>
        <v>4</v>
      </c>
      <c r="U34" s="522">
        <f>U32</f>
        <v>4</v>
      </c>
      <c r="V34" s="523"/>
      <c r="W34" s="126">
        <f>VLOOKUP(($B32 &amp; ":Placing"),Recording_ResultList,(X$5+3),0)</f>
        <v>0</v>
      </c>
      <c r="X34" s="522">
        <f>X32</f>
        <v>8</v>
      </c>
      <c r="Y34" s="523"/>
      <c r="Z34" s="126">
        <f>VLOOKUP(($B32 &amp; ":Placing"),Recording_ResultList,(AA$5+3),0)</f>
        <v>5</v>
      </c>
      <c r="AA34" s="522">
        <f>AA32</f>
        <v>5</v>
      </c>
      <c r="AB34" s="523"/>
    </row>
    <row r="35" spans="1:38" ht="16.5" customHeight="1" thickBot="1">
      <c r="A35" s="131">
        <f>A31+1</f>
        <v>6</v>
      </c>
      <c r="B35" s="533"/>
      <c r="C35" s="537" t="s">
        <v>122</v>
      </c>
      <c r="D35" s="538"/>
      <c r="E35" s="528">
        <f>VLOOKUP(($B32 &amp; ": DQ Reason"),Recording_ResultList,(F$5+3),0)</f>
        <v>0</v>
      </c>
      <c r="F35" s="529"/>
      <c r="G35" s="530"/>
      <c r="H35" s="528">
        <f>VLOOKUP(($B32 &amp; ": DQ Reason"),Recording_ResultList,(I$5+3),0)</f>
        <v>0</v>
      </c>
      <c r="I35" s="529"/>
      <c r="J35" s="530"/>
      <c r="K35" s="528">
        <f>VLOOKUP(($B32 &amp; ": DQ Reason"),Recording_ResultList,(L$5+3),0)</f>
        <v>0</v>
      </c>
      <c r="L35" s="529"/>
      <c r="M35" s="530"/>
      <c r="N35" s="528">
        <f>VLOOKUP(($B32 &amp; ": DQ Reason"),Recording_ResultList,(O$5+3),0)</f>
        <v>0</v>
      </c>
      <c r="O35" s="529"/>
      <c r="P35" s="530"/>
      <c r="Q35" s="528">
        <f>VLOOKUP(($B32 &amp; ": DQ Reason"),Recording_ResultList,(R$5+3),0)</f>
        <v>0</v>
      </c>
      <c r="R35" s="529"/>
      <c r="S35" s="530"/>
      <c r="T35" s="528">
        <f>VLOOKUP(($B32 &amp; ": DQ Reason"),Recording_ResultList,(U$5+3),0)</f>
        <v>0</v>
      </c>
      <c r="U35" s="529"/>
      <c r="V35" s="530"/>
      <c r="W35" s="528">
        <f>VLOOKUP(($B32 &amp; ": DQ Reason"),Recording_ResultList,(X$5+3),0)</f>
        <v>4.4000000000000004</v>
      </c>
      <c r="X35" s="529"/>
      <c r="Y35" s="530"/>
      <c r="Z35" s="528">
        <f>VLOOKUP(($B32 &amp; ": DQ Reason"),Recording_ResultList,(AA$5+3),0)</f>
        <v>0</v>
      </c>
      <c r="AA35" s="529"/>
      <c r="AB35" s="530"/>
      <c r="AC35" s="93">
        <f>COUNTIF(E35:AB35, "&gt;0")</f>
        <v>1</v>
      </c>
    </row>
    <row r="36" spans="1:38" ht="15" customHeight="1" thickBot="1">
      <c r="A36" s="131">
        <f>A32+1</f>
        <v>7</v>
      </c>
      <c r="B36" s="531">
        <f>A36</f>
        <v>7</v>
      </c>
      <c r="C36" s="534" t="str">
        <f>IF(HSL_Format="Majors",IF(HSL_Division=1,VLOOKUP(B36,HMLD1_EventList,3,0),IF(HSL_Division=2,VLOOKUP(B36,HMLD2_EventList,3,0),VLOOKUP(B36,HMLD3_EventList,3,0))),IF(HSL_Division=1,VLOOKUP(B36,NutsD1_EventList,3,0),IF(HSL_Division=2,VLOOKUP(B36,NutsD2_EventList,3,0),VLOOKUP(B36,NutsD3_EventList,3,0)))) &amp; " " &amp; IF(HSL_Format="Majors",IF(HSL_Division=1,VLOOKUP(B36,HMLD1_EventList,2,0),IF(HSL_Division=2,VLOOKUP(B36,HMLD2_EventList,2,0),VLOOKUP(B36,HMLD3_EventList,2,0))),IF(HSL_Division=1,VLOOKUP(B36,NutsD1_EventList,2,0),IF(HSL_Division=2,VLOOKUP(B36,NutsD2_EventList,2,0),VLOOKUP(B36,NutsD3_EventList,2,0))))</f>
        <v>Girls 9 Years</v>
      </c>
      <c r="D36" s="535"/>
      <c r="E36" s="96">
        <f>IF(E39 = 0,(0+TEXT(VLOOKUP($B36,Recording_ResultList,F$5+3,0),"00\:00\.00")),0+TEXT(DQRaceTime,"00\:00\.00"))</f>
        <v>3.0277777777777779E-4</v>
      </c>
      <c r="F36" s="98">
        <f>IF($E36=0,0,IF(E$6=0,0,IF($E36&lt;1,SUM(($E36&gt;$H36),($E36&gt;$K36),($E36&gt;$N36),($E36&gt;$Q36),($E36&gt;$T36),($E36&gt;$W36),($E36&gt;$Z36),($E36&gt;$DD36)))-EmptyLanes))</f>
        <v>8</v>
      </c>
      <c r="G36" s="99">
        <f>IF(E36=0,0,IF(E$6=0,0,IF(F36=0,0,IF(E39&gt;0,GalaDQPoints,VLOOKUP((F36+IF(F36=1,($AD36/10),IF(F36=2,($AE36/10),IF(F36=3,($AF36/10),IF(F36=4,($AG36/10),IF(F36=5,($AH36/10),IF(F36=6,($AI36/10),IF(F36=7,($AJ36/10),IF(F36=8,($AK36/10)))))))))),EventPointsList,2)))))</f>
        <v>8</v>
      </c>
      <c r="H36" s="96">
        <f>IF(H39 = 0,(0+TEXT(VLOOKUP($B36,Recording_ResultList,I$5+3,0),"00\:00\.00")),0+TEXT(DQRaceTime,"00\:00\.00"))</f>
        <v>2.0648148148148151E-4</v>
      </c>
      <c r="I36" s="98">
        <f>IF($H36=0,0,IF(H$6=0,0,IF($H36&lt;1,SUM(($H36&gt;$E36),($H36&gt;$K36),($H36&gt;$N36),($H36&gt;$Q36),($H36&gt;$T36),($H36&gt;$W36),($H36&gt;$Z36),($H36&gt;$DD36)))-EmptyLanes))</f>
        <v>1</v>
      </c>
      <c r="J36" s="99">
        <f>IF(H36=0,0,IF(H$6=0,0,IF(I36=0,0,IF(H39&gt;0,GalaDQPoints,VLOOKUP((I36+IF(I36=1,($AD36/10),IF(I36=2,($AE36/10),IF(I36=3,($AF36/10),IF(I36=4,($AG36/10),IF(I36=5,($AH36/10),IF(I36=6,($AI36/10),IF(I36=7,($AJ36/10),IF(I36=8,($AK36/10)))))))))),EventPointsList,2)))))</f>
        <v>1</v>
      </c>
      <c r="K36" s="96">
        <f>IF(K39 = 0,(0+TEXT(VLOOKUP($B36,Recording_ResultList,L$5+3,0),"00\:00\.00")),0+TEXT(DQRaceTime,"00\:00\.00"))</f>
        <v>2.5324074074074073E-4</v>
      </c>
      <c r="L36" s="98">
        <f>IF($K36=0,0,IF(K$6=0,0,IF($K36&lt;1,SUM(($K36&gt;$E36),($K36&gt;$H36),($K36&gt;$N36),($K36&gt;$Q36),($K36&gt;$T36),($K36&gt;$W36),($K36&gt;$Z36),($K36&gt;$DD36)))-EmptyLanes))</f>
        <v>7</v>
      </c>
      <c r="M36" s="99">
        <f>IF(K36=0,0,IF(K$6=0,0,IF(L36=0,0,IF(K39&gt;0,GalaDQPoints,VLOOKUP((L36+IF(L36=1,($AD36/10),IF(L36=2,($AE36/10),IF(L36=3,($AF36/10),IF(L36=4,($AG36/10),IF(L36=5,($AH36/10),IF(L36=6,($AI36/10),IF(L36=7,($AJ36/10),IF(L36=8,($AK36/10)))))))))),EventPointsList,2)))))</f>
        <v>7</v>
      </c>
      <c r="N36" s="96">
        <f>IF(N39 = 0,(0+TEXT(VLOOKUP($B36,Recording_ResultList,O$5+3,0),"00\:00\.00")),0+TEXT(DQRaceTime,"00\:00\.00"))</f>
        <v>2.3078703703703705E-4</v>
      </c>
      <c r="O36" s="98">
        <f>IF($N36=0,0,IF(N$6=0,0,IF($N36&lt;1,SUM(($N36&gt;$E36),($N36&gt;$H36),($N36&gt;$K36),($N36&gt;$Q36),($N36&gt;$T36),($N36&gt;$W36),($N36&gt;$Z36),($N36&gt;$DD36)))-EmptyLanes))</f>
        <v>4</v>
      </c>
      <c r="P36" s="99">
        <f>IF(N36=0,0,IF(N$6=0,0,IF(O36=0,0,IF(N39&gt;0,GalaDQPoints,VLOOKUP((O36+IF(O36=1,($AD36/10),IF(O36=2,($AE36/10),IF(O36=3,($AF36/10),IF(O36=4,($AG36/10),IF(O36=5,($AH36/10),IF(O36=6,($AI36/10),IF(O36=7,($AJ36/10),IF(O36=8,($AK36/10)))))))))),EventPointsList,2)))))</f>
        <v>4</v>
      </c>
      <c r="Q36" s="96">
        <f>IF(Q39 = 0,(0+TEXT(VLOOKUP($B36,Recording_ResultList,R$5+3,0),"00\:00\.00")),0+TEXT(DQRaceTime,"00\:00\.00"))</f>
        <v>2.1018518518518521E-4</v>
      </c>
      <c r="R36" s="98">
        <f>IF($Q36=0,0,IF(Q$6=0,0,IF($Q36&lt;1,SUM(($Q36&gt;$E36),($Q36&gt;$H36),($Q36&gt;$K36),($Q36&gt;$N36),($Q36&gt;$T36),($Q36&gt;$W36),($Q36&gt;$Z36),($Q36&gt;$DD36)))-EmptyLanes))</f>
        <v>2</v>
      </c>
      <c r="S36" s="99">
        <f>IF(Q36=0,0,IF(Q$6=0,0,IF(R36=0,0,IF(Q39&gt;0,GalaDQPoints,VLOOKUP((R36+IF(R36=1,($AD36/10),IF(R36=2,($AE36/10),IF(R36=3,($AF36/10),IF(R36=4,($AG36/10),IF(R36=5,($AH36/10),IF(R36=6,($AI36/10),IF(R36=7,($AJ36/10),IF(R36=8,($AK36/10)))))))))),EventPointsList,2)))))</f>
        <v>2</v>
      </c>
      <c r="T36" s="96">
        <f>IF(T39 = 0,(0+TEXT(VLOOKUP($B36,Recording_ResultList,U$5+3,0),"00\:00\.00")),0+TEXT(DQRaceTime,"00\:00\.00"))</f>
        <v>2.4733796296296298E-4</v>
      </c>
      <c r="U36" s="98">
        <f>IF($T36=0,0,IF(T$6=0,0,IF($Q36&lt;1,SUM(($T36&gt;$E36),($T36&gt;$H36),($T36&gt;$K36),($T36&gt;$N36),($T36&gt;$Q36),($T36&gt;$W36),($T36&gt;$Z36),($T36&gt;$DD36)))-EmptyLanes))</f>
        <v>6</v>
      </c>
      <c r="V36" s="99">
        <f>IF(T36=0,0,IF(T$6=0,0,IF(U36=0,0,IF(T39&gt;0,GalaDQPoints,VLOOKUP((U36+IF(U36=1,($AD36/10),IF(U36=2,($AE36/10),IF(U36=3,($AF36/10),IF(U36=4,($AG36/10),IF(U36=5,($AH36/10),IF(U36=6,($AI36/10),IF(U36=7,($AJ36/10),IF(U36=8,($AK36/10)))))))))),EventPointsList,2)))))</f>
        <v>6</v>
      </c>
      <c r="W36" s="96">
        <f>IF(W39 = 0,(0+TEXT(VLOOKUP($B36,Recording_ResultList,X$5+3,0),"00\:00\.00")),0+TEXT(DQRaceTime,"00\:00\.00"))</f>
        <v>2.2500000000000002E-4</v>
      </c>
      <c r="X36" s="98">
        <f>IF($W36=0,0,IF(W$6=0,0,IF($W36&lt;1,SUM(($W36&gt;$E36),($W36&gt;$H36),($W36&gt;$K36),($W36&gt;$N36),($W36&gt;$Q36),($W36&gt;$T36),($W36&gt;$Z36),($W36&gt;$DD36)))-EmptyLanes))</f>
        <v>3</v>
      </c>
      <c r="Y36" s="99">
        <f>IF(W36=0,0,IF(W$6=0,0,IF(X36=0,0,IF(W39&gt;0,GalaDQPoints,VLOOKUP((X36+IF(X36=1,($AD36/10),IF(X36=2,($AE36/10),IF(X36=3,($AF36/10),IF(X36=4,($AG36/10),IF(X36=5,($AH36/10),IF(X36=6,($AI36/10),IF(X36=7,($AJ36/10),IF(X36=8,($AK36/10)))))))))),EventPointsList,2)))))</f>
        <v>3</v>
      </c>
      <c r="Z36" s="96">
        <f>IF(Z39 = 0,(0+TEXT(VLOOKUP($B36,Recording_ResultList,AA$5+3,0),"00\:00\.00")),0+TEXT(DQRaceTime,"00\:00\.00"))</f>
        <v>2.3680555555555556E-4</v>
      </c>
      <c r="AA36" s="98">
        <f>IF($Z36=0,0,IF(Z$6=0,0,IF($Z36&lt;1,SUM(($Z36&gt;$E36),($Z36&gt;$H36),($Z36&gt;$K36),($Z36&gt;$N36),($Z36&gt;$Q36),($Z36&gt;$T36),($Z36&gt;$W36),($Z36&gt;$DD36)))-EmptyLanes))</f>
        <v>5</v>
      </c>
      <c r="AB36" s="100">
        <f>IF(Z36=0,0,IF(Z$6=0,0,IF(AA36=0,0,IF(Z39&gt;0,GalaDQPoints,VLOOKUP((AA36+IF(AA36=1,($AD36/10),IF(AA36=2,($AE36/10),IF(AA36=3,($AF36/10),IF(AA36=4,($AG36/10),IF(AA36=5,($AH36/10),IF(AA36=6,($AI36/10),IF(AA36=7,($AJ36/10),IF(AA36=8,($AK36/10)))))))))),EventPointsList,2)))))</f>
        <v>5</v>
      </c>
      <c r="AD36" s="121">
        <f>COUNTIF($F36,1) +COUNTIF($I36, 1)  + COUNTIF($L36, 1)+ COUNTIF($O36, 1)+ COUNTIF($R36, 1)+ COUNTIF($U36, 1)+ COUNTIF($X36, 1)+ COUNTIF($AA36,1)</f>
        <v>1</v>
      </c>
      <c r="AE36" s="122">
        <f>COUNTIF($F36,2) +COUNTIF($I36, 2)  + COUNTIF($L36, 2)+ COUNTIF($O36,2)+ COUNTIF($R36, 2)+ COUNTIF($U36, 2)+ COUNTIF($X36, 2)+ COUNTIF($AA36,2)</f>
        <v>1</v>
      </c>
      <c r="AF36" s="122">
        <f>COUNTIF($F36,3) +COUNTIF($I36, 3)  + COUNTIF($L36, 3)+ COUNTIF($O36, 3)+ COUNTIF($R36, 3)+ COUNTIF($U36, 3)+ COUNTIF($X36, 3)+ COUNTIF($AA36,3)</f>
        <v>1</v>
      </c>
      <c r="AG36" s="122">
        <f>COUNTIF($F36,4) +COUNTIF($I36, 4)  + COUNTIF($L36, 4)+ COUNTIF($O36, 4)+ COUNTIF($R36, 4)+ COUNTIF($U36, 4)+ COUNTIF($X36, 4)+ COUNTIF($AA36,4)</f>
        <v>1</v>
      </c>
      <c r="AH36" s="122">
        <f>COUNTIF($F36,5) +COUNTIF($I36, 5)  + COUNTIF($L36, 5)+ COUNTIF($O36, 5)+ COUNTIF($R36, 5)+ COUNTIF($U36, 5)+ COUNTIF($X36, 5)+ COUNTIF($AA36,5)</f>
        <v>1</v>
      </c>
      <c r="AI36" s="122">
        <f>COUNTIF($F36,6) +COUNTIF($I36, 6)  + COUNTIF($L36, 6)+ COUNTIF($O36, 6)+ COUNTIF($R36, 6)+ COUNTIF($U36, 6)+ COUNTIF($X36, 6)+ COUNTIF($AA36,6)</f>
        <v>1</v>
      </c>
      <c r="AJ36" s="122">
        <f>COUNTIF($F36,7) +COUNTIF($I36, 7)  + COUNTIF($L36, 7)+ COUNTIF($O36, 7)+ COUNTIF($R36, 7)+ COUNTIF($U36, 7)+ COUNTIF($X36, 7)+ COUNTIF($AA36,7)</f>
        <v>1</v>
      </c>
      <c r="AK36" s="123">
        <f>COUNTIF($F36,8) +COUNTIF($I36, 8)  + COUNTIF($L36, 8)+ COUNTIF($O36, 8)+ COUNTIF($R36, 8)+ COUNTIF($U36, 8)+ COUNTIF($X36, 8)+ COUNTIF($AA36,8)</f>
        <v>1</v>
      </c>
      <c r="AL36" s="70"/>
    </row>
    <row r="37" spans="1:38" ht="15.75" customHeight="1">
      <c r="A37" s="131">
        <f>A33+1</f>
        <v>7</v>
      </c>
      <c r="B37" s="532"/>
      <c r="C37" s="520" t="str">
        <f>IF(HSL_Format="Majors",IF(HSL_Division=1,VLOOKUP(B36,HMLD1_EventList,4,0),IF(HSL_Division=2,VLOOKUP(B36,HMLD2_EventList,4,0),VLOOKUP(B36,HMLD3_EventList,4,0))),IF(HSL_Division=1,VLOOKUP(B36,NutsD1_EventList,4,0),IF(HSL_Division=2,VLOOKUP(B36,NutsD2_EventList,4,0),VLOOKUP(B36,NutsD3_EventList,4,0)))) &amp; " " &amp; IF(HSL_Format="Majors",IF(HSL_Division=1,VLOOKUP(B36,HMLD1_EventList,5,0),IF(HSL_Division=2,VLOOKUP(B36,HMLD2_EventList,5,0),VLOOKUP(B36,HMLD3_EventList,5,0))),IF(HSL_Division=1,VLOOKUP(B36,NutsD1_EventList,5,0),IF(HSL_Division=2,VLOOKUP(B36,NutsD2_EventList,5,0),VLOOKUP(B36,NutsD3_EventList,5,0))))</f>
        <v>25m Freestyle</v>
      </c>
      <c r="D37" s="536"/>
      <c r="E37" s="524" t="str">
        <f>IF(IFERROR(SEARCH("Relay",$C37),0) = 0, IF(IFERROR(SEARCH("Squadron",$C37),0) = 0, VLOOKUP($B36,Lane1_Swimmers,2,0), "Squadron"), "Relay Team")</f>
        <v>Emily Rodger</v>
      </c>
      <c r="F37" s="525"/>
      <c r="G37" s="526"/>
      <c r="H37" s="524" t="str">
        <f>IF(IFERROR(SEARCH("Relay",$C37),0) = 0, IF(IFERROR(SEARCH("Squadron",$C37),0) = 0, VLOOKUP($B36,Lane2_Swimmers,2,0), "Squadron"), "Relay Team")</f>
        <v>Nell Coster</v>
      </c>
      <c r="I37" s="525"/>
      <c r="J37" s="526"/>
      <c r="K37" s="524" t="str">
        <f>IF(IFERROR(SEARCH("Relay",$C37),0) = 0, IF(IFERROR(SEARCH("Squadron",$C37),0) = 0, VLOOKUP($B36,Lane3_Swimmers,2,0), "Squadron"), "Relay Team")</f>
        <v>Eva Bateman</v>
      </c>
      <c r="L37" s="525"/>
      <c r="M37" s="526"/>
      <c r="N37" s="524" t="str">
        <f>IF(IFERROR(SEARCH("Relay",$C37),0) = 0, IF(IFERROR(SEARCH("Squadron",$C37),0) = 0, VLOOKUP($B36,Lane4_Swimmers,2,0), "Squadron"), "Relay Team")</f>
        <v>Rebecca Lord</v>
      </c>
      <c r="O37" s="525"/>
      <c r="P37" s="526"/>
      <c r="Q37" s="524" t="str">
        <f>IF(IFERROR(SEARCH("Relay",$C37),0) = 0, IF(IFERROR(SEARCH("Squadron",$C37),0) = 0, VLOOKUP($B36,Lane5_Swimmers,2,0), "Squadron"), "Relay Team")</f>
        <v>Isabel Mullings</v>
      </c>
      <c r="R37" s="525"/>
      <c r="S37" s="526"/>
      <c r="T37" s="524" t="str">
        <f>IF(IFERROR(SEARCH("Relay",$C37),0) = 0, IF(IFERROR(SEARCH("Squadron",$C37),0) = 0, VLOOKUP($B36,Lane6_Swimmers,2,0), "Squadron"), "Relay Team")</f>
        <v>Lottie Soffe</v>
      </c>
      <c r="U37" s="525"/>
      <c r="V37" s="526"/>
      <c r="W37" s="524" t="str">
        <f>IF(IFERROR(SEARCH("Relay",$C37),0) = 0, IF(IFERROR(SEARCH("Squadron",$C37),0) = 0, VLOOKUP($B36,Lane7_Swimmers,2,0), "Squadron"), "Relay Team")</f>
        <v>Lauren King</v>
      </c>
      <c r="X37" s="525"/>
      <c r="Y37" s="526"/>
      <c r="Z37" s="524" t="str">
        <f>IF(IFERROR(SEARCH("Relay",$C37),0) = 0, IF(IFERROR(SEARCH("Squadron",$C37),0) = 0, VLOOKUP($B36,Lane7_Swimmers,2,0), "Squadron"), "Relay Team")</f>
        <v>Lauren King</v>
      </c>
      <c r="AA37" s="525"/>
      <c r="AB37" s="527"/>
    </row>
    <row r="38" spans="1:38" ht="15.75" customHeight="1">
      <c r="A38" s="131" t="str">
        <f>TEXT(B36, "#0") &amp; ":Placing"</f>
        <v>7:Placing</v>
      </c>
      <c r="B38" s="532"/>
      <c r="C38" s="520" t="s">
        <v>135</v>
      </c>
      <c r="D38" s="521"/>
      <c r="E38" s="126">
        <f>VLOOKUP(($B36 &amp; ":Placing"),Recording_ResultList,(F$5+3),0)</f>
        <v>8</v>
      </c>
      <c r="F38" s="134">
        <f>F36</f>
        <v>8</v>
      </c>
      <c r="G38" s="135"/>
      <c r="H38" s="126">
        <f>VLOOKUP(($B36 &amp; ":Placing"),Recording_ResultList,(I$5+3),0)</f>
        <v>1</v>
      </c>
      <c r="I38" s="522">
        <f>I36</f>
        <v>1</v>
      </c>
      <c r="J38" s="523"/>
      <c r="K38" s="126">
        <f>VLOOKUP(($B36 &amp; ":Placing"),Recording_ResultList,(L$5+3),0)</f>
        <v>7</v>
      </c>
      <c r="L38" s="522">
        <f>L36</f>
        <v>7</v>
      </c>
      <c r="M38" s="523"/>
      <c r="N38" s="126">
        <f>VLOOKUP(($B36 &amp; ":Placing"),Recording_ResultList,(O$5+3),0)</f>
        <v>4</v>
      </c>
      <c r="O38" s="522">
        <f>O36</f>
        <v>4</v>
      </c>
      <c r="P38" s="523"/>
      <c r="Q38" s="126">
        <f>VLOOKUP(($B36 &amp; ":Placing"),Recording_ResultList,(R$5+3),0)</f>
        <v>2</v>
      </c>
      <c r="R38" s="522">
        <f>R36</f>
        <v>2</v>
      </c>
      <c r="S38" s="523"/>
      <c r="T38" s="126">
        <f>VLOOKUP(($B36 &amp; ":Placing"),Recording_ResultList,(U$5+3),0)</f>
        <v>6</v>
      </c>
      <c r="U38" s="522">
        <f>U36</f>
        <v>6</v>
      </c>
      <c r="V38" s="523"/>
      <c r="W38" s="126">
        <f>VLOOKUP(($B36 &amp; ":Placing"),Recording_ResultList,(X$5+3),0)</f>
        <v>3</v>
      </c>
      <c r="X38" s="522">
        <f>X36</f>
        <v>3</v>
      </c>
      <c r="Y38" s="523"/>
      <c r="Z38" s="126">
        <f>VLOOKUP(($B36 &amp; ":Placing"),Recording_ResultList,(AA$5+3),0)</f>
        <v>5</v>
      </c>
      <c r="AA38" s="522">
        <f>AA36</f>
        <v>5</v>
      </c>
      <c r="AB38" s="523"/>
    </row>
    <row r="39" spans="1:38" ht="16" customHeight="1" thickBot="1">
      <c r="A39" s="131">
        <f>A35+1</f>
        <v>7</v>
      </c>
      <c r="B39" s="533"/>
      <c r="C39" s="537" t="s">
        <v>122</v>
      </c>
      <c r="D39" s="538"/>
      <c r="E39" s="528">
        <f>VLOOKUP(($B36 &amp; ": DQ Reason"),Recording_ResultList,(F$5+3),0)</f>
        <v>0</v>
      </c>
      <c r="F39" s="529"/>
      <c r="G39" s="530"/>
      <c r="H39" s="528">
        <f>VLOOKUP(($B36 &amp; ": DQ Reason"),Recording_ResultList,(I$5+3),0)</f>
        <v>0</v>
      </c>
      <c r="I39" s="529"/>
      <c r="J39" s="530"/>
      <c r="K39" s="528">
        <f>VLOOKUP(($B36 &amp; ": DQ Reason"),Recording_ResultList,(L$5+3),0)</f>
        <v>0</v>
      </c>
      <c r="L39" s="529"/>
      <c r="M39" s="530"/>
      <c r="N39" s="528">
        <f>VLOOKUP(($B36 &amp; ": DQ Reason"),Recording_ResultList,(O$5+3),0)</f>
        <v>0</v>
      </c>
      <c r="O39" s="529"/>
      <c r="P39" s="530"/>
      <c r="Q39" s="528">
        <f>VLOOKUP(($B36 &amp; ": DQ Reason"),Recording_ResultList,(R$5+3),0)</f>
        <v>0</v>
      </c>
      <c r="R39" s="529"/>
      <c r="S39" s="530"/>
      <c r="T39" s="528">
        <f>VLOOKUP(($B36 &amp; ": DQ Reason"),Recording_ResultList,(U$5+3),0)</f>
        <v>0</v>
      </c>
      <c r="U39" s="529"/>
      <c r="V39" s="530"/>
      <c r="W39" s="528">
        <f>VLOOKUP(($B36 &amp; ": DQ Reason"),Recording_ResultList,(X$5+3),0)</f>
        <v>0</v>
      </c>
      <c r="X39" s="529"/>
      <c r="Y39" s="530"/>
      <c r="Z39" s="528">
        <f>VLOOKUP(($B36 &amp; ": DQ Reason"),Recording_ResultList,(AA$5+3),0)</f>
        <v>0</v>
      </c>
      <c r="AA39" s="529"/>
      <c r="AB39" s="530"/>
      <c r="AC39" s="93">
        <f>COUNTIF(E39:AB39, "&gt;0")</f>
        <v>0</v>
      </c>
    </row>
    <row r="40" spans="1:38" ht="15" customHeight="1" thickBot="1">
      <c r="A40" s="131">
        <f>A36+1</f>
        <v>8</v>
      </c>
      <c r="B40" s="531">
        <f>A40</f>
        <v>8</v>
      </c>
      <c r="C40" s="534" t="str">
        <f>IF(HSL_Format="Majors",IF(HSL_Division=1,VLOOKUP(B40,HMLD1_EventList,3,0),IF(HSL_Division=2,VLOOKUP(B40,HMLD2_EventList,3,0),VLOOKUP(B40,HMLD3_EventList,3,0))),IF(HSL_Division=1,VLOOKUP(B40,NutsD1_EventList,3,0),IF(HSL_Division=2,VLOOKUP(B40,NutsD2_EventList,3,0),VLOOKUP(B40,NutsD3_EventList,3,0)))) &amp; " " &amp; IF(HSL_Format="Majors",IF(HSL_Division=1,VLOOKUP(B40,HMLD1_EventList,2,0),IF(HSL_Division=2,VLOOKUP(B40,HMLD2_EventList,2,0),VLOOKUP(B40,HMLD3_EventList,2,0))),IF(HSL_Division=1,VLOOKUP(B40,NutsD1_EventList,2,0),IF(HSL_Division=2,VLOOKUP(B40,NutsD2_EventList,2,0),VLOOKUP(B40,NutsD3_EventList,2,0))))</f>
        <v>Boys 9 Years</v>
      </c>
      <c r="D40" s="535"/>
      <c r="E40" s="96">
        <f>IF(E43 = 0,(0+TEXT(VLOOKUP($B40,Recording_ResultList,F$5+3,0),"00\:00\.00")),0+TEXT(DQRaceTime,"00\:00\.00"))</f>
        <v>2.2615740740740742E-4</v>
      </c>
      <c r="F40" s="98">
        <f>IF($E40=0,0,IF(E$6=0,0,IF($E40&lt;1,SUM(($E40&gt;$H40),($E40&gt;$K40),($E40&gt;$N40),($E40&gt;$Q40),($E40&gt;$T40),($E40&gt;$W40),($E40&gt;$Z40),($E40&gt;$DD40)))-EmptyLanes))</f>
        <v>2</v>
      </c>
      <c r="G40" s="99">
        <f>IF(E40=0,0,IF(E$6=0,0,IF(F40=0,0,IF(E43&gt;0,GalaDQPoints,VLOOKUP((F40+IF(F40=1,($AD40/10),IF(F40=2,($AE40/10),IF(F40=3,($AF40/10),IF(F40=4,($AG40/10),IF(F40=5,($AH40/10),IF(F40=6,($AI40/10),IF(F40=7,($AJ40/10),IF(F40=8,($AK40/10)))))))))),EventPointsList,2)))))</f>
        <v>2</v>
      </c>
      <c r="H40" s="96">
        <f>IF(H43 = 0,(0+TEXT(VLOOKUP($B40,Recording_ResultList,I$5+3,0),"00\:00\.00")),0+TEXT(DQRaceTime,"00\:00\.00"))</f>
        <v>2.3148148148148146E-4</v>
      </c>
      <c r="I40" s="98">
        <f>IF($H40=0,0,IF(H$6=0,0,IF($H40&lt;1,SUM(($H40&gt;$E40),($H40&gt;$K40),($H40&gt;$N40),($H40&gt;$Q40),($H40&gt;$T40),($H40&gt;$W40),($H40&gt;$Z40),($H40&gt;$DD40)))-EmptyLanes))</f>
        <v>3</v>
      </c>
      <c r="J40" s="99">
        <f>IF(H40=0,0,IF(H$6=0,0,IF(I40=0,0,IF(H43&gt;0,GalaDQPoints,VLOOKUP((I40+IF(I40=1,($AD40/10),IF(I40=2,($AE40/10),IF(I40=3,($AF40/10),IF(I40=4,($AG40/10),IF(I40=5,($AH40/10),IF(I40=6,($AI40/10),IF(I40=7,($AJ40/10),IF(I40=8,($AK40/10)))))))))),EventPointsList,2)))))</f>
        <v>3</v>
      </c>
      <c r="K40" s="96">
        <f>IF(K43 = 0,(0+TEXT(VLOOKUP($B40,Recording_ResultList,L$5+3,0),"00\:00\.00")),0+TEXT(DQRaceTime,"00\:00\.00"))</f>
        <v>2.8252314814814812E-4</v>
      </c>
      <c r="L40" s="98">
        <f>IF($K40=0,0,IF(K$6=0,0,IF($K40&lt;1,SUM(($K40&gt;$E40),($K40&gt;$H40),($K40&gt;$N40),($K40&gt;$Q40),($K40&gt;$T40),($K40&gt;$W40),($K40&gt;$Z40),($K40&gt;$DD40)))-EmptyLanes))</f>
        <v>8</v>
      </c>
      <c r="M40" s="99">
        <f>IF(K40=0,0,IF(K$6=0,0,IF(L40=0,0,IF(K43&gt;0,GalaDQPoints,VLOOKUP((L40+IF(L40=1,($AD40/10),IF(L40=2,($AE40/10),IF(L40=3,($AF40/10),IF(L40=4,($AG40/10),IF(L40=5,($AH40/10),IF(L40=6,($AI40/10),IF(L40=7,($AJ40/10),IF(L40=8,($AK40/10)))))))))),EventPointsList,2)))))</f>
        <v>8</v>
      </c>
      <c r="N40" s="96">
        <f>IF(N43 = 0,(0+TEXT(VLOOKUP($B40,Recording_ResultList,O$5+3,0),"00\:00\.00")),0+TEXT(DQRaceTime,"00\:00\.00"))</f>
        <v>2.5219907407407407E-4</v>
      </c>
      <c r="O40" s="98">
        <f>IF($N40=0,0,IF(N$6=0,0,IF($N40&lt;1,SUM(($N40&gt;$E40),($N40&gt;$H40),($N40&gt;$K40),($N40&gt;$Q40),($N40&gt;$T40),($N40&gt;$W40),($N40&gt;$Z40),($N40&gt;$DD40)))-EmptyLanes))</f>
        <v>6</v>
      </c>
      <c r="P40" s="99">
        <f>IF(N40=0,0,IF(N$6=0,0,IF(O40=0,0,IF(N43&gt;0,GalaDQPoints,VLOOKUP((O40+IF(O40=1,($AD40/10),IF(O40=2,($AE40/10),IF(O40=3,($AF40/10),IF(O40=4,($AG40/10),IF(O40=5,($AH40/10),IF(O40=6,($AI40/10),IF(O40=7,($AJ40/10),IF(O40=8,($AK40/10)))))))))),EventPointsList,2)))))</f>
        <v>6</v>
      </c>
      <c r="Q40" s="96">
        <f>IF(Q43 = 0,(0+TEXT(VLOOKUP($B40,Recording_ResultList,R$5+3,0),"00\:00\.00")),0+TEXT(DQRaceTime,"00\:00\.00"))</f>
        <v>2.4074074074074077E-4</v>
      </c>
      <c r="R40" s="98">
        <f>IF($Q40=0,0,IF(Q$6=0,0,IF($Q40&lt;1,SUM(($Q40&gt;$E40),($Q40&gt;$H40),($Q40&gt;$K40),($Q40&gt;$N40),($Q40&gt;$T40),($Q40&gt;$W40),($Q40&gt;$Z40),($Q40&gt;$DD40)))-EmptyLanes))</f>
        <v>4</v>
      </c>
      <c r="S40" s="99">
        <f>IF(Q40=0,0,IF(Q$6=0,0,IF(R40=0,0,IF(Q43&gt;0,GalaDQPoints,VLOOKUP((R40+IF(R40=1,($AD40/10),IF(R40=2,($AE40/10),IF(R40=3,($AF40/10),IF(R40=4,($AG40/10),IF(R40=5,($AH40/10),IF(R40=6,($AI40/10),IF(R40=7,($AJ40/10),IF(R40=8,($AK40/10)))))))))),EventPointsList,2)))))</f>
        <v>4</v>
      </c>
      <c r="T40" s="96">
        <f>IF(T43 = 0,(0+TEXT(VLOOKUP($B40,Recording_ResultList,U$5+3,0),"00\:00\.00")),0+TEXT(DQRaceTime,"00\:00\.00"))</f>
        <v>2.6620370370370372E-4</v>
      </c>
      <c r="U40" s="98">
        <f>IF($T40=0,0,IF(T$6=0,0,IF($Q40&lt;1,SUM(($T40&gt;$E40),($T40&gt;$H40),($T40&gt;$K40),($T40&gt;$N40),($T40&gt;$Q40),($T40&gt;$W40),($T40&gt;$Z40),($T40&gt;$DD40)))-EmptyLanes))</f>
        <v>7</v>
      </c>
      <c r="V40" s="99">
        <f>IF(T40=0,0,IF(T$6=0,0,IF(U40=0,0,IF(T43&gt;0,GalaDQPoints,VLOOKUP((U40+IF(U40=1,($AD40/10),IF(U40=2,($AE40/10),IF(U40=3,($AF40/10),IF(U40=4,($AG40/10),IF(U40=5,($AH40/10),IF(U40=6,($AI40/10),IF(U40=7,($AJ40/10),IF(U40=8,($AK40/10)))))))))),EventPointsList,2)))))</f>
        <v>7</v>
      </c>
      <c r="W40" s="96">
        <f>IF(W43 = 0,(0+TEXT(VLOOKUP($B40,Recording_ResultList,X$5+3,0),"00\:00\.00")),0+TEXT(DQRaceTime,"00\:00\.00"))</f>
        <v>2.4988425925925927E-4</v>
      </c>
      <c r="X40" s="98">
        <f>IF($W40=0,0,IF(W$6=0,0,IF($W40&lt;1,SUM(($W40&gt;$E40),($W40&gt;$H40),($W40&gt;$K40),($W40&gt;$N40),($W40&gt;$Q40),($W40&gt;$T40),($W40&gt;$Z40),($W40&gt;$DD40)))-EmptyLanes))</f>
        <v>5</v>
      </c>
      <c r="Y40" s="99">
        <f>IF(W40=0,0,IF(W$6=0,0,IF(X40=0,0,IF(W43&gt;0,GalaDQPoints,VLOOKUP((X40+IF(X40=1,($AD40/10),IF(X40=2,($AE40/10),IF(X40=3,($AF40/10),IF(X40=4,($AG40/10),IF(X40=5,($AH40/10),IF(X40=6,($AI40/10),IF(X40=7,($AJ40/10),IF(X40=8,($AK40/10)))))))))),EventPointsList,2)))))</f>
        <v>5</v>
      </c>
      <c r="Z40" s="96">
        <f>IF(Z43 = 0,(0+TEXT(VLOOKUP($B40,Recording_ResultList,AA$5+3,0),"00\:00\.00")),0+TEXT(DQRaceTime,"00\:00\.00"))</f>
        <v>2.181712962962963E-4</v>
      </c>
      <c r="AA40" s="98">
        <f>IF($Z40=0,0,IF(Z$6=0,0,IF($Z40&lt;1,SUM(($Z40&gt;$E40),($Z40&gt;$H40),($Z40&gt;$K40),($Z40&gt;$N40),($Z40&gt;$Q40),($Z40&gt;$T40),($Z40&gt;$W40),($Z40&gt;$DD40)))-EmptyLanes))</f>
        <v>1</v>
      </c>
      <c r="AB40" s="100">
        <f>IF(Z40=0,0,IF(Z$6=0,0,IF(AA40=0,0,IF(Z43&gt;0,GalaDQPoints,VLOOKUP((AA40+IF(AA40=1,($AD40/10),IF(AA40=2,($AE40/10),IF(AA40=3,($AF40/10),IF(AA40=4,($AG40/10),IF(AA40=5,($AH40/10),IF(AA40=6,($AI40/10),IF(AA40=7,($AJ40/10),IF(AA40=8,($AK40/10)))))))))),EventPointsList,2)))))</f>
        <v>1</v>
      </c>
      <c r="AD40" s="121">
        <f>COUNTIF($F40,1) +COUNTIF($I40, 1)  + COUNTIF($L40, 1)+ COUNTIF($O40, 1)+ COUNTIF($R40, 1)+ COUNTIF($U40, 1)+ COUNTIF($X40, 1)+ COUNTIF($AA40,1)</f>
        <v>1</v>
      </c>
      <c r="AE40" s="122">
        <f>COUNTIF($F40,2) +COUNTIF($I40, 2)  + COUNTIF($L40, 2)+ COUNTIF($O40,2)+ COUNTIF($R40, 2)+ COUNTIF($U40, 2)+ COUNTIF($X40, 2)+ COUNTIF($AA40,2)</f>
        <v>1</v>
      </c>
      <c r="AF40" s="122">
        <f>COUNTIF($F40,3) +COUNTIF($I40, 3)  + COUNTIF($L40, 3)+ COUNTIF($O40, 3)+ COUNTIF($R40, 3)+ COUNTIF($U40, 3)+ COUNTIF($X40, 3)+ COUNTIF($AA40,3)</f>
        <v>1</v>
      </c>
      <c r="AG40" s="122">
        <f>COUNTIF($F40,4) +COUNTIF($I40, 4)  + COUNTIF($L40, 4)+ COUNTIF($O40, 4)+ COUNTIF($R40, 4)+ COUNTIF($U40, 4)+ COUNTIF($X40, 4)+ COUNTIF($AA40,4)</f>
        <v>1</v>
      </c>
      <c r="AH40" s="122">
        <f>COUNTIF($F40,5) +COUNTIF($I40, 5)  + COUNTIF($L40, 5)+ COUNTIF($O40, 5)+ COUNTIF($R40, 5)+ COUNTIF($U40, 5)+ COUNTIF($X40, 5)+ COUNTIF($AA40,5)</f>
        <v>1</v>
      </c>
      <c r="AI40" s="122">
        <f>COUNTIF($F40,6) +COUNTIF($I40, 6)  + COUNTIF($L40, 6)+ COUNTIF($O40, 6)+ COUNTIF($R40, 6)+ COUNTIF($U40, 6)+ COUNTIF($X40, 6)+ COUNTIF($AA40,6)</f>
        <v>1</v>
      </c>
      <c r="AJ40" s="122">
        <f>COUNTIF($F40,7) +COUNTIF($I40, 7)  + COUNTIF($L40, 7)+ COUNTIF($O40, 7)+ COUNTIF($R40, 7)+ COUNTIF($U40, 7)+ COUNTIF($X40, 7)+ COUNTIF($AA40,7)</f>
        <v>1</v>
      </c>
      <c r="AK40" s="123">
        <f>COUNTIF($F40,8) +COUNTIF($I40, 8)  + COUNTIF($L40, 8)+ COUNTIF($O40, 8)+ COUNTIF($R40, 8)+ COUNTIF($U40, 8)+ COUNTIF($X40, 8)+ COUNTIF($AA40,8)</f>
        <v>1</v>
      </c>
      <c r="AL40" s="70"/>
    </row>
    <row r="41" spans="1:38" ht="15.75" customHeight="1">
      <c r="A41" s="131">
        <f>A37+1</f>
        <v>8</v>
      </c>
      <c r="B41" s="532"/>
      <c r="C41" s="520" t="str">
        <f>IF(HSL_Format="Majors",IF(HSL_Division=1,VLOOKUP(B40,HMLD1_EventList,4,0),IF(HSL_Division=2,VLOOKUP(B40,HMLD2_EventList,4,0),VLOOKUP(B40,HMLD3_EventList,4,0))),IF(HSL_Division=1,VLOOKUP(B40,NutsD1_EventList,4,0),IF(HSL_Division=2,VLOOKUP(B40,NutsD2_EventList,4,0),VLOOKUP(B40,NutsD3_EventList,4,0)))) &amp; " " &amp; IF(HSL_Format="Majors",IF(HSL_Division=1,VLOOKUP(B40,HMLD1_EventList,5,0),IF(HSL_Division=2,VLOOKUP(B40,HMLD2_EventList,5,0),VLOOKUP(B40,HMLD3_EventList,5,0))),IF(HSL_Division=1,VLOOKUP(B40,NutsD1_EventList,5,0),IF(HSL_Division=2,VLOOKUP(B40,NutsD2_EventList,5,0),VLOOKUP(B40,NutsD3_EventList,5,0))))</f>
        <v>25m Freestyle</v>
      </c>
      <c r="D41" s="536"/>
      <c r="E41" s="524" t="str">
        <f>IF(IFERROR(SEARCH("Relay",$C41),0) = 0, IF(IFERROR(SEARCH("Squadron",$C41),0) = 0, VLOOKUP($B40,Lane1_Swimmers,2,0), "Squadron"), "Relay Team")</f>
        <v>Max Warren</v>
      </c>
      <c r="F41" s="525"/>
      <c r="G41" s="526"/>
      <c r="H41" s="524" t="str">
        <f>IF(IFERROR(SEARCH("Relay",$C41),0) = 0, IF(IFERROR(SEARCH("Squadron",$C41),0) = 0, VLOOKUP($B40,Lane2_Swimmers,2,0), "Squadron"), "Relay Team")</f>
        <v>Matthew Ginn</v>
      </c>
      <c r="I41" s="525"/>
      <c r="J41" s="526"/>
      <c r="K41" s="524" t="str">
        <f>IF(IFERROR(SEARCH("Relay",$C41),0) = 0, IF(IFERROR(SEARCH("Squadron",$C41),0) = 0, VLOOKUP($B40,Lane3_Swimmers,2,0), "Squadron"), "Relay Team")</f>
        <v>William Bruce</v>
      </c>
      <c r="L41" s="525"/>
      <c r="M41" s="526"/>
      <c r="N41" s="524" t="str">
        <f>IF(IFERROR(SEARCH("Relay",$C41),0) = 0, IF(IFERROR(SEARCH("Squadron",$C41),0) = 0, VLOOKUP($B40,Lane4_Swimmers,2,0), "Squadron"), "Relay Team")</f>
        <v>Jamie Dench</v>
      </c>
      <c r="O41" s="525"/>
      <c r="P41" s="526"/>
      <c r="Q41" s="524" t="str">
        <f>IF(IFERROR(SEARCH("Relay",$C41),0) = 0, IF(IFERROR(SEARCH("Squadron",$C41),0) = 0, VLOOKUP($B40,Lane5_Swimmers,2,0), "Squadron"), "Relay Team")</f>
        <v>Oliver Thompson</v>
      </c>
      <c r="R41" s="525"/>
      <c r="S41" s="526"/>
      <c r="T41" s="524" t="str">
        <f>IF(IFERROR(SEARCH("Relay",$C41),0) = 0, IF(IFERROR(SEARCH("Squadron",$C41),0) = 0, VLOOKUP($B40,Lane6_Swimmers,2,0), "Squadron"), "Relay Team")</f>
        <v>Joshua Tylack</v>
      </c>
      <c r="U41" s="525"/>
      <c r="V41" s="526"/>
      <c r="W41" s="524" t="str">
        <f>IF(IFERROR(SEARCH("Relay",$C41),0) = 0, IF(IFERROR(SEARCH("Squadron",$C41),0) = 0, VLOOKUP($B40,Lane7_Swimmers,2,0), "Squadron"), "Relay Team")</f>
        <v>Samuel Artingstall</v>
      </c>
      <c r="X41" s="525"/>
      <c r="Y41" s="526"/>
      <c r="Z41" s="524" t="str">
        <f>IF(IFERROR(SEARCH("Relay",$C41),0) = 0, IF(IFERROR(SEARCH("Squadron",$C41),0) = 0, VLOOKUP($B40,Lane7_Swimmers,2,0), "Squadron"), "Relay Team")</f>
        <v>Samuel Artingstall</v>
      </c>
      <c r="AA41" s="525"/>
      <c r="AB41" s="527"/>
    </row>
    <row r="42" spans="1:38" ht="15.75" customHeight="1">
      <c r="A42" s="131" t="str">
        <f>TEXT(B40, "#0") &amp; ":Placing"</f>
        <v>8:Placing</v>
      </c>
      <c r="B42" s="532"/>
      <c r="C42" s="520" t="s">
        <v>135</v>
      </c>
      <c r="D42" s="521"/>
      <c r="E42" s="126">
        <f>VLOOKUP(($B40 &amp; ":Placing"),Recording_ResultList,(F$5+3),0)</f>
        <v>2</v>
      </c>
      <c r="F42" s="134">
        <f>F40</f>
        <v>2</v>
      </c>
      <c r="G42" s="135"/>
      <c r="H42" s="126">
        <f>VLOOKUP(($B40 &amp; ":Placing"),Recording_ResultList,(I$5+3),0)</f>
        <v>3</v>
      </c>
      <c r="I42" s="522">
        <f>I40</f>
        <v>3</v>
      </c>
      <c r="J42" s="523"/>
      <c r="K42" s="126">
        <f>VLOOKUP(($B40 &amp; ":Placing"),Recording_ResultList,(L$5+3),0)</f>
        <v>8</v>
      </c>
      <c r="L42" s="522">
        <f>L40</f>
        <v>8</v>
      </c>
      <c r="M42" s="523"/>
      <c r="N42" s="126">
        <f>VLOOKUP(($B40 &amp; ":Placing"),Recording_ResultList,(O$5+3),0)</f>
        <v>6</v>
      </c>
      <c r="O42" s="522">
        <f>O40</f>
        <v>6</v>
      </c>
      <c r="P42" s="523"/>
      <c r="Q42" s="126">
        <f>VLOOKUP(($B40 &amp; ":Placing"),Recording_ResultList,(R$5+3),0)</f>
        <v>4</v>
      </c>
      <c r="R42" s="522">
        <f>R40</f>
        <v>4</v>
      </c>
      <c r="S42" s="523"/>
      <c r="T42" s="126">
        <f>VLOOKUP(($B40 &amp; ":Placing"),Recording_ResultList,(U$5+3),0)</f>
        <v>7</v>
      </c>
      <c r="U42" s="522">
        <f>U40</f>
        <v>7</v>
      </c>
      <c r="V42" s="523"/>
      <c r="W42" s="126">
        <f>VLOOKUP(($B40 &amp; ":Placing"),Recording_ResultList,(X$5+3),0)</f>
        <v>5</v>
      </c>
      <c r="X42" s="522">
        <f>X40</f>
        <v>5</v>
      </c>
      <c r="Y42" s="523"/>
      <c r="Z42" s="126">
        <f>VLOOKUP(($B40 &amp; ":Placing"),Recording_ResultList,(AA$5+3),0)</f>
        <v>1</v>
      </c>
      <c r="AA42" s="522">
        <f>AA40</f>
        <v>1</v>
      </c>
      <c r="AB42" s="523"/>
    </row>
    <row r="43" spans="1:38" ht="16" customHeight="1" thickBot="1">
      <c r="A43" s="131">
        <f>A39+1</f>
        <v>8</v>
      </c>
      <c r="B43" s="533"/>
      <c r="C43" s="537" t="s">
        <v>122</v>
      </c>
      <c r="D43" s="538"/>
      <c r="E43" s="528">
        <f>VLOOKUP(($B40 &amp; ": DQ Reason"),Recording_ResultList,(F$5+3),0)</f>
        <v>0</v>
      </c>
      <c r="F43" s="529"/>
      <c r="G43" s="530"/>
      <c r="H43" s="528">
        <f>VLOOKUP(($B40 &amp; ": DQ Reason"),Recording_ResultList,(I$5+3),0)</f>
        <v>0</v>
      </c>
      <c r="I43" s="529"/>
      <c r="J43" s="530"/>
      <c r="K43" s="528">
        <f>VLOOKUP(($B40 &amp; ": DQ Reason"),Recording_ResultList,(L$5+3),0)</f>
        <v>0</v>
      </c>
      <c r="L43" s="529"/>
      <c r="M43" s="530"/>
      <c r="N43" s="528">
        <f>VLOOKUP(($B40 &amp; ": DQ Reason"),Recording_ResultList,(O$5+3),0)</f>
        <v>0</v>
      </c>
      <c r="O43" s="529"/>
      <c r="P43" s="530"/>
      <c r="Q43" s="528">
        <f>VLOOKUP(($B40 &amp; ": DQ Reason"),Recording_ResultList,(R$5+3),0)</f>
        <v>0</v>
      </c>
      <c r="R43" s="529"/>
      <c r="S43" s="530"/>
      <c r="T43" s="528">
        <f>VLOOKUP(($B40 &amp; ": DQ Reason"),Recording_ResultList,(U$5+3),0)</f>
        <v>0</v>
      </c>
      <c r="U43" s="529"/>
      <c r="V43" s="530"/>
      <c r="W43" s="528">
        <f>VLOOKUP(($B40 &amp; ": DQ Reason"),Recording_ResultList,(X$5+3),0)</f>
        <v>0</v>
      </c>
      <c r="X43" s="529"/>
      <c r="Y43" s="530"/>
      <c r="Z43" s="528">
        <f>VLOOKUP(($B40 &amp; ": DQ Reason"),Recording_ResultList,(AA$5+3),0)</f>
        <v>0</v>
      </c>
      <c r="AA43" s="529"/>
      <c r="AB43" s="530"/>
      <c r="AC43" s="93">
        <f>COUNTIF(E43:AB43, "&gt;0")</f>
        <v>0</v>
      </c>
    </row>
    <row r="44" spans="1:38" ht="15.75" customHeight="1" thickBot="1">
      <c r="A44" s="131">
        <f>A40+1</f>
        <v>9</v>
      </c>
      <c r="B44" s="531">
        <f>A44</f>
        <v>9</v>
      </c>
      <c r="C44" s="534" t="str">
        <f>IF(HSL_Format="Majors",IF(HSL_Division=1,VLOOKUP(B44,HMLD1_EventList,3,0),IF(HSL_Division=2,VLOOKUP(B44,HMLD2_EventList,3,0),VLOOKUP(B44,HMLD3_EventList,3,0))),IF(HSL_Division=1,VLOOKUP(B44,NutsD1_EventList,3,0),IF(HSL_Division=2,VLOOKUP(B44,NutsD2_EventList,3,0),VLOOKUP(B44,NutsD3_EventList,3,0)))) &amp; " " &amp; IF(HSL_Format="Majors",IF(HSL_Division=1,VLOOKUP(B44,HMLD1_EventList,2,0),IF(HSL_Division=2,VLOOKUP(B44,HMLD2_EventList,2,0),VLOOKUP(B44,HMLD3_EventList,2,0))),IF(HSL_Division=1,VLOOKUP(B44,NutsD1_EventList,2,0),IF(HSL_Division=2,VLOOKUP(B44,NutsD2_EventList,2,0),VLOOKUP(B44,NutsD3_EventList,2,0))))</f>
        <v>Girls Under 11s</v>
      </c>
      <c r="D44" s="535"/>
      <c r="E44" s="96">
        <f>IF(E47 = 0,(0+TEXT(VLOOKUP($B44,Recording_ResultList,F$5+3,0),"00\:00\.00")),0+TEXT(DQRaceTime,"00\:00\.00"))</f>
        <v>2.7500000000000002E-4</v>
      </c>
      <c r="F44" s="98">
        <f>IF($E44=0,0,IF(E$6=0,0,IF($E44&lt;1,SUM(($E44&gt;$H44),($E44&gt;$K44),($E44&gt;$N44),($E44&gt;$Q44),($E44&gt;$T44),($E44&gt;$W44),($E44&gt;$Z44),($E44&gt;$DD44)))-EmptyLanes))</f>
        <v>8</v>
      </c>
      <c r="G44" s="99">
        <f>IF(E44=0,0,IF(E$6=0,0,IF(F44=0,0,IF(E47&gt;0,GalaDQPoints,VLOOKUP((F44+IF(F44=1,($AD44/10),IF(F44=2,($AE44/10),IF(F44=3,($AF44/10),IF(F44=4,($AG44/10),IF(F44=5,($AH44/10),IF(F44=6,($AI44/10),IF(F44=7,($AJ44/10),IF(F44=8,($AK44/10)))))))))),EventPointsList,2)))))</f>
        <v>8</v>
      </c>
      <c r="H44" s="96">
        <f>IF(H47 = 0,(0+TEXT(VLOOKUP($B44,Recording_ResultList,I$5+3,0),"00\:00\.00")),0+TEXT(DQRaceTime,"00\:00\.00"))</f>
        <v>2.173611111111111E-4</v>
      </c>
      <c r="I44" s="98">
        <f>IF($H44=0,0,IF(H$6=0,0,IF($H44&lt;1,SUM(($H44&gt;$E44),($H44&gt;$K44),($H44&gt;$N44),($H44&gt;$Q44),($H44&gt;$T44),($H44&gt;$W44),($H44&gt;$Z44),($H44&gt;$DD44)))-EmptyLanes))</f>
        <v>3</v>
      </c>
      <c r="J44" s="99">
        <f>IF(H44=0,0,IF(H$6=0,0,IF(I44=0,0,IF(H47&gt;0,GalaDQPoints,VLOOKUP((I44+IF(I44=1,($AD44/10),IF(I44=2,($AE44/10),IF(I44=3,($AF44/10),IF(I44=4,($AG44/10),IF(I44=5,($AH44/10),IF(I44=6,($AI44/10),IF(I44=7,($AJ44/10),IF(I44=8,($AK44/10)))))))))),EventPointsList,2)))))</f>
        <v>3</v>
      </c>
      <c r="K44" s="96">
        <f>IF(K47 = 0,(0+TEXT(VLOOKUP($B44,Recording_ResultList,L$5+3,0),"00\:00\.00")),0+TEXT(DQRaceTime,"00\:00\.00"))</f>
        <v>2.3333333333333333E-4</v>
      </c>
      <c r="L44" s="98">
        <f>IF($K44=0,0,IF(K$6=0,0,IF($K44&lt;1,SUM(($K44&gt;$E44),($K44&gt;$H44),($K44&gt;$N44),($K44&gt;$Q44),($K44&gt;$T44),($K44&gt;$W44),($K44&gt;$Z44),($K44&gt;$DD44)))-EmptyLanes))</f>
        <v>5</v>
      </c>
      <c r="M44" s="99">
        <f>IF(K44=0,0,IF(K$6=0,0,IF(L44=0,0,IF(K47&gt;0,GalaDQPoints,VLOOKUP((L44+IF(L44=1,($AD44/10),IF(L44=2,($AE44/10),IF(L44=3,($AF44/10),IF(L44=4,($AG44/10),IF(L44=5,($AH44/10),IF(L44=6,($AI44/10),IF(L44=7,($AJ44/10),IF(L44=8,($AK44/10)))))))))),EventPointsList,2)))))</f>
        <v>5</v>
      </c>
      <c r="N44" s="96">
        <f>IF(N47 = 0,(0+TEXT(VLOOKUP($B44,Recording_ResultList,O$5+3,0),"00\:00\.00")),0+TEXT(DQRaceTime,"00\:00\.00"))</f>
        <v>1.9872685185185187E-4</v>
      </c>
      <c r="O44" s="98">
        <f>IF($N44=0,0,IF(N$6=0,0,IF($N44&lt;1,SUM(($N44&gt;$E44),($N44&gt;$H44),($N44&gt;$K44),($N44&gt;$Q44),($N44&gt;$T44),($N44&gt;$W44),($N44&gt;$Z44),($N44&gt;$DD44)))-EmptyLanes))</f>
        <v>1</v>
      </c>
      <c r="P44" s="99">
        <f>IF(N44=0,0,IF(N$6=0,0,IF(O44=0,0,IF(N47&gt;0,GalaDQPoints,VLOOKUP((O44+IF(O44=1,($AD44/10),IF(O44=2,($AE44/10),IF(O44=3,($AF44/10),IF(O44=4,($AG44/10),IF(O44=5,($AH44/10),IF(O44=6,($AI44/10),IF(O44=7,($AJ44/10),IF(O44=8,($AK44/10)))))))))),EventPointsList,2)))))</f>
        <v>1</v>
      </c>
      <c r="Q44" s="96">
        <f>IF(Q47 = 0,(0+TEXT(VLOOKUP($B44,Recording_ResultList,R$5+3,0),"00\:00\.00")),0+TEXT(DQRaceTime,"00\:00\.00"))</f>
        <v>2.0902777777777779E-4</v>
      </c>
      <c r="R44" s="98">
        <f>IF($Q44=0,0,IF(Q$6=0,0,IF($Q44&lt;1,SUM(($Q44&gt;$E44),($Q44&gt;$H44),($Q44&gt;$K44),($Q44&gt;$N44),($Q44&gt;$T44),($Q44&gt;$W44),($Q44&gt;$Z44),($Q44&gt;$DD44)))-EmptyLanes))</f>
        <v>2</v>
      </c>
      <c r="S44" s="99">
        <f>IF(Q44=0,0,IF(Q$6=0,0,IF(R44=0,0,IF(Q47&gt;0,GalaDQPoints,VLOOKUP((R44+IF(R44=1,($AD44/10),IF(R44=2,($AE44/10),IF(R44=3,($AF44/10),IF(R44=4,($AG44/10),IF(R44=5,($AH44/10),IF(R44=6,($AI44/10),IF(R44=7,($AJ44/10),IF(R44=8,($AK44/10)))))))))),EventPointsList,2)))))</f>
        <v>2</v>
      </c>
      <c r="T44" s="96">
        <f>IF(T47 = 0,(0+TEXT(VLOOKUP($B44,Recording_ResultList,U$5+3,0),"00\:00\.00")),0+TEXT(DQRaceTime,"00\:00\.00"))</f>
        <v>2.3321759259259259E-4</v>
      </c>
      <c r="U44" s="98">
        <f>IF($T44=0,0,IF(T$6=0,0,IF($Q44&lt;1,SUM(($T44&gt;$E44),($T44&gt;$H44),($T44&gt;$K44),($T44&gt;$N44),($T44&gt;$Q44),($T44&gt;$W44),($T44&gt;$Z44),($T44&gt;$DD44)))-EmptyLanes))</f>
        <v>4</v>
      </c>
      <c r="V44" s="99">
        <f>IF(T44=0,0,IF(T$6=0,0,IF(U44=0,0,IF(T47&gt;0,GalaDQPoints,VLOOKUP((U44+IF(U44=1,($AD44/10),IF(U44=2,($AE44/10),IF(U44=3,($AF44/10),IF(U44=4,($AG44/10),IF(U44=5,($AH44/10),IF(U44=6,($AI44/10),IF(U44=7,($AJ44/10),IF(U44=8,($AK44/10)))))))))),EventPointsList,2)))))</f>
        <v>4</v>
      </c>
      <c r="W44" s="96">
        <f>IF(W47 = 0,(0+TEXT(VLOOKUP($B44,Recording_ResultList,X$5+3,0),"00\:00\.00")),0+TEXT(DQRaceTime,"00\:00\.00"))</f>
        <v>2.5717592592592589E-4</v>
      </c>
      <c r="X44" s="98">
        <f>IF($W44=0,0,IF(W$6=0,0,IF($W44&lt;1,SUM(($W44&gt;$E44),($W44&gt;$H44),($W44&gt;$K44),($W44&gt;$N44),($W44&gt;$Q44),($W44&gt;$T44),($W44&gt;$Z44),($W44&gt;$DD44)))-EmptyLanes))</f>
        <v>7</v>
      </c>
      <c r="Y44" s="99">
        <f>IF(W44=0,0,IF(W$6=0,0,IF(X44=0,0,IF(W47&gt;0,GalaDQPoints,VLOOKUP((X44+IF(X44=1,($AD44/10),IF(X44=2,($AE44/10),IF(X44=3,($AF44/10),IF(X44=4,($AG44/10),IF(X44=5,($AH44/10),IF(X44=6,($AI44/10),IF(X44=7,($AJ44/10),IF(X44=8,($AK44/10)))))))))),EventPointsList,2)))))</f>
        <v>7</v>
      </c>
      <c r="Z44" s="96">
        <f>IF(Z47 = 0,(0+TEXT(VLOOKUP($B44,Recording_ResultList,AA$5+3,0),"00\:00\.00")),0+TEXT(DQRaceTime,"00\:00\.00"))</f>
        <v>2.3344907407407407E-4</v>
      </c>
      <c r="AA44" s="98">
        <f>IF($Z44=0,0,IF(Z$6=0,0,IF($Z44&lt;1,SUM(($Z44&gt;$E44),($Z44&gt;$H44),($Z44&gt;$K44),($Z44&gt;$N44),($Z44&gt;$Q44),($Z44&gt;$T44),($Z44&gt;$W44),($Z44&gt;$DD44)))-EmptyLanes))</f>
        <v>6</v>
      </c>
      <c r="AB44" s="100">
        <f>IF(Z44=0,0,IF(Z$6=0,0,IF(AA44=0,0,IF(Z47&gt;0,GalaDQPoints,VLOOKUP((AA44+IF(AA44=1,($AD44/10),IF(AA44=2,($AE44/10),IF(AA44=3,($AF44/10),IF(AA44=4,($AG44/10),IF(AA44=5,($AH44/10),IF(AA44=6,($AI44/10),IF(AA44=7,($AJ44/10),IF(AA44=8,($AK44/10)))))))))),EventPointsList,2)))))</f>
        <v>6</v>
      </c>
      <c r="AD44" s="121">
        <f>COUNTIF($F44,1) +COUNTIF($I44, 1)  + COUNTIF($L44, 1)+ COUNTIF($O44, 1)+ COUNTIF($R44, 1)+ COUNTIF($U44, 1)+ COUNTIF($X44, 1)+ COUNTIF($AA44,1)</f>
        <v>1</v>
      </c>
      <c r="AE44" s="122">
        <f>COUNTIF($F44,2) +COUNTIF($I44, 2)  + COUNTIF($L44, 2)+ COUNTIF($O44,2)+ COUNTIF($R44, 2)+ COUNTIF($U44, 2)+ COUNTIF($X44, 2)+ COUNTIF($AA44,2)</f>
        <v>1</v>
      </c>
      <c r="AF44" s="122">
        <f>COUNTIF($F44,3) +COUNTIF($I44, 3)  + COUNTIF($L44, 3)+ COUNTIF($O44, 3)+ COUNTIF($R44, 3)+ COUNTIF($U44, 3)+ COUNTIF($X44, 3)+ COUNTIF($AA44,3)</f>
        <v>1</v>
      </c>
      <c r="AG44" s="122">
        <f>COUNTIF($F44,4) +COUNTIF($I44, 4)  + COUNTIF($L44, 4)+ COUNTIF($O44, 4)+ COUNTIF($R44, 4)+ COUNTIF($U44, 4)+ COUNTIF($X44, 4)+ COUNTIF($AA44,4)</f>
        <v>1</v>
      </c>
      <c r="AH44" s="122">
        <f>COUNTIF($F44,5) +COUNTIF($I44, 5)  + COUNTIF($L44, 5)+ COUNTIF($O44, 5)+ COUNTIF($R44, 5)+ COUNTIF($U44, 5)+ COUNTIF($X44, 5)+ COUNTIF($AA44,5)</f>
        <v>1</v>
      </c>
      <c r="AI44" s="122">
        <f>COUNTIF($F44,6) +COUNTIF($I44, 6)  + COUNTIF($L44, 6)+ COUNTIF($O44, 6)+ COUNTIF($R44, 6)+ COUNTIF($U44, 6)+ COUNTIF($X44, 6)+ COUNTIF($AA44,6)</f>
        <v>1</v>
      </c>
      <c r="AJ44" s="122">
        <f>COUNTIF($F44,7) +COUNTIF($I44, 7)  + COUNTIF($L44, 7)+ COUNTIF($O44, 7)+ COUNTIF($R44, 7)+ COUNTIF($U44, 7)+ COUNTIF($X44, 7)+ COUNTIF($AA44,7)</f>
        <v>1</v>
      </c>
      <c r="AK44" s="123">
        <f>COUNTIF($F44,8) +COUNTIF($I44, 8)  + COUNTIF($L44, 8)+ COUNTIF($O44, 8)+ COUNTIF($R44, 8)+ COUNTIF($U44, 8)+ COUNTIF($X44, 8)+ COUNTIF($AA44,8)</f>
        <v>1</v>
      </c>
      <c r="AL44" s="70"/>
    </row>
    <row r="45" spans="1:38" ht="15.75" customHeight="1">
      <c r="A45" s="131">
        <f>A41+1</f>
        <v>9</v>
      </c>
      <c r="B45" s="532"/>
      <c r="C45" s="520" t="str">
        <f>IF(HSL_Format="Majors",IF(HSL_Division=1,VLOOKUP(B44,HMLD1_EventList,4,0),IF(HSL_Division=2,VLOOKUP(B44,HMLD2_EventList,4,0),VLOOKUP(B44,HMLD3_EventList,4,0))),IF(HSL_Division=1,VLOOKUP(B44,NutsD1_EventList,4,0),IF(HSL_Division=2,VLOOKUP(B44,NutsD2_EventList,4,0),VLOOKUP(B44,NutsD3_EventList,4,0)))) &amp; " " &amp; IF(HSL_Format="Majors",IF(HSL_Division=1,VLOOKUP(B44,HMLD1_EventList,5,0),IF(HSL_Division=2,VLOOKUP(B44,HMLD2_EventList,5,0),VLOOKUP(B44,HMLD3_EventList,5,0))),IF(HSL_Division=1,VLOOKUP(B44,NutsD1_EventList,5,0),IF(HSL_Division=2,VLOOKUP(B44,NutsD2_EventList,5,0),VLOOKUP(B44,NutsD3_EventList,5,0))))</f>
        <v>25m Butterfly</v>
      </c>
      <c r="D45" s="536"/>
      <c r="E45" s="524" t="str">
        <f>IF(IFERROR(SEARCH("Relay",$C45),0) = 0, IF(IFERROR(SEARCH("Squadron",$C45),0) = 0, VLOOKUP($B44,Lane1_Swimmers,2,0), "Squadron"), "Relay Team")</f>
        <v>Heidi Croucher</v>
      </c>
      <c r="F45" s="525"/>
      <c r="G45" s="526"/>
      <c r="H45" s="524" t="str">
        <f>IF(IFERROR(SEARCH("Relay",$C45),0) = 0, IF(IFERROR(SEARCH("Squadron",$C45),0) = 0, VLOOKUP($B44,Lane2_Swimmers,2,0), "Squadron"), "Relay Team")</f>
        <v>Issy Whitaker</v>
      </c>
      <c r="I45" s="525"/>
      <c r="J45" s="526"/>
      <c r="K45" s="524" t="str">
        <f>IF(IFERROR(SEARCH("Relay",$C45),0) = 0, IF(IFERROR(SEARCH("Squadron",$C45),0) = 0, VLOOKUP($B44,Lane3_Swimmers,2,0), "Squadron"), "Relay Team")</f>
        <v>Amelie Bateman</v>
      </c>
      <c r="L45" s="525"/>
      <c r="M45" s="526"/>
      <c r="N45" s="524" t="str">
        <f>IF(IFERROR(SEARCH("Relay",$C45),0) = 0, IF(IFERROR(SEARCH("Squadron",$C45),0) = 0, VLOOKUP($B44,Lane4_Swimmers,2,0), "Squadron"), "Relay Team")</f>
        <v>Ava Black</v>
      </c>
      <c r="O45" s="525"/>
      <c r="P45" s="526"/>
      <c r="Q45" s="524" t="str">
        <f>IF(IFERROR(SEARCH("Relay",$C45),0) = 0, IF(IFERROR(SEARCH("Squadron",$C45),0) = 0, VLOOKUP($B44,Lane5_Swimmers,2,0), "Squadron"), "Relay Team")</f>
        <v>Sasha Coltman</v>
      </c>
      <c r="R45" s="525"/>
      <c r="S45" s="526"/>
      <c r="T45" s="524" t="str">
        <f>IF(IFERROR(SEARCH("Relay",$C45),0) = 0, IF(IFERROR(SEARCH("Squadron",$C45),0) = 0, VLOOKUP($B44,Lane6_Swimmers,2,0), "Squadron"), "Relay Team")</f>
        <v>Verity Billingham</v>
      </c>
      <c r="U45" s="525"/>
      <c r="V45" s="526"/>
      <c r="W45" s="524" t="str">
        <f>IF(IFERROR(SEARCH("Relay",$C45),0) = 0, IF(IFERROR(SEARCH("Squadron",$C45),0) = 0, VLOOKUP($B44,Lane7_Swimmers,2,0), "Squadron"), "Relay Team")</f>
        <v>Ruby Brundle</v>
      </c>
      <c r="X45" s="525"/>
      <c r="Y45" s="526"/>
      <c r="Z45" s="524" t="str">
        <f>IF(IFERROR(SEARCH("Relay",$C45),0) = 0, IF(IFERROR(SEARCH("Squadron",$C45),0) = 0, VLOOKUP($B44,Lane7_Swimmers,2,0), "Squadron"), "Relay Team")</f>
        <v>Ruby Brundle</v>
      </c>
      <c r="AA45" s="525"/>
      <c r="AB45" s="527"/>
    </row>
    <row r="46" spans="1:38" ht="15.75" customHeight="1">
      <c r="A46" s="131" t="str">
        <f>TEXT(B44, "#0") &amp; ":Placing"</f>
        <v>9:Placing</v>
      </c>
      <c r="B46" s="532"/>
      <c r="C46" s="520" t="s">
        <v>135</v>
      </c>
      <c r="D46" s="521"/>
      <c r="E46" s="126">
        <f>VLOOKUP(($B44 &amp; ":Placing"),Recording_ResultList,(F$5+3),0)</f>
        <v>8</v>
      </c>
      <c r="F46" s="134">
        <f>F44</f>
        <v>8</v>
      </c>
      <c r="G46" s="135"/>
      <c r="H46" s="126">
        <f>VLOOKUP(($B44 &amp; ":Placing"),Recording_ResultList,(I$5+3),0)</f>
        <v>3</v>
      </c>
      <c r="I46" s="522">
        <f>I44</f>
        <v>3</v>
      </c>
      <c r="J46" s="523"/>
      <c r="K46" s="126">
        <f>VLOOKUP(($B44 &amp; ":Placing"),Recording_ResultList,(L$5+3),0)</f>
        <v>5</v>
      </c>
      <c r="L46" s="522">
        <f>L44</f>
        <v>5</v>
      </c>
      <c r="M46" s="523"/>
      <c r="N46" s="126">
        <f>VLOOKUP(($B44 &amp; ":Placing"),Recording_ResultList,(O$5+3),0)</f>
        <v>1</v>
      </c>
      <c r="O46" s="522">
        <f>O44</f>
        <v>1</v>
      </c>
      <c r="P46" s="523"/>
      <c r="Q46" s="126">
        <f>VLOOKUP(($B44 &amp; ":Placing"),Recording_ResultList,(R$5+3),0)</f>
        <v>2</v>
      </c>
      <c r="R46" s="522">
        <f>R44</f>
        <v>2</v>
      </c>
      <c r="S46" s="523"/>
      <c r="T46" s="126">
        <f>VLOOKUP(($B44 &amp; ":Placing"),Recording_ResultList,(U$5+3),0)</f>
        <v>4</v>
      </c>
      <c r="U46" s="522">
        <f>U44</f>
        <v>4</v>
      </c>
      <c r="V46" s="523"/>
      <c r="W46" s="126">
        <f>VLOOKUP(($B44 &amp; ":Placing"),Recording_ResultList,(X$5+3),0)</f>
        <v>7</v>
      </c>
      <c r="X46" s="522">
        <f>X44</f>
        <v>7</v>
      </c>
      <c r="Y46" s="523"/>
      <c r="Z46" s="126">
        <f>VLOOKUP(($B44 &amp; ":Placing"),Recording_ResultList,(AA$5+3),0)</f>
        <v>6</v>
      </c>
      <c r="AA46" s="522">
        <f>AA44</f>
        <v>6</v>
      </c>
      <c r="AB46" s="523"/>
    </row>
    <row r="47" spans="1:38" ht="16" customHeight="1" thickBot="1">
      <c r="A47" s="131">
        <f>A43+1</f>
        <v>9</v>
      </c>
      <c r="B47" s="533"/>
      <c r="C47" s="537" t="s">
        <v>122</v>
      </c>
      <c r="D47" s="538"/>
      <c r="E47" s="528">
        <f>VLOOKUP(($B44 &amp; ": DQ Reason"),Recording_ResultList,(F$5+3),0)</f>
        <v>0</v>
      </c>
      <c r="F47" s="529"/>
      <c r="G47" s="530"/>
      <c r="H47" s="528">
        <f>VLOOKUP(($B44 &amp; ": DQ Reason"),Recording_ResultList,(I$5+3),0)</f>
        <v>0</v>
      </c>
      <c r="I47" s="529"/>
      <c r="J47" s="530"/>
      <c r="K47" s="528">
        <f>VLOOKUP(($B44 &amp; ": DQ Reason"),Recording_ResultList,(L$5+3),0)</f>
        <v>0</v>
      </c>
      <c r="L47" s="529"/>
      <c r="M47" s="530"/>
      <c r="N47" s="528">
        <f>VLOOKUP(($B44 &amp; ": DQ Reason"),Recording_ResultList,(O$5+3),0)</f>
        <v>0</v>
      </c>
      <c r="O47" s="529"/>
      <c r="P47" s="530"/>
      <c r="Q47" s="528">
        <f>VLOOKUP(($B44 &amp; ": DQ Reason"),Recording_ResultList,(R$5+3),0)</f>
        <v>0</v>
      </c>
      <c r="R47" s="529"/>
      <c r="S47" s="530"/>
      <c r="T47" s="528">
        <f>VLOOKUP(($B44 &amp; ": DQ Reason"),Recording_ResultList,(U$5+3),0)</f>
        <v>0</v>
      </c>
      <c r="U47" s="529"/>
      <c r="V47" s="530"/>
      <c r="W47" s="528">
        <f>VLOOKUP(($B44 &amp; ": DQ Reason"),Recording_ResultList,(X$5+3),0)</f>
        <v>0</v>
      </c>
      <c r="X47" s="529"/>
      <c r="Y47" s="530"/>
      <c r="Z47" s="528">
        <f>VLOOKUP(($B44 &amp; ": DQ Reason"),Recording_ResultList,(AA$5+3),0)</f>
        <v>0</v>
      </c>
      <c r="AA47" s="529"/>
      <c r="AB47" s="530"/>
      <c r="AC47" s="93">
        <f>COUNTIF(E47:AB47, "&gt;0")</f>
        <v>0</v>
      </c>
    </row>
    <row r="48" spans="1:38" ht="15" customHeight="1" thickBot="1">
      <c r="A48" s="131">
        <f>A44+1</f>
        <v>10</v>
      </c>
      <c r="B48" s="531">
        <f>A48</f>
        <v>10</v>
      </c>
      <c r="C48" s="534" t="str">
        <f>IF(HSL_Format="Majors",IF(HSL_Division=1,VLOOKUP(B48,HMLD1_EventList,3,0),IF(HSL_Division=2,VLOOKUP(B48,HMLD2_EventList,3,0),VLOOKUP(B48,HMLD3_EventList,3,0))),IF(HSL_Division=1,VLOOKUP(B48,NutsD1_EventList,3,0),IF(HSL_Division=2,VLOOKUP(B48,NutsD2_EventList,3,0),VLOOKUP(B48,NutsD3_EventList,3,0)))) &amp; " " &amp; IF(HSL_Format="Majors",IF(HSL_Division=1,VLOOKUP(B48,HMLD1_EventList,2,0),IF(HSL_Division=2,VLOOKUP(B48,HMLD2_EventList,2,0),VLOOKUP(B48,HMLD3_EventList,2,0))),IF(HSL_Division=1,VLOOKUP(B48,NutsD1_EventList,2,0),IF(HSL_Division=2,VLOOKUP(B48,NutsD2_EventList,2,0),VLOOKUP(B48,NutsD3_EventList,2,0))))</f>
        <v>Boys Under 11s</v>
      </c>
      <c r="D48" s="535"/>
      <c r="E48" s="96">
        <f>IF(E51 = 0,(0+TEXT(VLOOKUP($B48,Recording_ResultList,F$5+3,0),"00\:00\.00")),0+TEXT(DQRaceTime,"00\:00\.00"))</f>
        <v>2.3298611111111108E-4</v>
      </c>
      <c r="F48" s="98">
        <f>IF($E48=0,0,IF(E$6=0,0,IF($E48&lt;1,SUM(($E48&gt;$H48),($E48&gt;$K48),($E48&gt;$N48),($E48&gt;$Q48),($E48&gt;$T48),($E48&gt;$W48),($E48&gt;$Z48),($E48&gt;$DD48)))-EmptyLanes))</f>
        <v>5</v>
      </c>
      <c r="G48" s="99">
        <f>IF(E48=0,0,IF(E$6=0,0,IF(F48=0,0,IF(E51&gt;0,GalaDQPoints,VLOOKUP((F48+IF(F48=1,($AD48/10),IF(F48=2,($AE48/10),IF(F48=3,($AF48/10),IF(F48=4,($AG48/10),IF(F48=5,($AH48/10),IF(F48=6,($AI48/10),IF(F48=7,($AJ48/10),IF(F48=8,($AK48/10)))))))))),EventPointsList,2)))))</f>
        <v>5</v>
      </c>
      <c r="H48" s="96">
        <f>IF(H51 = 0,(0+TEXT(VLOOKUP($B48,Recording_ResultList,I$5+3,0),"00\:00\.00")),0+TEXT(DQRaceTime,"00\:00\.00"))</f>
        <v>2.9583333333333333E-4</v>
      </c>
      <c r="I48" s="98">
        <f>IF($H48=0,0,IF(H$6=0,0,IF($H48&lt;1,SUM(($H48&gt;$E48),($H48&gt;$K48),($H48&gt;$N48),($H48&gt;$Q48),($H48&gt;$T48),($H48&gt;$W48),($H48&gt;$Z48),($H48&gt;$DD48)))-EmptyLanes))</f>
        <v>8</v>
      </c>
      <c r="J48" s="99">
        <f>IF(H48=0,0,IF(H$6=0,0,IF(I48=0,0,IF(H51&gt;0,GalaDQPoints,VLOOKUP((I48+IF(I48=1,($AD48/10),IF(I48=2,($AE48/10),IF(I48=3,($AF48/10),IF(I48=4,($AG48/10),IF(I48=5,($AH48/10),IF(I48=6,($AI48/10),IF(I48=7,($AJ48/10),IF(I48=8,($AK48/10)))))))))),EventPointsList,2)))))</f>
        <v>8</v>
      </c>
      <c r="K48" s="96">
        <f>IF(K51 = 0,(0+TEXT(VLOOKUP($B48,Recording_ResultList,L$5+3,0),"00\:00\.00")),0+TEXT(DQRaceTime,"00\:00\.00"))</f>
        <v>2.1307870370370372E-4</v>
      </c>
      <c r="L48" s="98">
        <f>IF($K48=0,0,IF(K$6=0,0,IF($K48&lt;1,SUM(($K48&gt;$E48),($K48&gt;$H48),($K48&gt;$N48),($K48&gt;$Q48),($K48&gt;$T48),($K48&gt;$W48),($K48&gt;$Z48),($K48&gt;$DD48)))-EmptyLanes))</f>
        <v>2</v>
      </c>
      <c r="M48" s="99">
        <f>IF(K48=0,0,IF(K$6=0,0,IF(L48=0,0,IF(K51&gt;0,GalaDQPoints,VLOOKUP((L48+IF(L48=1,($AD48/10),IF(L48=2,($AE48/10),IF(L48=3,($AF48/10),IF(L48=4,($AG48/10),IF(L48=5,($AH48/10),IF(L48=6,($AI48/10),IF(L48=7,($AJ48/10),IF(L48=8,($AK48/10)))))))))),EventPointsList,2)))))</f>
        <v>2</v>
      </c>
      <c r="N48" s="96">
        <f>IF(N51 = 0,(0+TEXT(VLOOKUP($B48,Recording_ResultList,O$5+3,0),"00\:00\.00")),0+TEXT(DQRaceTime,"00\:00\.00"))</f>
        <v>2.4409722222222218E-4</v>
      </c>
      <c r="O48" s="98">
        <f>IF($N48=0,0,IF(N$6=0,0,IF($N48&lt;1,SUM(($N48&gt;$E48),($N48&gt;$H48),($N48&gt;$K48),($N48&gt;$Q48),($N48&gt;$T48),($N48&gt;$W48),($N48&gt;$Z48),($N48&gt;$DD48)))-EmptyLanes))</f>
        <v>6</v>
      </c>
      <c r="P48" s="99">
        <f>IF(N48=0,0,IF(N$6=0,0,IF(O48=0,0,IF(N51&gt;0,GalaDQPoints,VLOOKUP((O48+IF(O48=1,($AD48/10),IF(O48=2,($AE48/10),IF(O48=3,($AF48/10),IF(O48=4,($AG48/10),IF(O48=5,($AH48/10),IF(O48=6,($AI48/10),IF(O48=7,($AJ48/10),IF(O48=8,($AK48/10)))))))))),EventPointsList,2)))))</f>
        <v>6</v>
      </c>
      <c r="Q48" s="96">
        <f>IF(Q51 = 0,(0+TEXT(VLOOKUP($B48,Recording_ResultList,R$5+3,0),"00\:00\.00")),0+TEXT(DQRaceTime,"00\:00\.00"))</f>
        <v>2.1666666666666666E-4</v>
      </c>
      <c r="R48" s="98">
        <f>IF($Q48=0,0,IF(Q$6=0,0,IF($Q48&lt;1,SUM(($Q48&gt;$E48),($Q48&gt;$H48),($Q48&gt;$K48),($Q48&gt;$N48),($Q48&gt;$T48),($Q48&gt;$W48),($Q48&gt;$Z48),($Q48&gt;$DD48)))-EmptyLanes))</f>
        <v>3</v>
      </c>
      <c r="S48" s="99">
        <f>IF(Q48=0,0,IF(Q$6=0,0,IF(R48=0,0,IF(Q51&gt;0,GalaDQPoints,VLOOKUP((R48+IF(R48=1,($AD48/10),IF(R48=2,($AE48/10),IF(R48=3,($AF48/10),IF(R48=4,($AG48/10),IF(R48=5,($AH48/10),IF(R48=6,($AI48/10),IF(R48=7,($AJ48/10),IF(R48=8,($AK48/10)))))))))),EventPointsList,2)))))</f>
        <v>3</v>
      </c>
      <c r="T48" s="96">
        <f>IF(T51 = 0,(0+TEXT(VLOOKUP($B48,Recording_ResultList,U$5+3,0),"00\:00\.00")),0+TEXT(DQRaceTime,"00\:00\.00"))</f>
        <v>2.0138888888888886E-4</v>
      </c>
      <c r="U48" s="98">
        <f>IF($T48=0,0,IF(T$6=0,0,IF($Q48&lt;1,SUM(($T48&gt;$E48),($T48&gt;$H48),($T48&gt;$K48),($T48&gt;$N48),($T48&gt;$Q48),($T48&gt;$W48),($T48&gt;$Z48),($T48&gt;$DD48)))-EmptyLanes))</f>
        <v>1</v>
      </c>
      <c r="V48" s="99">
        <f>IF(T48=0,0,IF(T$6=0,0,IF(U48=0,0,IF(T51&gt;0,GalaDQPoints,VLOOKUP((U48+IF(U48=1,($AD48/10),IF(U48=2,($AE48/10),IF(U48=3,($AF48/10),IF(U48=4,($AG48/10),IF(U48=5,($AH48/10),IF(U48=6,($AI48/10),IF(U48=7,($AJ48/10),IF(U48=8,($AK48/10)))))))))),EventPointsList,2)))))</f>
        <v>1</v>
      </c>
      <c r="W48" s="96">
        <f>IF(W51 = 0,(0+TEXT(VLOOKUP($B48,Recording_ResultList,X$5+3,0),"00\:00\.00")),0+TEXT(DQRaceTime,"00\:00\.00"))</f>
        <v>2.167824074074074E-4</v>
      </c>
      <c r="X48" s="98">
        <f>IF($W48=0,0,IF(W$6=0,0,IF($W48&lt;1,SUM(($W48&gt;$E48),($W48&gt;$H48),($W48&gt;$K48),($W48&gt;$N48),($W48&gt;$Q48),($W48&gt;$T48),($W48&gt;$Z48),($W48&gt;$DD48)))-EmptyLanes))</f>
        <v>4</v>
      </c>
      <c r="Y48" s="99">
        <f>IF(W48=0,0,IF(W$6=0,0,IF(X48=0,0,IF(W51&gt;0,GalaDQPoints,VLOOKUP((X48+IF(X48=1,($AD48/10),IF(X48=2,($AE48/10),IF(X48=3,($AF48/10),IF(X48=4,($AG48/10),IF(X48=5,($AH48/10),IF(X48=6,($AI48/10),IF(X48=7,($AJ48/10),IF(X48=8,($AK48/10)))))))))),EventPointsList,2)))))</f>
        <v>4</v>
      </c>
      <c r="Z48" s="96">
        <f>IF(Z51 = 0,(0+TEXT(VLOOKUP($B48,Recording_ResultList,AA$5+3,0),"00\:00\.00")),0+TEXT(DQRaceTime,"00\:00\.00"))</f>
        <v>2.7962962962962962E-4</v>
      </c>
      <c r="AA48" s="98">
        <f>IF($Z48=0,0,IF(Z$6=0,0,IF($Z48&lt;1,SUM(($Z48&gt;$E48),($Z48&gt;$H48),($Z48&gt;$K48),($Z48&gt;$N48),($Z48&gt;$Q48),($Z48&gt;$T48),($Z48&gt;$W48),($Z48&gt;$DD48)))-EmptyLanes))</f>
        <v>7</v>
      </c>
      <c r="AB48" s="100">
        <f>IF(Z48=0,0,IF(Z$6=0,0,IF(AA48=0,0,IF(Z51&gt;0,GalaDQPoints,VLOOKUP((AA48+IF(AA48=1,($AD48/10),IF(AA48=2,($AE48/10),IF(AA48=3,($AF48/10),IF(AA48=4,($AG48/10),IF(AA48=5,($AH48/10),IF(AA48=6,($AI48/10),IF(AA48=7,($AJ48/10),IF(AA48=8,($AK48/10)))))))))),EventPointsList,2)))))</f>
        <v>7</v>
      </c>
      <c r="AD48" s="121">
        <f>COUNTIF($F48,1) +COUNTIF($I48, 1)  + COUNTIF($L48, 1)+ COUNTIF($O48, 1)+ COUNTIF($R48, 1)+ COUNTIF($U48, 1)+ COUNTIF($X48, 1)+ COUNTIF($AA48,1)</f>
        <v>1</v>
      </c>
      <c r="AE48" s="122">
        <f>COUNTIF($F48,2) +COUNTIF($I48, 2)  + COUNTIF($L48, 2)+ COUNTIF($O48,2)+ COUNTIF($R48, 2)+ COUNTIF($U48, 2)+ COUNTIF($X48, 2)+ COUNTIF($AA48,2)</f>
        <v>1</v>
      </c>
      <c r="AF48" s="122">
        <f>COUNTIF($F48,3) +COUNTIF($I48, 3)  + COUNTIF($L48, 3)+ COUNTIF($O48, 3)+ COUNTIF($R48, 3)+ COUNTIF($U48, 3)+ COUNTIF($X48, 3)+ COUNTIF($AA48,3)</f>
        <v>1</v>
      </c>
      <c r="AG48" s="122">
        <f>COUNTIF($F48,4) +COUNTIF($I48, 4)  + COUNTIF($L48, 4)+ COUNTIF($O48, 4)+ COUNTIF($R48, 4)+ COUNTIF($U48, 4)+ COUNTIF($X48, 4)+ COUNTIF($AA48,4)</f>
        <v>1</v>
      </c>
      <c r="AH48" s="122">
        <f>COUNTIF($F48,5) +COUNTIF($I48, 5)  + COUNTIF($L48, 5)+ COUNTIF($O48, 5)+ COUNTIF($R48, 5)+ COUNTIF($U48, 5)+ COUNTIF($X48, 5)+ COUNTIF($AA48,5)</f>
        <v>1</v>
      </c>
      <c r="AI48" s="122">
        <f>COUNTIF($F48,6) +COUNTIF($I48, 6)  + COUNTIF($L48, 6)+ COUNTIF($O48, 6)+ COUNTIF($R48, 6)+ COUNTIF($U48, 6)+ COUNTIF($X48, 6)+ COUNTIF($AA48,6)</f>
        <v>1</v>
      </c>
      <c r="AJ48" s="122">
        <f>COUNTIF($F48,7) +COUNTIF($I48, 7)  + COUNTIF($L48, 7)+ COUNTIF($O48, 7)+ COUNTIF($R48, 7)+ COUNTIF($U48, 7)+ COUNTIF($X48, 7)+ COUNTIF($AA48,7)</f>
        <v>1</v>
      </c>
      <c r="AK48" s="123">
        <f>COUNTIF($F48,8) +COUNTIF($I48, 8)  + COUNTIF($L48, 8)+ COUNTIF($O48, 8)+ COUNTIF($R48, 8)+ COUNTIF($U48, 8)+ COUNTIF($X48, 8)+ COUNTIF($AA48,8)</f>
        <v>1</v>
      </c>
      <c r="AL48" s="70"/>
    </row>
    <row r="49" spans="1:38" ht="15.75" customHeight="1">
      <c r="A49" s="131">
        <f>A45+1</f>
        <v>10</v>
      </c>
      <c r="B49" s="532"/>
      <c r="C49" s="520" t="str">
        <f>IF(HSL_Format="Majors",IF(HSL_Division=1,VLOOKUP(B48,HMLD1_EventList,4,0),IF(HSL_Division=2,VLOOKUP(B48,HMLD2_EventList,4,0),VLOOKUP(B48,HMLD3_EventList,4,0))),IF(HSL_Division=1,VLOOKUP(B48,NutsD1_EventList,4,0),IF(HSL_Division=2,VLOOKUP(B48,NutsD2_EventList,4,0),VLOOKUP(B48,NutsD3_EventList,4,0)))) &amp; " " &amp; IF(HSL_Format="Majors",IF(HSL_Division=1,VLOOKUP(B48,HMLD1_EventList,5,0),IF(HSL_Division=2,VLOOKUP(B48,HMLD2_EventList,5,0),VLOOKUP(B48,HMLD3_EventList,5,0))),IF(HSL_Division=1,VLOOKUP(B48,NutsD1_EventList,5,0),IF(HSL_Division=2,VLOOKUP(B48,NutsD2_EventList,5,0),VLOOKUP(B48,NutsD3_EventList,5,0))))</f>
        <v>25m Butterfly</v>
      </c>
      <c r="D49" s="536"/>
      <c r="E49" s="524" t="str">
        <f>IF(IFERROR(SEARCH("Relay",$C49),0) = 0, IF(IFERROR(SEARCH("Squadron",$C49),0) = 0, VLOOKUP($B48,Lane1_Swimmers,2,0), "Squadron"), "Relay Team")</f>
        <v>James Gibson</v>
      </c>
      <c r="F49" s="525"/>
      <c r="G49" s="526"/>
      <c r="H49" s="524" t="str">
        <f>IF(IFERROR(SEARCH("Relay",$C49),0) = 0, IF(IFERROR(SEARCH("Squadron",$C49),0) = 0, VLOOKUP($B48,Lane2_Swimmers,2,0), "Squadron"), "Relay Team")</f>
        <v>Daniel Traynor</v>
      </c>
      <c r="I49" s="525"/>
      <c r="J49" s="526"/>
      <c r="K49" s="524" t="str">
        <f>IF(IFERROR(SEARCH("Relay",$C49),0) = 0, IF(IFERROR(SEARCH("Squadron",$C49),0) = 0, VLOOKUP($B48,Lane3_Swimmers,2,0), "Squadron"), "Relay Team")</f>
        <v>Jeffrey Gill</v>
      </c>
      <c r="L49" s="525"/>
      <c r="M49" s="526"/>
      <c r="N49" s="524" t="str">
        <f>IF(IFERROR(SEARCH("Relay",$C49),0) = 0, IF(IFERROR(SEARCH("Squadron",$C49),0) = 0, VLOOKUP($B48,Lane4_Swimmers,2,0), "Squadron"), "Relay Team")</f>
        <v>Thomas Maher</v>
      </c>
      <c r="O49" s="525"/>
      <c r="P49" s="526"/>
      <c r="Q49" s="524" t="str">
        <f>IF(IFERROR(SEARCH("Relay",$C49),0) = 0, IF(IFERROR(SEARCH("Squadron",$C49),0) = 0, VLOOKUP($B48,Lane5_Swimmers,2,0), "Squadron"), "Relay Team")</f>
        <v>Kai Fellows</v>
      </c>
      <c r="R49" s="525"/>
      <c r="S49" s="526"/>
      <c r="T49" s="524" t="str">
        <f>IF(IFERROR(SEARCH("Relay",$C49),0) = 0, IF(IFERROR(SEARCH("Squadron",$C49),0) = 0, VLOOKUP($B48,Lane6_Swimmers,2,0), "Squadron"), "Relay Team")</f>
        <v>Rhys Jones</v>
      </c>
      <c r="U49" s="525"/>
      <c r="V49" s="526"/>
      <c r="W49" s="524" t="str">
        <f>IF(IFERROR(SEARCH("Relay",$C49),0) = 0, IF(IFERROR(SEARCH("Squadron",$C49),0) = 0, VLOOKUP($B48,Lane7_Swimmers,2,0), "Squadron"), "Relay Team")</f>
        <v>Francesco Cleland</v>
      </c>
      <c r="X49" s="525"/>
      <c r="Y49" s="526"/>
      <c r="Z49" s="524" t="str">
        <f>IF(IFERROR(SEARCH("Relay",$C49),0) = 0, IF(IFERROR(SEARCH("Squadron",$C49),0) = 0, VLOOKUP($B48,Lane7_Swimmers,2,0), "Squadron"), "Relay Team")</f>
        <v>Francesco Cleland</v>
      </c>
      <c r="AA49" s="525"/>
      <c r="AB49" s="527"/>
    </row>
    <row r="50" spans="1:38" ht="15.75" customHeight="1">
      <c r="A50" s="131" t="str">
        <f>TEXT(B48, "#0") &amp; ":Placing"</f>
        <v>10:Placing</v>
      </c>
      <c r="B50" s="532"/>
      <c r="C50" s="520" t="s">
        <v>135</v>
      </c>
      <c r="D50" s="521"/>
      <c r="E50" s="126">
        <f>VLOOKUP(($B48 &amp; ":Placing"),Recording_ResultList,(F$5+3),0)</f>
        <v>5</v>
      </c>
      <c r="F50" s="134">
        <f>F48</f>
        <v>5</v>
      </c>
      <c r="G50" s="135"/>
      <c r="H50" s="126">
        <f>VLOOKUP(($B48 &amp; ":Placing"),Recording_ResultList,(I$5+3),0)</f>
        <v>8</v>
      </c>
      <c r="I50" s="522">
        <f>I48</f>
        <v>8</v>
      </c>
      <c r="J50" s="523"/>
      <c r="K50" s="126">
        <f>VLOOKUP(($B48 &amp; ":Placing"),Recording_ResultList,(L$5+3),0)</f>
        <v>2</v>
      </c>
      <c r="L50" s="522">
        <f>L48</f>
        <v>2</v>
      </c>
      <c r="M50" s="523"/>
      <c r="N50" s="126">
        <f>VLOOKUP(($B48 &amp; ":Placing"),Recording_ResultList,(O$5+3),0)</f>
        <v>6</v>
      </c>
      <c r="O50" s="522">
        <f>O48</f>
        <v>6</v>
      </c>
      <c r="P50" s="523"/>
      <c r="Q50" s="126">
        <f>VLOOKUP(($B48 &amp; ":Placing"),Recording_ResultList,(R$5+3),0)</f>
        <v>3</v>
      </c>
      <c r="R50" s="522">
        <f>R48</f>
        <v>3</v>
      </c>
      <c r="S50" s="523"/>
      <c r="T50" s="126">
        <f>VLOOKUP(($B48 &amp; ":Placing"),Recording_ResultList,(U$5+3),0)</f>
        <v>1</v>
      </c>
      <c r="U50" s="522">
        <f>U48</f>
        <v>1</v>
      </c>
      <c r="V50" s="523"/>
      <c r="W50" s="126">
        <f>VLOOKUP(($B48 &amp; ":Placing"),Recording_ResultList,(X$5+3),0)</f>
        <v>4</v>
      </c>
      <c r="X50" s="522">
        <f>X48</f>
        <v>4</v>
      </c>
      <c r="Y50" s="523"/>
      <c r="Z50" s="126">
        <f>VLOOKUP(($B48 &amp; ":Placing"),Recording_ResultList,(AA$5+3),0)</f>
        <v>7</v>
      </c>
      <c r="AA50" s="522">
        <f>AA48</f>
        <v>7</v>
      </c>
      <c r="AB50" s="523"/>
    </row>
    <row r="51" spans="1:38" ht="16" customHeight="1" thickBot="1">
      <c r="A51" s="131">
        <f>A47+1</f>
        <v>10</v>
      </c>
      <c r="B51" s="533"/>
      <c r="C51" s="537" t="s">
        <v>122</v>
      </c>
      <c r="D51" s="538"/>
      <c r="E51" s="528">
        <f>VLOOKUP(($B48 &amp; ": DQ Reason"),Recording_ResultList,(F$5+3),0)</f>
        <v>0</v>
      </c>
      <c r="F51" s="529"/>
      <c r="G51" s="530"/>
      <c r="H51" s="528">
        <f>VLOOKUP(($B48 &amp; ": DQ Reason"),Recording_ResultList,(I$5+3),0)</f>
        <v>0</v>
      </c>
      <c r="I51" s="529"/>
      <c r="J51" s="530"/>
      <c r="K51" s="528">
        <f>VLOOKUP(($B48 &amp; ": DQ Reason"),Recording_ResultList,(L$5+3),0)</f>
        <v>0</v>
      </c>
      <c r="L51" s="529"/>
      <c r="M51" s="530"/>
      <c r="N51" s="528">
        <f>VLOOKUP(($B48 &amp; ": DQ Reason"),Recording_ResultList,(O$5+3),0)</f>
        <v>0</v>
      </c>
      <c r="O51" s="529"/>
      <c r="P51" s="530"/>
      <c r="Q51" s="528">
        <f>VLOOKUP(($B48 &amp; ": DQ Reason"),Recording_ResultList,(R$5+3),0)</f>
        <v>0</v>
      </c>
      <c r="R51" s="529"/>
      <c r="S51" s="530"/>
      <c r="T51" s="528">
        <f>VLOOKUP(($B48 &amp; ": DQ Reason"),Recording_ResultList,(U$5+3),0)</f>
        <v>0</v>
      </c>
      <c r="U51" s="529"/>
      <c r="V51" s="530"/>
      <c r="W51" s="528">
        <f>VLOOKUP(($B48 &amp; ": DQ Reason"),Recording_ResultList,(X$5+3),0)</f>
        <v>0</v>
      </c>
      <c r="X51" s="529"/>
      <c r="Y51" s="530"/>
      <c r="Z51" s="528">
        <f>VLOOKUP(($B48 &amp; ": DQ Reason"),Recording_ResultList,(AA$5+3),0)</f>
        <v>0</v>
      </c>
      <c r="AA51" s="529"/>
      <c r="AB51" s="530"/>
      <c r="AC51" s="93">
        <f>COUNTIF(E51:AB51, "&gt;0")</f>
        <v>0</v>
      </c>
    </row>
    <row r="52" spans="1:38" ht="15" customHeight="1" thickBot="1">
      <c r="A52" s="131">
        <f>A48+1</f>
        <v>11</v>
      </c>
      <c r="B52" s="531">
        <f>A52</f>
        <v>11</v>
      </c>
      <c r="C52" s="534" t="str">
        <f>IF(HSL_Format="Majors",IF(HSL_Division=1,VLOOKUP(B52,HMLD1_EventList,3,0),IF(HSL_Division=2,VLOOKUP(B52,HMLD2_EventList,3,0),VLOOKUP(B52,HMLD3_EventList,3,0))),IF(HSL_Division=1,VLOOKUP(B52,NutsD1_EventList,3,0),IF(HSL_Division=2,VLOOKUP(B52,NutsD2_EventList,3,0),VLOOKUP(B52,NutsD3_EventList,3,0)))) &amp; " " &amp; IF(HSL_Format="Majors",IF(HSL_Division=1,VLOOKUP(B52,HMLD1_EventList,2,0),IF(HSL_Division=2,VLOOKUP(B52,HMLD2_EventList,2,0),VLOOKUP(B52,HMLD3_EventList,2,0))),IF(HSL_Division=1,VLOOKUP(B52,NutsD1_EventList,2,0),IF(HSL_Division=2,VLOOKUP(B52,NutsD2_EventList,2,0),VLOOKUP(B52,NutsD3_EventList,2,0))))</f>
        <v>Girls Under 12s</v>
      </c>
      <c r="D52" s="535"/>
      <c r="E52" s="96">
        <f>IF(E55 = 0,(0+TEXT(VLOOKUP($B52,Recording_ResultList,F$5+3,0),"00\:00\.00")),0+TEXT(DQRaceTime,"00\:00\.00"))</f>
        <v>4.5034722222222221E-4</v>
      </c>
      <c r="F52" s="98">
        <f>IF($E52=0,0,IF(E$6=0,0,IF($E52&lt;1,SUM(($E52&gt;$H52),($E52&gt;$K52),($E52&gt;$N52),($E52&gt;$Q52),($E52&gt;$T52),($E52&gt;$W52),($E52&gt;$Z52),($E52&gt;$DD52)))-EmptyLanes))</f>
        <v>6</v>
      </c>
      <c r="G52" s="99">
        <f>IF(E52=0,0,IF(E$6=0,0,IF(F52=0,0,IF(E55&gt;0,GalaDQPoints,VLOOKUP((F52+IF(F52=1,($AD52/10),IF(F52=2,($AE52/10),IF(F52=3,($AF52/10),IF(F52=4,($AG52/10),IF(F52=5,($AH52/10),IF(F52=6,($AI52/10),IF(F52=7,($AJ52/10),IF(F52=8,($AK52/10)))))))))),EventPointsList,2)))))</f>
        <v>6.5</v>
      </c>
      <c r="H52" s="96">
        <f>IF(H55 = 0,(0+TEXT(VLOOKUP($B52,Recording_ResultList,I$5+3,0),"00\:00\.00")),0+TEXT(DQRaceTime,"00\:00\.00"))</f>
        <v>3.8773148148148152E-4</v>
      </c>
      <c r="I52" s="98">
        <f>IF($H52=0,0,IF(H$6=0,0,IF($H52&lt;1,SUM(($H52&gt;$E52),($H52&gt;$K52),($H52&gt;$N52),($H52&gt;$Q52),($H52&gt;$T52),($H52&gt;$W52),($H52&gt;$Z52),($H52&gt;$DD52)))-EmptyLanes))</f>
        <v>1</v>
      </c>
      <c r="J52" s="99">
        <f>IF(H52=0,0,IF(H$6=0,0,IF(I52=0,0,IF(H55&gt;0,GalaDQPoints,VLOOKUP((I52+IF(I52=1,($AD52/10),IF(I52=2,($AE52/10),IF(I52=3,($AF52/10),IF(I52=4,($AG52/10),IF(I52=5,($AH52/10),IF(I52=6,($AI52/10),IF(I52=7,($AJ52/10),IF(I52=8,($AK52/10)))))))))),EventPointsList,2)))))</f>
        <v>1</v>
      </c>
      <c r="K52" s="96">
        <f>IF(K55 = 0,(0+TEXT(VLOOKUP($B52,Recording_ResultList,L$5+3,0),"00\:00\.00")),0+TEXT(DQRaceTime,"00\:00\.00"))</f>
        <v>4.1226851851851857E-4</v>
      </c>
      <c r="L52" s="98">
        <f>IF($K52=0,0,IF(K$6=0,0,IF($K52&lt;1,SUM(($K52&gt;$E52),($K52&gt;$H52),($K52&gt;$N52),($K52&gt;$Q52),($K52&gt;$T52),($K52&gt;$W52),($K52&gt;$Z52),($K52&gt;$DD52)))-EmptyLanes))</f>
        <v>2</v>
      </c>
      <c r="M52" s="99">
        <f>IF(K52=0,0,IF(K$6=0,0,IF(L52=0,0,IF(K55&gt;0,GalaDQPoints,VLOOKUP((L52+IF(L52=1,($AD52/10),IF(L52=2,($AE52/10),IF(L52=3,($AF52/10),IF(L52=4,($AG52/10),IF(L52=5,($AH52/10),IF(L52=6,($AI52/10),IF(L52=7,($AJ52/10),IF(L52=8,($AK52/10)))))))))),EventPointsList,2)))))</f>
        <v>2</v>
      </c>
      <c r="N52" s="96">
        <f>IF(N55 = 0,(0+TEXT(VLOOKUP($B52,Recording_ResultList,O$5+3,0),"00\:00\.00")),0+TEXT(DQRaceTime,"00\:00\.00"))</f>
        <v>4.2604166666666675E-4</v>
      </c>
      <c r="O52" s="98">
        <f>IF($N52=0,0,IF(N$6=0,0,IF($N52&lt;1,SUM(($N52&gt;$E52),($N52&gt;$H52),($N52&gt;$K52),($N52&gt;$Q52),($N52&gt;$T52),($N52&gt;$W52),($N52&gt;$Z52),($N52&gt;$DD52)))-EmptyLanes))</f>
        <v>4</v>
      </c>
      <c r="P52" s="99">
        <f>IF(N52=0,0,IF(N$6=0,0,IF(O52=0,0,IF(N55&gt;0,GalaDQPoints,VLOOKUP((O52+IF(O52=1,($AD52/10),IF(O52=2,($AE52/10),IF(O52=3,($AF52/10),IF(O52=4,($AG52/10),IF(O52=5,($AH52/10),IF(O52=6,($AI52/10),IF(O52=7,($AJ52/10),IF(O52=8,($AK52/10)))))))))),EventPointsList,2)))))</f>
        <v>4</v>
      </c>
      <c r="Q52" s="96">
        <f>IF(Q55 = 0,(0+TEXT(VLOOKUP($B52,Recording_ResultList,R$5+3,0),"00\:00\.00")),0+TEXT(DQRaceTime,"00\:00\.00"))</f>
        <v>4.2615740740740743E-4</v>
      </c>
      <c r="R52" s="98">
        <f>IF($Q52=0,0,IF(Q$6=0,0,IF($Q52&lt;1,SUM(($Q52&gt;$E52),($Q52&gt;$H52),($Q52&gt;$K52),($Q52&gt;$N52),($Q52&gt;$T52),($Q52&gt;$W52),($Q52&gt;$Z52),($Q52&gt;$DD52)))-EmptyLanes))</f>
        <v>5</v>
      </c>
      <c r="S52" s="99">
        <f>IF(Q52=0,0,IF(Q$6=0,0,IF(R52=0,0,IF(Q55&gt;0,GalaDQPoints,VLOOKUP((R52+IF(R52=1,($AD52/10),IF(R52=2,($AE52/10),IF(R52=3,($AF52/10),IF(R52=4,($AG52/10),IF(R52=5,($AH52/10),IF(R52=6,($AI52/10),IF(R52=7,($AJ52/10),IF(R52=8,($AK52/10)))))))))),EventPointsList,2)))))</f>
        <v>5</v>
      </c>
      <c r="T52" s="96">
        <f>IF(T55 = 0,(0+TEXT(VLOOKUP($B52,Recording_ResultList,U$5+3,0),"00\:00\.00")),0+TEXT(DQRaceTime,"00\:00\.00"))</f>
        <v>4.1342592592592586E-4</v>
      </c>
      <c r="U52" s="98">
        <f>IF($T52=0,0,IF(T$6=0,0,IF($Q52&lt;1,SUM(($T52&gt;$E52),($T52&gt;$H52),($T52&gt;$K52),($T52&gt;$N52),($T52&gt;$Q52),($T52&gt;$W52),($T52&gt;$Z52),($T52&gt;$DD52)))-EmptyLanes))</f>
        <v>3</v>
      </c>
      <c r="V52" s="99">
        <f>IF(T52=0,0,IF(T$6=0,0,IF(U52=0,0,IF(T55&gt;0,GalaDQPoints,VLOOKUP((U52+IF(U52=1,($AD52/10),IF(U52=2,($AE52/10),IF(U52=3,($AF52/10),IF(U52=4,($AG52/10),IF(U52=5,($AH52/10),IF(U52=6,($AI52/10),IF(U52=7,($AJ52/10),IF(U52=8,($AK52/10)))))))))),EventPointsList,2)))))</f>
        <v>3</v>
      </c>
      <c r="W52" s="96">
        <f>IF(W55 = 0,(0+TEXT(VLOOKUP($B52,Recording_ResultList,X$5+3,0),"00\:00\.00")),0+TEXT(DQRaceTime,"00\:00\.00"))</f>
        <v>4.9953703703703694E-4</v>
      </c>
      <c r="X52" s="98">
        <f>IF($W52=0,0,IF(W$6=0,0,IF($W52&lt;1,SUM(($W52&gt;$E52),($W52&gt;$H52),($W52&gt;$K52),($W52&gt;$N52),($W52&gt;$Q52),($W52&gt;$T52),($W52&gt;$Z52),($W52&gt;$DD52)))-EmptyLanes))</f>
        <v>8</v>
      </c>
      <c r="Y52" s="99">
        <f>IF(W52=0,0,IF(W$6=0,0,IF(X52=0,0,IF(W55&gt;0,GalaDQPoints,VLOOKUP((X52+IF(X52=1,($AD52/10),IF(X52=2,($AE52/10),IF(X52=3,($AF52/10),IF(X52=4,($AG52/10),IF(X52=5,($AH52/10),IF(X52=6,($AI52/10),IF(X52=7,($AJ52/10),IF(X52=8,($AK52/10)))))))))),EventPointsList,2)))))</f>
        <v>8</v>
      </c>
      <c r="Z52" s="96">
        <f>IF(Z55 = 0,(0+TEXT(VLOOKUP($B52,Recording_ResultList,AA$5+3,0),"00\:00\.00")),0+TEXT(DQRaceTime,"00\:00\.00"))</f>
        <v>4.5034722222222221E-4</v>
      </c>
      <c r="AA52" s="98">
        <f>IF($Z52=0,0,IF(Z$6=0,0,IF($Z52&lt;1,SUM(($Z52&gt;$E52),($Z52&gt;$H52),($Z52&gt;$K52),($Z52&gt;$N52),($Z52&gt;$Q52),($Z52&gt;$T52),($Z52&gt;$W52),($Z52&gt;$DD52)))-EmptyLanes))</f>
        <v>6</v>
      </c>
      <c r="AB52" s="100">
        <f>IF(Z52=0,0,IF(Z$6=0,0,IF(AA52=0,0,IF(Z55&gt;0,GalaDQPoints,VLOOKUP((AA52+IF(AA52=1,($AD52/10),IF(AA52=2,($AE52/10),IF(AA52=3,($AF52/10),IF(AA52=4,($AG52/10),IF(AA52=5,($AH52/10),IF(AA52=6,($AI52/10),IF(AA52=7,($AJ52/10),IF(AA52=8,($AK52/10)))))))))),EventPointsList,2)))))</f>
        <v>6.5</v>
      </c>
      <c r="AD52" s="121">
        <f>COUNTIF($F52,1) +COUNTIF($I52, 1)  + COUNTIF($L52, 1)+ COUNTIF($O52, 1)+ COUNTIF($R52, 1)+ COUNTIF($U52, 1)+ COUNTIF($X52, 1)+ COUNTIF($AA52,1)</f>
        <v>1</v>
      </c>
      <c r="AE52" s="122">
        <f>COUNTIF($F52,2) +COUNTIF($I52, 2)  + COUNTIF($L52, 2)+ COUNTIF($O52,2)+ COUNTIF($R52, 2)+ COUNTIF($U52, 2)+ COUNTIF($X52, 2)+ COUNTIF($AA52,2)</f>
        <v>1</v>
      </c>
      <c r="AF52" s="122">
        <f>COUNTIF($F52,3) +COUNTIF($I52, 3)  + COUNTIF($L52, 3)+ COUNTIF($O52, 3)+ COUNTIF($R52, 3)+ COUNTIF($U52, 3)+ COUNTIF($X52, 3)+ COUNTIF($AA52,3)</f>
        <v>1</v>
      </c>
      <c r="AG52" s="122">
        <f>COUNTIF($F52,4) +COUNTIF($I52, 4)  + COUNTIF($L52, 4)+ COUNTIF($O52, 4)+ COUNTIF($R52, 4)+ COUNTIF($U52, 4)+ COUNTIF($X52, 4)+ COUNTIF($AA52,4)</f>
        <v>1</v>
      </c>
      <c r="AH52" s="122">
        <f>COUNTIF($F52,5) +COUNTIF($I52, 5)  + COUNTIF($L52, 5)+ COUNTIF($O52, 5)+ COUNTIF($R52, 5)+ COUNTIF($U52, 5)+ COUNTIF($X52, 5)+ COUNTIF($AA52,5)</f>
        <v>1</v>
      </c>
      <c r="AI52" s="122">
        <f>COUNTIF($F52,6) +COUNTIF($I52, 6)  + COUNTIF($L52, 6)+ COUNTIF($O52, 6)+ COUNTIF($R52, 6)+ COUNTIF($U52, 6)+ COUNTIF($X52, 6)+ COUNTIF($AA52,6)</f>
        <v>2</v>
      </c>
      <c r="AJ52" s="122">
        <f>COUNTIF($F52,7) +COUNTIF($I52, 7)  + COUNTIF($L52, 7)+ COUNTIF($O52, 7)+ COUNTIF($R52, 7)+ COUNTIF($U52, 7)+ COUNTIF($X52, 7)+ COUNTIF($AA52,7)</f>
        <v>0</v>
      </c>
      <c r="AK52" s="123">
        <f>COUNTIF($F52,8) +COUNTIF($I52, 8)  + COUNTIF($L52, 8)+ COUNTIF($O52, 8)+ COUNTIF($R52, 8)+ COUNTIF($U52, 8)+ COUNTIF($X52, 8)+ COUNTIF($AA52,8)</f>
        <v>1</v>
      </c>
      <c r="AL52" s="70"/>
    </row>
    <row r="53" spans="1:38" ht="15.75" customHeight="1">
      <c r="A53" s="131">
        <f>A49+1</f>
        <v>11</v>
      </c>
      <c r="B53" s="532"/>
      <c r="C53" s="520" t="str">
        <f>IF(HSL_Format="Majors",IF(HSL_Division=1,VLOOKUP(B52,HMLD1_EventList,4,0),IF(HSL_Division=2,VLOOKUP(B52,HMLD2_EventList,4,0),VLOOKUP(B52,HMLD3_EventList,4,0))),IF(HSL_Division=1,VLOOKUP(B52,NutsD1_EventList,4,0),IF(HSL_Division=2,VLOOKUP(B52,NutsD2_EventList,4,0),VLOOKUP(B52,NutsD3_EventList,4,0)))) &amp; " " &amp; IF(HSL_Format="Majors",IF(HSL_Division=1,VLOOKUP(B52,HMLD1_EventList,5,0),IF(HSL_Division=2,VLOOKUP(B52,HMLD2_EventList,5,0),VLOOKUP(B52,HMLD3_EventList,5,0))),IF(HSL_Division=1,VLOOKUP(B52,NutsD1_EventList,5,0),IF(HSL_Division=2,VLOOKUP(B52,NutsD2_EventList,5,0),VLOOKUP(B52,NutsD3_EventList,5,0))))</f>
        <v>50m Freestyle</v>
      </c>
      <c r="D53" s="536"/>
      <c r="E53" s="524" t="str">
        <f>IF(IFERROR(SEARCH("Relay",$C53),0) = 0, IF(IFERROR(SEARCH("Squadron",$C53),0) = 0, VLOOKUP($B52,Lane1_Swimmers,2,0), "Squadron"), "Relay Team")</f>
        <v>Keren Alderson</v>
      </c>
      <c r="F53" s="525"/>
      <c r="G53" s="526"/>
      <c r="H53" s="524" t="str">
        <f>IF(IFERROR(SEARCH("Relay",$C53),0) = 0, IF(IFERROR(SEARCH("Squadron",$C53),0) = 0, VLOOKUP($B52,Lane2_Swimmers,2,0), "Squadron"), "Relay Team")</f>
        <v>Emma Hockney</v>
      </c>
      <c r="I53" s="525"/>
      <c r="J53" s="526"/>
      <c r="K53" s="524" t="str">
        <f>IF(IFERROR(SEARCH("Relay",$C53),0) = 0, IF(IFERROR(SEARCH("Squadron",$C53),0) = 0, VLOOKUP($B52,Lane3_Swimmers,2,0), "Squadron"), "Relay Team")</f>
        <v>Beatrix Fleet</v>
      </c>
      <c r="L53" s="525"/>
      <c r="M53" s="526"/>
      <c r="N53" s="524" t="str">
        <f>IF(IFERROR(SEARCH("Relay",$C53),0) = 0, IF(IFERROR(SEARCH("Squadron",$C53),0) = 0, VLOOKUP($B52,Lane4_Swimmers,2,0), "Squadron"), "Relay Team")</f>
        <v>Pippa Samols</v>
      </c>
      <c r="O53" s="525"/>
      <c r="P53" s="526"/>
      <c r="Q53" s="524" t="str">
        <f>IF(IFERROR(SEARCH("Relay",$C53),0) = 0, IF(IFERROR(SEARCH("Squadron",$C53),0) = 0, VLOOKUP($B52,Lane5_Swimmers,2,0), "Squadron"), "Relay Team")</f>
        <v>Natalia Brodowska</v>
      </c>
      <c r="R53" s="525"/>
      <c r="S53" s="526"/>
      <c r="T53" s="524" t="str">
        <f>IF(IFERROR(SEARCH("Relay",$C53),0) = 0, IF(IFERROR(SEARCH("Squadron",$C53),0) = 0, VLOOKUP($B52,Lane6_Swimmers,2,0), "Squadron"), "Relay Team")</f>
        <v>Isabella Dolton</v>
      </c>
      <c r="U53" s="525"/>
      <c r="V53" s="526"/>
      <c r="W53" s="524" t="str">
        <f>IF(IFERROR(SEARCH("Relay",$C53),0) = 0, IF(IFERROR(SEARCH("Squadron",$C53),0) = 0, VLOOKUP($B52,Lane7_Swimmers,2,0), "Squadron"), "Relay Team")</f>
        <v>Lola Ward</v>
      </c>
      <c r="X53" s="525"/>
      <c r="Y53" s="526"/>
      <c r="Z53" s="524" t="str">
        <f>IF(IFERROR(SEARCH("Relay",$C53),0) = 0, IF(IFERROR(SEARCH("Squadron",$C53),0) = 0, VLOOKUP($B52,Lane7_Swimmers,2,0), "Squadron"), "Relay Team")</f>
        <v>Lola Ward</v>
      </c>
      <c r="AA53" s="525"/>
      <c r="AB53" s="527"/>
    </row>
    <row r="54" spans="1:38" ht="15.75" customHeight="1">
      <c r="A54" s="131" t="str">
        <f>TEXT(B52, "#0") &amp; ":Placing"</f>
        <v>11:Placing</v>
      </c>
      <c r="B54" s="532"/>
      <c r="C54" s="520" t="s">
        <v>135</v>
      </c>
      <c r="D54" s="521"/>
      <c r="E54" s="126">
        <f>VLOOKUP(($B52 &amp; ":Placing"),Recording_ResultList,(F$5+3),0)</f>
        <v>6</v>
      </c>
      <c r="F54" s="134">
        <f>F52</f>
        <v>6</v>
      </c>
      <c r="G54" s="135"/>
      <c r="H54" s="126">
        <f>VLOOKUP(($B52 &amp; ":Placing"),Recording_ResultList,(I$5+3),0)</f>
        <v>1</v>
      </c>
      <c r="I54" s="522">
        <f>I52</f>
        <v>1</v>
      </c>
      <c r="J54" s="523"/>
      <c r="K54" s="126">
        <f>VLOOKUP(($B52 &amp; ":Placing"),Recording_ResultList,(L$5+3),0)</f>
        <v>2</v>
      </c>
      <c r="L54" s="522">
        <f>L52</f>
        <v>2</v>
      </c>
      <c r="M54" s="523"/>
      <c r="N54" s="126">
        <f>VLOOKUP(($B52 &amp; ":Placing"),Recording_ResultList,(O$5+3),0)</f>
        <v>4</v>
      </c>
      <c r="O54" s="522">
        <f>O52</f>
        <v>4</v>
      </c>
      <c r="P54" s="523"/>
      <c r="Q54" s="126">
        <f>VLOOKUP(($B52 &amp; ":Placing"),Recording_ResultList,(R$5+3),0)</f>
        <v>5</v>
      </c>
      <c r="R54" s="522">
        <f>R52</f>
        <v>5</v>
      </c>
      <c r="S54" s="523"/>
      <c r="T54" s="126">
        <f>VLOOKUP(($B52 &amp; ":Placing"),Recording_ResultList,(U$5+3),0)</f>
        <v>3</v>
      </c>
      <c r="U54" s="522">
        <f>U52</f>
        <v>3</v>
      </c>
      <c r="V54" s="523"/>
      <c r="W54" s="126">
        <f>VLOOKUP(($B52 &amp; ":Placing"),Recording_ResultList,(X$5+3),0)</f>
        <v>8</v>
      </c>
      <c r="X54" s="522">
        <f>X52</f>
        <v>8</v>
      </c>
      <c r="Y54" s="523"/>
      <c r="Z54" s="126">
        <f>VLOOKUP(($B52 &amp; ":Placing"),Recording_ResultList,(AA$5+3),0)</f>
        <v>6</v>
      </c>
      <c r="AA54" s="522">
        <f>AA52</f>
        <v>6</v>
      </c>
      <c r="AB54" s="523"/>
    </row>
    <row r="55" spans="1:38" ht="16" customHeight="1" thickBot="1">
      <c r="A55" s="131">
        <f>A51+1</f>
        <v>11</v>
      </c>
      <c r="B55" s="533"/>
      <c r="C55" s="537" t="s">
        <v>122</v>
      </c>
      <c r="D55" s="538"/>
      <c r="E55" s="528">
        <f>VLOOKUP(($B52 &amp; ": DQ Reason"),Recording_ResultList,(F$5+3),0)</f>
        <v>0</v>
      </c>
      <c r="F55" s="529"/>
      <c r="G55" s="530"/>
      <c r="H55" s="528">
        <f>VLOOKUP(($B52 &amp; ": DQ Reason"),Recording_ResultList,(I$5+3),0)</f>
        <v>0</v>
      </c>
      <c r="I55" s="529"/>
      <c r="J55" s="530"/>
      <c r="K55" s="528">
        <f>VLOOKUP(($B52 &amp; ": DQ Reason"),Recording_ResultList,(L$5+3),0)</f>
        <v>0</v>
      </c>
      <c r="L55" s="529"/>
      <c r="M55" s="530"/>
      <c r="N55" s="528">
        <f>VLOOKUP(($B52 &amp; ": DQ Reason"),Recording_ResultList,(O$5+3),0)</f>
        <v>0</v>
      </c>
      <c r="O55" s="529"/>
      <c r="P55" s="530"/>
      <c r="Q55" s="528">
        <f>VLOOKUP(($B52 &amp; ": DQ Reason"),Recording_ResultList,(R$5+3),0)</f>
        <v>0</v>
      </c>
      <c r="R55" s="529"/>
      <c r="S55" s="530"/>
      <c r="T55" s="528">
        <f>VLOOKUP(($B52 &amp; ": DQ Reason"),Recording_ResultList,(U$5+3),0)</f>
        <v>0</v>
      </c>
      <c r="U55" s="529"/>
      <c r="V55" s="530"/>
      <c r="W55" s="528">
        <f>VLOOKUP(($B52 &amp; ": DQ Reason"),Recording_ResultList,(X$5+3),0)</f>
        <v>0</v>
      </c>
      <c r="X55" s="529"/>
      <c r="Y55" s="530"/>
      <c r="Z55" s="528">
        <f>VLOOKUP(($B52 &amp; ": DQ Reason"),Recording_ResultList,(AA$5+3),0)</f>
        <v>0</v>
      </c>
      <c r="AA55" s="529"/>
      <c r="AB55" s="530"/>
      <c r="AC55" s="93">
        <f>COUNTIF(E55:AB55, "&gt;0")</f>
        <v>0</v>
      </c>
    </row>
    <row r="56" spans="1:38" ht="15" customHeight="1" thickBot="1">
      <c r="A56" s="131">
        <f>A52+1</f>
        <v>12</v>
      </c>
      <c r="B56" s="531">
        <f>A56</f>
        <v>12</v>
      </c>
      <c r="C56" s="534" t="str">
        <f>IF(HSL_Format="Majors",IF(HSL_Division=1,VLOOKUP(B56,HMLD1_EventList,3,0),IF(HSL_Division=2,VLOOKUP(B56,HMLD2_EventList,3,0),VLOOKUP(B56,HMLD3_EventList,3,0))),IF(HSL_Division=1,VLOOKUP(B56,NutsD1_EventList,3,0),IF(HSL_Division=2,VLOOKUP(B56,NutsD2_EventList,3,0),VLOOKUP(B56,NutsD3_EventList,3,0)))) &amp; " " &amp; IF(HSL_Format="Majors",IF(HSL_Division=1,VLOOKUP(B56,HMLD1_EventList,2,0),IF(HSL_Division=2,VLOOKUP(B56,HMLD2_EventList,2,0),VLOOKUP(B56,HMLD3_EventList,2,0))),IF(HSL_Division=1,VLOOKUP(B56,NutsD1_EventList,2,0),IF(HSL_Division=2,VLOOKUP(B56,NutsD2_EventList,2,0),VLOOKUP(B56,NutsD3_EventList,2,0))))</f>
        <v>Boys Under 12s</v>
      </c>
      <c r="D56" s="535"/>
      <c r="E56" s="96">
        <f>IF(E59 = 0,(0+TEXT(VLOOKUP($B56,Recording_ResultList,F$5+3,0),"00\:00\.00")),0+TEXT(DQRaceTime,"00\:00\.00"))</f>
        <v>5.0879629629629636E-4</v>
      </c>
      <c r="F56" s="98">
        <f>IF($E56=0,0,IF(E$6=0,0,IF($E56&lt;1,SUM(($E56&gt;$H56),($E56&gt;$K56),($E56&gt;$N56),($E56&gt;$Q56),($E56&gt;$T56),($E56&gt;$W56),($E56&gt;$Z56),($E56&gt;$DD56)))-EmptyLanes))</f>
        <v>7</v>
      </c>
      <c r="G56" s="99">
        <f>IF(E56=0,0,IF(E$6=0,0,IF(F56=0,0,IF(E59&gt;0,GalaDQPoints,VLOOKUP((F56+IF(F56=1,($AD56/10),IF(F56=2,($AE56/10),IF(F56=3,($AF56/10),IF(F56=4,($AG56/10),IF(F56=5,($AH56/10),IF(F56=6,($AI56/10),IF(F56=7,($AJ56/10),IF(F56=8,($AK56/10)))))))))),EventPointsList,2)))))</f>
        <v>7</v>
      </c>
      <c r="H56" s="96">
        <f>IF(H59 = 0,(0+TEXT(VLOOKUP($B56,Recording_ResultList,I$5+3,0),"00\:00\.00")),0+TEXT(DQRaceTime,"00\:00\.00"))</f>
        <v>4.556712962962963E-4</v>
      </c>
      <c r="I56" s="98">
        <f>IF($H56=0,0,IF(H$6=0,0,IF($H56&lt;1,SUM(($H56&gt;$E56),($H56&gt;$K56),($H56&gt;$N56),($H56&gt;$Q56),($H56&gt;$T56),($H56&gt;$W56),($H56&gt;$Z56),($H56&gt;$DD56)))-EmptyLanes))</f>
        <v>4</v>
      </c>
      <c r="J56" s="99">
        <f>IF(H56=0,0,IF(H$6=0,0,IF(I56=0,0,IF(H59&gt;0,GalaDQPoints,VLOOKUP((I56+IF(I56=1,($AD56/10),IF(I56=2,($AE56/10),IF(I56=3,($AF56/10),IF(I56=4,($AG56/10),IF(I56=5,($AH56/10),IF(I56=6,($AI56/10),IF(I56=7,($AJ56/10),IF(I56=8,($AK56/10)))))))))),EventPointsList,2)))))</f>
        <v>4</v>
      </c>
      <c r="K56" s="96">
        <f>IF(K59 = 0,(0+TEXT(VLOOKUP($B56,Recording_ResultList,L$5+3,0),"00\:00\.00")),0+TEXT(DQRaceTime,"00\:00\.00"))</f>
        <v>4.1562499999999998E-4</v>
      </c>
      <c r="L56" s="98">
        <f>IF($K56=0,0,IF(K$6=0,0,IF($K56&lt;1,SUM(($K56&gt;$E56),($K56&gt;$H56),($K56&gt;$N56),($K56&gt;$Q56),($K56&gt;$T56),($K56&gt;$W56),($K56&gt;$Z56),($K56&gt;$DD56)))-EmptyLanes))</f>
        <v>3</v>
      </c>
      <c r="M56" s="99">
        <f>IF(K56=0,0,IF(K$6=0,0,IF(L56=0,0,IF(K59&gt;0,GalaDQPoints,VLOOKUP((L56+IF(L56=1,($AD56/10),IF(L56=2,($AE56/10),IF(L56=3,($AF56/10),IF(L56=4,($AG56/10),IF(L56=5,($AH56/10),IF(L56=6,($AI56/10),IF(L56=7,($AJ56/10),IF(L56=8,($AK56/10)))))))))),EventPointsList,2)))))</f>
        <v>3</v>
      </c>
      <c r="N56" s="96">
        <f>IF(N59 = 0,(0+TEXT(VLOOKUP($B56,Recording_ResultList,O$5+3,0),"00\:00\.00")),0+TEXT(DQRaceTime,"00\:00\.00"))</f>
        <v>4.1192129629629635E-4</v>
      </c>
      <c r="O56" s="98">
        <f>IF($N56=0,0,IF(N$6=0,0,IF($N56&lt;1,SUM(($N56&gt;$E56),($N56&gt;$H56),($N56&gt;$K56),($N56&gt;$Q56),($N56&gt;$T56),($N56&gt;$W56),($N56&gt;$Z56),($N56&gt;$DD56)))-EmptyLanes))</f>
        <v>2</v>
      </c>
      <c r="P56" s="99">
        <f>IF(N56=0,0,IF(N$6=0,0,IF(O56=0,0,IF(N59&gt;0,GalaDQPoints,VLOOKUP((O56+IF(O56=1,($AD56/10),IF(O56=2,($AE56/10),IF(O56=3,($AF56/10),IF(O56=4,($AG56/10),IF(O56=5,($AH56/10),IF(O56=6,($AI56/10),IF(O56=7,($AJ56/10),IF(O56=8,($AK56/10)))))))))),EventPointsList,2)))))</f>
        <v>2</v>
      </c>
      <c r="Q56" s="96">
        <f>IF(Q59 = 0,(0+TEXT(VLOOKUP($B56,Recording_ResultList,R$5+3,0),"00\:00\.00")),0+TEXT(DQRaceTime,"00\:00\.00"))</f>
        <v>3.6828703703703703E-4</v>
      </c>
      <c r="R56" s="98">
        <f>IF($Q56=0,0,IF(Q$6=0,0,IF($Q56&lt;1,SUM(($Q56&gt;$E56),($Q56&gt;$H56),($Q56&gt;$K56),($Q56&gt;$N56),($Q56&gt;$T56),($Q56&gt;$W56),($Q56&gt;$Z56),($Q56&gt;$DD56)))-EmptyLanes))</f>
        <v>1</v>
      </c>
      <c r="S56" s="99">
        <f>IF(Q56=0,0,IF(Q$6=0,0,IF(R56=0,0,IF(Q59&gt;0,GalaDQPoints,VLOOKUP((R56+IF(R56=1,($AD56/10),IF(R56=2,($AE56/10),IF(R56=3,($AF56/10),IF(R56=4,($AG56/10),IF(R56=5,($AH56/10),IF(R56=6,($AI56/10),IF(R56=7,($AJ56/10),IF(R56=8,($AK56/10)))))))))),EventPointsList,2)))))</f>
        <v>1</v>
      </c>
      <c r="T56" s="96">
        <f>IF(T59 = 0,(0+TEXT(VLOOKUP($B56,Recording_ResultList,U$5+3,0),"00\:00\.00")),0+TEXT(DQRaceTime,"00\:00\.00"))</f>
        <v>4.6481481481481477E-4</v>
      </c>
      <c r="U56" s="98">
        <f>IF($T56=0,0,IF(T$6=0,0,IF($Q56&lt;1,SUM(($T56&gt;$E56),($T56&gt;$H56),($T56&gt;$K56),($T56&gt;$N56),($T56&gt;$Q56),($T56&gt;$W56),($T56&gt;$Z56),($T56&gt;$DD56)))-EmptyLanes))</f>
        <v>5</v>
      </c>
      <c r="V56" s="99">
        <f>IF(T56=0,0,IF(T$6=0,0,IF(U56=0,0,IF(T59&gt;0,GalaDQPoints,VLOOKUP((U56+IF(U56=1,($AD56/10),IF(U56=2,($AE56/10),IF(U56=3,($AF56/10),IF(U56=4,($AG56/10),IF(U56=5,($AH56/10),IF(U56=6,($AI56/10),IF(U56=7,($AJ56/10),IF(U56=8,($AK56/10)))))))))),EventPointsList,2)))))</f>
        <v>5</v>
      </c>
      <c r="W56" s="96">
        <f>IF(W59 = 0,(0+TEXT(VLOOKUP($B56,Recording_ResultList,X$5+3,0),"00\:00\.00")),0+TEXT(DQRaceTime,"00\:00\.00"))</f>
        <v>4.1666550925925923E-2</v>
      </c>
      <c r="X56" s="98">
        <f>IF($W56=0,0,IF(W$6=0,0,IF($W56&lt;1,SUM(($W56&gt;$E56),($W56&gt;$H56),($W56&gt;$K56),($W56&gt;$N56),($W56&gt;$Q56),($W56&gt;$T56),($W56&gt;$Z56),($W56&gt;$DD56)))-EmptyLanes))</f>
        <v>8</v>
      </c>
      <c r="Y56" s="99">
        <f>IF(W56=0,0,IF(W$6=0,0,IF(X56=0,0,IF(W59&gt;0,GalaDQPoints,VLOOKUP((X56+IF(X56=1,($AD56/10),IF(X56=2,($AE56/10),IF(X56=3,($AF56/10),IF(X56=4,($AG56/10),IF(X56=5,($AH56/10),IF(X56=6,($AI56/10),IF(X56=7,($AJ56/10),IF(X56=8,($AK56/10)))))))))),EventPointsList,2)))))</f>
        <v>9</v>
      </c>
      <c r="Z56" s="96">
        <f>IF(Z59 = 0,(0+TEXT(VLOOKUP($B56,Recording_ResultList,AA$5+3,0),"00\:00\.00")),0+TEXT(DQRaceTime,"00\:00\.00"))</f>
        <v>5.07175925925926E-4</v>
      </c>
      <c r="AA56" s="98">
        <f>IF($Z56=0,0,IF(Z$6=0,0,IF($Z56&lt;1,SUM(($Z56&gt;$E56),($Z56&gt;$H56),($Z56&gt;$K56),($Z56&gt;$N56),($Z56&gt;$Q56),($Z56&gt;$T56),($Z56&gt;$W56),($Z56&gt;$DD56)))-EmptyLanes))</f>
        <v>6</v>
      </c>
      <c r="AB56" s="100">
        <f>IF(Z56=0,0,IF(Z$6=0,0,IF(AA56=0,0,IF(Z59&gt;0,GalaDQPoints,VLOOKUP((AA56+IF(AA56=1,($AD56/10),IF(AA56=2,($AE56/10),IF(AA56=3,($AF56/10),IF(AA56=4,($AG56/10),IF(AA56=5,($AH56/10),IF(AA56=6,($AI56/10),IF(AA56=7,($AJ56/10),IF(AA56=8,($AK56/10)))))))))),EventPointsList,2)))))</f>
        <v>6</v>
      </c>
      <c r="AD56" s="121">
        <f>COUNTIF($F56,1) +COUNTIF($I56, 1)  + COUNTIF($L56, 1)+ COUNTIF($O56, 1)+ COUNTIF($R56, 1)+ COUNTIF($U56, 1)+ COUNTIF($X56, 1)+ COUNTIF($AA56,1)</f>
        <v>1</v>
      </c>
      <c r="AE56" s="122">
        <f>COUNTIF($F56,2) +COUNTIF($I56, 2)  + COUNTIF($L56, 2)+ COUNTIF($O56,2)+ COUNTIF($R56, 2)+ COUNTIF($U56, 2)+ COUNTIF($X56, 2)+ COUNTIF($AA56,2)</f>
        <v>1</v>
      </c>
      <c r="AF56" s="122">
        <f>COUNTIF($F56,3) +COUNTIF($I56, 3)  + COUNTIF($L56, 3)+ COUNTIF($O56, 3)+ COUNTIF($R56, 3)+ COUNTIF($U56, 3)+ COUNTIF($X56, 3)+ COUNTIF($AA56,3)</f>
        <v>1</v>
      </c>
      <c r="AG56" s="122">
        <f>COUNTIF($F56,4) +COUNTIF($I56, 4)  + COUNTIF($L56, 4)+ COUNTIF($O56, 4)+ COUNTIF($R56, 4)+ COUNTIF($U56, 4)+ COUNTIF($X56, 4)+ COUNTIF($AA56,4)</f>
        <v>1</v>
      </c>
      <c r="AH56" s="122">
        <f>COUNTIF($F56,5) +COUNTIF($I56, 5)  + COUNTIF($L56, 5)+ COUNTIF($O56, 5)+ COUNTIF($R56, 5)+ COUNTIF($U56, 5)+ COUNTIF($X56, 5)+ COUNTIF($AA56,5)</f>
        <v>1</v>
      </c>
      <c r="AI56" s="122">
        <f>COUNTIF($F56,6) +COUNTIF($I56, 6)  + COUNTIF($L56, 6)+ COUNTIF($O56, 6)+ COUNTIF($R56, 6)+ COUNTIF($U56, 6)+ COUNTIF($X56, 6)+ COUNTIF($AA56,6)</f>
        <v>1</v>
      </c>
      <c r="AJ56" s="122">
        <f>COUNTIF($F56,7) +COUNTIF($I56, 7)  + COUNTIF($L56, 7)+ COUNTIF($O56, 7)+ COUNTIF($R56, 7)+ COUNTIF($U56, 7)+ COUNTIF($X56, 7)+ COUNTIF($AA56,7)</f>
        <v>1</v>
      </c>
      <c r="AK56" s="123">
        <f>COUNTIF($F56,8) +COUNTIF($I56, 8)  + COUNTIF($L56, 8)+ COUNTIF($O56, 8)+ COUNTIF($R56, 8)+ COUNTIF($U56, 8)+ COUNTIF($X56, 8)+ COUNTIF($AA56,8)</f>
        <v>1</v>
      </c>
      <c r="AL56" s="70"/>
    </row>
    <row r="57" spans="1:38" ht="15.75" customHeight="1">
      <c r="A57" s="131">
        <f>A53+1</f>
        <v>12</v>
      </c>
      <c r="B57" s="532"/>
      <c r="C57" s="520" t="str">
        <f>IF(HSL_Format="Majors",IF(HSL_Division=1,VLOOKUP(B56,HMLD1_EventList,4,0),IF(HSL_Division=2,VLOOKUP(B56,HMLD2_EventList,4,0),VLOOKUP(B56,HMLD3_EventList,4,0))),IF(HSL_Division=1,VLOOKUP(B56,NutsD1_EventList,4,0),IF(HSL_Division=2,VLOOKUP(B56,NutsD2_EventList,4,0),VLOOKUP(B56,NutsD3_EventList,4,0)))) &amp; " " &amp; IF(HSL_Format="Majors",IF(HSL_Division=1,VLOOKUP(B56,HMLD1_EventList,5,0),IF(HSL_Division=2,VLOOKUP(B56,HMLD2_EventList,5,0),VLOOKUP(B56,HMLD3_EventList,5,0))),IF(HSL_Division=1,VLOOKUP(B56,NutsD1_EventList,5,0),IF(HSL_Division=2,VLOOKUP(B56,NutsD2_EventList,5,0),VLOOKUP(B56,NutsD3_EventList,5,0))))</f>
        <v>50m Freestyle</v>
      </c>
      <c r="D57" s="536"/>
      <c r="E57" s="524" t="str">
        <f>IF(IFERROR(SEARCH("Relay",$C57),0) = 0, IF(IFERROR(SEARCH("Squadron",$C57),0) = 0, VLOOKUP($B56,Lane1_Swimmers,2,0), "Squadron"), "Relay Team")</f>
        <v>Jenson Lee</v>
      </c>
      <c r="F57" s="525"/>
      <c r="G57" s="526"/>
      <c r="H57" s="524" t="str">
        <f>IF(IFERROR(SEARCH("Relay",$C57),0) = 0, IF(IFERROR(SEARCH("Squadron",$C57),0) = 0, VLOOKUP($B56,Lane2_Swimmers,2,0), "Squadron"), "Relay Team")</f>
        <v>Samuel Griffiths</v>
      </c>
      <c r="I57" s="525"/>
      <c r="J57" s="526"/>
      <c r="K57" s="524" t="str">
        <f>IF(IFERROR(SEARCH("Relay",$C57),0) = 0, IF(IFERROR(SEARCH("Squadron",$C57),0) = 0, VLOOKUP($B56,Lane3_Swimmers,2,0), "Squadron"), "Relay Team")</f>
        <v>Dylan Morris</v>
      </c>
      <c r="L57" s="525"/>
      <c r="M57" s="526"/>
      <c r="N57" s="524" t="str">
        <f>IF(IFERROR(SEARCH("Relay",$C57),0) = 0, IF(IFERROR(SEARCH("Squadron",$C57),0) = 0, VLOOKUP($B56,Lane4_Swimmers,2,0), "Squadron"), "Relay Team")</f>
        <v>Oscar Hollingsworth</v>
      </c>
      <c r="O57" s="525"/>
      <c r="P57" s="526"/>
      <c r="Q57" s="524" t="str">
        <f>IF(IFERROR(SEARCH("Relay",$C57),0) = 0, IF(IFERROR(SEARCH("Squadron",$C57),0) = 0, VLOOKUP($B56,Lane5_Swimmers,2,0), "Squadron"), "Relay Team")</f>
        <v>Igor Mordeja</v>
      </c>
      <c r="R57" s="525"/>
      <c r="S57" s="526"/>
      <c r="T57" s="524" t="str">
        <f>IF(IFERROR(SEARCH("Relay",$C57),0) = 0, IF(IFERROR(SEARCH("Squadron",$C57),0) = 0, VLOOKUP($B56,Lane6_Swimmers,2,0), "Squadron"), "Relay Team")</f>
        <v>Freddie Thon</v>
      </c>
      <c r="U57" s="525"/>
      <c r="V57" s="526"/>
      <c r="W57" s="524" t="str">
        <f>IF(IFERROR(SEARCH("Relay",$C57),0) = 0, IF(IFERROR(SEARCH("Squadron",$C57),0) = 0, VLOOKUP($B56,Lane7_Swimmers,2,0), "Squadron"), "Relay Team")</f>
        <v>Ray Brooks</v>
      </c>
      <c r="X57" s="525"/>
      <c r="Y57" s="526"/>
      <c r="Z57" s="524" t="str">
        <f>IF(IFERROR(SEARCH("Relay",$C57),0) = 0, IF(IFERROR(SEARCH("Squadron",$C57),0) = 0, VLOOKUP($B56,Lane7_Swimmers,2,0), "Squadron"), "Relay Team")</f>
        <v>Ray Brooks</v>
      </c>
      <c r="AA57" s="525"/>
      <c r="AB57" s="527"/>
    </row>
    <row r="58" spans="1:38" ht="15.75" customHeight="1">
      <c r="A58" s="131" t="str">
        <f>TEXT(B56, "#0") &amp; ":Placing"</f>
        <v>12:Placing</v>
      </c>
      <c r="B58" s="532"/>
      <c r="C58" s="520" t="s">
        <v>135</v>
      </c>
      <c r="D58" s="521"/>
      <c r="E58" s="126">
        <f>VLOOKUP(($B56 &amp; ":Placing"),Recording_ResultList,(F$5+3),0)</f>
        <v>7</v>
      </c>
      <c r="F58" s="134">
        <f>F56</f>
        <v>7</v>
      </c>
      <c r="G58" s="135"/>
      <c r="H58" s="126">
        <f>VLOOKUP(($B56 &amp; ":Placing"),Recording_ResultList,(I$5+3),0)</f>
        <v>4</v>
      </c>
      <c r="I58" s="522">
        <f>I56</f>
        <v>4</v>
      </c>
      <c r="J58" s="523"/>
      <c r="K58" s="126">
        <f>VLOOKUP(($B56 &amp; ":Placing"),Recording_ResultList,(L$5+3),0)</f>
        <v>3</v>
      </c>
      <c r="L58" s="522">
        <f>L56</f>
        <v>3</v>
      </c>
      <c r="M58" s="523"/>
      <c r="N58" s="126">
        <f>VLOOKUP(($B56 &amp; ":Placing"),Recording_ResultList,(O$5+3),0)</f>
        <v>2</v>
      </c>
      <c r="O58" s="522">
        <f>O56</f>
        <v>2</v>
      </c>
      <c r="P58" s="523"/>
      <c r="Q58" s="126">
        <f>VLOOKUP(($B56 &amp; ":Placing"),Recording_ResultList,(R$5+3),0)</f>
        <v>1</v>
      </c>
      <c r="R58" s="522">
        <f>R56</f>
        <v>1</v>
      </c>
      <c r="S58" s="523"/>
      <c r="T58" s="126">
        <f>VLOOKUP(($B56 &amp; ":Placing"),Recording_ResultList,(U$5+3),0)</f>
        <v>5</v>
      </c>
      <c r="U58" s="522">
        <f>U56</f>
        <v>5</v>
      </c>
      <c r="V58" s="523"/>
      <c r="W58" s="126">
        <f>VLOOKUP(($B56 &amp; ":Placing"),Recording_ResultList,(X$5+3),0)</f>
        <v>0</v>
      </c>
      <c r="X58" s="522">
        <f>X56</f>
        <v>8</v>
      </c>
      <c r="Y58" s="523"/>
      <c r="Z58" s="126">
        <f>VLOOKUP(($B56 &amp; ":Placing"),Recording_ResultList,(AA$5+3),0)</f>
        <v>6</v>
      </c>
      <c r="AA58" s="522">
        <f>AA56</f>
        <v>6</v>
      </c>
      <c r="AB58" s="523"/>
    </row>
    <row r="59" spans="1:38" ht="16" customHeight="1" thickBot="1">
      <c r="A59" s="131">
        <f>A55+1</f>
        <v>12</v>
      </c>
      <c r="B59" s="533"/>
      <c r="C59" s="537" t="s">
        <v>122</v>
      </c>
      <c r="D59" s="538"/>
      <c r="E59" s="528">
        <f>VLOOKUP(($B56 &amp; ": DQ Reason"),Recording_ResultList,(F$5+3),0)</f>
        <v>0</v>
      </c>
      <c r="F59" s="529"/>
      <c r="G59" s="530"/>
      <c r="H59" s="528">
        <f>VLOOKUP(($B56 &amp; ": DQ Reason"),Recording_ResultList,(I$5+3),0)</f>
        <v>0</v>
      </c>
      <c r="I59" s="529"/>
      <c r="J59" s="530"/>
      <c r="K59" s="528">
        <f>VLOOKUP(($B56 &amp; ": DQ Reason"),Recording_ResultList,(L$5+3),0)</f>
        <v>0</v>
      </c>
      <c r="L59" s="529"/>
      <c r="M59" s="530"/>
      <c r="N59" s="528">
        <f>VLOOKUP(($B56 &amp; ": DQ Reason"),Recording_ResultList,(O$5+3),0)</f>
        <v>0</v>
      </c>
      <c r="O59" s="529"/>
      <c r="P59" s="530"/>
      <c r="Q59" s="528">
        <f>VLOOKUP(($B56 &amp; ": DQ Reason"),Recording_ResultList,(R$5+3),0)</f>
        <v>0</v>
      </c>
      <c r="R59" s="529"/>
      <c r="S59" s="530"/>
      <c r="T59" s="528">
        <f>VLOOKUP(($B56 &amp; ": DQ Reason"),Recording_ResultList,(U$5+3),0)</f>
        <v>0</v>
      </c>
      <c r="U59" s="529"/>
      <c r="V59" s="530"/>
      <c r="W59" s="528">
        <f>VLOOKUP(($B56 &amp; ": DQ Reason"),Recording_ResultList,(X$5+3),0)</f>
        <v>4.4000000000000004</v>
      </c>
      <c r="X59" s="529"/>
      <c r="Y59" s="530"/>
      <c r="Z59" s="528">
        <f>VLOOKUP(($B56 &amp; ": DQ Reason"),Recording_ResultList,(AA$5+3),0)</f>
        <v>0</v>
      </c>
      <c r="AA59" s="529"/>
      <c r="AB59" s="530"/>
      <c r="AC59" s="93">
        <f>COUNTIF(E59:AB59, "&gt;0")</f>
        <v>1</v>
      </c>
    </row>
    <row r="60" spans="1:38" ht="15" customHeight="1" thickBot="1">
      <c r="A60" s="131">
        <f>A56+1</f>
        <v>13</v>
      </c>
      <c r="B60" s="531">
        <f>A60</f>
        <v>13</v>
      </c>
      <c r="C60" s="534" t="str">
        <f>IF(HSL_Format="Majors",IF(HSL_Division=1,VLOOKUP(B60,HMLD1_EventList,3,0),IF(HSL_Division=2,VLOOKUP(B60,HMLD2_EventList,3,0),VLOOKUP(B60,HMLD3_EventList,3,0))),IF(HSL_Division=1,VLOOKUP(B60,NutsD1_EventList,3,0),IF(HSL_Division=2,VLOOKUP(B60,NutsD2_EventList,3,0),VLOOKUP(B60,NutsD3_EventList,3,0)))) &amp; " " &amp; IF(HSL_Format="Majors",IF(HSL_Division=1,VLOOKUP(B60,HMLD1_EventList,2,0),IF(HSL_Division=2,VLOOKUP(B60,HMLD2_EventList,2,0),VLOOKUP(B60,HMLD3_EventList,2,0))),IF(HSL_Division=1,VLOOKUP(B60,NutsD1_EventList,2,0),IF(HSL_Division=2,VLOOKUP(B60,NutsD2_EventList,2,0),VLOOKUP(B60,NutsD3_EventList,2,0))))</f>
        <v>Girls Under 13s</v>
      </c>
      <c r="D60" s="535"/>
      <c r="E60" s="96">
        <f>IF(E63 = 0,(0+TEXT(VLOOKUP($B60,Recording_ResultList,F$5+3,0),"00\:00\.00")),0+TEXT(DQRaceTime,"00\:00\.00"))</f>
        <v>4.5995370370370369E-4</v>
      </c>
      <c r="F60" s="98">
        <f>IF($E60=0,0,IF(E$6=0,0,IF($E60&lt;1,SUM(($E60&gt;$H60),($E60&gt;$K60),($E60&gt;$N60),($E60&gt;$Q60),($E60&gt;$T60),($E60&gt;$W60),($E60&gt;$Z60),($E60&gt;$DD60)))-EmptyLanes))</f>
        <v>5</v>
      </c>
      <c r="G60" s="99">
        <f>IF(E60=0,0,IF(E$6=0,0,IF(F60=0,0,IF(E63&gt;0,GalaDQPoints,VLOOKUP((F60+IF(F60=1,($AD60/10),IF(F60=2,($AE60/10),IF(F60=3,($AF60/10),IF(F60=4,($AG60/10),IF(F60=5,($AH60/10),IF(F60=6,($AI60/10),IF(F60=7,($AJ60/10),IF(F60=8,($AK60/10)))))))))),EventPointsList,2)))))</f>
        <v>5</v>
      </c>
      <c r="H60" s="96">
        <f>IF(H63 = 0,(0+TEXT(VLOOKUP($B60,Recording_ResultList,I$5+3,0),"00\:00\.00")),0+TEXT(DQRaceTime,"00\:00\.00"))</f>
        <v>4.3946759259259264E-4</v>
      </c>
      <c r="I60" s="98">
        <f>IF($H60=0,0,IF(H$6=0,0,IF($H60&lt;1,SUM(($H60&gt;$E60),($H60&gt;$K60),($H60&gt;$N60),($H60&gt;$Q60),($H60&gt;$T60),($H60&gt;$W60),($H60&gt;$Z60),($H60&gt;$DD60)))-EmptyLanes))</f>
        <v>2</v>
      </c>
      <c r="J60" s="99">
        <f>IF(H60=0,0,IF(H$6=0,0,IF(I60=0,0,IF(H63&gt;0,GalaDQPoints,VLOOKUP((I60+IF(I60=1,($AD60/10),IF(I60=2,($AE60/10),IF(I60=3,($AF60/10),IF(I60=4,($AG60/10),IF(I60=5,($AH60/10),IF(I60=6,($AI60/10),IF(I60=7,($AJ60/10),IF(I60=8,($AK60/10)))))))))),EventPointsList,2)))))</f>
        <v>2</v>
      </c>
      <c r="K60" s="96">
        <f>IF(K63 = 0,(0+TEXT(VLOOKUP($B60,Recording_ResultList,L$5+3,0),"00\:00\.00")),0+TEXT(DQRaceTime,"00\:00\.00"))</f>
        <v>4.6261574074074071E-4</v>
      </c>
      <c r="L60" s="98">
        <f>IF($K60=0,0,IF(K$6=0,0,IF($K60&lt;1,SUM(($K60&gt;$E60),($K60&gt;$H60),($K60&gt;$N60),($K60&gt;$Q60),($K60&gt;$T60),($K60&gt;$W60),($K60&gt;$Z60),($K60&gt;$DD60)))-EmptyLanes))</f>
        <v>6</v>
      </c>
      <c r="M60" s="99">
        <f>IF(K60=0,0,IF(K$6=0,0,IF(L60=0,0,IF(K63&gt;0,GalaDQPoints,VLOOKUP((L60+IF(L60=1,($AD60/10),IF(L60=2,($AE60/10),IF(L60=3,($AF60/10),IF(L60=4,($AG60/10),IF(L60=5,($AH60/10),IF(L60=6,($AI60/10),IF(L60=7,($AJ60/10),IF(L60=8,($AK60/10)))))))))),EventPointsList,2)))))</f>
        <v>6</v>
      </c>
      <c r="N60" s="96">
        <f>IF(N63 = 0,(0+TEXT(VLOOKUP($B60,Recording_ResultList,O$5+3,0),"00\:00\.00")),0+TEXT(DQRaceTime,"00\:00\.00"))</f>
        <v>4.6539351851851858E-4</v>
      </c>
      <c r="O60" s="98">
        <f>IF($N60=0,0,IF(N$6=0,0,IF($N60&lt;1,SUM(($N60&gt;$E60),($N60&gt;$H60),($N60&gt;$K60),($N60&gt;$Q60),($N60&gt;$T60),($N60&gt;$W60),($N60&gt;$Z60),($N60&gt;$DD60)))-EmptyLanes))</f>
        <v>7</v>
      </c>
      <c r="P60" s="99">
        <f>IF(N60=0,0,IF(N$6=0,0,IF(O60=0,0,IF(N63&gt;0,GalaDQPoints,VLOOKUP((O60+IF(O60=1,($AD60/10),IF(O60=2,($AE60/10),IF(O60=3,($AF60/10),IF(O60=4,($AG60/10),IF(O60=5,($AH60/10),IF(O60=6,($AI60/10),IF(O60=7,($AJ60/10),IF(O60=8,($AK60/10)))))))))),EventPointsList,2)))))</f>
        <v>7</v>
      </c>
      <c r="Q60" s="96">
        <f>IF(Q63 = 0,(0+TEXT(VLOOKUP($B60,Recording_ResultList,R$5+3,0),"00\:00\.00")),0+TEXT(DQRaceTime,"00\:00\.00"))</f>
        <v>4.3240740740740745E-4</v>
      </c>
      <c r="R60" s="98">
        <f>IF($Q60=0,0,IF(Q$6=0,0,IF($Q60&lt;1,SUM(($Q60&gt;$E60),($Q60&gt;$H60),($Q60&gt;$K60),($Q60&gt;$N60),($Q60&gt;$T60),($Q60&gt;$W60),($Q60&gt;$Z60),($Q60&gt;$DD60)))-EmptyLanes))</f>
        <v>1</v>
      </c>
      <c r="S60" s="99">
        <f>IF(Q60=0,0,IF(Q$6=0,0,IF(R60=0,0,IF(Q63&gt;0,GalaDQPoints,VLOOKUP((R60+IF(R60=1,($AD60/10),IF(R60=2,($AE60/10),IF(R60=3,($AF60/10),IF(R60=4,($AG60/10),IF(R60=5,($AH60/10),IF(R60=6,($AI60/10),IF(R60=7,($AJ60/10),IF(R60=8,($AK60/10)))))))))),EventPointsList,2)))))</f>
        <v>1</v>
      </c>
      <c r="T60" s="96">
        <f>IF(T63 = 0,(0+TEXT(VLOOKUP($B60,Recording_ResultList,U$5+3,0),"00\:00\.00")),0+TEXT(DQRaceTime,"00\:00\.00"))</f>
        <v>4.4027777777777777E-4</v>
      </c>
      <c r="U60" s="98">
        <f>IF($T60=0,0,IF(T$6=0,0,IF($Q60&lt;1,SUM(($T60&gt;$E60),($T60&gt;$H60),($T60&gt;$K60),($T60&gt;$N60),($T60&gt;$Q60),($T60&gt;$W60),($T60&gt;$Z60),($T60&gt;$DD60)))-EmptyLanes))</f>
        <v>3</v>
      </c>
      <c r="V60" s="99">
        <f>IF(T60=0,0,IF(T$6=0,0,IF(U60=0,0,IF(T63&gt;0,GalaDQPoints,VLOOKUP((U60+IF(U60=1,($AD60/10),IF(U60=2,($AE60/10),IF(U60=3,($AF60/10),IF(U60=4,($AG60/10),IF(U60=5,($AH60/10),IF(U60=6,($AI60/10),IF(U60=7,($AJ60/10),IF(U60=8,($AK60/10)))))))))),EventPointsList,2)))))</f>
        <v>3</v>
      </c>
      <c r="W60" s="96">
        <f>IF(W63 = 0,(0+TEXT(VLOOKUP($B60,Recording_ResultList,X$5+3,0),"00\:00\.00")),0+TEXT(DQRaceTime,"00\:00\.00"))</f>
        <v>4.8715277777777776E-4</v>
      </c>
      <c r="X60" s="98">
        <f>IF($W60=0,0,IF(W$6=0,0,IF($W60&lt;1,SUM(($W60&gt;$E60),($W60&gt;$H60),($W60&gt;$K60),($W60&gt;$N60),($W60&gt;$Q60),($W60&gt;$T60),($W60&gt;$Z60),($W60&gt;$DD60)))-EmptyLanes))</f>
        <v>8</v>
      </c>
      <c r="Y60" s="99">
        <f>IF(W60=0,0,IF(W$6=0,0,IF(X60=0,0,IF(W63&gt;0,GalaDQPoints,VLOOKUP((X60+IF(X60=1,($AD60/10),IF(X60=2,($AE60/10),IF(X60=3,($AF60/10),IF(X60=4,($AG60/10),IF(X60=5,($AH60/10),IF(X60=6,($AI60/10),IF(X60=7,($AJ60/10),IF(X60=8,($AK60/10)))))))))),EventPointsList,2)))))</f>
        <v>8</v>
      </c>
      <c r="Z60" s="96">
        <f>IF(Z63 = 0,(0+TEXT(VLOOKUP($B60,Recording_ResultList,AA$5+3,0),"00\:00\.00")),0+TEXT(DQRaceTime,"00\:00\.00"))</f>
        <v>4.4374999999999997E-4</v>
      </c>
      <c r="AA60" s="98">
        <f>IF($Z60=0,0,IF(Z$6=0,0,IF($Z60&lt;1,SUM(($Z60&gt;$E60),($Z60&gt;$H60),($Z60&gt;$K60),($Z60&gt;$N60),($Z60&gt;$Q60),($Z60&gt;$T60),($Z60&gt;$W60),($Z60&gt;$DD60)))-EmptyLanes))</f>
        <v>4</v>
      </c>
      <c r="AB60" s="100">
        <f>IF(Z60=0,0,IF(Z$6=0,0,IF(AA60=0,0,IF(Z63&gt;0,GalaDQPoints,VLOOKUP((AA60+IF(AA60=1,($AD60/10),IF(AA60=2,($AE60/10),IF(AA60=3,($AF60/10),IF(AA60=4,($AG60/10),IF(AA60=5,($AH60/10),IF(AA60=6,($AI60/10),IF(AA60=7,($AJ60/10),IF(AA60=8,($AK60/10)))))))))),EventPointsList,2)))))</f>
        <v>4</v>
      </c>
      <c r="AD60" s="121">
        <f>COUNTIF($F60,1) +COUNTIF($I60, 1)  + COUNTIF($L60, 1)+ COUNTIF($O60, 1)+ COUNTIF($R60, 1)+ COUNTIF($U60, 1)+ COUNTIF($X60, 1)+ COUNTIF($AA60,1)</f>
        <v>1</v>
      </c>
      <c r="AE60" s="122">
        <f>COUNTIF($F60,2) +COUNTIF($I60, 2)  + COUNTIF($L60, 2)+ COUNTIF($O60,2)+ COUNTIF($R60, 2)+ COUNTIF($U60, 2)+ COUNTIF($X60, 2)+ COUNTIF($AA60,2)</f>
        <v>1</v>
      </c>
      <c r="AF60" s="122">
        <f>COUNTIF($F60,3) +COUNTIF($I60, 3)  + COUNTIF($L60, 3)+ COUNTIF($O60, 3)+ COUNTIF($R60, 3)+ COUNTIF($U60, 3)+ COUNTIF($X60, 3)+ COUNTIF($AA60,3)</f>
        <v>1</v>
      </c>
      <c r="AG60" s="122">
        <f>COUNTIF($F60,4) +COUNTIF($I60, 4)  + COUNTIF($L60, 4)+ COUNTIF($O60, 4)+ COUNTIF($R60, 4)+ COUNTIF($U60, 4)+ COUNTIF($X60, 4)+ COUNTIF($AA60,4)</f>
        <v>1</v>
      </c>
      <c r="AH60" s="122">
        <f>COUNTIF($F60,5) +COUNTIF($I60, 5)  + COUNTIF($L60, 5)+ COUNTIF($O60, 5)+ COUNTIF($R60, 5)+ COUNTIF($U60, 5)+ COUNTIF($X60, 5)+ COUNTIF($AA60,5)</f>
        <v>1</v>
      </c>
      <c r="AI60" s="122">
        <f>COUNTIF($F60,6) +COUNTIF($I60, 6)  + COUNTIF($L60, 6)+ COUNTIF($O60, 6)+ COUNTIF($R60, 6)+ COUNTIF($U60, 6)+ COUNTIF($X60, 6)+ COUNTIF($AA60,6)</f>
        <v>1</v>
      </c>
      <c r="AJ60" s="122">
        <f>COUNTIF($F60,7) +COUNTIF($I60, 7)  + COUNTIF($L60, 7)+ COUNTIF($O60, 7)+ COUNTIF($R60, 7)+ COUNTIF($U60, 7)+ COUNTIF($X60, 7)+ COUNTIF($AA60,7)</f>
        <v>1</v>
      </c>
      <c r="AK60" s="123">
        <f>COUNTIF($F60,8) +COUNTIF($I60, 8)  + COUNTIF($L60, 8)+ COUNTIF($O60, 8)+ COUNTIF($R60, 8)+ COUNTIF($U60, 8)+ COUNTIF($X60, 8)+ COUNTIF($AA60,8)</f>
        <v>1</v>
      </c>
      <c r="AL60" s="70"/>
    </row>
    <row r="61" spans="1:38" ht="15.75" customHeight="1">
      <c r="A61" s="131">
        <f>A57+1</f>
        <v>13</v>
      </c>
      <c r="B61" s="532"/>
      <c r="C61" s="520" t="str">
        <f>IF(HSL_Format="Majors",IF(HSL_Division=1,VLOOKUP(B60,HMLD1_EventList,4,0),IF(HSL_Division=2,VLOOKUP(B60,HMLD2_EventList,4,0),VLOOKUP(B60,HMLD3_EventList,4,0))),IF(HSL_Division=1,VLOOKUP(B60,NutsD1_EventList,4,0),IF(HSL_Division=2,VLOOKUP(B60,NutsD2_EventList,4,0),VLOOKUP(B60,NutsD3_EventList,4,0)))) &amp; " " &amp; IF(HSL_Format="Majors",IF(HSL_Division=1,VLOOKUP(B60,HMLD1_EventList,5,0),IF(HSL_Division=2,VLOOKUP(B60,HMLD2_EventList,5,0),VLOOKUP(B60,HMLD3_EventList,5,0))),IF(HSL_Division=1,VLOOKUP(B60,NutsD1_EventList,5,0),IF(HSL_Division=2,VLOOKUP(B60,NutsD2_EventList,5,0),VLOOKUP(B60,NutsD3_EventList,5,0))))</f>
        <v>50m Backstroke</v>
      </c>
      <c r="D61" s="536"/>
      <c r="E61" s="524" t="str">
        <f>IF(IFERROR(SEARCH("Relay",$C61),0) = 0, IF(IFERROR(SEARCH("Squadron",$C61),0) = 0, VLOOKUP($B60,Lane1_Swimmers,2,0), "Squadron"), "Relay Team")</f>
        <v>Mia Smith</v>
      </c>
      <c r="F61" s="525"/>
      <c r="G61" s="526"/>
      <c r="H61" s="524" t="str">
        <f>IF(IFERROR(SEARCH("Relay",$C61),0) = 0, IF(IFERROR(SEARCH("Squadron",$C61),0) = 0, VLOOKUP($B60,Lane2_Swimmers,2,0), "Squadron"), "Relay Team")</f>
        <v>Lara Coster</v>
      </c>
      <c r="I61" s="525"/>
      <c r="J61" s="526"/>
      <c r="K61" s="524" t="str">
        <f>IF(IFERROR(SEARCH("Relay",$C61),0) = 0, IF(IFERROR(SEARCH("Squadron",$C61),0) = 0, VLOOKUP($B60,Lane3_Swimmers,2,0), "Squadron"), "Relay Team")</f>
        <v>Megan Worley</v>
      </c>
      <c r="L61" s="525"/>
      <c r="M61" s="526"/>
      <c r="N61" s="524" t="str">
        <f>IF(IFERROR(SEARCH("Relay",$C61),0) = 0, IF(IFERROR(SEARCH("Squadron",$C61),0) = 0, VLOOKUP($B60,Lane4_Swimmers,2,0), "Squadron"), "Relay Team")</f>
        <v>Kaitlyn Butterly</v>
      </c>
      <c r="O61" s="525"/>
      <c r="P61" s="526"/>
      <c r="Q61" s="524" t="str">
        <f>IF(IFERROR(SEARCH("Relay",$C61),0) = 0, IF(IFERROR(SEARCH("Squadron",$C61),0) = 0, VLOOKUP($B60,Lane5_Swimmers,2,0), "Squadron"), "Relay Team")</f>
        <v>Emily Pickard</v>
      </c>
      <c r="R61" s="525"/>
      <c r="S61" s="526"/>
      <c r="T61" s="524" t="str">
        <f>IF(IFERROR(SEARCH("Relay",$C61),0) = 0, IF(IFERROR(SEARCH("Squadron",$C61),0) = 0, VLOOKUP($B60,Lane6_Swimmers,2,0), "Squadron"), "Relay Team")</f>
        <v>Chloe Sharp</v>
      </c>
      <c r="U61" s="525"/>
      <c r="V61" s="526"/>
      <c r="W61" s="524" t="str">
        <f>IF(IFERROR(SEARCH("Relay",$C61),0) = 0, IF(IFERROR(SEARCH("Squadron",$C61),0) = 0, VLOOKUP($B60,Lane7_Swimmers,2,0), "Squadron"), "Relay Team")</f>
        <v>Evie Crossley</v>
      </c>
      <c r="X61" s="525"/>
      <c r="Y61" s="526"/>
      <c r="Z61" s="524" t="str">
        <f>IF(IFERROR(SEARCH("Relay",$C61),0) = 0, IF(IFERROR(SEARCH("Squadron",$C61),0) = 0, VLOOKUP($B60,Lane7_Swimmers,2,0), "Squadron"), "Relay Team")</f>
        <v>Evie Crossley</v>
      </c>
      <c r="AA61" s="525"/>
      <c r="AB61" s="527"/>
    </row>
    <row r="62" spans="1:38" ht="15.75" customHeight="1">
      <c r="A62" s="131" t="str">
        <f>TEXT(B60, "#0") &amp; ":Placing"</f>
        <v>13:Placing</v>
      </c>
      <c r="B62" s="532"/>
      <c r="C62" s="520" t="s">
        <v>135</v>
      </c>
      <c r="D62" s="521"/>
      <c r="E62" s="126">
        <f>VLOOKUP(($B60 &amp; ":Placing"),Recording_ResultList,(F$5+3),0)</f>
        <v>5</v>
      </c>
      <c r="F62" s="134">
        <f>F60</f>
        <v>5</v>
      </c>
      <c r="G62" s="135"/>
      <c r="H62" s="126">
        <f>VLOOKUP(($B60 &amp; ":Placing"),Recording_ResultList,(I$5+3),0)</f>
        <v>2</v>
      </c>
      <c r="I62" s="522">
        <f>I60</f>
        <v>2</v>
      </c>
      <c r="J62" s="523"/>
      <c r="K62" s="126">
        <f>VLOOKUP(($B60 &amp; ":Placing"),Recording_ResultList,(L$5+3),0)</f>
        <v>6</v>
      </c>
      <c r="L62" s="522">
        <f>L60</f>
        <v>6</v>
      </c>
      <c r="M62" s="523"/>
      <c r="N62" s="126">
        <f>VLOOKUP(($B60 &amp; ":Placing"),Recording_ResultList,(O$5+3),0)</f>
        <v>7</v>
      </c>
      <c r="O62" s="522">
        <f>O60</f>
        <v>7</v>
      </c>
      <c r="P62" s="523"/>
      <c r="Q62" s="126">
        <f>VLOOKUP(($B60 &amp; ":Placing"),Recording_ResultList,(R$5+3),0)</f>
        <v>1</v>
      </c>
      <c r="R62" s="522">
        <f>R60</f>
        <v>1</v>
      </c>
      <c r="S62" s="523"/>
      <c r="T62" s="126">
        <f>VLOOKUP(($B60 &amp; ":Placing"),Recording_ResultList,(U$5+3),0)</f>
        <v>3</v>
      </c>
      <c r="U62" s="522">
        <f>U60</f>
        <v>3</v>
      </c>
      <c r="V62" s="523"/>
      <c r="W62" s="126">
        <f>VLOOKUP(($B60 &amp; ":Placing"),Recording_ResultList,(X$5+3),0)</f>
        <v>8</v>
      </c>
      <c r="X62" s="522">
        <f>X60</f>
        <v>8</v>
      </c>
      <c r="Y62" s="523"/>
      <c r="Z62" s="126">
        <f>VLOOKUP(($B60 &amp; ":Placing"),Recording_ResultList,(AA$5+3),0)</f>
        <v>4</v>
      </c>
      <c r="AA62" s="522">
        <f>AA60</f>
        <v>4</v>
      </c>
      <c r="AB62" s="523"/>
    </row>
    <row r="63" spans="1:38" ht="16.5" customHeight="1" thickBot="1">
      <c r="A63" s="131">
        <f>A59+1</f>
        <v>13</v>
      </c>
      <c r="B63" s="533"/>
      <c r="C63" s="537" t="s">
        <v>122</v>
      </c>
      <c r="D63" s="538"/>
      <c r="E63" s="528">
        <f>VLOOKUP(($B60 &amp; ": DQ Reason"),Recording_ResultList,(F$5+3),0)</f>
        <v>0</v>
      </c>
      <c r="F63" s="529"/>
      <c r="G63" s="530"/>
      <c r="H63" s="528">
        <f>VLOOKUP(($B60 &amp; ": DQ Reason"),Recording_ResultList,(I$5+3),0)</f>
        <v>0</v>
      </c>
      <c r="I63" s="529"/>
      <c r="J63" s="530"/>
      <c r="K63" s="528">
        <f>VLOOKUP(($B60 &amp; ": DQ Reason"),Recording_ResultList,(L$5+3),0)</f>
        <v>0</v>
      </c>
      <c r="L63" s="529"/>
      <c r="M63" s="530"/>
      <c r="N63" s="528">
        <f>VLOOKUP(($B60 &amp; ": DQ Reason"),Recording_ResultList,(O$5+3),0)</f>
        <v>0</v>
      </c>
      <c r="O63" s="529"/>
      <c r="P63" s="530"/>
      <c r="Q63" s="528">
        <f>VLOOKUP(($B60 &amp; ": DQ Reason"),Recording_ResultList,(R$5+3),0)</f>
        <v>0</v>
      </c>
      <c r="R63" s="529"/>
      <c r="S63" s="530"/>
      <c r="T63" s="528">
        <f>VLOOKUP(($B60 &amp; ": DQ Reason"),Recording_ResultList,(U$5+3),0)</f>
        <v>0</v>
      </c>
      <c r="U63" s="529"/>
      <c r="V63" s="530"/>
      <c r="W63" s="528">
        <f>VLOOKUP(($B60 &amp; ": DQ Reason"),Recording_ResultList,(X$5+3),0)</f>
        <v>0</v>
      </c>
      <c r="X63" s="529"/>
      <c r="Y63" s="530"/>
      <c r="Z63" s="528">
        <f>VLOOKUP(($B60 &amp; ": DQ Reason"),Recording_ResultList,(AA$5+3),0)</f>
        <v>0</v>
      </c>
      <c r="AA63" s="529"/>
      <c r="AB63" s="530"/>
      <c r="AC63" s="93">
        <f>COUNTIF(E63:AB63, "&gt;0")</f>
        <v>0</v>
      </c>
    </row>
    <row r="64" spans="1:38" ht="15" customHeight="1" thickBot="1">
      <c r="A64" s="131">
        <f>A60+1</f>
        <v>14</v>
      </c>
      <c r="B64" s="531">
        <f>A64</f>
        <v>14</v>
      </c>
      <c r="C64" s="534" t="str">
        <f>IF(HSL_Format="Majors",IF(HSL_Division=1,VLOOKUP(B64,HMLD1_EventList,3,0),IF(HSL_Division=2,VLOOKUP(B64,HMLD2_EventList,3,0),VLOOKUP(B64,HMLD3_EventList,3,0))),IF(HSL_Division=1,VLOOKUP(B64,NutsD1_EventList,3,0),IF(HSL_Division=2,VLOOKUP(B64,NutsD2_EventList,3,0),VLOOKUP(B64,NutsD3_EventList,3,0)))) &amp; " " &amp; IF(HSL_Format="Majors",IF(HSL_Division=1,VLOOKUP(B64,HMLD1_EventList,2,0),IF(HSL_Division=2,VLOOKUP(B64,HMLD2_EventList,2,0),VLOOKUP(B64,HMLD3_EventList,2,0))),IF(HSL_Division=1,VLOOKUP(B64,NutsD1_EventList,2,0),IF(HSL_Division=2,VLOOKUP(B64,NutsD2_EventList,2,0),VLOOKUP(B64,NutsD3_EventList,2,0))))</f>
        <v>Boys Under 13s</v>
      </c>
      <c r="D64" s="535"/>
      <c r="E64" s="96">
        <f>IF(E67 = 0,(0+TEXT(VLOOKUP($B64,Recording_ResultList,F$5+3,0),"00\:00\.00")),0+TEXT(DQRaceTime,"00\:00\.00"))</f>
        <v>4.8796296296296299E-4</v>
      </c>
      <c r="F64" s="98">
        <f>IF($E64=0,0,IF(E$6=0,0,IF($E64&lt;1,SUM(($E64&gt;$H64),($E64&gt;$K64),($E64&gt;$N64),($E64&gt;$Q64),($E64&gt;$T64),($E64&gt;$W64),($E64&gt;$Z64),($E64&gt;$DD64)))-EmptyLanes))</f>
        <v>5</v>
      </c>
      <c r="G64" s="99">
        <f>IF(E64=0,0,IF(E$6=0,0,IF(F64=0,0,IF(E67&gt;0,GalaDQPoints,VLOOKUP((F64+IF(F64=1,($AD64/10),IF(F64=2,($AE64/10),IF(F64=3,($AF64/10),IF(F64=4,($AG64/10),IF(F64=5,($AH64/10),IF(F64=6,($AI64/10),IF(F64=7,($AJ64/10),IF(F64=8,($AK64/10)))))))))),EventPointsList,2)))))</f>
        <v>5</v>
      </c>
      <c r="H64" s="96">
        <f>IF(H67 = 0,(0+TEXT(VLOOKUP($B64,Recording_ResultList,I$5+3,0),"00\:00\.00")),0+TEXT(DQRaceTime,"00\:00\.00"))</f>
        <v>5.2627314814814822E-4</v>
      </c>
      <c r="I64" s="98">
        <f>IF($H64=0,0,IF(H$6=0,0,IF($H64&lt;1,SUM(($H64&gt;$E64),($H64&gt;$K64),($H64&gt;$N64),($H64&gt;$Q64),($H64&gt;$T64),($H64&gt;$W64),($H64&gt;$Z64),($H64&gt;$DD64)))-EmptyLanes))</f>
        <v>6</v>
      </c>
      <c r="J64" s="99">
        <f>IF(H64=0,0,IF(H$6=0,0,IF(I64=0,0,IF(H67&gt;0,GalaDQPoints,VLOOKUP((I64+IF(I64=1,($AD64/10),IF(I64=2,($AE64/10),IF(I64=3,($AF64/10),IF(I64=4,($AG64/10),IF(I64=5,($AH64/10),IF(I64=6,($AI64/10),IF(I64=7,($AJ64/10),IF(I64=8,($AK64/10)))))))))),EventPointsList,2)))))</f>
        <v>6</v>
      </c>
      <c r="K64" s="96">
        <f>IF(K67 = 0,(0+TEXT(VLOOKUP($B64,Recording_ResultList,L$5+3,0),"00\:00\.00")),0+TEXT(DQRaceTime,"00\:00\.00"))</f>
        <v>4.6331018518518515E-4</v>
      </c>
      <c r="L64" s="98">
        <f>IF($K64=0,0,IF(K$6=0,0,IF($K64&lt;1,SUM(($K64&gt;$E64),($K64&gt;$H64),($K64&gt;$N64),($K64&gt;$Q64),($K64&gt;$T64),($K64&gt;$W64),($K64&gt;$Z64),($K64&gt;$DD64)))-EmptyLanes))</f>
        <v>3</v>
      </c>
      <c r="M64" s="99">
        <f>IF(K64=0,0,IF(K$6=0,0,IF(L64=0,0,IF(K67&gt;0,GalaDQPoints,VLOOKUP((L64+IF(L64=1,($AD64/10),IF(L64=2,($AE64/10),IF(L64=3,($AF64/10),IF(L64=4,($AG64/10),IF(L64=5,($AH64/10),IF(L64=6,($AI64/10),IF(L64=7,($AJ64/10),IF(L64=8,($AK64/10)))))))))),EventPointsList,2)))))</f>
        <v>3</v>
      </c>
      <c r="N64" s="96">
        <f>IF(N67 = 0,(0+TEXT(VLOOKUP($B64,Recording_ResultList,O$5+3,0),"00\:00\.00")),0+TEXT(DQRaceTime,"00\:00\.00"))</f>
        <v>4.5057870370370374E-4</v>
      </c>
      <c r="O64" s="98">
        <f>IF($N64=0,0,IF(N$6=0,0,IF($N64&lt;1,SUM(($N64&gt;$E64),($N64&gt;$H64),($N64&gt;$K64),($N64&gt;$Q64),($N64&gt;$T64),($N64&gt;$W64),($N64&gt;$Z64),($N64&gt;$DD64)))-EmptyLanes))</f>
        <v>2</v>
      </c>
      <c r="P64" s="99">
        <f>IF(N64=0,0,IF(N$6=0,0,IF(O64=0,0,IF(N67&gt;0,GalaDQPoints,VLOOKUP((O64+IF(O64=1,($AD64/10),IF(O64=2,($AE64/10),IF(O64=3,($AF64/10),IF(O64=4,($AG64/10),IF(O64=5,($AH64/10),IF(O64=6,($AI64/10),IF(O64=7,($AJ64/10),IF(O64=8,($AK64/10)))))))))),EventPointsList,2)))))</f>
        <v>2</v>
      </c>
      <c r="Q64" s="96">
        <f>IF(Q67 = 0,(0+TEXT(VLOOKUP($B64,Recording_ResultList,R$5+3,0),"00\:00\.00")),0+TEXT(DQRaceTime,"00\:00\.00"))</f>
        <v>4.2499999999999998E-4</v>
      </c>
      <c r="R64" s="98">
        <f>IF($Q64=0,0,IF(Q$6=0,0,IF($Q64&lt;1,SUM(($Q64&gt;$E64),($Q64&gt;$H64),($Q64&gt;$K64),($Q64&gt;$N64),($Q64&gt;$T64),($Q64&gt;$W64),($Q64&gt;$Z64),($Q64&gt;$DD64)))-EmptyLanes))</f>
        <v>1</v>
      </c>
      <c r="S64" s="99">
        <f>IF(Q64=0,0,IF(Q$6=0,0,IF(R64=0,0,IF(Q67&gt;0,GalaDQPoints,VLOOKUP((R64+IF(R64=1,($AD64/10),IF(R64=2,($AE64/10),IF(R64=3,($AF64/10),IF(R64=4,($AG64/10),IF(R64=5,($AH64/10),IF(R64=6,($AI64/10),IF(R64=7,($AJ64/10),IF(R64=8,($AK64/10)))))))))),EventPointsList,2)))))</f>
        <v>1</v>
      </c>
      <c r="T64" s="96">
        <f>IF(T67 = 0,(0+TEXT(VLOOKUP($B64,Recording_ResultList,U$5+3,0),"00\:00\.00")),0+TEXT(DQRaceTime,"00\:00\.00"))</f>
        <v>4.8576388888888888E-4</v>
      </c>
      <c r="U64" s="98">
        <f>IF($T64=0,0,IF(T$6=0,0,IF($Q64&lt;1,SUM(($T64&gt;$E64),($T64&gt;$H64),($T64&gt;$K64),($T64&gt;$N64),($T64&gt;$Q64),($T64&gt;$W64),($T64&gt;$Z64),($T64&gt;$DD64)))-EmptyLanes))</f>
        <v>4</v>
      </c>
      <c r="V64" s="99">
        <f>IF(T64=0,0,IF(T$6=0,0,IF(U64=0,0,IF(T67&gt;0,GalaDQPoints,VLOOKUP((U64+IF(U64=1,($AD64/10),IF(U64=2,($AE64/10),IF(U64=3,($AF64/10),IF(U64=4,($AG64/10),IF(U64=5,($AH64/10),IF(U64=6,($AI64/10),IF(U64=7,($AJ64/10),IF(U64=8,($AK64/10)))))))))),EventPointsList,2)))))</f>
        <v>4</v>
      </c>
      <c r="W64" s="96">
        <f>IF(W67 = 0,(0+TEXT(VLOOKUP($B64,Recording_ResultList,X$5+3,0),"00\:00\.00")),0+TEXT(DQRaceTime,"00\:00\.00"))</f>
        <v>4.1666550925925923E-2</v>
      </c>
      <c r="X64" s="98">
        <f>IF($W64=0,0,IF(W$6=0,0,IF($W64&lt;1,SUM(($W64&gt;$E64),($W64&gt;$H64),($W64&gt;$K64),($W64&gt;$N64),($W64&gt;$Q64),($W64&gt;$T64),($W64&gt;$Z64),($W64&gt;$DD64)))-EmptyLanes))</f>
        <v>8</v>
      </c>
      <c r="Y64" s="99">
        <f>IF(W64=0,0,IF(W$6=0,0,IF(X64=0,0,IF(W67&gt;0,GalaDQPoints,VLOOKUP((X64+IF(X64=1,($AD64/10),IF(X64=2,($AE64/10),IF(X64=3,($AF64/10),IF(X64=4,($AG64/10),IF(X64=5,($AH64/10),IF(X64=6,($AI64/10),IF(X64=7,($AJ64/10),IF(X64=8,($AK64/10)))))))))),EventPointsList,2)))))</f>
        <v>9</v>
      </c>
      <c r="Z64" s="96">
        <f>IF(Z67 = 0,(0+TEXT(VLOOKUP($B64,Recording_ResultList,AA$5+3,0),"00\:00\.00")),0+TEXT(DQRaceTime,"00\:00\.00"))</f>
        <v>5.8634259259259251E-4</v>
      </c>
      <c r="AA64" s="98">
        <f>IF($Z64=0,0,IF(Z$6=0,0,IF($Z64&lt;1,SUM(($Z64&gt;$E64),($Z64&gt;$H64),($Z64&gt;$K64),($Z64&gt;$N64),($Z64&gt;$Q64),($Z64&gt;$T64),($Z64&gt;$W64),($Z64&gt;$DD64)))-EmptyLanes))</f>
        <v>7</v>
      </c>
      <c r="AB64" s="100">
        <f>IF(Z64=0,0,IF(Z$6=0,0,IF(AA64=0,0,IF(Z67&gt;0,GalaDQPoints,VLOOKUP((AA64+IF(AA64=1,($AD64/10),IF(AA64=2,($AE64/10),IF(AA64=3,($AF64/10),IF(AA64=4,($AG64/10),IF(AA64=5,($AH64/10),IF(AA64=6,($AI64/10),IF(AA64=7,($AJ64/10),IF(AA64=8,($AK64/10)))))))))),EventPointsList,2)))))</f>
        <v>7</v>
      </c>
      <c r="AD64" s="121">
        <f>COUNTIF($F64,1) +COUNTIF($I64, 1)  + COUNTIF($L64, 1)+ COUNTIF($O64, 1)+ COUNTIF($R64, 1)+ COUNTIF($U64, 1)+ COUNTIF($X64, 1)+ COUNTIF($AA64,1)</f>
        <v>1</v>
      </c>
      <c r="AE64" s="122">
        <f>COUNTIF($F64,2) +COUNTIF($I64, 2)  + COUNTIF($L64, 2)+ COUNTIF($O64,2)+ COUNTIF($R64, 2)+ COUNTIF($U64, 2)+ COUNTIF($X64, 2)+ COUNTIF($AA64,2)</f>
        <v>1</v>
      </c>
      <c r="AF64" s="122">
        <f>COUNTIF($F64,3) +COUNTIF($I64, 3)  + COUNTIF($L64, 3)+ COUNTIF($O64, 3)+ COUNTIF($R64, 3)+ COUNTIF($U64, 3)+ COUNTIF($X64, 3)+ COUNTIF($AA64,3)</f>
        <v>1</v>
      </c>
      <c r="AG64" s="122">
        <f>COUNTIF($F64,4) +COUNTIF($I64, 4)  + COUNTIF($L64, 4)+ COUNTIF($O64, 4)+ COUNTIF($R64, 4)+ COUNTIF($U64, 4)+ COUNTIF($X64, 4)+ COUNTIF($AA64,4)</f>
        <v>1</v>
      </c>
      <c r="AH64" s="122">
        <f>COUNTIF($F64,5) +COUNTIF($I64, 5)  + COUNTIF($L64, 5)+ COUNTIF($O64, 5)+ COUNTIF($R64, 5)+ COUNTIF($U64, 5)+ COUNTIF($X64, 5)+ COUNTIF($AA64,5)</f>
        <v>1</v>
      </c>
      <c r="AI64" s="122">
        <f>COUNTIF($F64,6) +COUNTIF($I64, 6)  + COUNTIF($L64, 6)+ COUNTIF($O64, 6)+ COUNTIF($R64, 6)+ COUNTIF($U64, 6)+ COUNTIF($X64, 6)+ COUNTIF($AA64,6)</f>
        <v>1</v>
      </c>
      <c r="AJ64" s="122">
        <f>COUNTIF($F64,7) +COUNTIF($I64, 7)  + COUNTIF($L64, 7)+ COUNTIF($O64, 7)+ COUNTIF($R64, 7)+ COUNTIF($U64, 7)+ COUNTIF($X64, 7)+ COUNTIF($AA64,7)</f>
        <v>1</v>
      </c>
      <c r="AK64" s="123">
        <f>COUNTIF($F64,8) +COUNTIF($I64, 8)  + COUNTIF($L64, 8)+ COUNTIF($O64, 8)+ COUNTIF($R64, 8)+ COUNTIF($U64, 8)+ COUNTIF($X64, 8)+ COUNTIF($AA64,8)</f>
        <v>1</v>
      </c>
      <c r="AL64" s="70"/>
    </row>
    <row r="65" spans="1:38" ht="15.75" customHeight="1">
      <c r="A65" s="131">
        <f>A61+1</f>
        <v>14</v>
      </c>
      <c r="B65" s="532"/>
      <c r="C65" s="520" t="str">
        <f>IF(HSL_Format="Majors",IF(HSL_Division=1,VLOOKUP(B64,HMLD1_EventList,4,0),IF(HSL_Division=2,VLOOKUP(B64,HMLD2_EventList,4,0),VLOOKUP(B64,HMLD3_EventList,4,0))),IF(HSL_Division=1,VLOOKUP(B64,NutsD1_EventList,4,0),IF(HSL_Division=2,VLOOKUP(B64,NutsD2_EventList,4,0),VLOOKUP(B64,NutsD3_EventList,4,0)))) &amp; " " &amp; IF(HSL_Format="Majors",IF(HSL_Division=1,VLOOKUP(B64,HMLD1_EventList,5,0),IF(HSL_Division=2,VLOOKUP(B64,HMLD2_EventList,5,0),VLOOKUP(B64,HMLD3_EventList,5,0))),IF(HSL_Division=1,VLOOKUP(B64,NutsD1_EventList,5,0),IF(HSL_Division=2,VLOOKUP(B64,NutsD2_EventList,5,0),VLOOKUP(B64,NutsD3_EventList,5,0))))</f>
        <v>50m Backstroke</v>
      </c>
      <c r="D65" s="536"/>
      <c r="E65" s="524" t="str">
        <f>IF(IFERROR(SEARCH("Relay",$C65),0) = 0, IF(IFERROR(SEARCH("Squadron",$C65),0) = 0, VLOOKUP($B64,Lane1_Swimmers,2,0), "Squadron"), "Relay Team")</f>
        <v>Mason O'Brien</v>
      </c>
      <c r="F65" s="525"/>
      <c r="G65" s="526"/>
      <c r="H65" s="524" t="str">
        <f>IF(IFERROR(SEARCH("Relay",$C65),0) = 0, IF(IFERROR(SEARCH("Squadron",$C65),0) = 0, VLOOKUP($B64,Lane2_Swimmers,2,0), "Squadron"), "Relay Team")</f>
        <v>Ben Filer</v>
      </c>
      <c r="I65" s="525"/>
      <c r="J65" s="526"/>
      <c r="K65" s="524" t="str">
        <f>IF(IFERROR(SEARCH("Relay",$C65),0) = 0, IF(IFERROR(SEARCH("Squadron",$C65),0) = 0, VLOOKUP($B64,Lane3_Swimmers,2,0), "Squadron"), "Relay Team")</f>
        <v>Arian Krasniqi</v>
      </c>
      <c r="L65" s="525"/>
      <c r="M65" s="526"/>
      <c r="N65" s="524" t="str">
        <f>IF(IFERROR(SEARCH("Relay",$C65),0) = 0, IF(IFERROR(SEARCH("Squadron",$C65),0) = 0, VLOOKUP($B64,Lane4_Swimmers,2,0), "Squadron"), "Relay Team")</f>
        <v>Jack Birtwistle</v>
      </c>
      <c r="O65" s="525"/>
      <c r="P65" s="526"/>
      <c r="Q65" s="524" t="str">
        <f>IF(IFERROR(SEARCH("Relay",$C65),0) = 0, IF(IFERROR(SEARCH("Squadron",$C65),0) = 0, VLOOKUP($B64,Lane5_Swimmers,2,0), "Squadron"), "Relay Team")</f>
        <v>Jake Evans</v>
      </c>
      <c r="R65" s="525"/>
      <c r="S65" s="526"/>
      <c r="T65" s="524" t="str">
        <f>IF(IFERROR(SEARCH("Relay",$C65),0) = 0, IF(IFERROR(SEARCH("Squadron",$C65),0) = 0, VLOOKUP($B64,Lane6_Swimmers,2,0), "Squadron"), "Relay Team")</f>
        <v>Jacob Geller</v>
      </c>
      <c r="U65" s="525"/>
      <c r="V65" s="526"/>
      <c r="W65" s="524" t="str">
        <f>IF(IFERROR(SEARCH("Relay",$C65),0) = 0, IF(IFERROR(SEARCH("Squadron",$C65),0) = 0, VLOOKUP($B64,Lane7_Swimmers,2,0), "Squadron"), "Relay Team")</f>
        <v>Thomas Hill</v>
      </c>
      <c r="X65" s="525"/>
      <c r="Y65" s="526"/>
      <c r="Z65" s="524" t="str">
        <f>IF(IFERROR(SEARCH("Relay",$C65),0) = 0, IF(IFERROR(SEARCH("Squadron",$C65),0) = 0, VLOOKUP($B64,Lane7_Swimmers,2,0), "Squadron"), "Relay Team")</f>
        <v>Thomas Hill</v>
      </c>
      <c r="AA65" s="525"/>
      <c r="AB65" s="527"/>
    </row>
    <row r="66" spans="1:38" ht="15.75" customHeight="1">
      <c r="A66" s="131" t="str">
        <f>TEXT(B64, "#0") &amp; ":Placing"</f>
        <v>14:Placing</v>
      </c>
      <c r="B66" s="532"/>
      <c r="C66" s="520" t="s">
        <v>135</v>
      </c>
      <c r="D66" s="521"/>
      <c r="E66" s="126">
        <f>VLOOKUP(($B64 &amp; ":Placing"),Recording_ResultList,(F$5+3),0)</f>
        <v>5</v>
      </c>
      <c r="F66" s="134">
        <f>F64</f>
        <v>5</v>
      </c>
      <c r="G66" s="135"/>
      <c r="H66" s="126">
        <f>VLOOKUP(($B64 &amp; ":Placing"),Recording_ResultList,(I$5+3),0)</f>
        <v>6</v>
      </c>
      <c r="I66" s="522">
        <f>I64</f>
        <v>6</v>
      </c>
      <c r="J66" s="523"/>
      <c r="K66" s="126">
        <f>VLOOKUP(($B64 &amp; ":Placing"),Recording_ResultList,(L$5+3),0)</f>
        <v>3</v>
      </c>
      <c r="L66" s="522">
        <f>L64</f>
        <v>3</v>
      </c>
      <c r="M66" s="523"/>
      <c r="N66" s="126">
        <f>VLOOKUP(($B64 &amp; ":Placing"),Recording_ResultList,(O$5+3),0)</f>
        <v>2</v>
      </c>
      <c r="O66" s="522">
        <f>O64</f>
        <v>2</v>
      </c>
      <c r="P66" s="523"/>
      <c r="Q66" s="126">
        <f>VLOOKUP(($B64 &amp; ":Placing"),Recording_ResultList,(R$5+3),0)</f>
        <v>1</v>
      </c>
      <c r="R66" s="522">
        <f>R64</f>
        <v>1</v>
      </c>
      <c r="S66" s="523"/>
      <c r="T66" s="126">
        <f>VLOOKUP(($B64 &amp; ":Placing"),Recording_ResultList,(U$5+3),0)</f>
        <v>4</v>
      </c>
      <c r="U66" s="522">
        <f>U64</f>
        <v>4</v>
      </c>
      <c r="V66" s="523"/>
      <c r="W66" s="126">
        <f>VLOOKUP(($B64 &amp; ":Placing"),Recording_ResultList,(X$5+3),0)</f>
        <v>0</v>
      </c>
      <c r="X66" s="522">
        <f>X64</f>
        <v>8</v>
      </c>
      <c r="Y66" s="523"/>
      <c r="Z66" s="126">
        <f>VLOOKUP(($B64 &amp; ":Placing"),Recording_ResultList,(AA$5+3),0)</f>
        <v>7</v>
      </c>
      <c r="AA66" s="522">
        <f>AA64</f>
        <v>7</v>
      </c>
      <c r="AB66" s="523"/>
    </row>
    <row r="67" spans="1:38" ht="16.5" customHeight="1" thickBot="1">
      <c r="A67" s="131">
        <f>A63+1</f>
        <v>14</v>
      </c>
      <c r="B67" s="533"/>
      <c r="C67" s="537" t="s">
        <v>122</v>
      </c>
      <c r="D67" s="538"/>
      <c r="E67" s="528">
        <f>VLOOKUP(($B64 &amp; ": DQ Reason"),Recording_ResultList,(F$5+3),0)</f>
        <v>0</v>
      </c>
      <c r="F67" s="529"/>
      <c r="G67" s="530"/>
      <c r="H67" s="528">
        <f>VLOOKUP(($B64 &amp; ": DQ Reason"),Recording_ResultList,(I$5+3),0)</f>
        <v>0</v>
      </c>
      <c r="I67" s="529"/>
      <c r="J67" s="530"/>
      <c r="K67" s="528">
        <f>VLOOKUP(($B64 &amp; ": DQ Reason"),Recording_ResultList,(L$5+3),0)</f>
        <v>0</v>
      </c>
      <c r="L67" s="529"/>
      <c r="M67" s="530"/>
      <c r="N67" s="528">
        <f>VLOOKUP(($B64 &amp; ": DQ Reason"),Recording_ResultList,(O$5+3),0)</f>
        <v>0</v>
      </c>
      <c r="O67" s="529"/>
      <c r="P67" s="530"/>
      <c r="Q67" s="528">
        <f>VLOOKUP(($B64 &amp; ": DQ Reason"),Recording_ResultList,(R$5+3),0)</f>
        <v>0</v>
      </c>
      <c r="R67" s="529"/>
      <c r="S67" s="530"/>
      <c r="T67" s="528">
        <f>VLOOKUP(($B64 &amp; ": DQ Reason"),Recording_ResultList,(U$5+3),0)</f>
        <v>0</v>
      </c>
      <c r="U67" s="529"/>
      <c r="V67" s="530"/>
      <c r="W67" s="528">
        <f>VLOOKUP(($B64 &amp; ": DQ Reason"),Recording_ResultList,(X$5+3),0)</f>
        <v>6.4</v>
      </c>
      <c r="X67" s="529"/>
      <c r="Y67" s="530"/>
      <c r="Z67" s="528">
        <f>VLOOKUP(($B64 &amp; ": DQ Reason"),Recording_ResultList,(AA$5+3),0)</f>
        <v>0</v>
      </c>
      <c r="AA67" s="529"/>
      <c r="AB67" s="530"/>
      <c r="AC67" s="93">
        <f>COUNTIF(E67:AB67, "&gt;0")</f>
        <v>1</v>
      </c>
    </row>
    <row r="68" spans="1:38" ht="15" customHeight="1" thickBot="1">
      <c r="A68" s="131">
        <f>A64+1</f>
        <v>15</v>
      </c>
      <c r="B68" s="531">
        <f>A68</f>
        <v>15</v>
      </c>
      <c r="C68" s="534" t="str">
        <f>IF(HSL_Format="Majors",IF(HSL_Division=1,VLOOKUP(B68,HMLD1_EventList,3,0),IF(HSL_Division=2,VLOOKUP(B68,HMLD2_EventList,3,0),VLOOKUP(B68,HMLD3_EventList,3,0))),IF(HSL_Division=1,VLOOKUP(B68,NutsD1_EventList,3,0),IF(HSL_Division=2,VLOOKUP(B68,NutsD2_EventList,3,0),VLOOKUP(B68,NutsD3_EventList,3,0)))) &amp; " " &amp; IF(HSL_Format="Majors",IF(HSL_Division=1,VLOOKUP(B68,HMLD1_EventList,2,0),IF(HSL_Division=2,VLOOKUP(B68,HMLD2_EventList,2,0),VLOOKUP(B68,HMLD3_EventList,2,0))),IF(HSL_Division=1,VLOOKUP(B68,NutsD1_EventList,2,0),IF(HSL_Division=2,VLOOKUP(B68,NutsD2_EventList,2,0),VLOOKUP(B68,NutsD3_EventList,2,0))))</f>
        <v>Girls 9 Years</v>
      </c>
      <c r="D68" s="535"/>
      <c r="E68" s="96">
        <f>IF(E71 = 0,(0+TEXT(VLOOKUP($B68,Recording_ResultList,F$5+3,0),"00\:00\.00")),0+TEXT(DQRaceTime,"00\:00\.00"))</f>
        <v>4.1666550925925923E-2</v>
      </c>
      <c r="F68" s="98">
        <f>IF($E68=0,0,IF(E$6=0,0,IF($E68&lt;1,SUM(($E68&gt;$H68),($E68&gt;$K68),($E68&gt;$N68),($E68&gt;$Q68),($E68&gt;$T68),($E68&gt;$W68),($E68&gt;$Z68),($E68&gt;$DD68)))-EmptyLanes))</f>
        <v>5</v>
      </c>
      <c r="G68" s="99">
        <f>IF(E68=0,0,IF(E$6=0,0,IF(F68=0,0,IF(E71&gt;0,GalaDQPoints,VLOOKUP((F68+IF(F68=1,($AD68/10),IF(F68=2,($AE68/10),IF(F68=3,($AF68/10),IF(F68=4,($AG68/10),IF(F68=5,($AH68/10),IF(F68=6,($AI68/10),IF(F68=7,($AJ68/10),IF(F68=8,($AK68/10)))))))))),EventPointsList,2)))))</f>
        <v>9</v>
      </c>
      <c r="H68" s="96">
        <f>IF(H71 = 0,(0+TEXT(VLOOKUP($B68,Recording_ResultList,I$5+3,0),"00\:00\.00")),0+TEXT(DQRaceTime,"00\:00\.00"))</f>
        <v>4.1666550925925923E-2</v>
      </c>
      <c r="I68" s="98">
        <f>IF($H68=0,0,IF(H$6=0,0,IF($H68&lt;1,SUM(($H68&gt;$E68),($H68&gt;$K68),($H68&gt;$N68),($H68&gt;$Q68),($H68&gt;$T68),($H68&gt;$W68),($H68&gt;$Z68),($H68&gt;$DD68)))-EmptyLanes))</f>
        <v>5</v>
      </c>
      <c r="J68" s="99">
        <f>IF(H68=0,0,IF(H$6=0,0,IF(I68=0,0,IF(H71&gt;0,GalaDQPoints,VLOOKUP((I68+IF(I68=1,($AD68/10),IF(I68=2,($AE68/10),IF(I68=3,($AF68/10),IF(I68=4,($AG68/10),IF(I68=5,($AH68/10),IF(I68=6,($AI68/10),IF(I68=7,($AJ68/10),IF(I68=8,($AK68/10)))))))))),EventPointsList,2)))))</f>
        <v>9</v>
      </c>
      <c r="K68" s="96">
        <f>IF(K71 = 0,(0+TEXT(VLOOKUP($B68,Recording_ResultList,L$5+3,0),"00\:00\.00")),0+TEXT(DQRaceTime,"00\:00\.00"))</f>
        <v>4.1666550925925923E-2</v>
      </c>
      <c r="L68" s="98">
        <f>IF($K68=0,0,IF(K$6=0,0,IF($K68&lt;1,SUM(($K68&gt;$E68),($K68&gt;$H68),($K68&gt;$N68),($K68&gt;$Q68),($K68&gt;$T68),($K68&gt;$W68),($K68&gt;$Z68),($K68&gt;$DD68)))-EmptyLanes))</f>
        <v>5</v>
      </c>
      <c r="M68" s="99">
        <f>IF(K68=0,0,IF(K$6=0,0,IF(L68=0,0,IF(K71&gt;0,GalaDQPoints,VLOOKUP((L68+IF(L68=1,($AD68/10),IF(L68=2,($AE68/10),IF(L68=3,($AF68/10),IF(L68=4,($AG68/10),IF(L68=5,($AH68/10),IF(L68=6,($AI68/10),IF(L68=7,($AJ68/10),IF(L68=8,($AK68/10)))))))))),EventPointsList,2)))))</f>
        <v>9</v>
      </c>
      <c r="N68" s="96">
        <f>IF(N71 = 0,(0+TEXT(VLOOKUP($B68,Recording_ResultList,O$5+3,0),"00\:00\.00")),0+TEXT(DQRaceTime,"00\:00\.00"))</f>
        <v>9.2048611111111107E-4</v>
      </c>
      <c r="O68" s="98">
        <f>IF($N68=0,0,IF(N$6=0,0,IF($N68&lt;1,SUM(($N68&gt;$E68),($N68&gt;$H68),($N68&gt;$K68),($N68&gt;$Q68),($N68&gt;$T68),($N68&gt;$W68),($N68&gt;$Z68),($N68&gt;$DD68)))-EmptyLanes))</f>
        <v>1</v>
      </c>
      <c r="P68" s="99">
        <f>IF(N68=0,0,IF(N$6=0,0,IF(O68=0,0,IF(N71&gt;0,GalaDQPoints,VLOOKUP((O68+IF(O68=1,($AD68/10),IF(O68=2,($AE68/10),IF(O68=3,($AF68/10),IF(O68=4,($AG68/10),IF(O68=5,($AH68/10),IF(O68=6,($AI68/10),IF(O68=7,($AJ68/10),IF(O68=8,($AK68/10)))))))))),EventPointsList,2)))))</f>
        <v>1</v>
      </c>
      <c r="Q68" s="96">
        <f>IF(Q71 = 0,(0+TEXT(VLOOKUP($B68,Recording_ResultList,R$5+3,0),"00\:00\.00")),0+TEXT(DQRaceTime,"00\:00\.00"))</f>
        <v>9.990740740740741E-4</v>
      </c>
      <c r="R68" s="98">
        <f>IF($Q68=0,0,IF(Q$6=0,0,IF($Q68&lt;1,SUM(($Q68&gt;$E68),($Q68&gt;$H68),($Q68&gt;$K68),($Q68&gt;$N68),($Q68&gt;$T68),($Q68&gt;$W68),($Q68&gt;$Z68),($Q68&gt;$DD68)))-EmptyLanes))</f>
        <v>3</v>
      </c>
      <c r="S68" s="99">
        <f>IF(Q68=0,0,IF(Q$6=0,0,IF(R68=0,0,IF(Q71&gt;0,GalaDQPoints,VLOOKUP((R68+IF(R68=1,($AD68/10),IF(R68=2,($AE68/10),IF(R68=3,($AF68/10),IF(R68=4,($AG68/10),IF(R68=5,($AH68/10),IF(R68=6,($AI68/10),IF(R68=7,($AJ68/10),IF(R68=8,($AK68/10)))))))))),EventPointsList,2)))))</f>
        <v>3</v>
      </c>
      <c r="T68" s="96">
        <f>IF(T71 = 0,(0+TEXT(VLOOKUP($B68,Recording_ResultList,U$5+3,0),"00\:00\.00")),0+TEXT(DQRaceTime,"00\:00\.00"))</f>
        <v>1.021412037037037E-3</v>
      </c>
      <c r="U68" s="98">
        <f>IF($T68=0,0,IF(T$6=0,0,IF($Q68&lt;1,SUM(($T68&gt;$E68),($T68&gt;$H68),($T68&gt;$K68),($T68&gt;$N68),($T68&gt;$Q68),($T68&gt;$W68),($T68&gt;$Z68),($T68&gt;$DD68)))-EmptyLanes))</f>
        <v>4</v>
      </c>
      <c r="V68" s="99">
        <f>IF(T68=0,0,IF(T$6=0,0,IF(U68=0,0,IF(T71&gt;0,GalaDQPoints,VLOOKUP((U68+IF(U68=1,($AD68/10),IF(U68=2,($AE68/10),IF(U68=3,($AF68/10),IF(U68=4,($AG68/10),IF(U68=5,($AH68/10),IF(U68=6,($AI68/10),IF(U68=7,($AJ68/10),IF(U68=8,($AK68/10)))))))))),EventPointsList,2)))))</f>
        <v>4</v>
      </c>
      <c r="W68" s="96">
        <f>IF(W71 = 0,(0+TEXT(VLOOKUP($B68,Recording_ResultList,X$5+3,0),"00\:00\.00")),0+TEXT(DQRaceTime,"00\:00\.00"))</f>
        <v>9.5486111111111108E-4</v>
      </c>
      <c r="X68" s="98">
        <f>IF($W68=0,0,IF(W$6=0,0,IF($W68&lt;1,SUM(($W68&gt;$E68),($W68&gt;$H68),($W68&gt;$K68),($W68&gt;$N68),($W68&gt;$Q68),($W68&gt;$T68),($W68&gt;$Z68),($W68&gt;$DD68)))-EmptyLanes))</f>
        <v>2</v>
      </c>
      <c r="Y68" s="99">
        <f>IF(W68=0,0,IF(W$6=0,0,IF(X68=0,0,IF(W71&gt;0,GalaDQPoints,VLOOKUP((X68+IF(X68=1,($AD68/10),IF(X68=2,($AE68/10),IF(X68=3,($AF68/10),IF(X68=4,($AG68/10),IF(X68=5,($AH68/10),IF(X68=6,($AI68/10),IF(X68=7,($AJ68/10),IF(X68=8,($AK68/10)))))))))),EventPointsList,2)))))</f>
        <v>2</v>
      </c>
      <c r="Z68" s="96">
        <f>IF(Z71 = 0,(0+TEXT(VLOOKUP($B68,Recording_ResultList,AA$5+3,0),"00\:00\.00")),0+TEXT(DQRaceTime,"00\:00\.00"))</f>
        <v>4.1666550925925923E-2</v>
      </c>
      <c r="AA68" s="98">
        <f>IF($Z68=0,0,IF(Z$6=0,0,IF($Z68&lt;1,SUM(($Z68&gt;$E68),($Z68&gt;$H68),($Z68&gt;$K68),($Z68&gt;$N68),($Z68&gt;$Q68),($Z68&gt;$T68),($Z68&gt;$W68),($Z68&gt;$DD68)))-EmptyLanes))</f>
        <v>5</v>
      </c>
      <c r="AB68" s="100">
        <f>IF(Z68=0,0,IF(Z$6=0,0,IF(AA68=0,0,IF(Z71&gt;0,GalaDQPoints,VLOOKUP((AA68+IF(AA68=1,($AD68/10),IF(AA68=2,($AE68/10),IF(AA68=3,($AF68/10),IF(AA68=4,($AG68/10),IF(AA68=5,($AH68/10),IF(AA68=6,($AI68/10),IF(AA68=7,($AJ68/10),IF(AA68=8,($AK68/10)))))))))),EventPointsList,2)))))</f>
        <v>9</v>
      </c>
      <c r="AD68" s="121">
        <f>COUNTIF($F68,1) +COUNTIF($I68, 1)  + COUNTIF($L68, 1)+ COUNTIF($O68, 1)+ COUNTIF($R68, 1)+ COUNTIF($U68, 1)+ COUNTIF($X68, 1)+ COUNTIF($AA68,1)</f>
        <v>1</v>
      </c>
      <c r="AE68" s="122">
        <f>COUNTIF($F68,2) +COUNTIF($I68, 2)  + COUNTIF($L68, 2)+ COUNTIF($O68,2)+ COUNTIF($R68, 2)+ COUNTIF($U68, 2)+ COUNTIF($X68, 2)+ COUNTIF($AA68,2)</f>
        <v>1</v>
      </c>
      <c r="AF68" s="122">
        <f>COUNTIF($F68,3) +COUNTIF($I68, 3)  + COUNTIF($L68, 3)+ COUNTIF($O68, 3)+ COUNTIF($R68, 3)+ COUNTIF($U68, 3)+ COUNTIF($X68, 3)+ COUNTIF($AA68,3)</f>
        <v>1</v>
      </c>
      <c r="AG68" s="122">
        <f>COUNTIF($F68,4) +COUNTIF($I68, 4)  + COUNTIF($L68, 4)+ COUNTIF($O68, 4)+ COUNTIF($R68, 4)+ COUNTIF($U68, 4)+ COUNTIF($X68, 4)+ COUNTIF($AA68,4)</f>
        <v>1</v>
      </c>
      <c r="AH68" s="122">
        <f>COUNTIF($F68,5) +COUNTIF($I68, 5)  + COUNTIF($L68, 5)+ COUNTIF($O68, 5)+ COUNTIF($R68, 5)+ COUNTIF($U68, 5)+ COUNTIF($X68, 5)+ COUNTIF($AA68,5)</f>
        <v>4</v>
      </c>
      <c r="AI68" s="122">
        <f>COUNTIF($F68,6) +COUNTIF($I68, 6)  + COUNTIF($L68, 6)+ COUNTIF($O68, 6)+ COUNTIF($R68, 6)+ COUNTIF($U68, 6)+ COUNTIF($X68, 6)+ COUNTIF($AA68,6)</f>
        <v>0</v>
      </c>
      <c r="AJ68" s="122">
        <f>COUNTIF($F68,7) +COUNTIF($I68, 7)  + COUNTIF($L68, 7)+ COUNTIF($O68, 7)+ COUNTIF($R68, 7)+ COUNTIF($U68, 7)+ COUNTIF($X68, 7)+ COUNTIF($AA68,7)</f>
        <v>0</v>
      </c>
      <c r="AK68" s="123">
        <f>COUNTIF($F68,8) +COUNTIF($I68, 8)  + COUNTIF($L68, 8)+ COUNTIF($O68, 8)+ COUNTIF($R68, 8)+ COUNTIF($U68, 8)+ COUNTIF($X68, 8)+ COUNTIF($AA68,8)</f>
        <v>0</v>
      </c>
      <c r="AL68" s="70"/>
    </row>
    <row r="69" spans="1:38" ht="15.75" customHeight="1">
      <c r="A69" s="131">
        <f>A65+1</f>
        <v>15</v>
      </c>
      <c r="B69" s="532"/>
      <c r="C69" s="520" t="str">
        <f>IF(HSL_Format="Majors",IF(HSL_Division=1,VLOOKUP(B68,HMLD1_EventList,4,0),IF(HSL_Division=2,VLOOKUP(B68,HMLD2_EventList,4,0),VLOOKUP(B68,HMLD3_EventList,4,0))),IF(HSL_Division=1,VLOOKUP(B68,NutsD1_EventList,4,0),IF(HSL_Division=2,VLOOKUP(B68,NutsD2_EventList,4,0),VLOOKUP(B68,NutsD3_EventList,4,0)))) &amp; " " &amp; IF(HSL_Format="Majors",IF(HSL_Division=1,VLOOKUP(B68,HMLD1_EventList,5,0),IF(HSL_Division=2,VLOOKUP(B68,HMLD2_EventList,5,0),VLOOKUP(B68,HMLD3_EventList,5,0))),IF(HSL_Division=1,VLOOKUP(B68,NutsD1_EventList,5,0),IF(HSL_Division=2,VLOOKUP(B68,NutsD2_EventList,5,0),VLOOKUP(B68,NutsD3_EventList,5,0))))</f>
        <v>4x25m Freestyle Relay</v>
      </c>
      <c r="D69" s="536"/>
      <c r="E69" s="524" t="str">
        <f>IF(IFERROR(SEARCH("Relay",$C69),0) = 0, IF(IFERROR(SEARCH("Squadron",$C69),0) = 0, VLOOKUP($B68,Lane1_Swimmers,2,0), "Squadron"), "Relay Team")</f>
        <v>Relay Team</v>
      </c>
      <c r="F69" s="525"/>
      <c r="G69" s="526"/>
      <c r="H69" s="524" t="str">
        <f>IF(IFERROR(SEARCH("Relay",$C69),0) = 0, IF(IFERROR(SEARCH("Squadron",$C69),0) = 0, VLOOKUP($B68,Lane2_Swimmers,2,0), "Squadron"), "Relay Team")</f>
        <v>Relay Team</v>
      </c>
      <c r="I69" s="525"/>
      <c r="J69" s="526"/>
      <c r="K69" s="524" t="str">
        <f>IF(IFERROR(SEARCH("Relay",$C69),0) = 0, IF(IFERROR(SEARCH("Squadron",$C69),0) = 0, VLOOKUP($B68,Lane3_Swimmers,2,0), "Squadron"), "Relay Team")</f>
        <v>Relay Team</v>
      </c>
      <c r="L69" s="525"/>
      <c r="M69" s="526"/>
      <c r="N69" s="524" t="str">
        <f>IF(IFERROR(SEARCH("Relay",$C69),0) = 0, IF(IFERROR(SEARCH("Squadron",$C69),0) = 0, VLOOKUP($B68,Lane4_Swimmers,2,0), "Squadron"), "Relay Team")</f>
        <v>Relay Team</v>
      </c>
      <c r="O69" s="525"/>
      <c r="P69" s="526"/>
      <c r="Q69" s="524" t="str">
        <f>IF(IFERROR(SEARCH("Relay",$C69),0) = 0, IF(IFERROR(SEARCH("Squadron",$C69),0) = 0, VLOOKUP($B68,Lane5_Swimmers,2,0), "Squadron"), "Relay Team")</f>
        <v>Relay Team</v>
      </c>
      <c r="R69" s="525"/>
      <c r="S69" s="526"/>
      <c r="T69" s="524" t="str">
        <f>IF(IFERROR(SEARCH("Relay",$C69),0) = 0, IF(IFERROR(SEARCH("Squadron",$C69),0) = 0, VLOOKUP($B68,Lane6_Swimmers,2,0), "Squadron"), "Relay Team")</f>
        <v>Relay Team</v>
      </c>
      <c r="U69" s="525"/>
      <c r="V69" s="526"/>
      <c r="W69" s="524" t="str">
        <f>IF(IFERROR(SEARCH("Relay",$C69),0) = 0, IF(IFERROR(SEARCH("Squadron",$C69),0) = 0, VLOOKUP($B68,Lane7_Swimmers,2,0), "Squadron"), "Relay Team")</f>
        <v>Relay Team</v>
      </c>
      <c r="X69" s="525"/>
      <c r="Y69" s="526"/>
      <c r="Z69" s="524" t="str">
        <f>IF(IFERROR(SEARCH("Relay",$C69),0) = 0, IF(IFERROR(SEARCH("Squadron",$C69),0) = 0, VLOOKUP($B68,Lane7_Swimmers,2,0), "Squadron"), "Relay Team")</f>
        <v>Relay Team</v>
      </c>
      <c r="AA69" s="525"/>
      <c r="AB69" s="527"/>
    </row>
    <row r="70" spans="1:38" ht="15.75" customHeight="1">
      <c r="A70" s="131" t="str">
        <f>TEXT(B68, "#0") &amp; ":Placing"</f>
        <v>15:Placing</v>
      </c>
      <c r="B70" s="532"/>
      <c r="C70" s="520" t="s">
        <v>135</v>
      </c>
      <c r="D70" s="521"/>
      <c r="E70" s="126">
        <f>VLOOKUP(($B68 &amp; ":Placing"),Recording_ResultList,(F$5+3),0)</f>
        <v>0</v>
      </c>
      <c r="F70" s="134">
        <f>F68</f>
        <v>5</v>
      </c>
      <c r="G70" s="135"/>
      <c r="H70" s="126">
        <f>VLOOKUP(($B68 &amp; ":Placing"),Recording_ResultList,(I$5+3),0)</f>
        <v>0</v>
      </c>
      <c r="I70" s="522">
        <f>I68</f>
        <v>5</v>
      </c>
      <c r="J70" s="523"/>
      <c r="K70" s="126">
        <f>VLOOKUP(($B68 &amp; ":Placing"),Recording_ResultList,(L$5+3),0)</f>
        <v>0</v>
      </c>
      <c r="L70" s="522">
        <f>L68</f>
        <v>5</v>
      </c>
      <c r="M70" s="523"/>
      <c r="N70" s="126">
        <f>VLOOKUP(($B68 &amp; ":Placing"),Recording_ResultList,(O$5+3),0)</f>
        <v>1</v>
      </c>
      <c r="O70" s="522">
        <f>O68</f>
        <v>1</v>
      </c>
      <c r="P70" s="523"/>
      <c r="Q70" s="126">
        <f>VLOOKUP(($B68 &amp; ":Placing"),Recording_ResultList,(R$5+3),0)</f>
        <v>3</v>
      </c>
      <c r="R70" s="522">
        <f>R68</f>
        <v>3</v>
      </c>
      <c r="S70" s="523"/>
      <c r="T70" s="126">
        <f>VLOOKUP(($B68 &amp; ":Placing"),Recording_ResultList,(U$5+3),0)</f>
        <v>4</v>
      </c>
      <c r="U70" s="522">
        <f>U68</f>
        <v>4</v>
      </c>
      <c r="V70" s="523"/>
      <c r="W70" s="126">
        <f>VLOOKUP(($B68 &amp; ":Placing"),Recording_ResultList,(X$5+3),0)</f>
        <v>2</v>
      </c>
      <c r="X70" s="522">
        <f>X68</f>
        <v>2</v>
      </c>
      <c r="Y70" s="523"/>
      <c r="Z70" s="126">
        <f>VLOOKUP(($B68 &amp; ":Placing"),Recording_ResultList,(AA$5+3),0)</f>
        <v>0</v>
      </c>
      <c r="AA70" s="522">
        <f>AA68</f>
        <v>5</v>
      </c>
      <c r="AB70" s="523"/>
    </row>
    <row r="71" spans="1:38" ht="16.5" customHeight="1" thickBot="1">
      <c r="A71" s="131">
        <f>A67+1</f>
        <v>15</v>
      </c>
      <c r="B71" s="533"/>
      <c r="C71" s="537" t="s">
        <v>122</v>
      </c>
      <c r="D71" s="538"/>
      <c r="E71" s="528">
        <f>VLOOKUP(($B68 &amp; ": DQ Reason"),Recording_ResultList,(F$5+3),0)</f>
        <v>10.11</v>
      </c>
      <c r="F71" s="529"/>
      <c r="G71" s="530"/>
      <c r="H71" s="528" t="str">
        <f>VLOOKUP(($B68 &amp; ": DQ Reason"),Recording_ResultList,(I$5+3),0)</f>
        <v>DQ OA</v>
      </c>
      <c r="I71" s="529"/>
      <c r="J71" s="530"/>
      <c r="K71" s="528" t="str">
        <f>VLOOKUP(($B68 &amp; ": DQ Reason"),Recording_ResultList,(L$5+3),0)</f>
        <v>DNS</v>
      </c>
      <c r="L71" s="529"/>
      <c r="M71" s="530"/>
      <c r="N71" s="528">
        <f>VLOOKUP(($B68 &amp; ": DQ Reason"),Recording_ResultList,(O$5+3),0)</f>
        <v>0</v>
      </c>
      <c r="O71" s="529"/>
      <c r="P71" s="530"/>
      <c r="Q71" s="528">
        <f>VLOOKUP(($B68 &amp; ": DQ Reason"),Recording_ResultList,(R$5+3),0)</f>
        <v>0</v>
      </c>
      <c r="R71" s="529"/>
      <c r="S71" s="530"/>
      <c r="T71" s="528">
        <f>VLOOKUP(($B68 &amp; ": DQ Reason"),Recording_ResultList,(U$5+3),0)</f>
        <v>0</v>
      </c>
      <c r="U71" s="529"/>
      <c r="V71" s="530"/>
      <c r="W71" s="528">
        <f>VLOOKUP(($B68 &amp; ": DQ Reason"),Recording_ResultList,(X$5+3),0)</f>
        <v>0</v>
      </c>
      <c r="X71" s="529"/>
      <c r="Y71" s="530"/>
      <c r="Z71" s="528" t="str">
        <f>VLOOKUP(($B68 &amp; ": DQ Reason"),Recording_ResultList,(AA$5+3),0)</f>
        <v>DNS</v>
      </c>
      <c r="AA71" s="529"/>
      <c r="AB71" s="530"/>
      <c r="AC71" s="93">
        <f>COUNTIF(E71:AB71, "&gt;0")</f>
        <v>1</v>
      </c>
    </row>
    <row r="72" spans="1:38" ht="15" customHeight="1" thickBot="1">
      <c r="A72" s="131">
        <f>A68+1</f>
        <v>16</v>
      </c>
      <c r="B72" s="531">
        <f>A72</f>
        <v>16</v>
      </c>
      <c r="C72" s="534" t="str">
        <f>IF(HSL_Format="Majors",IF(HSL_Division=1,VLOOKUP(B72,HMLD1_EventList,3,0),IF(HSL_Division=2,VLOOKUP(B72,HMLD2_EventList,3,0),VLOOKUP(B72,HMLD3_EventList,3,0))),IF(HSL_Division=1,VLOOKUP(B72,NutsD1_EventList,3,0),IF(HSL_Division=2,VLOOKUP(B72,NutsD2_EventList,3,0),VLOOKUP(B72,NutsD3_EventList,3,0)))) &amp; " " &amp; IF(HSL_Format="Majors",IF(HSL_Division=1,VLOOKUP(B72,HMLD1_EventList,2,0),IF(HSL_Division=2,VLOOKUP(B72,HMLD2_EventList,2,0),VLOOKUP(B72,HMLD3_EventList,2,0))),IF(HSL_Division=1,VLOOKUP(B72,NutsD1_EventList,2,0),IF(HSL_Division=2,VLOOKUP(B72,NutsD2_EventList,2,0),VLOOKUP(B72,NutsD3_EventList,2,0))))</f>
        <v>Boys 9 Years</v>
      </c>
      <c r="D72" s="535"/>
      <c r="E72" s="96">
        <f>IF(E75 = 0,(0+TEXT(VLOOKUP($B72,Recording_ResultList,F$5+3,0),"00\:00\.00")),0+TEXT(DQRaceTime,"00\:00\.00"))</f>
        <v>8.5694444444444446E-4</v>
      </c>
      <c r="F72" s="98">
        <f>IF($E72=0,0,IF(E$6=0,0,IF($E72&lt;1,SUM(($E72&gt;$H72),($E72&gt;$K72),($E72&gt;$N72),($E72&gt;$Q72),($E72&gt;$T72),($E72&gt;$W72),($E72&gt;$Z72),($E72&gt;$DD72)))-EmptyLanes))</f>
        <v>1</v>
      </c>
      <c r="G72" s="99">
        <f>IF(E72=0,0,IF(E$6=0,0,IF(F72=0,0,IF(E75&gt;0,GalaDQPoints,VLOOKUP((F72+IF(F72=1,($AD72/10),IF(F72=2,($AE72/10),IF(F72=3,($AF72/10),IF(F72=4,($AG72/10),IF(F72=5,($AH72/10),IF(F72=6,($AI72/10),IF(F72=7,($AJ72/10),IF(F72=8,($AK72/10)))))))))),EventPointsList,2)))))</f>
        <v>1</v>
      </c>
      <c r="H72" s="96">
        <f>IF(H75 = 0,(0+TEXT(VLOOKUP($B72,Recording_ResultList,I$5+3,0),"00\:00\.00")),0+TEXT(DQRaceTime,"00\:00\.00"))</f>
        <v>4.1666550925925923E-2</v>
      </c>
      <c r="I72" s="98">
        <f>IF($H72=0,0,IF(H$6=0,0,IF($H72&lt;1,SUM(($H72&gt;$E72),($H72&gt;$K72),($H72&gt;$N72),($H72&gt;$Q72),($H72&gt;$T72),($H72&gt;$W72),($H72&gt;$Z72),($H72&gt;$DD72)))-EmptyLanes))</f>
        <v>3</v>
      </c>
      <c r="J72" s="99">
        <f>IF(H72=0,0,IF(H$6=0,0,IF(I72=0,0,IF(H75&gt;0,GalaDQPoints,VLOOKUP((I72+IF(I72=1,($AD72/10),IF(I72=2,($AE72/10),IF(I72=3,($AF72/10),IF(I72=4,($AG72/10),IF(I72=5,($AH72/10),IF(I72=6,($AI72/10),IF(I72=7,($AJ72/10),IF(I72=8,($AK72/10)))))))))),EventPointsList,2)))))</f>
        <v>9</v>
      </c>
      <c r="K72" s="96">
        <f>IF(K75 = 0,(0+TEXT(VLOOKUP($B72,Recording_ResultList,L$5+3,0),"00\:00\.00")),0+TEXT(DQRaceTime,"00\:00\.00"))</f>
        <v>4.1666550925925923E-2</v>
      </c>
      <c r="L72" s="98">
        <f>IF($K72=0,0,IF(K$6=0,0,IF($K72&lt;1,SUM(($K72&gt;$E72),($K72&gt;$H72),($K72&gt;$N72),($K72&gt;$Q72),($K72&gt;$T72),($K72&gt;$W72),($K72&gt;$Z72),($K72&gt;$DD72)))-EmptyLanes))</f>
        <v>3</v>
      </c>
      <c r="M72" s="99">
        <f>IF(K72=0,0,IF(K$6=0,0,IF(L72=0,0,IF(K75&gt;0,GalaDQPoints,VLOOKUP((L72+IF(L72=1,($AD72/10),IF(L72=2,($AE72/10),IF(L72=3,($AF72/10),IF(L72=4,($AG72/10),IF(L72=5,($AH72/10),IF(L72=6,($AI72/10),IF(L72=7,($AJ72/10),IF(L72=8,($AK72/10)))))))))),EventPointsList,2)))))</f>
        <v>9</v>
      </c>
      <c r="N72" s="96">
        <f>IF(N75 = 0,(0+TEXT(VLOOKUP($B72,Recording_ResultList,O$5+3,0),"00\:00\.00")),0+TEXT(DQRaceTime,"00\:00\.00"))</f>
        <v>4.1666550925925923E-2</v>
      </c>
      <c r="O72" s="98">
        <f>IF($N72=0,0,IF(N$6=0,0,IF($N72&lt;1,SUM(($N72&gt;$E72),($N72&gt;$H72),($N72&gt;$K72),($N72&gt;$Q72),($N72&gt;$T72),($N72&gt;$W72),($N72&gt;$Z72),($N72&gt;$DD72)))-EmptyLanes))</f>
        <v>3</v>
      </c>
      <c r="P72" s="99">
        <f>IF(N72=0,0,IF(N$6=0,0,IF(O72=0,0,IF(N75&gt;0,GalaDQPoints,VLOOKUP((O72+IF(O72=1,($AD72/10),IF(O72=2,($AE72/10),IF(O72=3,($AF72/10),IF(O72=4,($AG72/10),IF(O72=5,($AH72/10),IF(O72=6,($AI72/10),IF(O72=7,($AJ72/10),IF(O72=8,($AK72/10)))))))))),EventPointsList,2)))))</f>
        <v>9</v>
      </c>
      <c r="Q72" s="96">
        <f>IF(Q75 = 0,(0+TEXT(VLOOKUP($B72,Recording_ResultList,R$5+3,0),"00\:00\.00")),0+TEXT(DQRaceTime,"00\:00\.00"))</f>
        <v>4.1666550925925923E-2</v>
      </c>
      <c r="R72" s="98">
        <f>IF($Q72=0,0,IF(Q$6=0,0,IF($Q72&lt;1,SUM(($Q72&gt;$E72),($Q72&gt;$H72),($Q72&gt;$K72),($Q72&gt;$N72),($Q72&gt;$T72),($Q72&gt;$W72),($Q72&gt;$Z72),($Q72&gt;$DD72)))-EmptyLanes))</f>
        <v>3</v>
      </c>
      <c r="S72" s="99">
        <f>IF(Q72=0,0,IF(Q$6=0,0,IF(R72=0,0,IF(Q75&gt;0,GalaDQPoints,VLOOKUP((R72+IF(R72=1,($AD72/10),IF(R72=2,($AE72/10),IF(R72=3,($AF72/10),IF(R72=4,($AG72/10),IF(R72=5,($AH72/10),IF(R72=6,($AI72/10),IF(R72=7,($AJ72/10),IF(R72=8,($AK72/10)))))))))),EventPointsList,2)))))</f>
        <v>9</v>
      </c>
      <c r="T72" s="96">
        <f>IF(T75 = 0,(0+TEXT(VLOOKUP($B72,Recording_ResultList,U$5+3,0),"00\:00\.00")),0+TEXT(DQRaceTime,"00\:00\.00"))</f>
        <v>4.1666550925925923E-2</v>
      </c>
      <c r="U72" s="98">
        <f>IF($T72=0,0,IF(T$6=0,0,IF($Q72&lt;1,SUM(($T72&gt;$E72),($T72&gt;$H72),($T72&gt;$K72),($T72&gt;$N72),($T72&gt;$Q72),($T72&gt;$W72),($T72&gt;$Z72),($T72&gt;$DD72)))-EmptyLanes))</f>
        <v>3</v>
      </c>
      <c r="V72" s="99">
        <f>IF(T72=0,0,IF(T$6=0,0,IF(U72=0,0,IF(T75&gt;0,GalaDQPoints,VLOOKUP((U72+IF(U72=1,($AD72/10),IF(U72=2,($AE72/10),IF(U72=3,($AF72/10),IF(U72=4,($AG72/10),IF(U72=5,($AH72/10),IF(U72=6,($AI72/10),IF(U72=7,($AJ72/10),IF(U72=8,($AK72/10)))))))))),EventPointsList,2)))))</f>
        <v>9</v>
      </c>
      <c r="W72" s="96">
        <f>IF(W75 = 0,(0+TEXT(VLOOKUP($B72,Recording_ResultList,X$5+3,0),"00\:00\.00")),0+TEXT(DQRaceTime,"00\:00\.00"))</f>
        <v>9.0358796296296292E-4</v>
      </c>
      <c r="X72" s="98">
        <f>IF($W72=0,0,IF(W$6=0,0,IF($W72&lt;1,SUM(($W72&gt;$E72),($W72&gt;$H72),($W72&gt;$K72),($W72&gt;$N72),($W72&gt;$Q72),($W72&gt;$T72),($W72&gt;$Z72),($W72&gt;$DD72)))-EmptyLanes))</f>
        <v>2</v>
      </c>
      <c r="Y72" s="99">
        <f>IF(W72=0,0,IF(W$6=0,0,IF(X72=0,0,IF(W75&gt;0,GalaDQPoints,VLOOKUP((X72+IF(X72=1,($AD72/10),IF(X72=2,($AE72/10),IF(X72=3,($AF72/10),IF(X72=4,($AG72/10),IF(X72=5,($AH72/10),IF(X72=6,($AI72/10),IF(X72=7,($AJ72/10),IF(X72=8,($AK72/10)))))))))),EventPointsList,2)))))</f>
        <v>2</v>
      </c>
      <c r="Z72" s="96">
        <f>IF(Z75 = 0,(0+TEXT(VLOOKUP($B72,Recording_ResultList,AA$5+3,0),"00\:00\.00")),0+TEXT(DQRaceTime,"00\:00\.00"))</f>
        <v>4.1666550925925923E-2</v>
      </c>
      <c r="AA72" s="98">
        <f>IF($Z72=0,0,IF(Z$6=0,0,IF($Z72&lt;1,SUM(($Z72&gt;$E72),($Z72&gt;$H72),($Z72&gt;$K72),($Z72&gt;$N72),($Z72&gt;$Q72),($Z72&gt;$T72),($Z72&gt;$W72),($Z72&gt;$DD72)))-EmptyLanes))</f>
        <v>3</v>
      </c>
      <c r="AB72" s="100">
        <f>IF(Z72=0,0,IF(Z$6=0,0,IF(AA72=0,0,IF(Z75&gt;0,GalaDQPoints,VLOOKUP((AA72+IF(AA72=1,($AD72/10),IF(AA72=2,($AE72/10),IF(AA72=3,($AF72/10),IF(AA72=4,($AG72/10),IF(AA72=5,($AH72/10),IF(AA72=6,($AI72/10),IF(AA72=7,($AJ72/10),IF(AA72=8,($AK72/10)))))))))),EventPointsList,2)))))</f>
        <v>9</v>
      </c>
      <c r="AD72" s="121">
        <f>COUNTIF($F72,1) +COUNTIF($I72, 1)  + COUNTIF($L72, 1)+ COUNTIF($O72, 1)+ COUNTIF($R72, 1)+ COUNTIF($U72, 1)+ COUNTIF($X72, 1)+ COUNTIF($AA72,1)</f>
        <v>1</v>
      </c>
      <c r="AE72" s="122">
        <f>COUNTIF($F72,2) +COUNTIF($I72, 2)  + COUNTIF($L72, 2)+ COUNTIF($O72,2)+ COUNTIF($R72, 2)+ COUNTIF($U72, 2)+ COUNTIF($X72, 2)+ COUNTIF($AA72,2)</f>
        <v>1</v>
      </c>
      <c r="AF72" s="122">
        <f>COUNTIF($F72,3) +COUNTIF($I72, 3)  + COUNTIF($L72, 3)+ COUNTIF($O72, 3)+ COUNTIF($R72, 3)+ COUNTIF($U72, 3)+ COUNTIF($X72, 3)+ COUNTIF($AA72,3)</f>
        <v>6</v>
      </c>
      <c r="AG72" s="122">
        <f>COUNTIF($F72,4) +COUNTIF($I72, 4)  + COUNTIF($L72, 4)+ COUNTIF($O72, 4)+ COUNTIF($R72, 4)+ COUNTIF($U72, 4)+ COUNTIF($X72, 4)+ COUNTIF($AA72,4)</f>
        <v>0</v>
      </c>
      <c r="AH72" s="122">
        <f>COUNTIF($F72,5) +COUNTIF($I72, 5)  + COUNTIF($L72, 5)+ COUNTIF($O72, 5)+ COUNTIF($R72, 5)+ COUNTIF($U72, 5)+ COUNTIF($X72, 5)+ COUNTIF($AA72,5)</f>
        <v>0</v>
      </c>
      <c r="AI72" s="122">
        <f>COUNTIF($F72,6) +COUNTIF($I72, 6)  + COUNTIF($L72, 6)+ COUNTIF($O72, 6)+ COUNTIF($R72, 6)+ COUNTIF($U72, 6)+ COUNTIF($X72, 6)+ COUNTIF($AA72,6)</f>
        <v>0</v>
      </c>
      <c r="AJ72" s="122">
        <f>COUNTIF($F72,7) +COUNTIF($I72, 7)  + COUNTIF($L72, 7)+ COUNTIF($O72, 7)+ COUNTIF($R72, 7)+ COUNTIF($U72, 7)+ COUNTIF($X72, 7)+ COUNTIF($AA72,7)</f>
        <v>0</v>
      </c>
      <c r="AK72" s="123">
        <f>COUNTIF($F72,8) +COUNTIF($I72, 8)  + COUNTIF($L72, 8)+ COUNTIF($O72, 8)+ COUNTIF($R72, 8)+ COUNTIF($U72, 8)+ COUNTIF($X72, 8)+ COUNTIF($AA72,8)</f>
        <v>0</v>
      </c>
      <c r="AL72" s="70"/>
    </row>
    <row r="73" spans="1:38" ht="15.75" customHeight="1">
      <c r="A73" s="131">
        <f>A69+1</f>
        <v>16</v>
      </c>
      <c r="B73" s="532"/>
      <c r="C73" s="520" t="str">
        <f>IF(HSL_Format="Majors",IF(HSL_Division=1,VLOOKUP(B72,HMLD1_EventList,4,0),IF(HSL_Division=2,VLOOKUP(B72,HMLD2_EventList,4,0),VLOOKUP(B72,HMLD3_EventList,4,0))),IF(HSL_Division=1,VLOOKUP(B72,NutsD1_EventList,4,0),IF(HSL_Division=2,VLOOKUP(B72,NutsD2_EventList,4,0),VLOOKUP(B72,NutsD3_EventList,4,0)))) &amp; " " &amp; IF(HSL_Format="Majors",IF(HSL_Division=1,VLOOKUP(B72,HMLD1_EventList,5,0),IF(HSL_Division=2,VLOOKUP(B72,HMLD2_EventList,5,0),VLOOKUP(B72,HMLD3_EventList,5,0))),IF(HSL_Division=1,VLOOKUP(B72,NutsD1_EventList,5,0),IF(HSL_Division=2,VLOOKUP(B72,NutsD2_EventList,5,0),VLOOKUP(B72,NutsD3_EventList,5,0))))</f>
        <v>4x25m Freestyle Relay</v>
      </c>
      <c r="D73" s="536"/>
      <c r="E73" s="524" t="str">
        <f>IF(IFERROR(SEARCH("Relay",$C73),0) = 0, IF(IFERROR(SEARCH("Squadron",$C73),0) = 0, VLOOKUP($B72,Lane1_Swimmers,2,0), "Squadron"), "Relay Team")</f>
        <v>Relay Team</v>
      </c>
      <c r="F73" s="525"/>
      <c r="G73" s="526"/>
      <c r="H73" s="524" t="str">
        <f>IF(IFERROR(SEARCH("Relay",$C73),0) = 0, IF(IFERROR(SEARCH("Squadron",$C73),0) = 0, VLOOKUP($B72,Lane2_Swimmers,2,0), "Squadron"), "Relay Team")</f>
        <v>Relay Team</v>
      </c>
      <c r="I73" s="525"/>
      <c r="J73" s="526"/>
      <c r="K73" s="524" t="str">
        <f>IF(IFERROR(SEARCH("Relay",$C73),0) = 0, IF(IFERROR(SEARCH("Squadron",$C73),0) = 0, VLOOKUP($B72,Lane3_Swimmers,2,0), "Squadron"), "Relay Team")</f>
        <v>Relay Team</v>
      </c>
      <c r="L73" s="525"/>
      <c r="M73" s="526"/>
      <c r="N73" s="524" t="str">
        <f>IF(IFERROR(SEARCH("Relay",$C73),0) = 0, IF(IFERROR(SEARCH("Squadron",$C73),0) = 0, VLOOKUP($B72,Lane4_Swimmers,2,0), "Squadron"), "Relay Team")</f>
        <v>Relay Team</v>
      </c>
      <c r="O73" s="525"/>
      <c r="P73" s="526"/>
      <c r="Q73" s="524" t="str">
        <f>IF(IFERROR(SEARCH("Relay",$C73),0) = 0, IF(IFERROR(SEARCH("Squadron",$C73),0) = 0, VLOOKUP($B72,Lane5_Swimmers,2,0), "Squadron"), "Relay Team")</f>
        <v>Relay Team</v>
      </c>
      <c r="R73" s="525"/>
      <c r="S73" s="526"/>
      <c r="T73" s="524" t="str">
        <f>IF(IFERROR(SEARCH("Relay",$C73),0) = 0, IF(IFERROR(SEARCH("Squadron",$C73),0) = 0, VLOOKUP($B72,Lane6_Swimmers,2,0), "Squadron"), "Relay Team")</f>
        <v>Relay Team</v>
      </c>
      <c r="U73" s="525"/>
      <c r="V73" s="526"/>
      <c r="W73" s="524" t="str">
        <f>IF(IFERROR(SEARCH("Relay",$C73),0) = 0, IF(IFERROR(SEARCH("Squadron",$C73),0) = 0, VLOOKUP($B72,Lane7_Swimmers,2,0), "Squadron"), "Relay Team")</f>
        <v>Relay Team</v>
      </c>
      <c r="X73" s="525"/>
      <c r="Y73" s="526"/>
      <c r="Z73" s="524" t="str">
        <f>IF(IFERROR(SEARCH("Relay",$C73),0) = 0, IF(IFERROR(SEARCH("Squadron",$C73),0) = 0, VLOOKUP($B72,Lane7_Swimmers,2,0), "Squadron"), "Relay Team")</f>
        <v>Relay Team</v>
      </c>
      <c r="AA73" s="525"/>
      <c r="AB73" s="527"/>
    </row>
    <row r="74" spans="1:38" ht="15.75" customHeight="1">
      <c r="A74" s="131" t="str">
        <f>TEXT(B72, "#0") &amp; ":Placing"</f>
        <v>16:Placing</v>
      </c>
      <c r="B74" s="532"/>
      <c r="C74" s="520" t="s">
        <v>135</v>
      </c>
      <c r="D74" s="521"/>
      <c r="E74" s="126">
        <f>VLOOKUP(($B72 &amp; ":Placing"),Recording_ResultList,(F$5+3),0)</f>
        <v>1</v>
      </c>
      <c r="F74" s="134">
        <f>F72</f>
        <v>1</v>
      </c>
      <c r="G74" s="135"/>
      <c r="H74" s="126">
        <f>VLOOKUP(($B72 &amp; ":Placing"),Recording_ResultList,(I$5+3),0)</f>
        <v>0</v>
      </c>
      <c r="I74" s="522">
        <f>I72</f>
        <v>3</v>
      </c>
      <c r="J74" s="523"/>
      <c r="K74" s="126">
        <f>VLOOKUP(($B72 &amp; ":Placing"),Recording_ResultList,(L$5+3),0)</f>
        <v>0</v>
      </c>
      <c r="L74" s="522">
        <f>L72</f>
        <v>3</v>
      </c>
      <c r="M74" s="523"/>
      <c r="N74" s="126">
        <f>VLOOKUP(($B72 &amp; ":Placing"),Recording_ResultList,(O$5+3),0)</f>
        <v>0</v>
      </c>
      <c r="O74" s="522">
        <f>O72</f>
        <v>3</v>
      </c>
      <c r="P74" s="523"/>
      <c r="Q74" s="126">
        <f>VLOOKUP(($B72 &amp; ":Placing"),Recording_ResultList,(R$5+3),0)</f>
        <v>0</v>
      </c>
      <c r="R74" s="522">
        <f>R72</f>
        <v>3</v>
      </c>
      <c r="S74" s="523"/>
      <c r="T74" s="126">
        <f>VLOOKUP(($B72 &amp; ":Placing"),Recording_ResultList,(U$5+3),0)</f>
        <v>0</v>
      </c>
      <c r="U74" s="522">
        <f>U72</f>
        <v>3</v>
      </c>
      <c r="V74" s="523"/>
      <c r="W74" s="126">
        <f>VLOOKUP(($B72 &amp; ":Placing"),Recording_ResultList,(X$5+3),0)</f>
        <v>2</v>
      </c>
      <c r="X74" s="522">
        <f>X72</f>
        <v>2</v>
      </c>
      <c r="Y74" s="523"/>
      <c r="Z74" s="126">
        <f>VLOOKUP(($B72 &amp; ":Placing"),Recording_ResultList,(AA$5+3),0)</f>
        <v>0</v>
      </c>
      <c r="AA74" s="522">
        <f>AA72</f>
        <v>3</v>
      </c>
      <c r="AB74" s="523"/>
    </row>
    <row r="75" spans="1:38" ht="16.5" customHeight="1" thickBot="1">
      <c r="A75" s="131">
        <f>A71+1</f>
        <v>16</v>
      </c>
      <c r="B75" s="533"/>
      <c r="C75" s="537" t="s">
        <v>122</v>
      </c>
      <c r="D75" s="538"/>
      <c r="E75" s="528">
        <f>VLOOKUP(($B72 &amp; ": DQ Reason"),Recording_ResultList,(F$5+3),0)</f>
        <v>0</v>
      </c>
      <c r="F75" s="529"/>
      <c r="G75" s="530"/>
      <c r="H75" s="528" t="str">
        <f>VLOOKUP(($B72 &amp; ": DQ Reason"),Recording_ResultList,(I$5+3),0)</f>
        <v>DQ OA</v>
      </c>
      <c r="I75" s="529"/>
      <c r="J75" s="530"/>
      <c r="K75" s="528" t="str">
        <f>VLOOKUP(($B72 &amp; ": DQ Reason"),Recording_ResultList,(L$5+3),0)</f>
        <v>DNS</v>
      </c>
      <c r="L75" s="529"/>
      <c r="M75" s="530"/>
      <c r="N75" s="528" t="str">
        <f>VLOOKUP(($B72 &amp; ": DQ Reason"),Recording_ResultList,(O$5+3),0)</f>
        <v>DNS</v>
      </c>
      <c r="O75" s="529"/>
      <c r="P75" s="530"/>
      <c r="Q75" s="528" t="str">
        <f>VLOOKUP(($B72 &amp; ": DQ Reason"),Recording_ResultList,(R$5+3),0)</f>
        <v>DQ OA</v>
      </c>
      <c r="R75" s="529"/>
      <c r="S75" s="530"/>
      <c r="T75" s="528">
        <f>VLOOKUP(($B72 &amp; ": DQ Reason"),Recording_ResultList,(U$5+3),0)</f>
        <v>10.11</v>
      </c>
      <c r="U75" s="529"/>
      <c r="V75" s="530"/>
      <c r="W75" s="528">
        <f>VLOOKUP(($B72 &amp; ": DQ Reason"),Recording_ResultList,(X$5+3),0)</f>
        <v>0</v>
      </c>
      <c r="X75" s="529"/>
      <c r="Y75" s="530"/>
      <c r="Z75" s="528" t="str">
        <f>VLOOKUP(($B72 &amp; ": DQ Reason"),Recording_ResultList,(AA$5+3),0)</f>
        <v>DNS</v>
      </c>
      <c r="AA75" s="529"/>
      <c r="AB75" s="530"/>
      <c r="AC75" s="93">
        <f>COUNTIF(E75:AB75, "&gt;0")</f>
        <v>1</v>
      </c>
    </row>
    <row r="76" spans="1:38" ht="15.75" customHeight="1" thickBot="1">
      <c r="A76" s="131">
        <f>A72+1</f>
        <v>17</v>
      </c>
      <c r="B76" s="531">
        <f>A76</f>
        <v>17</v>
      </c>
      <c r="C76" s="534" t="str">
        <f>IF(HSL_Format="Majors",IF(HSL_Division=1,VLOOKUP(B76,HMLD1_EventList,3,0),IF(HSL_Division=2,VLOOKUP(B76,HMLD2_EventList,3,0),VLOOKUP(B76,HMLD3_EventList,3,0))),IF(HSL_Division=1,VLOOKUP(B76,NutsD1_EventList,3,0),IF(HSL_Division=2,VLOOKUP(B76,NutsD2_EventList,3,0),VLOOKUP(B76,NutsD3_EventList,3,0)))) &amp; " " &amp; IF(HSL_Format="Majors",IF(HSL_Division=1,VLOOKUP(B76,HMLD1_EventList,2,0),IF(HSL_Division=2,VLOOKUP(B76,HMLD2_EventList,2,0),VLOOKUP(B76,HMLD3_EventList,2,0))),IF(HSL_Division=1,VLOOKUP(B76,NutsD1_EventList,2,0),IF(HSL_Division=2,VLOOKUP(B76,NutsD2_EventList,2,0),VLOOKUP(B76,NutsD3_EventList,2,0))))</f>
        <v>Girls Under 11s</v>
      </c>
      <c r="D76" s="535"/>
      <c r="E76" s="96">
        <f>IF(E79 = 0,(0+TEXT(VLOOKUP($B76,Recording_ResultList,F$5+3,0),"00\:00\.00")),0+TEXT(DQRaceTime,"00\:00\.00"))</f>
        <v>1.1064814814814815E-3</v>
      </c>
      <c r="F76" s="98">
        <f>IF($E76=0,0,IF(E$6=0,0,IF($E76&lt;1,SUM(($E76&gt;$H76),($E76&gt;$K76),($E76&gt;$N76),($E76&gt;$Q76),($E76&gt;$T76),($E76&gt;$W76),($E76&gt;$Z76),($E76&gt;$DD76)))-EmptyLanes))</f>
        <v>7</v>
      </c>
      <c r="G76" s="99">
        <f>IF(E76=0,0,IF(E$6=0,0,IF(F76=0,0,IF(E79&gt;0,GalaDQPoints,VLOOKUP((F76+IF(F76=1,($AD76/10),IF(F76=2,($AE76/10),IF(F76=3,($AF76/10),IF(F76=4,($AG76/10),IF(F76=5,($AH76/10),IF(F76=6,($AI76/10),IF(F76=7,($AJ76/10),IF(F76=8,($AK76/10)))))))))),EventPointsList,2)))))</f>
        <v>7</v>
      </c>
      <c r="H76" s="96">
        <f>IF(H79 = 0,(0+TEXT(VLOOKUP($B76,Recording_ResultList,I$5+3,0),"00\:00\.00")),0+TEXT(DQRaceTime,"00\:00\.00"))</f>
        <v>8.8749999999999994E-4</v>
      </c>
      <c r="I76" s="98">
        <f>IF($H76=0,0,IF(H$6=0,0,IF($H76&lt;1,SUM(($H76&gt;$E76),($H76&gt;$K76),($H76&gt;$N76),($H76&gt;$Q76),($H76&gt;$T76),($H76&gt;$W76),($H76&gt;$Z76),($H76&gt;$DD76)))-EmptyLanes))</f>
        <v>1</v>
      </c>
      <c r="J76" s="99">
        <f>IF(H76=0,0,IF(H$6=0,0,IF(I76=0,0,IF(H79&gt;0,GalaDQPoints,VLOOKUP((I76+IF(I76=1,($AD76/10),IF(I76=2,($AE76/10),IF(I76=3,($AF76/10),IF(I76=4,($AG76/10),IF(I76=5,($AH76/10),IF(I76=6,($AI76/10),IF(I76=7,($AJ76/10),IF(I76=8,($AK76/10)))))))))),EventPointsList,2)))))</f>
        <v>1</v>
      </c>
      <c r="K76" s="96">
        <f>IF(K79 = 0,(0+TEXT(VLOOKUP($B76,Recording_ResultList,L$5+3,0),"00\:00\.00")),0+TEXT(DQRaceTime,"00\:00\.00"))</f>
        <v>1.1837962962962963E-3</v>
      </c>
      <c r="L76" s="98">
        <f>IF($K76=0,0,IF(K$6=0,0,IF($K76&lt;1,SUM(($K76&gt;$E76),($K76&gt;$H76),($K76&gt;$N76),($K76&gt;$Q76),($K76&gt;$T76),($K76&gt;$W76),($K76&gt;$Z76),($K76&gt;$DD76)))-EmptyLanes))</f>
        <v>8</v>
      </c>
      <c r="M76" s="99">
        <f>IF(K76=0,0,IF(K$6=0,0,IF(L76=0,0,IF(K79&gt;0,GalaDQPoints,VLOOKUP((L76+IF(L76=1,($AD76/10),IF(L76=2,($AE76/10),IF(L76=3,($AF76/10),IF(L76=4,($AG76/10),IF(L76=5,($AH76/10),IF(L76=6,($AI76/10),IF(L76=7,($AJ76/10),IF(L76=8,($AK76/10)))))))))),EventPointsList,2)))))</f>
        <v>8</v>
      </c>
      <c r="N76" s="96">
        <f>IF(N79 = 0,(0+TEXT(VLOOKUP($B76,Recording_ResultList,O$5+3,0),"00\:00\.00")),0+TEXT(DQRaceTime,"00\:00\.00"))</f>
        <v>9.1168981481481483E-4</v>
      </c>
      <c r="O76" s="98">
        <f>IF($N76=0,0,IF(N$6=0,0,IF($N76&lt;1,SUM(($N76&gt;$E76),($N76&gt;$H76),($N76&gt;$K76),($N76&gt;$Q76),($N76&gt;$T76),($N76&gt;$W76),($N76&gt;$Z76),($N76&gt;$DD76)))-EmptyLanes))</f>
        <v>2</v>
      </c>
      <c r="P76" s="99">
        <f>IF(N76=0,0,IF(N$6=0,0,IF(O76=0,0,IF(N79&gt;0,GalaDQPoints,VLOOKUP((O76+IF(O76=1,($AD76/10),IF(O76=2,($AE76/10),IF(O76=3,($AF76/10),IF(O76=4,($AG76/10),IF(O76=5,($AH76/10),IF(O76=6,($AI76/10),IF(O76=7,($AJ76/10),IF(O76=8,($AK76/10)))))))))),EventPointsList,2)))))</f>
        <v>2</v>
      </c>
      <c r="Q76" s="96">
        <f>IF(Q79 = 0,(0+TEXT(VLOOKUP($B76,Recording_ResultList,R$5+3,0),"00\:00\.00")),0+TEXT(DQRaceTime,"00\:00\.00"))</f>
        <v>9.2916666666666668E-4</v>
      </c>
      <c r="R76" s="98">
        <f>IF($Q76=0,0,IF(Q$6=0,0,IF($Q76&lt;1,SUM(($Q76&gt;$E76),($Q76&gt;$H76),($Q76&gt;$K76),($Q76&gt;$N76),($Q76&gt;$T76),($Q76&gt;$W76),($Q76&gt;$Z76),($Q76&gt;$DD76)))-EmptyLanes))</f>
        <v>4</v>
      </c>
      <c r="S76" s="99">
        <f>IF(Q76=0,0,IF(Q$6=0,0,IF(R76=0,0,IF(Q79&gt;0,GalaDQPoints,VLOOKUP((R76+IF(R76=1,($AD76/10),IF(R76=2,($AE76/10),IF(R76=3,($AF76/10),IF(R76=4,($AG76/10),IF(R76=5,($AH76/10),IF(R76=6,($AI76/10),IF(R76=7,($AJ76/10),IF(R76=8,($AK76/10)))))))))),EventPointsList,2)))))</f>
        <v>4</v>
      </c>
      <c r="T76" s="96">
        <f>IF(T79 = 0,(0+TEXT(VLOOKUP($B76,Recording_ResultList,U$5+3,0),"00\:00\.00")),0+TEXT(DQRaceTime,"00\:00\.00"))</f>
        <v>9.1539351851851851E-4</v>
      </c>
      <c r="U76" s="98">
        <f>IF($T76=0,0,IF(T$6=0,0,IF($Q76&lt;1,SUM(($T76&gt;$E76),($T76&gt;$H76),($T76&gt;$K76),($T76&gt;$N76),($T76&gt;$Q76),($T76&gt;$W76),($T76&gt;$Z76),($T76&gt;$DD76)))-EmptyLanes))</f>
        <v>3</v>
      </c>
      <c r="V76" s="99">
        <f>IF(T76=0,0,IF(T$6=0,0,IF(U76=0,0,IF(T79&gt;0,GalaDQPoints,VLOOKUP((U76+IF(U76=1,($AD76/10),IF(U76=2,($AE76/10),IF(U76=3,($AF76/10),IF(U76=4,($AG76/10),IF(U76=5,($AH76/10),IF(U76=6,($AI76/10),IF(U76=7,($AJ76/10),IF(U76=8,($AK76/10)))))))))),EventPointsList,2)))))</f>
        <v>3</v>
      </c>
      <c r="W76" s="96">
        <f>IF(W79 = 0,(0+TEXT(VLOOKUP($B76,Recording_ResultList,X$5+3,0),"00\:00\.00")),0+TEXT(DQRaceTime,"00\:00\.00"))</f>
        <v>1.0336805555555555E-3</v>
      </c>
      <c r="X76" s="98">
        <f>IF($W76=0,0,IF(W$6=0,0,IF($W76&lt;1,SUM(($W76&gt;$E76),($W76&gt;$H76),($W76&gt;$K76),($W76&gt;$N76),($W76&gt;$Q76),($W76&gt;$T76),($W76&gt;$Z76),($W76&gt;$DD76)))-EmptyLanes))</f>
        <v>6</v>
      </c>
      <c r="Y76" s="99">
        <f>IF(W76=0,0,IF(W$6=0,0,IF(X76=0,0,IF(W79&gt;0,GalaDQPoints,VLOOKUP((X76+IF(X76=1,($AD76/10),IF(X76=2,($AE76/10),IF(X76=3,($AF76/10),IF(X76=4,($AG76/10),IF(X76=5,($AH76/10),IF(X76=6,($AI76/10),IF(X76=7,($AJ76/10),IF(X76=8,($AK76/10)))))))))),EventPointsList,2)))))</f>
        <v>6</v>
      </c>
      <c r="Z76" s="96">
        <f>IF(Z79 = 0,(0+TEXT(VLOOKUP($B76,Recording_ResultList,AA$5+3,0),"00\:00\.00")),0+TEXT(DQRaceTime,"00\:00\.00"))</f>
        <v>9.5729166666666673E-4</v>
      </c>
      <c r="AA76" s="98">
        <f>IF($Z76=0,0,IF(Z$6=0,0,IF($Z76&lt;1,SUM(($Z76&gt;$E76),($Z76&gt;$H76),($Z76&gt;$K76),($Z76&gt;$N76),($Z76&gt;$Q76),($Z76&gt;$T76),($Z76&gt;$W76),($Z76&gt;$DD76)))-EmptyLanes))</f>
        <v>5</v>
      </c>
      <c r="AB76" s="100">
        <f>IF(Z76=0,0,IF(Z$6=0,0,IF(AA76=0,0,IF(Z79&gt;0,GalaDQPoints,VLOOKUP((AA76+IF(AA76=1,($AD76/10),IF(AA76=2,($AE76/10),IF(AA76=3,($AF76/10),IF(AA76=4,($AG76/10),IF(AA76=5,($AH76/10),IF(AA76=6,($AI76/10),IF(AA76=7,($AJ76/10),IF(AA76=8,($AK76/10)))))))))),EventPointsList,2)))))</f>
        <v>5</v>
      </c>
      <c r="AD76" s="121">
        <f>COUNTIF($F76,1) +COUNTIF($I76, 1)  + COUNTIF($L76, 1)+ COUNTIF($O76, 1)+ COUNTIF($R76, 1)+ COUNTIF($U76, 1)+ COUNTIF($X76, 1)+ COUNTIF($AA76,1)</f>
        <v>1</v>
      </c>
      <c r="AE76" s="122">
        <f>COUNTIF($F76,2) +COUNTIF($I76, 2)  + COUNTIF($L76, 2)+ COUNTIF($O76,2)+ COUNTIF($R76, 2)+ COUNTIF($U76, 2)+ COUNTIF($X76, 2)+ COUNTIF($AA76,2)</f>
        <v>1</v>
      </c>
      <c r="AF76" s="122">
        <f>COUNTIF($F76,3) +COUNTIF($I76, 3)  + COUNTIF($L76, 3)+ COUNTIF($O76, 3)+ COUNTIF($R76, 3)+ COUNTIF($U76, 3)+ COUNTIF($X76, 3)+ COUNTIF($AA76,3)</f>
        <v>1</v>
      </c>
      <c r="AG76" s="122">
        <f>COUNTIF($F76,4) +COUNTIF($I76, 4)  + COUNTIF($L76, 4)+ COUNTIF($O76, 4)+ COUNTIF($R76, 4)+ COUNTIF($U76, 4)+ COUNTIF($X76, 4)+ COUNTIF($AA76,4)</f>
        <v>1</v>
      </c>
      <c r="AH76" s="122">
        <f>COUNTIF($F76,5) +COUNTIF($I76, 5)  + COUNTIF($L76, 5)+ COUNTIF($O76, 5)+ COUNTIF($R76, 5)+ COUNTIF($U76, 5)+ COUNTIF($X76, 5)+ COUNTIF($AA76,5)</f>
        <v>1</v>
      </c>
      <c r="AI76" s="122">
        <f>COUNTIF($F76,6) +COUNTIF($I76, 6)  + COUNTIF($L76, 6)+ COUNTIF($O76, 6)+ COUNTIF($R76, 6)+ COUNTIF($U76, 6)+ COUNTIF($X76, 6)+ COUNTIF($AA76,6)</f>
        <v>1</v>
      </c>
      <c r="AJ76" s="122">
        <f>COUNTIF($F76,7) +COUNTIF($I76, 7)  + COUNTIF($L76, 7)+ COUNTIF($O76, 7)+ COUNTIF($R76, 7)+ COUNTIF($U76, 7)+ COUNTIF($X76, 7)+ COUNTIF($AA76,7)</f>
        <v>1</v>
      </c>
      <c r="AK76" s="123">
        <f>COUNTIF($F76,8) +COUNTIF($I76, 8)  + COUNTIF($L76, 8)+ COUNTIF($O76, 8)+ COUNTIF($R76, 8)+ COUNTIF($U76, 8)+ COUNTIF($X76, 8)+ COUNTIF($AA76,8)</f>
        <v>1</v>
      </c>
      <c r="AL76" s="70"/>
    </row>
    <row r="77" spans="1:38" ht="15.75" customHeight="1">
      <c r="A77" s="131">
        <f>A73+1</f>
        <v>17</v>
      </c>
      <c r="B77" s="532"/>
      <c r="C77" s="520" t="str">
        <f>IF(HSL_Format="Majors",IF(HSL_Division=1,VLOOKUP(B76,HMLD1_EventList,4,0),IF(HSL_Division=2,VLOOKUP(B76,HMLD2_EventList,4,0),VLOOKUP(B76,HMLD3_EventList,4,0))),IF(HSL_Division=1,VLOOKUP(B76,NutsD1_EventList,4,0),IF(HSL_Division=2,VLOOKUP(B76,NutsD2_EventList,4,0),VLOOKUP(B76,NutsD3_EventList,4,0)))) &amp; " " &amp; IF(HSL_Format="Majors",IF(HSL_Division=1,VLOOKUP(B76,HMLD1_EventList,5,0),IF(HSL_Division=2,VLOOKUP(B76,HMLD2_EventList,5,0),VLOOKUP(B76,HMLD3_EventList,5,0))),IF(HSL_Division=1,VLOOKUP(B76,NutsD1_EventList,5,0),IF(HSL_Division=2,VLOOKUP(B76,NutsD2_EventList,5,0),VLOOKUP(B76,NutsD3_EventList,5,0))))</f>
        <v>4x25m Medley Relay</v>
      </c>
      <c r="D77" s="536"/>
      <c r="E77" s="524" t="str">
        <f>IF(IFERROR(SEARCH("Relay",$C77),0) = 0, IF(IFERROR(SEARCH("Squadron",$C77),0) = 0, VLOOKUP($B76,Lane1_Swimmers,2,0), "Squadron"), "Relay Team")</f>
        <v>Relay Team</v>
      </c>
      <c r="F77" s="525"/>
      <c r="G77" s="526"/>
      <c r="H77" s="524" t="str">
        <f>IF(IFERROR(SEARCH("Relay",$C77),0) = 0, IF(IFERROR(SEARCH("Squadron",$C77),0) = 0, VLOOKUP($B76,Lane2_Swimmers,2,0), "Squadron"), "Relay Team")</f>
        <v>Relay Team</v>
      </c>
      <c r="I77" s="525"/>
      <c r="J77" s="526"/>
      <c r="K77" s="524" t="str">
        <f>IF(IFERROR(SEARCH("Relay",$C77),0) = 0, IF(IFERROR(SEARCH("Squadron",$C77),0) = 0, VLOOKUP($B76,Lane3_Swimmers,2,0), "Squadron"), "Relay Team")</f>
        <v>Relay Team</v>
      </c>
      <c r="L77" s="525"/>
      <c r="M77" s="526"/>
      <c r="N77" s="524" t="str">
        <f>IF(IFERROR(SEARCH("Relay",$C77),0) = 0, IF(IFERROR(SEARCH("Squadron",$C77),0) = 0, VLOOKUP($B76,Lane4_Swimmers,2,0), "Squadron"), "Relay Team")</f>
        <v>Relay Team</v>
      </c>
      <c r="O77" s="525"/>
      <c r="P77" s="526"/>
      <c r="Q77" s="524" t="str">
        <f>IF(IFERROR(SEARCH("Relay",$C77),0) = 0, IF(IFERROR(SEARCH("Squadron",$C77),0) = 0, VLOOKUP($B76,Lane5_Swimmers,2,0), "Squadron"), "Relay Team")</f>
        <v>Relay Team</v>
      </c>
      <c r="R77" s="525"/>
      <c r="S77" s="526"/>
      <c r="T77" s="524" t="str">
        <f>IF(IFERROR(SEARCH("Relay",$C77),0) = 0, IF(IFERROR(SEARCH("Squadron",$C77),0) = 0, VLOOKUP($B76,Lane6_Swimmers,2,0), "Squadron"), "Relay Team")</f>
        <v>Relay Team</v>
      </c>
      <c r="U77" s="525"/>
      <c r="V77" s="526"/>
      <c r="W77" s="524" t="str">
        <f>IF(IFERROR(SEARCH("Relay",$C77),0) = 0, IF(IFERROR(SEARCH("Squadron",$C77),0) = 0, VLOOKUP($B76,Lane7_Swimmers,2,0), "Squadron"), "Relay Team")</f>
        <v>Relay Team</v>
      </c>
      <c r="X77" s="525"/>
      <c r="Y77" s="526"/>
      <c r="Z77" s="524" t="str">
        <f>IF(IFERROR(SEARCH("Relay",$C77),0) = 0, IF(IFERROR(SEARCH("Squadron",$C77),0) = 0, VLOOKUP($B76,Lane7_Swimmers,2,0), "Squadron"), "Relay Team")</f>
        <v>Relay Team</v>
      </c>
      <c r="AA77" s="525"/>
      <c r="AB77" s="527"/>
    </row>
    <row r="78" spans="1:38" ht="15.75" customHeight="1">
      <c r="A78" s="131" t="str">
        <f>TEXT(B76, "#0") &amp; ":Placing"</f>
        <v>17:Placing</v>
      </c>
      <c r="B78" s="532"/>
      <c r="C78" s="520" t="s">
        <v>135</v>
      </c>
      <c r="D78" s="521"/>
      <c r="E78" s="126">
        <f>VLOOKUP(($B76 &amp; ":Placing"),Recording_ResultList,(F$5+3),0)</f>
        <v>7</v>
      </c>
      <c r="F78" s="134">
        <f>F76</f>
        <v>7</v>
      </c>
      <c r="G78" s="135"/>
      <c r="H78" s="126">
        <f>VLOOKUP(($B76 &amp; ":Placing"),Recording_ResultList,(I$5+3),0)</f>
        <v>1</v>
      </c>
      <c r="I78" s="522">
        <f>I76</f>
        <v>1</v>
      </c>
      <c r="J78" s="523"/>
      <c r="K78" s="126">
        <f>VLOOKUP(($B76 &amp; ":Placing"),Recording_ResultList,(L$5+3),0)</f>
        <v>8</v>
      </c>
      <c r="L78" s="522">
        <f>L76</f>
        <v>8</v>
      </c>
      <c r="M78" s="523"/>
      <c r="N78" s="126">
        <f>VLOOKUP(($B76 &amp; ":Placing"),Recording_ResultList,(O$5+3),0)</f>
        <v>2</v>
      </c>
      <c r="O78" s="522">
        <f>O76</f>
        <v>2</v>
      </c>
      <c r="P78" s="523"/>
      <c r="Q78" s="126">
        <f>VLOOKUP(($B76 &amp; ":Placing"),Recording_ResultList,(R$5+3),0)</f>
        <v>4</v>
      </c>
      <c r="R78" s="522">
        <f>R76</f>
        <v>4</v>
      </c>
      <c r="S78" s="523"/>
      <c r="T78" s="126">
        <f>VLOOKUP(($B76 &amp; ":Placing"),Recording_ResultList,(U$5+3),0)</f>
        <v>3</v>
      </c>
      <c r="U78" s="522">
        <f>U76</f>
        <v>3</v>
      </c>
      <c r="V78" s="523"/>
      <c r="W78" s="126">
        <f>VLOOKUP(($B76 &amp; ":Placing"),Recording_ResultList,(X$5+3),0)</f>
        <v>6</v>
      </c>
      <c r="X78" s="522">
        <f>X76</f>
        <v>6</v>
      </c>
      <c r="Y78" s="523"/>
      <c r="Z78" s="126">
        <f>VLOOKUP(($B76 &amp; ":Placing"),Recording_ResultList,(AA$5+3),0)</f>
        <v>5</v>
      </c>
      <c r="AA78" s="522">
        <f>AA76</f>
        <v>5</v>
      </c>
      <c r="AB78" s="523"/>
    </row>
    <row r="79" spans="1:38" ht="16" customHeight="1" thickBot="1">
      <c r="A79" s="131">
        <f>A75+1</f>
        <v>17</v>
      </c>
      <c r="B79" s="533"/>
      <c r="C79" s="537" t="s">
        <v>122</v>
      </c>
      <c r="D79" s="538"/>
      <c r="E79" s="528">
        <f>VLOOKUP(($B76 &amp; ": DQ Reason"),Recording_ResultList,(F$5+3),0)</f>
        <v>0</v>
      </c>
      <c r="F79" s="529"/>
      <c r="G79" s="530"/>
      <c r="H79" s="528">
        <f>VLOOKUP(($B76 &amp; ": DQ Reason"),Recording_ResultList,(I$5+3),0)</f>
        <v>0</v>
      </c>
      <c r="I79" s="529"/>
      <c r="J79" s="530"/>
      <c r="K79" s="528">
        <f>VLOOKUP(($B76 &amp; ": DQ Reason"),Recording_ResultList,(L$5+3),0)</f>
        <v>0</v>
      </c>
      <c r="L79" s="529"/>
      <c r="M79" s="530"/>
      <c r="N79" s="528">
        <f>VLOOKUP(($B76 &amp; ": DQ Reason"),Recording_ResultList,(O$5+3),0)</f>
        <v>0</v>
      </c>
      <c r="O79" s="529"/>
      <c r="P79" s="530"/>
      <c r="Q79" s="528">
        <f>VLOOKUP(($B76 &amp; ": DQ Reason"),Recording_ResultList,(R$5+3),0)</f>
        <v>0</v>
      </c>
      <c r="R79" s="529"/>
      <c r="S79" s="530"/>
      <c r="T79" s="528">
        <f>VLOOKUP(($B76 &amp; ": DQ Reason"),Recording_ResultList,(U$5+3),0)</f>
        <v>0</v>
      </c>
      <c r="U79" s="529"/>
      <c r="V79" s="530"/>
      <c r="W79" s="528">
        <f>VLOOKUP(($B76 &amp; ": DQ Reason"),Recording_ResultList,(X$5+3),0)</f>
        <v>0</v>
      </c>
      <c r="X79" s="529"/>
      <c r="Y79" s="530"/>
      <c r="Z79" s="528">
        <f>VLOOKUP(($B76 &amp; ": DQ Reason"),Recording_ResultList,(AA$5+3),0)</f>
        <v>0</v>
      </c>
      <c r="AA79" s="529"/>
      <c r="AB79" s="530"/>
      <c r="AC79" s="93">
        <f>COUNTIF(E79:AB79, "&gt;0")</f>
        <v>0</v>
      </c>
    </row>
    <row r="80" spans="1:38" ht="15" customHeight="1" thickBot="1">
      <c r="A80" s="131">
        <f>A76+1</f>
        <v>18</v>
      </c>
      <c r="B80" s="531">
        <f>A80</f>
        <v>18</v>
      </c>
      <c r="C80" s="534" t="str">
        <f>IF(HSL_Format="Majors",IF(HSL_Division=1,VLOOKUP(B80,HMLD1_EventList,3,0),IF(HSL_Division=2,VLOOKUP(B80,HMLD2_EventList,3,0),VLOOKUP(B80,HMLD3_EventList,3,0))),IF(HSL_Division=1,VLOOKUP(B80,NutsD1_EventList,3,0),IF(HSL_Division=2,VLOOKUP(B80,NutsD2_EventList,3,0),VLOOKUP(B80,NutsD3_EventList,3,0)))) &amp; " " &amp; IF(HSL_Format="Majors",IF(HSL_Division=1,VLOOKUP(B80,HMLD1_EventList,2,0),IF(HSL_Division=2,VLOOKUP(B80,HMLD2_EventList,2,0),VLOOKUP(B80,HMLD3_EventList,2,0))),IF(HSL_Division=1,VLOOKUP(B80,NutsD1_EventList,2,0),IF(HSL_Division=2,VLOOKUP(B80,NutsD2_EventList,2,0),VLOOKUP(B80,NutsD3_EventList,2,0))))</f>
        <v>Boys Under 11s</v>
      </c>
      <c r="D80" s="535"/>
      <c r="E80" s="96">
        <f>IF(E83 = 0,(0+TEXT(VLOOKUP($B80,Recording_ResultList,F$5+3,0),"00\:00\.00")),0+TEXT(DQRaceTime,"00\:00\.00"))</f>
        <v>1.0096064814814813E-3</v>
      </c>
      <c r="F80" s="98">
        <f>IF($E80=0,0,IF(E$6=0,0,IF($E80&lt;1,SUM(($E80&gt;$H80),($E80&gt;$K80),($E80&gt;$N80),($E80&gt;$Q80),($E80&gt;$T80),($E80&gt;$W80),($E80&gt;$Z80),($E80&gt;$DD80)))-EmptyLanes))</f>
        <v>4</v>
      </c>
      <c r="G80" s="99">
        <f>IF(E80=0,0,IF(E$6=0,0,IF(F80=0,0,IF(E83&gt;0,GalaDQPoints,VLOOKUP((F80+IF(F80=1,($AD80/10),IF(F80=2,($AE80/10),IF(F80=3,($AF80/10),IF(F80=4,($AG80/10),IF(F80=5,($AH80/10),IF(F80=6,($AI80/10),IF(F80=7,($AJ80/10),IF(F80=8,($AK80/10)))))))))),EventPointsList,2)))))</f>
        <v>4</v>
      </c>
      <c r="H80" s="96">
        <f>IF(H83 = 0,(0+TEXT(VLOOKUP($B80,Recording_ResultList,I$5+3,0),"00\:00\.00")),0+TEXT(DQRaceTime,"00\:00\.00"))</f>
        <v>1.0988425925925924E-3</v>
      </c>
      <c r="I80" s="98">
        <f>IF($H80=0,0,IF(H$6=0,0,IF($H80&lt;1,SUM(($H80&gt;$E80),($H80&gt;$K80),($H80&gt;$N80),($H80&gt;$Q80),($H80&gt;$T80),($H80&gt;$W80),($H80&gt;$Z80),($H80&gt;$DD80)))-EmptyLanes))</f>
        <v>7</v>
      </c>
      <c r="J80" s="99">
        <f>IF(H80=0,0,IF(H$6=0,0,IF(I80=0,0,IF(H83&gt;0,GalaDQPoints,VLOOKUP((I80+IF(I80=1,($AD80/10),IF(I80=2,($AE80/10),IF(I80=3,($AF80/10),IF(I80=4,($AG80/10),IF(I80=5,($AH80/10),IF(I80=6,($AI80/10),IF(I80=7,($AJ80/10),IF(I80=8,($AK80/10)))))))))),EventPointsList,2)))))</f>
        <v>7</v>
      </c>
      <c r="K80" s="96">
        <f>IF(K83 = 0,(0+TEXT(VLOOKUP($B80,Recording_ResultList,L$5+3,0),"00\:00\.00")),0+TEXT(DQRaceTime,"00\:00\.00"))</f>
        <v>9.7372685185185181E-4</v>
      </c>
      <c r="L80" s="98">
        <f>IF($K80=0,0,IF(K$6=0,0,IF($K80&lt;1,SUM(($K80&gt;$E80),($K80&gt;$H80),($K80&gt;$N80),($K80&gt;$Q80),($K80&gt;$T80),($K80&gt;$W80),($K80&gt;$Z80),($K80&gt;$DD80)))-EmptyLanes))</f>
        <v>2</v>
      </c>
      <c r="M80" s="99">
        <f>IF(K80=0,0,IF(K$6=0,0,IF(L80=0,0,IF(K83&gt;0,GalaDQPoints,VLOOKUP((L80+IF(L80=1,($AD80/10),IF(L80=2,($AE80/10),IF(L80=3,($AF80/10),IF(L80=4,($AG80/10),IF(L80=5,($AH80/10),IF(L80=6,($AI80/10),IF(L80=7,($AJ80/10),IF(L80=8,($AK80/10)))))))))),EventPointsList,2)))))</f>
        <v>2</v>
      </c>
      <c r="N80" s="96">
        <f>IF(N83 = 0,(0+TEXT(VLOOKUP($B80,Recording_ResultList,O$5+3,0),"00\:00\.00")),0+TEXT(DQRaceTime,"00\:00\.00"))</f>
        <v>4.1666550925925923E-2</v>
      </c>
      <c r="O80" s="98">
        <f>IF($N80=0,0,IF(N$6=0,0,IF($N80&lt;1,SUM(($N80&gt;$E80),($N80&gt;$H80),($N80&gt;$K80),($N80&gt;$Q80),($N80&gt;$T80),($N80&gt;$W80),($N80&gt;$Z80),($N80&gt;$DD80)))-EmptyLanes))</f>
        <v>8</v>
      </c>
      <c r="P80" s="99">
        <f>IF(N80=0,0,IF(N$6=0,0,IF(O80=0,0,IF(N83&gt;0,GalaDQPoints,VLOOKUP((O80+IF(O80=1,($AD80/10),IF(O80=2,($AE80/10),IF(O80=3,($AF80/10),IF(O80=4,($AG80/10),IF(O80=5,($AH80/10),IF(O80=6,($AI80/10),IF(O80=7,($AJ80/10),IF(O80=8,($AK80/10)))))))))),EventPointsList,2)))))</f>
        <v>9</v>
      </c>
      <c r="Q80" s="96">
        <f>IF(Q83 = 0,(0+TEXT(VLOOKUP($B80,Recording_ResultList,R$5+3,0),"00\:00\.00")),0+TEXT(DQRaceTime,"00\:00\.00"))</f>
        <v>9.9490740740740746E-4</v>
      </c>
      <c r="R80" s="98">
        <f>IF($Q80=0,0,IF(Q$6=0,0,IF($Q80&lt;1,SUM(($Q80&gt;$E80),($Q80&gt;$H80),($Q80&gt;$K80),($Q80&gt;$N80),($Q80&gt;$T80),($Q80&gt;$W80),($Q80&gt;$Z80),($Q80&gt;$DD80)))-EmptyLanes))</f>
        <v>3</v>
      </c>
      <c r="S80" s="99">
        <f>IF(Q80=0,0,IF(Q$6=0,0,IF(R80=0,0,IF(Q83&gt;0,GalaDQPoints,VLOOKUP((R80+IF(R80=1,($AD80/10),IF(R80=2,($AE80/10),IF(R80=3,($AF80/10),IF(R80=4,($AG80/10),IF(R80=5,($AH80/10),IF(R80=6,($AI80/10),IF(R80=7,($AJ80/10),IF(R80=8,($AK80/10)))))))))),EventPointsList,2)))))</f>
        <v>3</v>
      </c>
      <c r="T80" s="96">
        <f>IF(T83 = 0,(0+TEXT(VLOOKUP($B80,Recording_ResultList,U$5+3,0),"00\:00\.00")),0+TEXT(DQRaceTime,"00\:00\.00"))</f>
        <v>9.4803240740740742E-4</v>
      </c>
      <c r="U80" s="98">
        <f>IF($T80=0,0,IF(T$6=0,0,IF($Q80&lt;1,SUM(($T80&gt;$E80),($T80&gt;$H80),($T80&gt;$K80),($T80&gt;$N80),($T80&gt;$Q80),($T80&gt;$W80),($T80&gt;$Z80),($T80&gt;$DD80)))-EmptyLanes))</f>
        <v>1</v>
      </c>
      <c r="V80" s="99">
        <f>IF(T80=0,0,IF(T$6=0,0,IF(U80=0,0,IF(T83&gt;0,GalaDQPoints,VLOOKUP((U80+IF(U80=1,($AD80/10),IF(U80=2,($AE80/10),IF(U80=3,($AF80/10),IF(U80=4,($AG80/10),IF(U80=5,($AH80/10),IF(U80=6,($AI80/10),IF(U80=7,($AJ80/10),IF(U80=8,($AK80/10)))))))))),EventPointsList,2)))))</f>
        <v>1</v>
      </c>
      <c r="W80" s="96">
        <f>IF(W83 = 0,(0+TEXT(VLOOKUP($B80,Recording_ResultList,X$5+3,0),"00\:00\.00")),0+TEXT(DQRaceTime,"00\:00\.00"))</f>
        <v>1.0101851851851854E-3</v>
      </c>
      <c r="X80" s="98">
        <f>IF($W80=0,0,IF(W$6=0,0,IF($W80&lt;1,SUM(($W80&gt;$E80),($W80&gt;$H80),($W80&gt;$K80),($W80&gt;$N80),($W80&gt;$Q80),($W80&gt;$T80),($W80&gt;$Z80),($W80&gt;$DD80)))-EmptyLanes))</f>
        <v>5</v>
      </c>
      <c r="Y80" s="99">
        <f>IF(W80=0,0,IF(W$6=0,0,IF(X80=0,0,IF(W83&gt;0,GalaDQPoints,VLOOKUP((X80+IF(X80=1,($AD80/10),IF(X80=2,($AE80/10),IF(X80=3,($AF80/10),IF(X80=4,($AG80/10),IF(X80=5,($AH80/10),IF(X80=6,($AI80/10),IF(X80=7,($AJ80/10),IF(X80=8,($AK80/10)))))))))),EventPointsList,2)))))</f>
        <v>5</v>
      </c>
      <c r="Z80" s="96">
        <f>IF(Z83 = 0,(0+TEXT(VLOOKUP($B80,Recording_ResultList,AA$5+3,0),"00\:00\.00")),0+TEXT(DQRaceTime,"00\:00\.00"))</f>
        <v>1.0894675925925926E-3</v>
      </c>
      <c r="AA80" s="98">
        <f>IF($Z80=0,0,IF(Z$6=0,0,IF($Z80&lt;1,SUM(($Z80&gt;$E80),($Z80&gt;$H80),($Z80&gt;$K80),($Z80&gt;$N80),($Z80&gt;$Q80),($Z80&gt;$T80),($Z80&gt;$W80),($Z80&gt;$DD80)))-EmptyLanes))</f>
        <v>6</v>
      </c>
      <c r="AB80" s="100">
        <f>IF(Z80=0,0,IF(Z$6=0,0,IF(AA80=0,0,IF(Z83&gt;0,GalaDQPoints,VLOOKUP((AA80+IF(AA80=1,($AD80/10),IF(AA80=2,($AE80/10),IF(AA80=3,($AF80/10),IF(AA80=4,($AG80/10),IF(AA80=5,($AH80/10),IF(AA80=6,($AI80/10),IF(AA80=7,($AJ80/10),IF(AA80=8,($AK80/10)))))))))),EventPointsList,2)))))</f>
        <v>6</v>
      </c>
      <c r="AD80" s="121">
        <f>COUNTIF($F80,1) +COUNTIF($I80, 1)  + COUNTIF($L80, 1)+ COUNTIF($O80, 1)+ COUNTIF($R80, 1)+ COUNTIF($U80, 1)+ COUNTIF($X80, 1)+ COUNTIF($AA80,1)</f>
        <v>1</v>
      </c>
      <c r="AE80" s="122">
        <f>COUNTIF($F80,2) +COUNTIF($I80, 2)  + COUNTIF($L80, 2)+ COUNTIF($O80,2)+ COUNTIF($R80, 2)+ COUNTIF($U80, 2)+ COUNTIF($X80, 2)+ COUNTIF($AA80,2)</f>
        <v>1</v>
      </c>
      <c r="AF80" s="122">
        <f>COUNTIF($F80,3) +COUNTIF($I80, 3)  + COUNTIF($L80, 3)+ COUNTIF($O80, 3)+ COUNTIF($R80, 3)+ COUNTIF($U80, 3)+ COUNTIF($X80, 3)+ COUNTIF($AA80,3)</f>
        <v>1</v>
      </c>
      <c r="AG80" s="122">
        <f>COUNTIF($F80,4) +COUNTIF($I80, 4)  + COUNTIF($L80, 4)+ COUNTIF($O80, 4)+ COUNTIF($R80, 4)+ COUNTIF($U80, 4)+ COUNTIF($X80, 4)+ COUNTIF($AA80,4)</f>
        <v>1</v>
      </c>
      <c r="AH80" s="122">
        <f>COUNTIF($F80,5) +COUNTIF($I80, 5)  + COUNTIF($L80, 5)+ COUNTIF($O80, 5)+ COUNTIF($R80, 5)+ COUNTIF($U80, 5)+ COUNTIF($X80, 5)+ COUNTIF($AA80,5)</f>
        <v>1</v>
      </c>
      <c r="AI80" s="122">
        <f>COUNTIF($F80,6) +COUNTIF($I80, 6)  + COUNTIF($L80, 6)+ COUNTIF($O80, 6)+ COUNTIF($R80, 6)+ COUNTIF($U80, 6)+ COUNTIF($X80, 6)+ COUNTIF($AA80,6)</f>
        <v>1</v>
      </c>
      <c r="AJ80" s="122">
        <f>COUNTIF($F80,7) +COUNTIF($I80, 7)  + COUNTIF($L80, 7)+ COUNTIF($O80, 7)+ COUNTIF($R80, 7)+ COUNTIF($U80, 7)+ COUNTIF($X80, 7)+ COUNTIF($AA80,7)</f>
        <v>1</v>
      </c>
      <c r="AK80" s="123">
        <f>COUNTIF($F80,8) +COUNTIF($I80, 8)  + COUNTIF($L80, 8)+ COUNTIF($O80, 8)+ COUNTIF($R80, 8)+ COUNTIF($U80, 8)+ COUNTIF($X80, 8)+ COUNTIF($AA80,8)</f>
        <v>1</v>
      </c>
      <c r="AL80" s="70"/>
    </row>
    <row r="81" spans="1:38" ht="15.75" customHeight="1">
      <c r="A81" s="131">
        <f>A77+1</f>
        <v>18</v>
      </c>
      <c r="B81" s="532"/>
      <c r="C81" s="520" t="str">
        <f>IF(HSL_Format="Majors",IF(HSL_Division=1,VLOOKUP(B80,HMLD1_EventList,4,0),IF(HSL_Division=2,VLOOKUP(B80,HMLD2_EventList,4,0),VLOOKUP(B80,HMLD3_EventList,4,0))),IF(HSL_Division=1,VLOOKUP(B80,NutsD1_EventList,4,0),IF(HSL_Division=2,VLOOKUP(B80,NutsD2_EventList,4,0),VLOOKUP(B80,NutsD3_EventList,4,0)))) &amp; " " &amp; IF(HSL_Format="Majors",IF(HSL_Division=1,VLOOKUP(B80,HMLD1_EventList,5,0),IF(HSL_Division=2,VLOOKUP(B80,HMLD2_EventList,5,0),VLOOKUP(B80,HMLD3_EventList,5,0))),IF(HSL_Division=1,VLOOKUP(B80,NutsD1_EventList,5,0),IF(HSL_Division=2,VLOOKUP(B80,NutsD2_EventList,5,0),VLOOKUP(B80,NutsD3_EventList,5,0))))</f>
        <v>4x25m Medley Relay</v>
      </c>
      <c r="D81" s="536"/>
      <c r="E81" s="524" t="str">
        <f>IF(IFERROR(SEARCH("Relay",$C81),0) = 0, IF(IFERROR(SEARCH("Squadron",$C81),0) = 0, VLOOKUP($B80,Lane1_Swimmers,2,0), "Squadron"), "Relay Team")</f>
        <v>Relay Team</v>
      </c>
      <c r="F81" s="525"/>
      <c r="G81" s="526"/>
      <c r="H81" s="524" t="str">
        <f>IF(IFERROR(SEARCH("Relay",$C81),0) = 0, IF(IFERROR(SEARCH("Squadron",$C81),0) = 0, VLOOKUP($B80,Lane2_Swimmers,2,0), "Squadron"), "Relay Team")</f>
        <v>Relay Team</v>
      </c>
      <c r="I81" s="525"/>
      <c r="J81" s="526"/>
      <c r="K81" s="524" t="str">
        <f>IF(IFERROR(SEARCH("Relay",$C81),0) = 0, IF(IFERROR(SEARCH("Squadron",$C81),0) = 0, VLOOKUP($B80,Lane3_Swimmers,2,0), "Squadron"), "Relay Team")</f>
        <v>Relay Team</v>
      </c>
      <c r="L81" s="525"/>
      <c r="M81" s="526"/>
      <c r="N81" s="524" t="str">
        <f>IF(IFERROR(SEARCH("Relay",$C81),0) = 0, IF(IFERROR(SEARCH("Squadron",$C81),0) = 0, VLOOKUP($B80,Lane4_Swimmers,2,0), "Squadron"), "Relay Team")</f>
        <v>Relay Team</v>
      </c>
      <c r="O81" s="525"/>
      <c r="P81" s="526"/>
      <c r="Q81" s="524" t="str">
        <f>IF(IFERROR(SEARCH("Relay",$C81),0) = 0, IF(IFERROR(SEARCH("Squadron",$C81),0) = 0, VLOOKUP($B80,Lane5_Swimmers,2,0), "Squadron"), "Relay Team")</f>
        <v>Relay Team</v>
      </c>
      <c r="R81" s="525"/>
      <c r="S81" s="526"/>
      <c r="T81" s="524" t="str">
        <f>IF(IFERROR(SEARCH("Relay",$C81),0) = 0, IF(IFERROR(SEARCH("Squadron",$C81),0) = 0, VLOOKUP($B80,Lane6_Swimmers,2,0), "Squadron"), "Relay Team")</f>
        <v>Relay Team</v>
      </c>
      <c r="U81" s="525"/>
      <c r="V81" s="526"/>
      <c r="W81" s="524" t="str">
        <f>IF(IFERROR(SEARCH("Relay",$C81),0) = 0, IF(IFERROR(SEARCH("Squadron",$C81),0) = 0, VLOOKUP($B80,Lane7_Swimmers,2,0), "Squadron"), "Relay Team")</f>
        <v>Relay Team</v>
      </c>
      <c r="X81" s="525"/>
      <c r="Y81" s="526"/>
      <c r="Z81" s="524" t="str">
        <f>IF(IFERROR(SEARCH("Relay",$C81),0) = 0, IF(IFERROR(SEARCH("Squadron",$C81),0) = 0, VLOOKUP($B80,Lane7_Swimmers,2,0), "Squadron"), "Relay Team")</f>
        <v>Relay Team</v>
      </c>
      <c r="AA81" s="525"/>
      <c r="AB81" s="527"/>
    </row>
    <row r="82" spans="1:38" ht="15.75" customHeight="1">
      <c r="A82" s="131" t="str">
        <f>TEXT(B80, "#0") &amp; ":Placing"</f>
        <v>18:Placing</v>
      </c>
      <c r="B82" s="532"/>
      <c r="C82" s="520" t="s">
        <v>135</v>
      </c>
      <c r="D82" s="521"/>
      <c r="E82" s="126">
        <f>VLOOKUP(($B80 &amp; ":Placing"),Recording_ResultList,(F$5+3),0)</f>
        <v>4</v>
      </c>
      <c r="F82" s="522">
        <f>F80</f>
        <v>4</v>
      </c>
      <c r="G82" s="523"/>
      <c r="H82" s="126">
        <f>VLOOKUP(($B80 &amp; ":Placing"),Recording_ResultList,(I$5+3),0)</f>
        <v>7</v>
      </c>
      <c r="I82" s="522">
        <f>I80</f>
        <v>7</v>
      </c>
      <c r="J82" s="523"/>
      <c r="K82" s="126">
        <f>VLOOKUP(($B80 &amp; ":Placing"),Recording_ResultList,(L$5+3),0)</f>
        <v>2</v>
      </c>
      <c r="L82" s="522">
        <f>L80</f>
        <v>2</v>
      </c>
      <c r="M82" s="523"/>
      <c r="N82" s="126">
        <f>VLOOKUP(($B80 &amp; ":Placing"),Recording_ResultList,(O$5+3),0)</f>
        <v>0</v>
      </c>
      <c r="O82" s="522">
        <f>O80</f>
        <v>8</v>
      </c>
      <c r="P82" s="523"/>
      <c r="Q82" s="126">
        <f>VLOOKUP(($B80 &amp; ":Placing"),Recording_ResultList,(R$5+3),0)</f>
        <v>3</v>
      </c>
      <c r="R82" s="522">
        <f>R80</f>
        <v>3</v>
      </c>
      <c r="S82" s="523"/>
      <c r="T82" s="126">
        <f>VLOOKUP(($B80 &amp; ":Placing"),Recording_ResultList,(U$5+3),0)</f>
        <v>1</v>
      </c>
      <c r="U82" s="522">
        <f>U80</f>
        <v>1</v>
      </c>
      <c r="V82" s="523"/>
      <c r="W82" s="126">
        <f>VLOOKUP(($B80 &amp; ":Placing"),Recording_ResultList,(X$5+3),0)</f>
        <v>5</v>
      </c>
      <c r="X82" s="522">
        <f>X80</f>
        <v>5</v>
      </c>
      <c r="Y82" s="523"/>
      <c r="Z82" s="126">
        <f>VLOOKUP(($B80 &amp; ":Placing"),Recording_ResultList,(AA$5+3),0)</f>
        <v>6</v>
      </c>
      <c r="AA82" s="522">
        <f>AA80</f>
        <v>6</v>
      </c>
      <c r="AB82" s="523"/>
    </row>
    <row r="83" spans="1:38" ht="16" customHeight="1" thickBot="1">
      <c r="A83" s="131">
        <f>A79+1</f>
        <v>18</v>
      </c>
      <c r="B83" s="533"/>
      <c r="C83" s="537" t="s">
        <v>122</v>
      </c>
      <c r="D83" s="538"/>
      <c r="E83" s="528">
        <f>VLOOKUP(($B80 &amp; ": DQ Reason"),Recording_ResultList,(F$5+3),0)</f>
        <v>0</v>
      </c>
      <c r="F83" s="529"/>
      <c r="G83" s="530"/>
      <c r="H83" s="528">
        <f>VLOOKUP(($B80 &amp; ": DQ Reason"),Recording_ResultList,(I$5+3),0)</f>
        <v>0</v>
      </c>
      <c r="I83" s="529"/>
      <c r="J83" s="530"/>
      <c r="K83" s="528">
        <f>VLOOKUP(($B80 &amp; ": DQ Reason"),Recording_ResultList,(L$5+3),0)</f>
        <v>0</v>
      </c>
      <c r="L83" s="529"/>
      <c r="M83" s="530"/>
      <c r="N83" s="528">
        <f>VLOOKUP(($B80 &amp; ": DQ Reason"),Recording_ResultList,(O$5+3),0)</f>
        <v>10.11</v>
      </c>
      <c r="O83" s="529"/>
      <c r="P83" s="530"/>
      <c r="Q83" s="528">
        <f>VLOOKUP(($B80 &amp; ": DQ Reason"),Recording_ResultList,(R$5+3),0)</f>
        <v>0</v>
      </c>
      <c r="R83" s="529"/>
      <c r="S83" s="530"/>
      <c r="T83" s="528">
        <f>VLOOKUP(($B80 &amp; ": DQ Reason"),Recording_ResultList,(U$5+3),0)</f>
        <v>0</v>
      </c>
      <c r="U83" s="529"/>
      <c r="V83" s="530"/>
      <c r="W83" s="528">
        <f>VLOOKUP(($B80 &amp; ": DQ Reason"),Recording_ResultList,(X$5+3),0)</f>
        <v>0</v>
      </c>
      <c r="X83" s="529"/>
      <c r="Y83" s="530"/>
      <c r="Z83" s="528">
        <f>VLOOKUP(($B80 &amp; ": DQ Reason"),Recording_ResultList,(AA$5+3),0)</f>
        <v>0</v>
      </c>
      <c r="AA83" s="529"/>
      <c r="AB83" s="530"/>
      <c r="AC83" s="93">
        <f>COUNTIF(E83:AB83, "&gt;0")</f>
        <v>1</v>
      </c>
    </row>
    <row r="84" spans="1:38" ht="15" customHeight="1" thickBot="1">
      <c r="A84" s="131">
        <f>A80+1</f>
        <v>19</v>
      </c>
      <c r="B84" s="531">
        <f>A84</f>
        <v>19</v>
      </c>
      <c r="C84" s="534" t="str">
        <f>IF(HSL_Format="Majors",IF(HSL_Division=1,VLOOKUP(B84,HMLD1_EventList,3,0),IF(HSL_Division=2,VLOOKUP(B84,HMLD2_EventList,3,0),VLOOKUP(B84,HMLD3_EventList,3,0))),IF(HSL_Division=1,VLOOKUP(B84,NutsD1_EventList,3,0),IF(HSL_Division=2,VLOOKUP(B84,NutsD2_EventList,3,0),VLOOKUP(B84,NutsD3_EventList,3,0)))) &amp; " " &amp; IF(HSL_Format="Majors",IF(HSL_Division=1,VLOOKUP(B84,HMLD1_EventList,2,0),IF(HSL_Division=2,VLOOKUP(B84,HMLD2_EventList,2,0),VLOOKUP(B84,HMLD3_EventList,2,0))),IF(HSL_Division=1,VLOOKUP(B84,NutsD1_EventList,2,0),IF(HSL_Division=2,VLOOKUP(B84,NutsD2_EventList,2,0),VLOOKUP(B84,NutsD3_EventList,2,0))))</f>
        <v>Girls Under 12s</v>
      </c>
      <c r="D84" s="535"/>
      <c r="E84" s="96">
        <f>IF(E87 = 0,(0+TEXT(VLOOKUP($B84,Recording_ResultList,F$5+3,0),"00\:00\.00")),0+TEXT(DQRaceTime,"00\:00\.00"))</f>
        <v>8.2083333333333325E-4</v>
      </c>
      <c r="F84" s="98">
        <f>IF($E84=0,0,IF(E$6=0,0,IF($E84&lt;1,SUM(($E84&gt;$H84),($E84&gt;$K84),($E84&gt;$N84),($E84&gt;$Q84),($E84&gt;$T84),($E84&gt;$W84),($E84&gt;$Z84),($E84&gt;$DD84)))-EmptyLanes))</f>
        <v>6</v>
      </c>
      <c r="G84" s="99">
        <f>IF(E84=0,0,IF(E$6=0,0,IF(F84=0,0,IF(E87&gt;0,GalaDQPoints,VLOOKUP((F84+IF(F84=1,($AD84/10),IF(F84=2,($AE84/10),IF(F84=3,($AF84/10),IF(F84=4,($AG84/10),IF(F84=5,($AH84/10),IF(F84=6,($AI84/10),IF(F84=7,($AJ84/10),IF(F84=8,($AK84/10)))))))))),EventPointsList,2)))))</f>
        <v>6</v>
      </c>
      <c r="H84" s="96">
        <f>IF(H87 = 0,(0+TEXT(VLOOKUP($B84,Recording_ResultList,I$5+3,0),"00\:00\.00")),0+TEXT(DQRaceTime,"00\:00\.00"))</f>
        <v>7.8449074074074066E-4</v>
      </c>
      <c r="I84" s="98">
        <f>IF($H84=0,0,IF(H$6=0,0,IF($H84&lt;1,SUM(($H84&gt;$E84),($H84&gt;$K84),($H84&gt;$N84),($H84&gt;$Q84),($H84&gt;$T84),($H84&gt;$W84),($H84&gt;$Z84),($H84&gt;$DD84)))-EmptyLanes))</f>
        <v>3</v>
      </c>
      <c r="J84" s="99">
        <f>IF(H84=0,0,IF(H$6=0,0,IF(I84=0,0,IF(H87&gt;0,GalaDQPoints,VLOOKUP((I84+IF(I84=1,($AD84/10),IF(I84=2,($AE84/10),IF(I84=3,($AF84/10),IF(I84=4,($AG84/10),IF(I84=5,($AH84/10),IF(I84=6,($AI84/10),IF(I84=7,($AJ84/10),IF(I84=8,($AK84/10)))))))))),EventPointsList,2)))))</f>
        <v>3</v>
      </c>
      <c r="K84" s="96">
        <f>IF(K87 = 0,(0+TEXT(VLOOKUP($B84,Recording_ResultList,L$5+3,0),"00\:00\.00")),0+TEXT(DQRaceTime,"00\:00\.00"))</f>
        <v>7.7442129629629638E-4</v>
      </c>
      <c r="L84" s="98">
        <f>IF($K84=0,0,IF(K$6=0,0,IF($K84&lt;1,SUM(($K84&gt;$E84),($K84&gt;$H84),($K84&gt;$N84),($K84&gt;$Q84),($K84&gt;$T84),($K84&gt;$W84),($K84&gt;$Z84),($K84&gt;$DD84)))-EmptyLanes))</f>
        <v>2</v>
      </c>
      <c r="M84" s="99">
        <f>IF(K84=0,0,IF(K$6=0,0,IF(L84=0,0,IF(K87&gt;0,GalaDQPoints,VLOOKUP((L84+IF(L84=1,($AD84/10),IF(L84=2,($AE84/10),IF(L84=3,($AF84/10),IF(L84=4,($AG84/10),IF(L84=5,($AH84/10),IF(L84=6,($AI84/10),IF(L84=7,($AJ84/10),IF(L84=8,($AK84/10)))))))))),EventPointsList,2)))))</f>
        <v>2</v>
      </c>
      <c r="N84" s="96">
        <f>IF(N87 = 0,(0+TEXT(VLOOKUP($B84,Recording_ResultList,O$5+3,0),"00\:00\.00")),0+TEXT(DQRaceTime,"00\:00\.00"))</f>
        <v>7.8483796296296298E-4</v>
      </c>
      <c r="O84" s="98">
        <f>IF($N84=0,0,IF(N$6=0,0,IF($N84&lt;1,SUM(($N84&gt;$E84),($N84&gt;$H84),($N84&gt;$K84),($N84&gt;$Q84),($N84&gt;$T84),($N84&gt;$W84),($N84&gt;$Z84),($N84&gt;$DD84)))-EmptyLanes))</f>
        <v>4</v>
      </c>
      <c r="P84" s="99">
        <f>IF(N84=0,0,IF(N$6=0,0,IF(O84=0,0,IF(N87&gt;0,GalaDQPoints,VLOOKUP((O84+IF(O84=1,($AD84/10),IF(O84=2,($AE84/10),IF(O84=3,($AF84/10),IF(O84=4,($AG84/10),IF(O84=5,($AH84/10),IF(O84=6,($AI84/10),IF(O84=7,($AJ84/10),IF(O84=8,($AK84/10)))))))))),EventPointsList,2)))))</f>
        <v>4</v>
      </c>
      <c r="Q84" s="96">
        <f>IF(Q87 = 0,(0+TEXT(VLOOKUP($B84,Recording_ResultList,R$5+3,0),"00\:00\.00")),0+TEXT(DQRaceTime,"00\:00\.00"))</f>
        <v>7.8587962962962954E-4</v>
      </c>
      <c r="R84" s="98">
        <f>IF($Q84=0,0,IF(Q$6=0,0,IF($Q84&lt;1,SUM(($Q84&gt;$E84),($Q84&gt;$H84),($Q84&gt;$K84),($Q84&gt;$N84),($Q84&gt;$T84),($Q84&gt;$W84),($Q84&gt;$Z84),($Q84&gt;$DD84)))-EmptyLanes))</f>
        <v>5</v>
      </c>
      <c r="S84" s="99">
        <f>IF(Q84=0,0,IF(Q$6=0,0,IF(R84=0,0,IF(Q87&gt;0,GalaDQPoints,VLOOKUP((R84+IF(R84=1,($AD84/10),IF(R84=2,($AE84/10),IF(R84=3,($AF84/10),IF(R84=4,($AG84/10),IF(R84=5,($AH84/10),IF(R84=6,($AI84/10),IF(R84=7,($AJ84/10),IF(R84=8,($AK84/10)))))))))),EventPointsList,2)))))</f>
        <v>5</v>
      </c>
      <c r="T84" s="96">
        <f>IF(T87 = 0,(0+TEXT(VLOOKUP($B84,Recording_ResultList,U$5+3,0),"00\:00\.00")),0+TEXT(DQRaceTime,"00\:00\.00"))</f>
        <v>7.5844907407407415E-4</v>
      </c>
      <c r="U84" s="98">
        <f>IF($T84=0,0,IF(T$6=0,0,IF($Q84&lt;1,SUM(($T84&gt;$E84),($T84&gt;$H84),($T84&gt;$K84),($T84&gt;$N84),($T84&gt;$Q84),($T84&gt;$W84),($T84&gt;$Z84),($T84&gt;$DD84)))-EmptyLanes))</f>
        <v>1</v>
      </c>
      <c r="V84" s="99">
        <f>IF(T84=0,0,IF(T$6=0,0,IF(U84=0,0,IF(T87&gt;0,GalaDQPoints,VLOOKUP((U84+IF(U84=1,($AD84/10),IF(U84=2,($AE84/10),IF(U84=3,($AF84/10),IF(U84=4,($AG84/10),IF(U84=5,($AH84/10),IF(U84=6,($AI84/10),IF(U84=7,($AJ84/10),IF(U84=8,($AK84/10)))))))))),EventPointsList,2)))))</f>
        <v>1</v>
      </c>
      <c r="W84" s="96">
        <f>IF(W87 = 0,(0+TEXT(VLOOKUP($B84,Recording_ResultList,X$5+3,0),"00\:00\.00")),0+TEXT(DQRaceTime,"00\:00\.00"))</f>
        <v>8.348379629629629E-4</v>
      </c>
      <c r="X84" s="98">
        <f>IF($W84=0,0,IF(W$6=0,0,IF($W84&lt;1,SUM(($W84&gt;$E84),($W84&gt;$H84),($W84&gt;$K84),($W84&gt;$N84),($W84&gt;$Q84),($W84&gt;$T84),($W84&gt;$Z84),($W84&gt;$DD84)))-EmptyLanes))</f>
        <v>7</v>
      </c>
      <c r="Y84" s="99">
        <f>IF(W84=0,0,IF(W$6=0,0,IF(X84=0,0,IF(W87&gt;0,GalaDQPoints,VLOOKUP((X84+IF(X84=1,($AD84/10),IF(X84=2,($AE84/10),IF(X84=3,($AF84/10),IF(X84=4,($AG84/10),IF(X84=5,($AH84/10),IF(X84=6,($AI84/10),IF(X84=7,($AJ84/10),IF(X84=8,($AK84/10)))))))))),EventPointsList,2)))))</f>
        <v>7</v>
      </c>
      <c r="Z84" s="96">
        <f>IF(Z87 = 0,(0+TEXT(VLOOKUP($B84,Recording_ResultList,AA$5+3,0),"00\:00\.00")),0+TEXT(DQRaceTime,"00\:00\.00"))</f>
        <v>8.7418981481481473E-4</v>
      </c>
      <c r="AA84" s="98">
        <f>IF($Z84=0,0,IF(Z$6=0,0,IF($Z84&lt;1,SUM(($Z84&gt;$E84),($Z84&gt;$H84),($Z84&gt;$K84),($Z84&gt;$N84),($Z84&gt;$Q84),($Z84&gt;$T84),($Z84&gt;$W84),($Z84&gt;$DD84)))-EmptyLanes))</f>
        <v>8</v>
      </c>
      <c r="AB84" s="100">
        <f>IF(Z84=0,0,IF(Z$6=0,0,IF(AA84=0,0,IF(Z87&gt;0,GalaDQPoints,VLOOKUP((AA84+IF(AA84=1,($AD84/10),IF(AA84=2,($AE84/10),IF(AA84=3,($AF84/10),IF(AA84=4,($AG84/10),IF(AA84=5,($AH84/10),IF(AA84=6,($AI84/10),IF(AA84=7,($AJ84/10),IF(AA84=8,($AK84/10)))))))))),EventPointsList,2)))))</f>
        <v>8</v>
      </c>
      <c r="AD84" s="121">
        <f>COUNTIF($F84,1) +COUNTIF($I84, 1)  + COUNTIF($L84, 1)+ COUNTIF($O84, 1)+ COUNTIF($R84, 1)+ COUNTIF($U84, 1)+ COUNTIF($X84, 1)+ COUNTIF($AA84,1)</f>
        <v>1</v>
      </c>
      <c r="AE84" s="122">
        <f>COUNTIF($F84,2) +COUNTIF($I84, 2)  + COUNTIF($L84, 2)+ COUNTIF($O84,2)+ COUNTIF($R84, 2)+ COUNTIF($U84, 2)+ COUNTIF($X84, 2)+ COUNTIF($AA84,2)</f>
        <v>1</v>
      </c>
      <c r="AF84" s="122">
        <f>COUNTIF($F84,3) +COUNTIF($I84, 3)  + COUNTIF($L84, 3)+ COUNTIF($O84, 3)+ COUNTIF($R84, 3)+ COUNTIF($U84, 3)+ COUNTIF($X84, 3)+ COUNTIF($AA84,3)</f>
        <v>1</v>
      </c>
      <c r="AG84" s="122">
        <f>COUNTIF($F84,4) +COUNTIF($I84, 4)  + COUNTIF($L84, 4)+ COUNTIF($O84, 4)+ COUNTIF($R84, 4)+ COUNTIF($U84, 4)+ COUNTIF($X84, 4)+ COUNTIF($AA84,4)</f>
        <v>1</v>
      </c>
      <c r="AH84" s="122">
        <f>COUNTIF($F84,5) +COUNTIF($I84, 5)  + COUNTIF($L84, 5)+ COUNTIF($O84, 5)+ COUNTIF($R84, 5)+ COUNTIF($U84, 5)+ COUNTIF($X84, 5)+ COUNTIF($AA84,5)</f>
        <v>1</v>
      </c>
      <c r="AI84" s="122">
        <f>COUNTIF($F84,6) +COUNTIF($I84, 6)  + COUNTIF($L84, 6)+ COUNTIF($O84, 6)+ COUNTIF($R84, 6)+ COUNTIF($U84, 6)+ COUNTIF($X84, 6)+ COUNTIF($AA84,6)</f>
        <v>1</v>
      </c>
      <c r="AJ84" s="122">
        <f>COUNTIF($F84,7) +COUNTIF($I84, 7)  + COUNTIF($L84, 7)+ COUNTIF($O84, 7)+ COUNTIF($R84, 7)+ COUNTIF($U84, 7)+ COUNTIF($X84, 7)+ COUNTIF($AA84,7)</f>
        <v>1</v>
      </c>
      <c r="AK84" s="123">
        <f>COUNTIF($F84,8) +COUNTIF($I84, 8)  + COUNTIF($L84, 8)+ COUNTIF($O84, 8)+ COUNTIF($R84, 8)+ COUNTIF($U84, 8)+ COUNTIF($X84, 8)+ COUNTIF($AA84,8)</f>
        <v>1</v>
      </c>
      <c r="AL84" s="70"/>
    </row>
    <row r="85" spans="1:38" ht="15.75" customHeight="1">
      <c r="A85" s="131">
        <f>A81+1</f>
        <v>19</v>
      </c>
      <c r="B85" s="532"/>
      <c r="C85" s="520" t="str">
        <f>IF(HSL_Format="Majors",IF(HSL_Division=1,VLOOKUP(B84,HMLD1_EventList,4,0),IF(HSL_Division=2,VLOOKUP(B84,HMLD2_EventList,4,0),VLOOKUP(B84,HMLD3_EventList,4,0))),IF(HSL_Division=1,VLOOKUP(B84,NutsD1_EventList,4,0),IF(HSL_Division=2,VLOOKUP(B84,NutsD2_EventList,4,0),VLOOKUP(B84,NutsD3_EventList,4,0)))) &amp; " " &amp; IF(HSL_Format="Majors",IF(HSL_Division=1,VLOOKUP(B84,HMLD1_EventList,5,0),IF(HSL_Division=2,VLOOKUP(B84,HMLD2_EventList,5,0),VLOOKUP(B84,HMLD3_EventList,5,0))),IF(HSL_Division=1,VLOOKUP(B84,NutsD1_EventList,5,0),IF(HSL_Division=2,VLOOKUP(B84,NutsD2_EventList,5,0),VLOOKUP(B84,NutsD3_EventList,5,0))))</f>
        <v>4x25m Freestyle Relay</v>
      </c>
      <c r="D85" s="536"/>
      <c r="E85" s="524" t="str">
        <f>IF(IFERROR(SEARCH("Relay",$C85),0) = 0, IF(IFERROR(SEARCH("Squadron",$C85),0) = 0, VLOOKUP($B84,Lane1_Swimmers,2,0), "Squadron"), "Relay Team")</f>
        <v>Relay Team</v>
      </c>
      <c r="F85" s="525"/>
      <c r="G85" s="526"/>
      <c r="H85" s="524" t="str">
        <f>IF(IFERROR(SEARCH("Relay",$C85),0) = 0, IF(IFERROR(SEARCH("Squadron",$C85),0) = 0, VLOOKUP($B84,Lane2_Swimmers,2,0), "Squadron"), "Relay Team")</f>
        <v>Relay Team</v>
      </c>
      <c r="I85" s="525"/>
      <c r="J85" s="526"/>
      <c r="K85" s="524" t="str">
        <f>IF(IFERROR(SEARCH("Relay",$C85),0) = 0, IF(IFERROR(SEARCH("Squadron",$C85),0) = 0, VLOOKUP($B84,Lane3_Swimmers,2,0), "Squadron"), "Relay Team")</f>
        <v>Relay Team</v>
      </c>
      <c r="L85" s="525"/>
      <c r="M85" s="526"/>
      <c r="N85" s="524" t="str">
        <f>IF(IFERROR(SEARCH("Relay",$C85),0) = 0, IF(IFERROR(SEARCH("Squadron",$C85),0) = 0, VLOOKUP($B84,Lane4_Swimmers,2,0), "Squadron"), "Relay Team")</f>
        <v>Relay Team</v>
      </c>
      <c r="O85" s="525"/>
      <c r="P85" s="526"/>
      <c r="Q85" s="524" t="str">
        <f>IF(IFERROR(SEARCH("Relay",$C85),0) = 0, IF(IFERROR(SEARCH("Squadron",$C85),0) = 0, VLOOKUP($B84,Lane5_Swimmers,2,0), "Squadron"), "Relay Team")</f>
        <v>Relay Team</v>
      </c>
      <c r="R85" s="525"/>
      <c r="S85" s="526"/>
      <c r="T85" s="524" t="str">
        <f>IF(IFERROR(SEARCH("Relay",$C85),0) = 0, IF(IFERROR(SEARCH("Squadron",$C85),0) = 0, VLOOKUP($B84,Lane6_Swimmers,2,0), "Squadron"), "Relay Team")</f>
        <v>Relay Team</v>
      </c>
      <c r="U85" s="525"/>
      <c r="V85" s="526"/>
      <c r="W85" s="524" t="str">
        <f>IF(IFERROR(SEARCH("Relay",$C85),0) = 0, IF(IFERROR(SEARCH("Squadron",$C85),0) = 0, VLOOKUP($B84,Lane7_Swimmers,2,0), "Squadron"), "Relay Team")</f>
        <v>Relay Team</v>
      </c>
      <c r="X85" s="525"/>
      <c r="Y85" s="526"/>
      <c r="Z85" s="524" t="str">
        <f>IF(IFERROR(SEARCH("Relay",$C85),0) = 0, IF(IFERROR(SEARCH("Squadron",$C85),0) = 0, VLOOKUP($B84,Lane7_Swimmers,2,0), "Squadron"), "Relay Team")</f>
        <v>Relay Team</v>
      </c>
      <c r="AA85" s="525"/>
      <c r="AB85" s="527"/>
    </row>
    <row r="86" spans="1:38" ht="15.75" customHeight="1">
      <c r="A86" s="131" t="str">
        <f>TEXT(B84, "#0") &amp; ":Placing"</f>
        <v>19:Placing</v>
      </c>
      <c r="B86" s="532"/>
      <c r="C86" s="520" t="s">
        <v>135</v>
      </c>
      <c r="D86" s="521"/>
      <c r="E86" s="126">
        <f>VLOOKUP(($B84 &amp; ":Placing"),Recording_ResultList,(F$5+3),0)</f>
        <v>6</v>
      </c>
      <c r="F86" s="522">
        <f>F84</f>
        <v>6</v>
      </c>
      <c r="G86" s="523"/>
      <c r="H86" s="126">
        <f>VLOOKUP(($B84 &amp; ":Placing"),Recording_ResultList,(I$5+3),0)</f>
        <v>3</v>
      </c>
      <c r="I86" s="522">
        <f>I84</f>
        <v>3</v>
      </c>
      <c r="J86" s="523"/>
      <c r="K86" s="126">
        <f>VLOOKUP(($B84 &amp; ":Placing"),Recording_ResultList,(L$5+3),0)</f>
        <v>2</v>
      </c>
      <c r="L86" s="522">
        <f>L84</f>
        <v>2</v>
      </c>
      <c r="M86" s="523"/>
      <c r="N86" s="126">
        <f>VLOOKUP(($B84 &amp; ":Placing"),Recording_ResultList,(O$5+3),0)</f>
        <v>4</v>
      </c>
      <c r="O86" s="522">
        <f>O84</f>
        <v>4</v>
      </c>
      <c r="P86" s="523"/>
      <c r="Q86" s="126">
        <f>VLOOKUP(($B84 &amp; ":Placing"),Recording_ResultList,(R$5+3),0)</f>
        <v>5</v>
      </c>
      <c r="R86" s="522">
        <f>R84</f>
        <v>5</v>
      </c>
      <c r="S86" s="523"/>
      <c r="T86" s="126">
        <f>VLOOKUP(($B84 &amp; ":Placing"),Recording_ResultList,(U$5+3),0)</f>
        <v>1</v>
      </c>
      <c r="U86" s="522">
        <f>U84</f>
        <v>1</v>
      </c>
      <c r="V86" s="523"/>
      <c r="W86" s="126">
        <f>VLOOKUP(($B84 &amp; ":Placing"),Recording_ResultList,(X$5+3),0)</f>
        <v>7</v>
      </c>
      <c r="X86" s="522">
        <f>X84</f>
        <v>7</v>
      </c>
      <c r="Y86" s="523"/>
      <c r="Z86" s="126">
        <f>VLOOKUP(($B84 &amp; ":Placing"),Recording_ResultList,(AA$5+3),0)</f>
        <v>8</v>
      </c>
      <c r="AA86" s="522">
        <f>AA84</f>
        <v>8</v>
      </c>
      <c r="AB86" s="523"/>
    </row>
    <row r="87" spans="1:38" ht="16" customHeight="1" thickBot="1">
      <c r="A87" s="131">
        <f>A83+1</f>
        <v>19</v>
      </c>
      <c r="B87" s="533"/>
      <c r="C87" s="537" t="s">
        <v>122</v>
      </c>
      <c r="D87" s="538"/>
      <c r="E87" s="528">
        <f>VLOOKUP(($B84 &amp; ": DQ Reason"),Recording_ResultList,(F$5+3),0)</f>
        <v>0</v>
      </c>
      <c r="F87" s="529"/>
      <c r="G87" s="530"/>
      <c r="H87" s="528">
        <f>VLOOKUP(($B84 &amp; ": DQ Reason"),Recording_ResultList,(I$5+3),0)</f>
        <v>0</v>
      </c>
      <c r="I87" s="529"/>
      <c r="J87" s="530"/>
      <c r="K87" s="528">
        <f>VLOOKUP(($B84 &amp; ": DQ Reason"),Recording_ResultList,(L$5+3),0)</f>
        <v>0</v>
      </c>
      <c r="L87" s="529"/>
      <c r="M87" s="530"/>
      <c r="N87" s="528">
        <f>VLOOKUP(($B84 &amp; ": DQ Reason"),Recording_ResultList,(O$5+3),0)</f>
        <v>0</v>
      </c>
      <c r="O87" s="529"/>
      <c r="P87" s="530"/>
      <c r="Q87" s="528">
        <f>VLOOKUP(($B84 &amp; ": DQ Reason"),Recording_ResultList,(R$5+3),0)</f>
        <v>0</v>
      </c>
      <c r="R87" s="529"/>
      <c r="S87" s="530"/>
      <c r="T87" s="528">
        <f>VLOOKUP(($B84 &amp; ": DQ Reason"),Recording_ResultList,(U$5+3),0)</f>
        <v>0</v>
      </c>
      <c r="U87" s="529"/>
      <c r="V87" s="530"/>
      <c r="W87" s="528">
        <f>VLOOKUP(($B84 &amp; ": DQ Reason"),Recording_ResultList,(X$5+3),0)</f>
        <v>0</v>
      </c>
      <c r="X87" s="529"/>
      <c r="Y87" s="530"/>
      <c r="Z87" s="528">
        <f>VLOOKUP(($B84 &amp; ": DQ Reason"),Recording_ResultList,(AA$5+3),0)</f>
        <v>0</v>
      </c>
      <c r="AA87" s="529"/>
      <c r="AB87" s="530"/>
      <c r="AC87" s="93">
        <f>COUNTIF(E87:AB87, "&gt;0")</f>
        <v>0</v>
      </c>
    </row>
    <row r="88" spans="1:38" ht="15" customHeight="1" thickBot="1">
      <c r="A88" s="131">
        <f>A84+1</f>
        <v>20</v>
      </c>
      <c r="B88" s="531">
        <f>A88</f>
        <v>20</v>
      </c>
      <c r="C88" s="534" t="str">
        <f>IF(HSL_Format="Majors",IF(HSL_Division=1,VLOOKUP(B88,HMLD1_EventList,3,0),IF(HSL_Division=2,VLOOKUP(B88,HMLD2_EventList,3,0),VLOOKUP(B88,HMLD3_EventList,3,0))),IF(HSL_Division=1,VLOOKUP(B88,NutsD1_EventList,3,0),IF(HSL_Division=2,VLOOKUP(B88,NutsD2_EventList,3,0),VLOOKUP(B88,NutsD3_EventList,3,0)))) &amp; " " &amp; IF(HSL_Format="Majors",IF(HSL_Division=1,VLOOKUP(B88,HMLD1_EventList,2,0),IF(HSL_Division=2,VLOOKUP(B88,HMLD2_EventList,2,0),VLOOKUP(B88,HMLD3_EventList,2,0))),IF(HSL_Division=1,VLOOKUP(B88,NutsD1_EventList,2,0),IF(HSL_Division=2,VLOOKUP(B88,NutsD2_EventList,2,0),VLOOKUP(B88,NutsD3_EventList,2,0))))</f>
        <v>Boys Under 12s</v>
      </c>
      <c r="D88" s="535"/>
      <c r="E88" s="96">
        <f>IF(E91 = 0,(0+TEXT(VLOOKUP($B88,Recording_ResultList,F$5+3,0),"00\:00\.00")),0+TEXT(DQRaceTime,"00\:00\.00"))</f>
        <v>8.7037037037037042E-4</v>
      </c>
      <c r="F88" s="98">
        <f>IF($E88=0,0,IF(E$6=0,0,IF($E88&lt;1,SUM(($E88&gt;$H88),($E88&gt;$K88),($E88&gt;$N88),($E88&gt;$Q88),($E88&gt;$T88),($E88&gt;$W88),($E88&gt;$Z88),($E88&gt;$DD88)))-EmptyLanes))</f>
        <v>6</v>
      </c>
      <c r="G88" s="99">
        <f>IF(E88=0,0,IF(E$6=0,0,IF(F88=0,0,IF(E91&gt;0,GalaDQPoints,VLOOKUP((F88+IF(F88=1,($AD88/10),IF(F88=2,($AE88/10),IF(F88=3,($AF88/10),IF(F88=4,($AG88/10),IF(F88=5,($AH88/10),IF(F88=6,($AI88/10),IF(F88=7,($AJ88/10),IF(F88=8,($AK88/10)))))))))),EventPointsList,2)))))</f>
        <v>6</v>
      </c>
      <c r="H88" s="96">
        <f>IF(H91 = 0,(0+TEXT(VLOOKUP($B88,Recording_ResultList,I$5+3,0),"00\:00\.00")),0+TEXT(DQRaceTime,"00\:00\.00"))</f>
        <v>8.6701388888888885E-4</v>
      </c>
      <c r="I88" s="98">
        <f>IF($H88=0,0,IF(H$6=0,0,IF($H88&lt;1,SUM(($H88&gt;$E88),($H88&gt;$K88),($H88&gt;$N88),($H88&gt;$Q88),($H88&gt;$T88),($H88&gt;$W88),($H88&gt;$Z88),($H88&gt;$DD88)))-EmptyLanes))</f>
        <v>5</v>
      </c>
      <c r="J88" s="99">
        <f>IF(H88=0,0,IF(H$6=0,0,IF(I88=0,0,IF(H91&gt;0,GalaDQPoints,VLOOKUP((I88+IF(I88=1,($AD88/10),IF(I88=2,($AE88/10),IF(I88=3,($AF88/10),IF(I88=4,($AG88/10),IF(I88=5,($AH88/10),IF(I88=6,($AI88/10),IF(I88=7,($AJ88/10),IF(I88=8,($AK88/10)))))))))),EventPointsList,2)))))</f>
        <v>5</v>
      </c>
      <c r="K88" s="96">
        <f>IF(K91 = 0,(0+TEXT(VLOOKUP($B88,Recording_ResultList,L$5+3,0),"00\:00\.00")),0+TEXT(DQRaceTime,"00\:00\.00"))</f>
        <v>7.5567129629629639E-4</v>
      </c>
      <c r="L88" s="98">
        <f>IF($K88=0,0,IF(K$6=0,0,IF($K88&lt;1,SUM(($K88&gt;$E88),($K88&gt;$H88),($K88&gt;$N88),($K88&gt;$Q88),($K88&gt;$T88),($K88&gt;$W88),($K88&gt;$Z88),($K88&gt;$DD88)))-EmptyLanes))</f>
        <v>1</v>
      </c>
      <c r="M88" s="99">
        <f>IF(K88=0,0,IF(K$6=0,0,IF(L88=0,0,IF(K91&gt;0,GalaDQPoints,VLOOKUP((L88+IF(L88=1,($AD88/10),IF(L88=2,($AE88/10),IF(L88=3,($AF88/10),IF(L88=4,($AG88/10),IF(L88=5,($AH88/10),IF(L88=6,($AI88/10),IF(L88=7,($AJ88/10),IF(L88=8,($AK88/10)))))))))),EventPointsList,2)))))</f>
        <v>1</v>
      </c>
      <c r="N88" s="96">
        <f>IF(N91 = 0,(0+TEXT(VLOOKUP($B88,Recording_ResultList,O$5+3,0),"00\:00\.00")),0+TEXT(DQRaceTime,"00\:00\.00"))</f>
        <v>7.9710648148148143E-4</v>
      </c>
      <c r="O88" s="98">
        <f>IF($N88=0,0,IF(N$6=0,0,IF($N88&lt;1,SUM(($N88&gt;$E88),($N88&gt;$H88),($N88&gt;$K88),($N88&gt;$Q88),($N88&gt;$T88),($N88&gt;$W88),($N88&gt;$Z88),($N88&gt;$DD88)))-EmptyLanes))</f>
        <v>4</v>
      </c>
      <c r="P88" s="99">
        <f>IF(N88=0,0,IF(N$6=0,0,IF(O88=0,0,IF(N91&gt;0,GalaDQPoints,VLOOKUP((O88+IF(O88=1,($AD88/10),IF(O88=2,($AE88/10),IF(O88=3,($AF88/10),IF(O88=4,($AG88/10),IF(O88=5,($AH88/10),IF(O88=6,($AI88/10),IF(O88=7,($AJ88/10),IF(O88=8,($AK88/10)))))))))),EventPointsList,2)))))</f>
        <v>4</v>
      </c>
      <c r="Q88" s="96">
        <f>IF(Q91 = 0,(0+TEXT(VLOOKUP($B88,Recording_ResultList,R$5+3,0),"00\:00\.00")),0+TEXT(DQRaceTime,"00\:00\.00"))</f>
        <v>7.9120370370370369E-4</v>
      </c>
      <c r="R88" s="98">
        <f>IF($Q88=0,0,IF(Q$6=0,0,IF($Q88&lt;1,SUM(($Q88&gt;$E88),($Q88&gt;$H88),($Q88&gt;$K88),($Q88&gt;$N88),($Q88&gt;$T88),($Q88&gt;$W88),($Q88&gt;$Z88),($Q88&gt;$DD88)))-EmptyLanes))</f>
        <v>3</v>
      </c>
      <c r="S88" s="99">
        <f>IF(Q88=0,0,IF(Q$6=0,0,IF(R88=0,0,IF(Q91&gt;0,GalaDQPoints,VLOOKUP((R88+IF(R88=1,($AD88/10),IF(R88=2,($AE88/10),IF(R88=3,($AF88/10),IF(R88=4,($AG88/10),IF(R88=5,($AH88/10),IF(R88=6,($AI88/10),IF(R88=7,($AJ88/10),IF(R88=8,($AK88/10)))))))))),EventPointsList,2)))))</f>
        <v>3</v>
      </c>
      <c r="T88" s="96">
        <f>IF(T91 = 0,(0+TEXT(VLOOKUP($B88,Recording_ResultList,U$5+3,0),"00\:00\.00")),0+TEXT(DQRaceTime,"00\:00\.00"))</f>
        <v>4.1666550925925923E-2</v>
      </c>
      <c r="U88" s="98">
        <f>IF($T88=0,0,IF(T$6=0,0,IF($Q88&lt;1,SUM(($T88&gt;$E88),($T88&gt;$H88),($T88&gt;$K88),($T88&gt;$N88),($T88&gt;$Q88),($T88&gt;$W88),($T88&gt;$Z88),($T88&gt;$DD88)))-EmptyLanes))</f>
        <v>8</v>
      </c>
      <c r="V88" s="99">
        <f>IF(T88=0,0,IF(T$6=0,0,IF(U88=0,0,IF(T91&gt;0,GalaDQPoints,VLOOKUP((U88+IF(U88=1,($AD88/10),IF(U88=2,($AE88/10),IF(U88=3,($AF88/10),IF(U88=4,($AG88/10),IF(U88=5,($AH88/10),IF(U88=6,($AI88/10),IF(U88=7,($AJ88/10),IF(U88=8,($AK88/10)))))))))),EventPointsList,2)))))</f>
        <v>9</v>
      </c>
      <c r="W88" s="96">
        <f>IF(W91 = 0,(0+TEXT(VLOOKUP($B88,Recording_ResultList,X$5+3,0),"00\:00\.00")),0+TEXT(DQRaceTime,"00\:00\.00"))</f>
        <v>7.5925925925925911E-4</v>
      </c>
      <c r="X88" s="98">
        <f>IF($W88=0,0,IF(W$6=0,0,IF($W88&lt;1,SUM(($W88&gt;$E88),($W88&gt;$H88),($W88&gt;$K88),($W88&gt;$N88),($W88&gt;$Q88),($W88&gt;$T88),($W88&gt;$Z88),($W88&gt;$DD88)))-EmptyLanes))</f>
        <v>2</v>
      </c>
      <c r="Y88" s="99">
        <f>IF(W88=0,0,IF(W$6=0,0,IF(X88=0,0,IF(W91&gt;0,GalaDQPoints,VLOOKUP((X88+IF(X88=1,($AD88/10),IF(X88=2,($AE88/10),IF(X88=3,($AF88/10),IF(X88=4,($AG88/10),IF(X88=5,($AH88/10),IF(X88=6,($AI88/10),IF(X88=7,($AJ88/10),IF(X88=8,($AK88/10)))))))))),EventPointsList,2)))))</f>
        <v>2</v>
      </c>
      <c r="Z88" s="96">
        <f>IF(Z91 = 0,(0+TEXT(VLOOKUP($B88,Recording_ResultList,AA$5+3,0),"00\:00\.00")),0+TEXT(DQRaceTime,"00\:00\.00"))</f>
        <v>8.8981481481481496E-4</v>
      </c>
      <c r="AA88" s="98">
        <f>IF($Z88=0,0,IF(Z$6=0,0,IF($Z88&lt;1,SUM(($Z88&gt;$E88),($Z88&gt;$H88),($Z88&gt;$K88),($Z88&gt;$N88),($Z88&gt;$Q88),($Z88&gt;$T88),($Z88&gt;$W88),($Z88&gt;$DD88)))-EmptyLanes))</f>
        <v>7</v>
      </c>
      <c r="AB88" s="100">
        <f>IF(Z88=0,0,IF(Z$6=0,0,IF(AA88=0,0,IF(Z91&gt;0,GalaDQPoints,VLOOKUP((AA88+IF(AA88=1,($AD88/10),IF(AA88=2,($AE88/10),IF(AA88=3,($AF88/10),IF(AA88=4,($AG88/10),IF(AA88=5,($AH88/10),IF(AA88=6,($AI88/10),IF(AA88=7,($AJ88/10),IF(AA88=8,($AK88/10)))))))))),EventPointsList,2)))))</f>
        <v>7</v>
      </c>
      <c r="AD88" s="121">
        <f>COUNTIF($F88,1) +COUNTIF($I88, 1)  + COUNTIF($L88, 1)+ COUNTIF($O88, 1)+ COUNTIF($R88, 1)+ COUNTIF($U88, 1)+ COUNTIF($X88, 1)+ COUNTIF($AA88,1)</f>
        <v>1</v>
      </c>
      <c r="AE88" s="122">
        <f>COUNTIF($F88,2) +COUNTIF($I88, 2)  + COUNTIF($L88, 2)+ COUNTIF($O88,2)+ COUNTIF($R88, 2)+ COUNTIF($U88, 2)+ COUNTIF($X88, 2)+ COUNTIF($AA88,2)</f>
        <v>1</v>
      </c>
      <c r="AF88" s="122">
        <f>COUNTIF($F88,3) +COUNTIF($I88, 3)  + COUNTIF($L88, 3)+ COUNTIF($O88, 3)+ COUNTIF($R88, 3)+ COUNTIF($U88, 3)+ COUNTIF($X88, 3)+ COUNTIF($AA88,3)</f>
        <v>1</v>
      </c>
      <c r="AG88" s="122">
        <f>COUNTIF($F88,4) +COUNTIF($I88, 4)  + COUNTIF($L88, 4)+ COUNTIF($O88, 4)+ COUNTIF($R88, 4)+ COUNTIF($U88, 4)+ COUNTIF($X88, 4)+ COUNTIF($AA88,4)</f>
        <v>1</v>
      </c>
      <c r="AH88" s="122">
        <f>COUNTIF($F88,5) +COUNTIF($I88, 5)  + COUNTIF($L88, 5)+ COUNTIF($O88, 5)+ COUNTIF($R88, 5)+ COUNTIF($U88, 5)+ COUNTIF($X88, 5)+ COUNTIF($AA88,5)</f>
        <v>1</v>
      </c>
      <c r="AI88" s="122">
        <f>COUNTIF($F88,6) +COUNTIF($I88, 6)  + COUNTIF($L88, 6)+ COUNTIF($O88, 6)+ COUNTIF($R88, 6)+ COUNTIF($U88, 6)+ COUNTIF($X88, 6)+ COUNTIF($AA88,6)</f>
        <v>1</v>
      </c>
      <c r="AJ88" s="122">
        <f>COUNTIF($F88,7) +COUNTIF($I88, 7)  + COUNTIF($L88, 7)+ COUNTIF($O88, 7)+ COUNTIF($R88, 7)+ COUNTIF($U88, 7)+ COUNTIF($X88, 7)+ COUNTIF($AA88,7)</f>
        <v>1</v>
      </c>
      <c r="AK88" s="123">
        <f>COUNTIF($F88,8) +COUNTIF($I88, 8)  + COUNTIF($L88, 8)+ COUNTIF($O88, 8)+ COUNTIF($R88, 8)+ COUNTIF($U88, 8)+ COUNTIF($X88, 8)+ COUNTIF($AA88,8)</f>
        <v>1</v>
      </c>
      <c r="AL88" s="70"/>
    </row>
    <row r="89" spans="1:38" ht="15.75" customHeight="1">
      <c r="A89" s="131">
        <f>A85+1</f>
        <v>20</v>
      </c>
      <c r="B89" s="532"/>
      <c r="C89" s="520" t="str">
        <f>IF(HSL_Format="Majors",IF(HSL_Division=1,VLOOKUP(B88,HMLD1_EventList,4,0),IF(HSL_Division=2,VLOOKUP(B88,HMLD2_EventList,4,0),VLOOKUP(B88,HMLD3_EventList,4,0))),IF(HSL_Division=1,VLOOKUP(B88,NutsD1_EventList,4,0),IF(HSL_Division=2,VLOOKUP(B88,NutsD2_EventList,4,0),VLOOKUP(B88,NutsD3_EventList,4,0)))) &amp; " " &amp; IF(HSL_Format="Majors",IF(HSL_Division=1,VLOOKUP(B88,HMLD1_EventList,5,0),IF(HSL_Division=2,VLOOKUP(B88,HMLD2_EventList,5,0),VLOOKUP(B88,HMLD3_EventList,5,0))),IF(HSL_Division=1,VLOOKUP(B88,NutsD1_EventList,5,0),IF(HSL_Division=2,VLOOKUP(B88,NutsD2_EventList,5,0),VLOOKUP(B88,NutsD3_EventList,5,0))))</f>
        <v>4x25m Freestyle Relay</v>
      </c>
      <c r="D89" s="536"/>
      <c r="E89" s="524" t="str">
        <f>IF(IFERROR(SEARCH("Relay",$C89),0) = 0, IF(IFERROR(SEARCH("Squadron",$C89),0) = 0, VLOOKUP($B88,Lane1_Swimmers,2,0), "Squadron"), "Relay Team")</f>
        <v>Relay Team</v>
      </c>
      <c r="F89" s="525"/>
      <c r="G89" s="526"/>
      <c r="H89" s="524" t="str">
        <f>IF(IFERROR(SEARCH("Relay",$C89),0) = 0, IF(IFERROR(SEARCH("Squadron",$C89),0) = 0, VLOOKUP($B88,Lane2_Swimmers,2,0), "Squadron"), "Relay Team")</f>
        <v>Relay Team</v>
      </c>
      <c r="I89" s="525"/>
      <c r="J89" s="526"/>
      <c r="K89" s="524" t="str">
        <f>IF(IFERROR(SEARCH("Relay",$C89),0) = 0, IF(IFERROR(SEARCH("Squadron",$C89),0) = 0, VLOOKUP($B88,Lane3_Swimmers,2,0), "Squadron"), "Relay Team")</f>
        <v>Relay Team</v>
      </c>
      <c r="L89" s="525"/>
      <c r="M89" s="526"/>
      <c r="N89" s="524" t="str">
        <f>IF(IFERROR(SEARCH("Relay",$C89),0) = 0, IF(IFERROR(SEARCH("Squadron",$C89),0) = 0, VLOOKUP($B88,Lane4_Swimmers,2,0), "Squadron"), "Relay Team")</f>
        <v>Relay Team</v>
      </c>
      <c r="O89" s="525"/>
      <c r="P89" s="526"/>
      <c r="Q89" s="524" t="str">
        <f>IF(IFERROR(SEARCH("Relay",$C89),0) = 0, IF(IFERROR(SEARCH("Squadron",$C89),0) = 0, VLOOKUP($B88,Lane5_Swimmers,2,0), "Squadron"), "Relay Team")</f>
        <v>Relay Team</v>
      </c>
      <c r="R89" s="525"/>
      <c r="S89" s="526"/>
      <c r="T89" s="524" t="str">
        <f>IF(IFERROR(SEARCH("Relay",$C89),0) = 0, IF(IFERROR(SEARCH("Squadron",$C89),0) = 0, VLOOKUP($B88,Lane6_Swimmers,2,0), "Squadron"), "Relay Team")</f>
        <v>Relay Team</v>
      </c>
      <c r="U89" s="525"/>
      <c r="V89" s="526"/>
      <c r="W89" s="524" t="str">
        <f>IF(IFERROR(SEARCH("Relay",$C89),0) = 0, IF(IFERROR(SEARCH("Squadron",$C89),0) = 0, VLOOKUP($B88,Lane7_Swimmers,2,0), "Squadron"), "Relay Team")</f>
        <v>Relay Team</v>
      </c>
      <c r="X89" s="525"/>
      <c r="Y89" s="526"/>
      <c r="Z89" s="524" t="str">
        <f>IF(IFERROR(SEARCH("Relay",$C89),0) = 0, IF(IFERROR(SEARCH("Squadron",$C89),0) = 0, VLOOKUP($B88,Lane7_Swimmers,2,0), "Squadron"), "Relay Team")</f>
        <v>Relay Team</v>
      </c>
      <c r="AA89" s="525"/>
      <c r="AB89" s="527"/>
    </row>
    <row r="90" spans="1:38" ht="15.75" customHeight="1">
      <c r="A90" s="131" t="str">
        <f>TEXT(B88, "#0") &amp; ":Placing"</f>
        <v>20:Placing</v>
      </c>
      <c r="B90" s="532"/>
      <c r="C90" s="520" t="s">
        <v>135</v>
      </c>
      <c r="D90" s="521"/>
      <c r="E90" s="126">
        <f>VLOOKUP(($B88 &amp; ":Placing"),Recording_ResultList,(F$5+3),0)</f>
        <v>6</v>
      </c>
      <c r="F90" s="522">
        <f>F88</f>
        <v>6</v>
      </c>
      <c r="G90" s="523"/>
      <c r="H90" s="126">
        <f>VLOOKUP(($B88 &amp; ":Placing"),Recording_ResultList,(I$5+3),0)</f>
        <v>5</v>
      </c>
      <c r="I90" s="522">
        <f>I88</f>
        <v>5</v>
      </c>
      <c r="J90" s="523"/>
      <c r="K90" s="126">
        <f>VLOOKUP(($B88 &amp; ":Placing"),Recording_ResultList,(L$5+3),0)</f>
        <v>1</v>
      </c>
      <c r="L90" s="522">
        <f>L88</f>
        <v>1</v>
      </c>
      <c r="M90" s="523"/>
      <c r="N90" s="126">
        <f>VLOOKUP(($B88 &amp; ":Placing"),Recording_ResultList,(O$5+3),0)</f>
        <v>4</v>
      </c>
      <c r="O90" s="522">
        <f>O88</f>
        <v>4</v>
      </c>
      <c r="P90" s="523"/>
      <c r="Q90" s="126">
        <f>VLOOKUP(($B88 &amp; ":Placing"),Recording_ResultList,(R$5+3),0)</f>
        <v>3</v>
      </c>
      <c r="R90" s="522">
        <f>R88</f>
        <v>3</v>
      </c>
      <c r="S90" s="523"/>
      <c r="T90" s="126">
        <f>VLOOKUP(($B88 &amp; ":Placing"),Recording_ResultList,(U$5+3),0)</f>
        <v>0</v>
      </c>
      <c r="U90" s="522">
        <f>U88</f>
        <v>8</v>
      </c>
      <c r="V90" s="523"/>
      <c r="W90" s="126">
        <f>VLOOKUP(($B88 &amp; ":Placing"),Recording_ResultList,(X$5+3),0)</f>
        <v>2</v>
      </c>
      <c r="X90" s="522">
        <f>X88</f>
        <v>2</v>
      </c>
      <c r="Y90" s="523"/>
      <c r="Z90" s="126">
        <f>VLOOKUP(($B88 &amp; ":Placing"),Recording_ResultList,(AA$5+3),0)</f>
        <v>7</v>
      </c>
      <c r="AA90" s="522">
        <f>AA88</f>
        <v>7</v>
      </c>
      <c r="AB90" s="523"/>
    </row>
    <row r="91" spans="1:38" ht="16" customHeight="1" thickBot="1">
      <c r="A91" s="131">
        <f>A87+1</f>
        <v>20</v>
      </c>
      <c r="B91" s="533"/>
      <c r="C91" s="537" t="s">
        <v>122</v>
      </c>
      <c r="D91" s="538"/>
      <c r="E91" s="528">
        <f>VLOOKUP(($B88 &amp; ": DQ Reason"),Recording_ResultList,(F$5+3),0)</f>
        <v>0</v>
      </c>
      <c r="F91" s="529"/>
      <c r="G91" s="530"/>
      <c r="H91" s="528">
        <f>VLOOKUP(($B88 &amp; ": DQ Reason"),Recording_ResultList,(I$5+3),0)</f>
        <v>0</v>
      </c>
      <c r="I91" s="529"/>
      <c r="J91" s="530"/>
      <c r="K91" s="528">
        <f>VLOOKUP(($B88 &amp; ": DQ Reason"),Recording_ResultList,(L$5+3),0)</f>
        <v>0</v>
      </c>
      <c r="L91" s="529"/>
      <c r="M91" s="530"/>
      <c r="N91" s="528">
        <f>VLOOKUP(($B88 &amp; ": DQ Reason"),Recording_ResultList,(O$5+3),0)</f>
        <v>0</v>
      </c>
      <c r="O91" s="529"/>
      <c r="P91" s="530"/>
      <c r="Q91" s="528">
        <f>VLOOKUP(($B88 &amp; ": DQ Reason"),Recording_ResultList,(R$5+3),0)</f>
        <v>0</v>
      </c>
      <c r="R91" s="529"/>
      <c r="S91" s="530"/>
      <c r="T91" s="528">
        <f>VLOOKUP(($B88 &amp; ": DQ Reason"),Recording_ResultList,(U$5+3),0)</f>
        <v>4.4000000000000004</v>
      </c>
      <c r="U91" s="529"/>
      <c r="V91" s="530"/>
      <c r="W91" s="528">
        <f>VLOOKUP(($B88 &amp; ": DQ Reason"),Recording_ResultList,(X$5+3),0)</f>
        <v>0</v>
      </c>
      <c r="X91" s="529"/>
      <c r="Y91" s="530"/>
      <c r="Z91" s="528">
        <f>VLOOKUP(($B88 &amp; ": DQ Reason"),Recording_ResultList,(AA$5+3),0)</f>
        <v>0</v>
      </c>
      <c r="AA91" s="529"/>
      <c r="AB91" s="530"/>
      <c r="AC91" s="93">
        <f>COUNTIF(E91:AB91, "&gt;0")</f>
        <v>1</v>
      </c>
    </row>
    <row r="92" spans="1:38" ht="15" customHeight="1" thickBot="1">
      <c r="A92" s="131">
        <f>A88+1</f>
        <v>21</v>
      </c>
      <c r="B92" s="531">
        <f>A92</f>
        <v>21</v>
      </c>
      <c r="C92" s="534" t="str">
        <f>IF(HSL_Format="Majors",IF(HSL_Division=1,VLOOKUP(B92,HMLD1_EventList,3,0),IF(HSL_Division=2,VLOOKUP(B92,HMLD2_EventList,3,0),VLOOKUP(B92,HMLD3_EventList,3,0))),IF(HSL_Division=1,VLOOKUP(B92,NutsD1_EventList,3,0),IF(HSL_Division=2,VLOOKUP(B92,NutsD2_EventList,3,0),VLOOKUP(B92,NutsD3_EventList,3,0)))) &amp; " " &amp; IF(HSL_Format="Majors",IF(HSL_Division=1,VLOOKUP(B92,HMLD1_EventList,2,0),IF(HSL_Division=2,VLOOKUP(B92,HMLD2_EventList,2,0),VLOOKUP(B92,HMLD3_EventList,2,0))),IF(HSL_Division=1,VLOOKUP(B92,NutsD1_EventList,2,0),IF(HSL_Division=2,VLOOKUP(B92,NutsD2_EventList,2,0),VLOOKUP(B92,NutsD3_EventList,2,0))))</f>
        <v>Girls Under 13s</v>
      </c>
      <c r="D92" s="535"/>
      <c r="E92" s="96">
        <f>IF(E95 = 0,(0+TEXT(VLOOKUP($B92,Recording_ResultList,F$5+3,0),"00\:00\.00")),0+TEXT(DQRaceTime,"00\:00\.00"))</f>
        <v>8.564814814814815E-4</v>
      </c>
      <c r="F92" s="98">
        <f>IF($E92=0,0,IF(E$6=0,0,IF($E92&lt;1,SUM(($E92&gt;$H92),($E92&gt;$K92),($E92&gt;$N92),($E92&gt;$Q92),($E92&gt;$T92),($E92&gt;$W92),($E92&gt;$Z92),($E92&gt;$DD92)))-EmptyLanes))</f>
        <v>5</v>
      </c>
      <c r="G92" s="99">
        <f>IF(E92=0,0,IF(E$6=0,0,IF(F92=0,0,IF(E95&gt;0,GalaDQPoints,VLOOKUP((F92+IF(F92=1,($AD92/10),IF(F92=2,($AE92/10),IF(F92=3,($AF92/10),IF(F92=4,($AG92/10),IF(F92=5,($AH92/10),IF(F92=6,($AI92/10),IF(F92=7,($AJ92/10),IF(F92=8,($AK92/10)))))))))),EventPointsList,2)))))</f>
        <v>5</v>
      </c>
      <c r="H92" s="96">
        <f>IF(H95 = 0,(0+TEXT(VLOOKUP($B92,Recording_ResultList,I$5+3,0),"00\:00\.00")),0+TEXT(DQRaceTime,"00\:00\.00"))</f>
        <v>8.2824074074074083E-4</v>
      </c>
      <c r="I92" s="98">
        <f>IF($H92=0,0,IF(H$6=0,0,IF($H92&lt;1,SUM(($H92&gt;$E92),($H92&gt;$K92),($H92&gt;$N92),($H92&gt;$Q92),($H92&gt;$T92),($H92&gt;$W92),($H92&gt;$Z92),($H92&gt;$DD92)))-EmptyLanes))</f>
        <v>3</v>
      </c>
      <c r="J92" s="99">
        <f>IF(H92=0,0,IF(H$6=0,0,IF(I92=0,0,IF(H95&gt;0,GalaDQPoints,VLOOKUP((I92+IF(I92=1,($AD92/10),IF(I92=2,($AE92/10),IF(I92=3,($AF92/10),IF(I92=4,($AG92/10),IF(I92=5,($AH92/10),IF(I92=6,($AI92/10),IF(I92=7,($AJ92/10),IF(I92=8,($AK92/10)))))))))),EventPointsList,2)))))</f>
        <v>3</v>
      </c>
      <c r="K92" s="96">
        <f>IF(K95 = 0,(0+TEXT(VLOOKUP($B92,Recording_ResultList,L$5+3,0),"00\:00\.00")),0+TEXT(DQRaceTime,"00\:00\.00"))</f>
        <v>8.7418981481481473E-4</v>
      </c>
      <c r="L92" s="98">
        <f>IF($K92=0,0,IF(K$6=0,0,IF($K92&lt;1,SUM(($K92&gt;$E92),($K92&gt;$H92),($K92&gt;$N92),($K92&gt;$Q92),($K92&gt;$T92),($K92&gt;$W92),($K92&gt;$Z92),($K92&gt;$DD92)))-EmptyLanes))</f>
        <v>6</v>
      </c>
      <c r="M92" s="99">
        <f>IF(K92=0,0,IF(K$6=0,0,IF(L92=0,0,IF(K95&gt;0,GalaDQPoints,VLOOKUP((L92+IF(L92=1,($AD92/10),IF(L92=2,($AE92/10),IF(L92=3,($AF92/10),IF(L92=4,($AG92/10),IF(L92=5,($AH92/10),IF(L92=6,($AI92/10),IF(L92=7,($AJ92/10),IF(L92=8,($AK92/10)))))))))),EventPointsList,2)))))</f>
        <v>6</v>
      </c>
      <c r="N92" s="96">
        <f>IF(N95 = 0,(0+TEXT(VLOOKUP($B92,Recording_ResultList,O$5+3,0),"00\:00\.00")),0+TEXT(DQRaceTime,"00\:00\.00"))</f>
        <v>8.986111111111112E-4</v>
      </c>
      <c r="O92" s="98">
        <f>IF($N92=0,0,IF(N$6=0,0,IF($N92&lt;1,SUM(($N92&gt;$E92),($N92&gt;$H92),($N92&gt;$K92),($N92&gt;$Q92),($N92&gt;$T92),($N92&gt;$W92),($N92&gt;$Z92),($N92&gt;$DD92)))-EmptyLanes))</f>
        <v>8</v>
      </c>
      <c r="P92" s="99">
        <f>IF(N92=0,0,IF(N$6=0,0,IF(O92=0,0,IF(N95&gt;0,GalaDQPoints,VLOOKUP((O92+IF(O92=1,($AD92/10),IF(O92=2,($AE92/10),IF(O92=3,($AF92/10),IF(O92=4,($AG92/10),IF(O92=5,($AH92/10),IF(O92=6,($AI92/10),IF(O92=7,($AJ92/10),IF(O92=8,($AK92/10)))))))))),EventPointsList,2)))))</f>
        <v>8</v>
      </c>
      <c r="Q92" s="96">
        <f>IF(Q95 = 0,(0+TEXT(VLOOKUP($B92,Recording_ResultList,R$5+3,0),"00\:00\.00")),0+TEXT(DQRaceTime,"00\:00\.00"))</f>
        <v>8.4930555555555551E-4</v>
      </c>
      <c r="R92" s="98">
        <f>IF($Q92=0,0,IF(Q$6=0,0,IF($Q92&lt;1,SUM(($Q92&gt;$E92),($Q92&gt;$H92),($Q92&gt;$K92),($Q92&gt;$N92),($Q92&gt;$T92),($Q92&gt;$W92),($Q92&gt;$Z92),($Q92&gt;$DD92)))-EmptyLanes))</f>
        <v>4</v>
      </c>
      <c r="S92" s="99">
        <f>IF(Q92=0,0,IF(Q$6=0,0,IF(R92=0,0,IF(Q95&gt;0,GalaDQPoints,VLOOKUP((R92+IF(R92=1,($AD92/10),IF(R92=2,($AE92/10),IF(R92=3,($AF92/10),IF(R92=4,($AG92/10),IF(R92=5,($AH92/10),IF(R92=6,($AI92/10),IF(R92=7,($AJ92/10),IF(R92=8,($AK92/10)))))))))),EventPointsList,2)))))</f>
        <v>4</v>
      </c>
      <c r="T92" s="96">
        <f>IF(T95 = 0,(0+TEXT(VLOOKUP($B92,Recording_ResultList,U$5+3,0),"00\:00\.00")),0+TEXT(DQRaceTime,"00\:00\.00"))</f>
        <v>8.2314814814814826E-4</v>
      </c>
      <c r="U92" s="98">
        <f>IF($T92=0,0,IF(T$6=0,0,IF($Q92&lt;1,SUM(($T92&gt;$E92),($T92&gt;$H92),($T92&gt;$K92),($T92&gt;$N92),($T92&gt;$Q92),($T92&gt;$W92),($T92&gt;$Z92),($T92&gt;$DD92)))-EmptyLanes))</f>
        <v>2</v>
      </c>
      <c r="V92" s="99">
        <f>IF(T92=0,0,IF(T$6=0,0,IF(U92=0,0,IF(T95&gt;0,GalaDQPoints,VLOOKUP((U92+IF(U92=1,($AD92/10),IF(U92=2,($AE92/10),IF(U92=3,($AF92/10),IF(U92=4,($AG92/10),IF(U92=5,($AH92/10),IF(U92=6,($AI92/10),IF(U92=7,($AJ92/10),IF(U92=8,($AK92/10)))))))))),EventPointsList,2)))))</f>
        <v>2</v>
      </c>
      <c r="W92" s="96">
        <f>IF(W95 = 0,(0+TEXT(VLOOKUP($B92,Recording_ResultList,X$5+3,0),"00\:00\.00")),0+TEXT(DQRaceTime,"00\:00\.00"))</f>
        <v>8.7673611111111112E-4</v>
      </c>
      <c r="X92" s="98">
        <f>IF($W92=0,0,IF(W$6=0,0,IF($W92&lt;1,SUM(($W92&gt;$E92),($W92&gt;$H92),($W92&gt;$K92),($W92&gt;$N92),($W92&gt;$Q92),($W92&gt;$T92),($W92&gt;$Z92),($W92&gt;$DD92)))-EmptyLanes))</f>
        <v>7</v>
      </c>
      <c r="Y92" s="99">
        <f>IF(W92=0,0,IF(W$6=0,0,IF(X92=0,0,IF(W95&gt;0,GalaDQPoints,VLOOKUP((X92+IF(X92=1,($AD92/10),IF(X92=2,($AE92/10),IF(X92=3,($AF92/10),IF(X92=4,($AG92/10),IF(X92=5,($AH92/10),IF(X92=6,($AI92/10),IF(X92=7,($AJ92/10),IF(X92=8,($AK92/10)))))))))),EventPointsList,2)))))</f>
        <v>7</v>
      </c>
      <c r="Z92" s="96">
        <f>IF(Z95 = 0,(0+TEXT(VLOOKUP($B92,Recording_ResultList,AA$5+3,0),"00\:00\.00")),0+TEXT(DQRaceTime,"00\:00\.00"))</f>
        <v>8.1273148148148144E-4</v>
      </c>
      <c r="AA92" s="98">
        <f>IF($Z92=0,0,IF(Z$6=0,0,IF($Z92&lt;1,SUM(($Z92&gt;$E92),($Z92&gt;$H92),($Z92&gt;$K92),($Z92&gt;$N92),($Z92&gt;$Q92),($Z92&gt;$T92),($Z92&gt;$W92),($Z92&gt;$DD92)))-EmptyLanes))</f>
        <v>1</v>
      </c>
      <c r="AB92" s="100">
        <f>IF(Z92=0,0,IF(Z$6=0,0,IF(AA92=0,0,IF(Z95&gt;0,GalaDQPoints,VLOOKUP((AA92+IF(AA92=1,($AD92/10),IF(AA92=2,($AE92/10),IF(AA92=3,($AF92/10),IF(AA92=4,($AG92/10),IF(AA92=5,($AH92/10),IF(AA92=6,($AI92/10),IF(AA92=7,($AJ92/10),IF(AA92=8,($AK92/10)))))))))),EventPointsList,2)))))</f>
        <v>1</v>
      </c>
      <c r="AD92" s="121">
        <f>COUNTIF($F92,1) +COUNTIF($I92, 1)  + COUNTIF($L92, 1)+ COUNTIF($O92, 1)+ COUNTIF($R92, 1)+ COUNTIF($U92, 1)+ COUNTIF($X92, 1)+ COUNTIF($AA92,1)</f>
        <v>1</v>
      </c>
      <c r="AE92" s="122">
        <f>COUNTIF($F92,2) +COUNTIF($I92, 2)  + COUNTIF($L92, 2)+ COUNTIF($O92,2)+ COUNTIF($R92, 2)+ COUNTIF($U92, 2)+ COUNTIF($X92, 2)+ COUNTIF($AA92,2)</f>
        <v>1</v>
      </c>
      <c r="AF92" s="122">
        <f>COUNTIF($F92,3) +COUNTIF($I92, 3)  + COUNTIF($L92, 3)+ COUNTIF($O92, 3)+ COUNTIF($R92, 3)+ COUNTIF($U92, 3)+ COUNTIF($X92, 3)+ COUNTIF($AA92,3)</f>
        <v>1</v>
      </c>
      <c r="AG92" s="122">
        <f>COUNTIF($F92,4) +COUNTIF($I92, 4)  + COUNTIF($L92, 4)+ COUNTIF($O92, 4)+ COUNTIF($R92, 4)+ COUNTIF($U92, 4)+ COUNTIF($X92, 4)+ COUNTIF($AA92,4)</f>
        <v>1</v>
      </c>
      <c r="AH92" s="122">
        <f>COUNTIF($F92,5) +COUNTIF($I92, 5)  + COUNTIF($L92, 5)+ COUNTIF($O92, 5)+ COUNTIF($R92, 5)+ COUNTIF($U92, 5)+ COUNTIF($X92, 5)+ COUNTIF($AA92,5)</f>
        <v>1</v>
      </c>
      <c r="AI92" s="122">
        <f>COUNTIF($F92,6) +COUNTIF($I92, 6)  + COUNTIF($L92, 6)+ COUNTIF($O92, 6)+ COUNTIF($R92, 6)+ COUNTIF($U92, 6)+ COUNTIF($X92, 6)+ COUNTIF($AA92,6)</f>
        <v>1</v>
      </c>
      <c r="AJ92" s="122">
        <f>COUNTIF($F92,7) +COUNTIF($I92, 7)  + COUNTIF($L92, 7)+ COUNTIF($O92, 7)+ COUNTIF($R92, 7)+ COUNTIF($U92, 7)+ COUNTIF($X92, 7)+ COUNTIF($AA92,7)</f>
        <v>1</v>
      </c>
      <c r="AK92" s="123">
        <f>COUNTIF($F92,8) +COUNTIF($I92, 8)  + COUNTIF($L92, 8)+ COUNTIF($O92, 8)+ COUNTIF($R92, 8)+ COUNTIF($U92, 8)+ COUNTIF($X92, 8)+ COUNTIF($AA92,8)</f>
        <v>1</v>
      </c>
      <c r="AL92" s="70"/>
    </row>
    <row r="93" spans="1:38" ht="15.75" customHeight="1">
      <c r="A93" s="131">
        <f>A89+1</f>
        <v>21</v>
      </c>
      <c r="B93" s="532"/>
      <c r="C93" s="520" t="str">
        <f>IF(HSL_Format="Majors",IF(HSL_Division=1,VLOOKUP(B92,HMLD1_EventList,4,0),IF(HSL_Division=2,VLOOKUP(B92,HMLD2_EventList,4,0),VLOOKUP(B92,HMLD3_EventList,4,0))),IF(HSL_Division=1,VLOOKUP(B92,NutsD1_EventList,4,0),IF(HSL_Division=2,VLOOKUP(B92,NutsD2_EventList,4,0),VLOOKUP(B92,NutsD3_EventList,4,0)))) &amp; " " &amp; IF(HSL_Format="Majors",IF(HSL_Division=1,VLOOKUP(B92,HMLD1_EventList,5,0),IF(HSL_Division=2,VLOOKUP(B92,HMLD2_EventList,5,0),VLOOKUP(B92,HMLD3_EventList,5,0))),IF(HSL_Division=1,VLOOKUP(B92,NutsD1_EventList,5,0),IF(HSL_Division=2,VLOOKUP(B92,NutsD2_EventList,5,0),VLOOKUP(B92,NutsD3_EventList,5,0))))</f>
        <v>4x25m Medley Relay</v>
      </c>
      <c r="D93" s="536"/>
      <c r="E93" s="524" t="str">
        <f>IF(IFERROR(SEARCH("Relay",$C93),0) = 0, IF(IFERROR(SEARCH("Squadron",$C93),0) = 0, VLOOKUP($B92,Lane1_Swimmers,2,0), "Squadron"), "Relay Team")</f>
        <v>Relay Team</v>
      </c>
      <c r="F93" s="525"/>
      <c r="G93" s="526"/>
      <c r="H93" s="524" t="str">
        <f>IF(IFERROR(SEARCH("Relay",$C93),0) = 0, IF(IFERROR(SEARCH("Squadron",$C93),0) = 0, VLOOKUP($B92,Lane2_Swimmers,2,0), "Squadron"), "Relay Team")</f>
        <v>Relay Team</v>
      </c>
      <c r="I93" s="525"/>
      <c r="J93" s="526"/>
      <c r="K93" s="524" t="str">
        <f>IF(IFERROR(SEARCH("Relay",$C93),0) = 0, IF(IFERROR(SEARCH("Squadron",$C93),0) = 0, VLOOKUP($B92,Lane3_Swimmers,2,0), "Squadron"), "Relay Team")</f>
        <v>Relay Team</v>
      </c>
      <c r="L93" s="525"/>
      <c r="M93" s="526"/>
      <c r="N93" s="524" t="str">
        <f>IF(IFERROR(SEARCH("Relay",$C93),0) = 0, IF(IFERROR(SEARCH("Squadron",$C93),0) = 0, VLOOKUP($B92,Lane4_Swimmers,2,0), "Squadron"), "Relay Team")</f>
        <v>Relay Team</v>
      </c>
      <c r="O93" s="525"/>
      <c r="P93" s="526"/>
      <c r="Q93" s="524" t="str">
        <f>IF(IFERROR(SEARCH("Relay",$C93),0) = 0, IF(IFERROR(SEARCH("Squadron",$C93),0) = 0, VLOOKUP($B92,Lane5_Swimmers,2,0), "Squadron"), "Relay Team")</f>
        <v>Relay Team</v>
      </c>
      <c r="R93" s="525"/>
      <c r="S93" s="526"/>
      <c r="T93" s="524" t="str">
        <f>IF(IFERROR(SEARCH("Relay",$C93),0) = 0, IF(IFERROR(SEARCH("Squadron",$C93),0) = 0, VLOOKUP($B92,Lane6_Swimmers,2,0), "Squadron"), "Relay Team")</f>
        <v>Relay Team</v>
      </c>
      <c r="U93" s="525"/>
      <c r="V93" s="526"/>
      <c r="W93" s="524" t="str">
        <f>IF(IFERROR(SEARCH("Relay",$C93),0) = 0, IF(IFERROR(SEARCH("Squadron",$C93),0) = 0, VLOOKUP($B92,Lane7_Swimmers,2,0), "Squadron"), "Relay Team")</f>
        <v>Relay Team</v>
      </c>
      <c r="X93" s="525"/>
      <c r="Y93" s="526"/>
      <c r="Z93" s="524" t="str">
        <f>IF(IFERROR(SEARCH("Relay",$C93),0) = 0, IF(IFERROR(SEARCH("Squadron",$C93),0) = 0, VLOOKUP($B92,Lane7_Swimmers,2,0), "Squadron"), "Relay Team")</f>
        <v>Relay Team</v>
      </c>
      <c r="AA93" s="525"/>
      <c r="AB93" s="527"/>
    </row>
    <row r="94" spans="1:38" ht="15.75" customHeight="1">
      <c r="A94" s="131" t="str">
        <f>TEXT(B92, "#0") &amp; ":Placing"</f>
        <v>21:Placing</v>
      </c>
      <c r="B94" s="532"/>
      <c r="C94" s="520" t="s">
        <v>135</v>
      </c>
      <c r="D94" s="521"/>
      <c r="E94" s="126">
        <f>VLOOKUP(($B92 &amp; ":Placing"),Recording_ResultList,(F$5+3),0)</f>
        <v>5</v>
      </c>
      <c r="F94" s="522">
        <f>F92</f>
        <v>5</v>
      </c>
      <c r="G94" s="523"/>
      <c r="H94" s="126">
        <f>VLOOKUP(($B92 &amp; ":Placing"),Recording_ResultList,(I$5+3),0)</f>
        <v>3</v>
      </c>
      <c r="I94" s="522">
        <f>I92</f>
        <v>3</v>
      </c>
      <c r="J94" s="523"/>
      <c r="K94" s="126">
        <f>VLOOKUP(($B92 &amp; ":Placing"),Recording_ResultList,(L$5+3),0)</f>
        <v>6</v>
      </c>
      <c r="L94" s="522">
        <f>L92</f>
        <v>6</v>
      </c>
      <c r="M94" s="523"/>
      <c r="N94" s="126">
        <f>VLOOKUP(($B92 &amp; ":Placing"),Recording_ResultList,(O$5+3),0)</f>
        <v>8</v>
      </c>
      <c r="O94" s="522">
        <f>O92</f>
        <v>8</v>
      </c>
      <c r="P94" s="523"/>
      <c r="Q94" s="126">
        <f>VLOOKUP(($B92 &amp; ":Placing"),Recording_ResultList,(R$5+3),0)</f>
        <v>4</v>
      </c>
      <c r="R94" s="522">
        <f>R92</f>
        <v>4</v>
      </c>
      <c r="S94" s="523"/>
      <c r="T94" s="126">
        <f>VLOOKUP(($B92 &amp; ":Placing"),Recording_ResultList,(U$5+3),0)</f>
        <v>2</v>
      </c>
      <c r="U94" s="522">
        <f>U92</f>
        <v>2</v>
      </c>
      <c r="V94" s="523"/>
      <c r="W94" s="126">
        <f>VLOOKUP(($B92 &amp; ":Placing"),Recording_ResultList,(X$5+3),0)</f>
        <v>7</v>
      </c>
      <c r="X94" s="522">
        <f>X92</f>
        <v>7</v>
      </c>
      <c r="Y94" s="523"/>
      <c r="Z94" s="126">
        <f>VLOOKUP(($B92 &amp; ":Placing"),Recording_ResultList,(AA$5+3),0)</f>
        <v>1</v>
      </c>
      <c r="AA94" s="522">
        <f>AA92</f>
        <v>1</v>
      </c>
      <c r="AB94" s="523"/>
    </row>
    <row r="95" spans="1:38" ht="16" customHeight="1" thickBot="1">
      <c r="A95" s="131">
        <f>A91+1</f>
        <v>21</v>
      </c>
      <c r="B95" s="533"/>
      <c r="C95" s="537" t="s">
        <v>122</v>
      </c>
      <c r="D95" s="538"/>
      <c r="E95" s="528">
        <f>VLOOKUP(($B92 &amp; ": DQ Reason"),Recording_ResultList,(F$5+3),0)</f>
        <v>0</v>
      </c>
      <c r="F95" s="529"/>
      <c r="G95" s="530"/>
      <c r="H95" s="528">
        <f>VLOOKUP(($B92 &amp; ": DQ Reason"),Recording_ResultList,(I$5+3),0)</f>
        <v>0</v>
      </c>
      <c r="I95" s="529"/>
      <c r="J95" s="530"/>
      <c r="K95" s="528">
        <f>VLOOKUP(($B92 &amp; ": DQ Reason"),Recording_ResultList,(L$5+3),0)</f>
        <v>0</v>
      </c>
      <c r="L95" s="529"/>
      <c r="M95" s="530"/>
      <c r="N95" s="528">
        <f>VLOOKUP(($B92 &amp; ": DQ Reason"),Recording_ResultList,(O$5+3),0)</f>
        <v>0</v>
      </c>
      <c r="O95" s="529"/>
      <c r="P95" s="530"/>
      <c r="Q95" s="528">
        <f>VLOOKUP(($B92 &amp; ": DQ Reason"),Recording_ResultList,(R$5+3),0)</f>
        <v>0</v>
      </c>
      <c r="R95" s="529"/>
      <c r="S95" s="530"/>
      <c r="T95" s="528">
        <f>VLOOKUP(($B92 &amp; ": DQ Reason"),Recording_ResultList,(U$5+3),0)</f>
        <v>0</v>
      </c>
      <c r="U95" s="529"/>
      <c r="V95" s="530"/>
      <c r="W95" s="528">
        <f>VLOOKUP(($B92 &amp; ": DQ Reason"),Recording_ResultList,(X$5+3),0)</f>
        <v>0</v>
      </c>
      <c r="X95" s="529"/>
      <c r="Y95" s="530"/>
      <c r="Z95" s="528">
        <f>VLOOKUP(($B92 &amp; ": DQ Reason"),Recording_ResultList,(AA$5+3),0)</f>
        <v>0</v>
      </c>
      <c r="AA95" s="529"/>
      <c r="AB95" s="530"/>
      <c r="AC95" s="93">
        <f>COUNTIF(E95:AB95, "&gt;0")</f>
        <v>0</v>
      </c>
    </row>
    <row r="96" spans="1:38" ht="15" customHeight="1" thickBot="1">
      <c r="A96" s="131">
        <f>A92+1</f>
        <v>22</v>
      </c>
      <c r="B96" s="531">
        <f>A96</f>
        <v>22</v>
      </c>
      <c r="C96" s="534" t="str">
        <f>IF(HSL_Format="Majors",IF(HSL_Division=1,VLOOKUP(B96,HMLD1_EventList,3,0),IF(HSL_Division=2,VLOOKUP(B96,HMLD2_EventList,3,0),VLOOKUP(B96,HMLD3_EventList,3,0))),IF(HSL_Division=1,VLOOKUP(B96,NutsD1_EventList,3,0),IF(HSL_Division=2,VLOOKUP(B96,NutsD2_EventList,3,0),VLOOKUP(B96,NutsD3_EventList,3,0)))) &amp; " " &amp; IF(HSL_Format="Majors",IF(HSL_Division=1,VLOOKUP(B96,HMLD1_EventList,2,0),IF(HSL_Division=2,VLOOKUP(B96,HMLD2_EventList,2,0),VLOOKUP(B96,HMLD3_EventList,2,0))),IF(HSL_Division=1,VLOOKUP(B96,NutsD1_EventList,2,0),IF(HSL_Division=2,VLOOKUP(B96,NutsD2_EventList,2,0),VLOOKUP(B96,NutsD3_EventList,2,0))))</f>
        <v>Boys Under 13s</v>
      </c>
      <c r="D96" s="535"/>
      <c r="E96" s="96">
        <f>IF(E99 = 0,(0+TEXT(VLOOKUP($B96,Recording_ResultList,F$5+3,0),"00\:00\.00")),0+TEXT(DQRaceTime,"00\:00\.00"))</f>
        <v>9.1666666666666676E-4</v>
      </c>
      <c r="F96" s="98">
        <f>IF($E96=0,0,IF(E$6=0,0,IF($E96&lt;1,SUM(($E96&gt;$H96),($E96&gt;$K96),($E96&gt;$N96),($E96&gt;$Q96),($E96&gt;$T96),($E96&gt;$W96),($E96&gt;$Z96),($E96&gt;$DD96)))-EmptyLanes))</f>
        <v>5</v>
      </c>
      <c r="G96" s="99">
        <f>IF(E96=0,0,IF(E$6=0,0,IF(F96=0,0,IF(E99&gt;0,GalaDQPoints,VLOOKUP((F96+IF(F96=1,($AD96/10),IF(F96=2,($AE96/10),IF(F96=3,($AF96/10),IF(F96=4,($AG96/10),IF(F96=5,($AH96/10),IF(F96=6,($AI96/10),IF(F96=7,($AJ96/10),IF(F96=8,($AK96/10)))))))))),EventPointsList,2)))))</f>
        <v>5</v>
      </c>
      <c r="H96" s="96">
        <f>IF(H99 = 0,(0+TEXT(VLOOKUP($B96,Recording_ResultList,I$5+3,0),"00\:00\.00")),0+TEXT(DQRaceTime,"00\:00\.00"))</f>
        <v>8.8032407407407417E-4</v>
      </c>
      <c r="I96" s="98">
        <f>IF($H96=0,0,IF(H$6=0,0,IF($H96&lt;1,SUM(($H96&gt;$E96),($H96&gt;$K96),($H96&gt;$N96),($H96&gt;$Q96),($H96&gt;$T96),($H96&gt;$W96),($H96&gt;$Z96),($H96&gt;$DD96)))-EmptyLanes))</f>
        <v>3</v>
      </c>
      <c r="J96" s="99">
        <f>IF(H96=0,0,IF(H$6=0,0,IF(I96=0,0,IF(H99&gt;0,GalaDQPoints,VLOOKUP((I96+IF(I96=1,($AD96/10),IF(I96=2,($AE96/10),IF(I96=3,($AF96/10),IF(I96=4,($AG96/10),IF(I96=5,($AH96/10),IF(I96=6,($AI96/10),IF(I96=7,($AJ96/10),IF(I96=8,($AK96/10)))))))))),EventPointsList,2)))))</f>
        <v>3</v>
      </c>
      <c r="K96" s="96">
        <f>IF(K99 = 0,(0+TEXT(VLOOKUP($B96,Recording_ResultList,L$5+3,0),"00\:00\.00")),0+TEXT(DQRaceTime,"00\:00\.00"))</f>
        <v>8.8287037037037034E-4</v>
      </c>
      <c r="L96" s="98">
        <f>IF($K96=0,0,IF(K$6=0,0,IF($K96&lt;1,SUM(($K96&gt;$E96),($K96&gt;$H96),($K96&gt;$N96),($K96&gt;$Q96),($K96&gt;$T96),($K96&gt;$W96),($K96&gt;$Z96),($K96&gt;$DD96)))-EmptyLanes))</f>
        <v>4</v>
      </c>
      <c r="M96" s="99">
        <f>IF(K96=0,0,IF(K$6=0,0,IF(L96=0,0,IF(K99&gt;0,GalaDQPoints,VLOOKUP((L96+IF(L96=1,($AD96/10),IF(L96=2,($AE96/10),IF(L96=3,($AF96/10),IF(L96=4,($AG96/10),IF(L96=5,($AH96/10),IF(L96=6,($AI96/10),IF(L96=7,($AJ96/10),IF(L96=8,($AK96/10)))))))))),EventPointsList,2)))))</f>
        <v>4</v>
      </c>
      <c r="N96" s="96">
        <f>IF(N99 = 0,(0+TEXT(VLOOKUP($B96,Recording_ResultList,O$5+3,0),"00\:00\.00")),0+TEXT(DQRaceTime,"00\:00\.00"))</f>
        <v>8.6018518518518518E-4</v>
      </c>
      <c r="O96" s="98">
        <f>IF($N96=0,0,IF(N$6=0,0,IF($N96&lt;1,SUM(($N96&gt;$E96),($N96&gt;$H96),($N96&gt;$K96),($N96&gt;$Q96),($N96&gt;$T96),($N96&gt;$W96),($N96&gt;$Z96),($N96&gt;$DD96)))-EmptyLanes))</f>
        <v>2</v>
      </c>
      <c r="P96" s="99">
        <f>IF(N96=0,0,IF(N$6=0,0,IF(O96=0,0,IF(N99&gt;0,GalaDQPoints,VLOOKUP((O96+IF(O96=1,($AD96/10),IF(O96=2,($AE96/10),IF(O96=3,($AF96/10),IF(O96=4,($AG96/10),IF(O96=5,($AH96/10),IF(O96=6,($AI96/10),IF(O96=7,($AJ96/10),IF(O96=8,($AK96/10)))))))))),EventPointsList,2)))))</f>
        <v>2</v>
      </c>
      <c r="Q96" s="96">
        <f>IF(Q99 = 0,(0+TEXT(VLOOKUP($B96,Recording_ResultList,R$5+3,0),"00\:00\.00")),0+TEXT(DQRaceTime,"00\:00\.00"))</f>
        <v>8.1018518518518516E-4</v>
      </c>
      <c r="R96" s="98">
        <f>IF($Q96=0,0,IF(Q$6=0,0,IF($Q96&lt;1,SUM(($Q96&gt;$E96),($Q96&gt;$H96),($Q96&gt;$K96),($Q96&gt;$N96),($Q96&gt;$T96),($Q96&gt;$W96),($Q96&gt;$Z96),($Q96&gt;$DD96)))-EmptyLanes))</f>
        <v>1</v>
      </c>
      <c r="S96" s="99">
        <f>IF(Q96=0,0,IF(Q$6=0,0,IF(R96=0,0,IF(Q99&gt;0,GalaDQPoints,VLOOKUP((R96+IF(R96=1,($AD96/10),IF(R96=2,($AE96/10),IF(R96=3,($AF96/10),IF(R96=4,($AG96/10),IF(R96=5,($AH96/10),IF(R96=6,($AI96/10),IF(R96=7,($AJ96/10),IF(R96=8,($AK96/10)))))))))),EventPointsList,2)))))</f>
        <v>1</v>
      </c>
      <c r="T96" s="96">
        <f>IF(T99 = 0,(0+TEXT(VLOOKUP($B96,Recording_ResultList,U$5+3,0),"00\:00\.00")),0+TEXT(DQRaceTime,"00\:00\.00"))</f>
        <v>9.1793981481481468E-4</v>
      </c>
      <c r="U96" s="98">
        <f>IF($T96=0,0,IF(T$6=0,0,IF($Q96&lt;1,SUM(($T96&gt;$E96),($T96&gt;$H96),($T96&gt;$K96),($T96&gt;$N96),($T96&gt;$Q96),($T96&gt;$W96),($T96&gt;$Z96),($T96&gt;$DD96)))-EmptyLanes))</f>
        <v>6</v>
      </c>
      <c r="V96" s="99">
        <f>IF(T96=0,0,IF(T$6=0,0,IF(U96=0,0,IF(T99&gt;0,GalaDQPoints,VLOOKUP((U96+IF(U96=1,($AD96/10),IF(U96=2,($AE96/10),IF(U96=3,($AF96/10),IF(U96=4,($AG96/10),IF(U96=5,($AH96/10),IF(U96=6,($AI96/10),IF(U96=7,($AJ96/10),IF(U96=8,($AK96/10)))))))))),EventPointsList,2)))))</f>
        <v>6</v>
      </c>
      <c r="W96" s="96">
        <f>IF(W99 = 0,(0+TEXT(VLOOKUP($B96,Recording_ResultList,X$5+3,0),"00\:00\.00")),0+TEXT(DQRaceTime,"00\:00\.00"))</f>
        <v>4.1666550925925923E-2</v>
      </c>
      <c r="X96" s="98">
        <f>IF($W96=0,0,IF(W$6=0,0,IF($W96&lt;1,SUM(($W96&gt;$E96),($W96&gt;$H96),($W96&gt;$K96),($W96&gt;$N96),($W96&gt;$Q96),($W96&gt;$T96),($W96&gt;$Z96),($W96&gt;$DD96)))-EmptyLanes))</f>
        <v>7</v>
      </c>
      <c r="Y96" s="99">
        <f>IF(W96=0,0,IF(W$6=0,0,IF(X96=0,0,IF(W99&gt;0,GalaDQPoints,VLOOKUP((X96+IF(X96=1,($AD96/10),IF(X96=2,($AE96/10),IF(X96=3,($AF96/10),IF(X96=4,($AG96/10),IF(X96=5,($AH96/10),IF(X96=6,($AI96/10),IF(X96=7,($AJ96/10),IF(X96=8,($AK96/10)))))))))),EventPointsList,2)))))</f>
        <v>9</v>
      </c>
      <c r="Z96" s="96">
        <f>IF(Z99 = 0,(0+TEXT(VLOOKUP($B96,Recording_ResultList,AA$5+3,0),"00\:00\.00")),0+TEXT(DQRaceTime,"00\:00\.00"))</f>
        <v>4.1666550925925923E-2</v>
      </c>
      <c r="AA96" s="98">
        <f>IF($Z96=0,0,IF(Z$6=0,0,IF($Z96&lt;1,SUM(($Z96&gt;$E96),($Z96&gt;$H96),($Z96&gt;$K96),($Z96&gt;$N96),($Z96&gt;$Q96),($Z96&gt;$T96),($Z96&gt;$W96),($Z96&gt;$DD96)))-EmptyLanes))</f>
        <v>7</v>
      </c>
      <c r="AB96" s="100">
        <f>IF(Z96=0,0,IF(Z$6=0,0,IF(AA96=0,0,IF(Z99&gt;0,GalaDQPoints,VLOOKUP((AA96+IF(AA96=1,($AD96/10),IF(AA96=2,($AE96/10),IF(AA96=3,($AF96/10),IF(AA96=4,($AG96/10),IF(AA96=5,($AH96/10),IF(AA96=6,($AI96/10),IF(AA96=7,($AJ96/10),IF(AA96=8,($AK96/10)))))))))),EventPointsList,2)))))</f>
        <v>9</v>
      </c>
      <c r="AD96" s="121">
        <f>COUNTIF($F96,1) +COUNTIF($I96, 1)  + COUNTIF($L96, 1)+ COUNTIF($O96, 1)+ COUNTIF($R96, 1)+ COUNTIF($U96, 1)+ COUNTIF($X96, 1)+ COUNTIF($AA96,1)</f>
        <v>1</v>
      </c>
      <c r="AE96" s="122">
        <f>COUNTIF($F96,2) +COUNTIF($I96, 2)  + COUNTIF($L96, 2)+ COUNTIF($O96,2)+ COUNTIF($R96, 2)+ COUNTIF($U96, 2)+ COUNTIF($X96, 2)+ COUNTIF($AA96,2)</f>
        <v>1</v>
      </c>
      <c r="AF96" s="122">
        <f>COUNTIF($F96,3) +COUNTIF($I96, 3)  + COUNTIF($L96, 3)+ COUNTIF($O96, 3)+ COUNTIF($R96, 3)+ COUNTIF($U96, 3)+ COUNTIF($X96, 3)+ COUNTIF($AA96,3)</f>
        <v>1</v>
      </c>
      <c r="AG96" s="122">
        <f>COUNTIF($F96,4) +COUNTIF($I96, 4)  + COUNTIF($L96, 4)+ COUNTIF($O96, 4)+ COUNTIF($R96, 4)+ COUNTIF($U96, 4)+ COUNTIF($X96, 4)+ COUNTIF($AA96,4)</f>
        <v>1</v>
      </c>
      <c r="AH96" s="122">
        <f>COUNTIF($F96,5) +COUNTIF($I96, 5)  + COUNTIF($L96, 5)+ COUNTIF($O96, 5)+ COUNTIF($R96, 5)+ COUNTIF($U96, 5)+ COUNTIF($X96, 5)+ COUNTIF($AA96,5)</f>
        <v>1</v>
      </c>
      <c r="AI96" s="122">
        <f>COUNTIF($F96,6) +COUNTIF($I96, 6)  + COUNTIF($L96, 6)+ COUNTIF($O96, 6)+ COUNTIF($R96, 6)+ COUNTIF($U96, 6)+ COUNTIF($X96, 6)+ COUNTIF($AA96,6)</f>
        <v>1</v>
      </c>
      <c r="AJ96" s="122">
        <f>COUNTIF($F96,7) +COUNTIF($I96, 7)  + COUNTIF($L96, 7)+ COUNTIF($O96, 7)+ COUNTIF($R96, 7)+ COUNTIF($U96, 7)+ COUNTIF($X96, 7)+ COUNTIF($AA96,7)</f>
        <v>2</v>
      </c>
      <c r="AK96" s="123">
        <f>COUNTIF($F96,8) +COUNTIF($I96, 8)  + COUNTIF($L96, 8)+ COUNTIF($O96, 8)+ COUNTIF($R96, 8)+ COUNTIF($U96, 8)+ COUNTIF($X96, 8)+ COUNTIF($AA96,8)</f>
        <v>0</v>
      </c>
      <c r="AL96" s="70"/>
    </row>
    <row r="97" spans="1:38" ht="15.75" customHeight="1">
      <c r="A97" s="131">
        <f>A93+1</f>
        <v>22</v>
      </c>
      <c r="B97" s="532"/>
      <c r="C97" s="520" t="str">
        <f>IF(HSL_Format="Majors",IF(HSL_Division=1,VLOOKUP(B96,HMLD1_EventList,4,0),IF(HSL_Division=2,VLOOKUP(B96,HMLD2_EventList,4,0),VLOOKUP(B96,HMLD3_EventList,4,0))),IF(HSL_Division=1,VLOOKUP(B96,NutsD1_EventList,4,0),IF(HSL_Division=2,VLOOKUP(B96,NutsD2_EventList,4,0),VLOOKUP(B96,NutsD3_EventList,4,0)))) &amp; " " &amp; IF(HSL_Format="Majors",IF(HSL_Division=1,VLOOKUP(B96,HMLD1_EventList,5,0),IF(HSL_Division=2,VLOOKUP(B96,HMLD2_EventList,5,0),VLOOKUP(B96,HMLD3_EventList,5,0))),IF(HSL_Division=1,VLOOKUP(B96,NutsD1_EventList,5,0),IF(HSL_Division=2,VLOOKUP(B96,NutsD2_EventList,5,0),VLOOKUP(B96,NutsD3_EventList,5,0))))</f>
        <v>4x25m Medley Relay</v>
      </c>
      <c r="D97" s="536"/>
      <c r="E97" s="524" t="str">
        <f>IF(IFERROR(SEARCH("Relay",$C97),0) = 0, IF(IFERROR(SEARCH("Squadron",$C97),0) = 0, VLOOKUP($B96,Lane1_Swimmers,2,0), "Squadron"), "Relay Team")</f>
        <v>Relay Team</v>
      </c>
      <c r="F97" s="525"/>
      <c r="G97" s="526"/>
      <c r="H97" s="524" t="str">
        <f>IF(IFERROR(SEARCH("Relay",$C97),0) = 0, IF(IFERROR(SEARCH("Squadron",$C97),0) = 0, VLOOKUP($B96,Lane2_Swimmers,2,0), "Squadron"), "Relay Team")</f>
        <v>Relay Team</v>
      </c>
      <c r="I97" s="525"/>
      <c r="J97" s="526"/>
      <c r="K97" s="524" t="str">
        <f>IF(IFERROR(SEARCH("Relay",$C97),0) = 0, IF(IFERROR(SEARCH("Squadron",$C97),0) = 0, VLOOKUP($B96,Lane3_Swimmers,2,0), "Squadron"), "Relay Team")</f>
        <v>Relay Team</v>
      </c>
      <c r="L97" s="525"/>
      <c r="M97" s="526"/>
      <c r="N97" s="524" t="str">
        <f>IF(IFERROR(SEARCH("Relay",$C97),0) = 0, IF(IFERROR(SEARCH("Squadron",$C97),0) = 0, VLOOKUP($B96,Lane4_Swimmers,2,0), "Squadron"), "Relay Team")</f>
        <v>Relay Team</v>
      </c>
      <c r="O97" s="525"/>
      <c r="P97" s="526"/>
      <c r="Q97" s="524" t="str">
        <f>IF(IFERROR(SEARCH("Relay",$C97),0) = 0, IF(IFERROR(SEARCH("Squadron",$C97),0) = 0, VLOOKUP($B96,Lane5_Swimmers,2,0), "Squadron"), "Relay Team")</f>
        <v>Relay Team</v>
      </c>
      <c r="R97" s="525"/>
      <c r="S97" s="526"/>
      <c r="T97" s="524" t="str">
        <f>IF(IFERROR(SEARCH("Relay",$C97),0) = 0, IF(IFERROR(SEARCH("Squadron",$C97),0) = 0, VLOOKUP($B96,Lane6_Swimmers,2,0), "Squadron"), "Relay Team")</f>
        <v>Relay Team</v>
      </c>
      <c r="U97" s="525"/>
      <c r="V97" s="526"/>
      <c r="W97" s="524" t="str">
        <f>IF(IFERROR(SEARCH("Relay",$C97),0) = 0, IF(IFERROR(SEARCH("Squadron",$C97),0) = 0, VLOOKUP($B96,Lane7_Swimmers,2,0), "Squadron"), "Relay Team")</f>
        <v>Relay Team</v>
      </c>
      <c r="X97" s="525"/>
      <c r="Y97" s="526"/>
      <c r="Z97" s="524" t="str">
        <f>IF(IFERROR(SEARCH("Relay",$C97),0) = 0, IF(IFERROR(SEARCH("Squadron",$C97),0) = 0, VLOOKUP($B96,Lane7_Swimmers,2,0), "Squadron"), "Relay Team")</f>
        <v>Relay Team</v>
      </c>
      <c r="AA97" s="525"/>
      <c r="AB97" s="527"/>
    </row>
    <row r="98" spans="1:38" ht="15.75" customHeight="1">
      <c r="A98" s="131" t="str">
        <f>TEXT(B96, "#0") &amp; ":Placing"</f>
        <v>22:Placing</v>
      </c>
      <c r="B98" s="532"/>
      <c r="C98" s="520" t="s">
        <v>135</v>
      </c>
      <c r="D98" s="521"/>
      <c r="E98" s="126">
        <f>VLOOKUP(($B96 &amp; ":Placing"),Recording_ResultList,(F$5+3),0)</f>
        <v>5</v>
      </c>
      <c r="F98" s="522">
        <f>F96</f>
        <v>5</v>
      </c>
      <c r="G98" s="523"/>
      <c r="H98" s="126">
        <f>VLOOKUP(($B96 &amp; ":Placing"),Recording_ResultList,(I$5+3),0)</f>
        <v>3</v>
      </c>
      <c r="I98" s="522">
        <f>I96</f>
        <v>3</v>
      </c>
      <c r="J98" s="523"/>
      <c r="K98" s="126">
        <f>VLOOKUP(($B96 &amp; ":Placing"),Recording_ResultList,(L$5+3),0)</f>
        <v>4</v>
      </c>
      <c r="L98" s="522">
        <f>L96</f>
        <v>4</v>
      </c>
      <c r="M98" s="523"/>
      <c r="N98" s="126">
        <f>VLOOKUP(($B96 &amp; ":Placing"),Recording_ResultList,(O$5+3),0)</f>
        <v>2</v>
      </c>
      <c r="O98" s="522">
        <f>O96</f>
        <v>2</v>
      </c>
      <c r="P98" s="523"/>
      <c r="Q98" s="126">
        <f>VLOOKUP(($B96 &amp; ":Placing"),Recording_ResultList,(R$5+3),0)</f>
        <v>1</v>
      </c>
      <c r="R98" s="522">
        <f>R96</f>
        <v>1</v>
      </c>
      <c r="S98" s="523"/>
      <c r="T98" s="126">
        <f>VLOOKUP(($B96 &amp; ":Placing"),Recording_ResultList,(U$5+3),0)</f>
        <v>6</v>
      </c>
      <c r="U98" s="522">
        <f>U96</f>
        <v>6</v>
      </c>
      <c r="V98" s="523"/>
      <c r="W98" s="126">
        <f>VLOOKUP(($B96 &amp; ":Placing"),Recording_ResultList,(X$5+3),0)</f>
        <v>0</v>
      </c>
      <c r="X98" s="522">
        <f>X96</f>
        <v>7</v>
      </c>
      <c r="Y98" s="523"/>
      <c r="Z98" s="126">
        <f>VLOOKUP(($B96 &amp; ":Placing"),Recording_ResultList,(AA$5+3),0)</f>
        <v>0</v>
      </c>
      <c r="AA98" s="522">
        <f>AA96</f>
        <v>7</v>
      </c>
      <c r="AB98" s="523"/>
    </row>
    <row r="99" spans="1:38" ht="16" customHeight="1" thickBot="1">
      <c r="A99" s="131">
        <f>A95+1</f>
        <v>22</v>
      </c>
      <c r="B99" s="533"/>
      <c r="C99" s="537" t="s">
        <v>122</v>
      </c>
      <c r="D99" s="538"/>
      <c r="E99" s="528">
        <f>VLOOKUP(($B96 &amp; ": DQ Reason"),Recording_ResultList,(F$5+3),0)</f>
        <v>0</v>
      </c>
      <c r="F99" s="529"/>
      <c r="G99" s="530"/>
      <c r="H99" s="528">
        <f>VLOOKUP(($B96 &amp; ": DQ Reason"),Recording_ResultList,(I$5+3),0)</f>
        <v>0</v>
      </c>
      <c r="I99" s="529"/>
      <c r="J99" s="530"/>
      <c r="K99" s="528">
        <f>VLOOKUP(($B96 &amp; ": DQ Reason"),Recording_ResultList,(L$5+3),0)</f>
        <v>0</v>
      </c>
      <c r="L99" s="529"/>
      <c r="M99" s="530"/>
      <c r="N99" s="528">
        <f>VLOOKUP(($B96 &amp; ": DQ Reason"),Recording_ResultList,(O$5+3),0)</f>
        <v>0</v>
      </c>
      <c r="O99" s="529"/>
      <c r="P99" s="530"/>
      <c r="Q99" s="528">
        <f>VLOOKUP(($B96 &amp; ": DQ Reason"),Recording_ResultList,(R$5+3),0)</f>
        <v>0</v>
      </c>
      <c r="R99" s="529"/>
      <c r="S99" s="530"/>
      <c r="T99" s="528">
        <f>VLOOKUP(($B96 &amp; ": DQ Reason"),Recording_ResultList,(U$5+3),0)</f>
        <v>0</v>
      </c>
      <c r="U99" s="529"/>
      <c r="V99" s="530"/>
      <c r="W99" s="528">
        <f>VLOOKUP(($B96 &amp; ": DQ Reason"),Recording_ResultList,(X$5+3),0)</f>
        <v>10.11</v>
      </c>
      <c r="X99" s="529"/>
      <c r="Y99" s="530"/>
      <c r="Z99" s="528">
        <f>VLOOKUP(($B96 &amp; ": DQ Reason"),Recording_ResultList,(AA$5+3),0)</f>
        <v>10.11</v>
      </c>
      <c r="AA99" s="529"/>
      <c r="AB99" s="530"/>
      <c r="AC99" s="93">
        <f>COUNTIF(E99:AB99, "&gt;0")</f>
        <v>2</v>
      </c>
    </row>
    <row r="100" spans="1:38" ht="15" customHeight="1" thickBot="1">
      <c r="A100" s="131">
        <f>A96+1</f>
        <v>23</v>
      </c>
      <c r="B100" s="531">
        <f>A100</f>
        <v>23</v>
      </c>
      <c r="C100" s="534" t="str">
        <f>IF(HSL_Format="Majors",IF(HSL_Division=1,VLOOKUP(B100,HMLD1_EventList,3,0),IF(HSL_Division=2,VLOOKUP(B100,HMLD2_EventList,3,0),VLOOKUP(B100,HMLD3_EventList,3,0))),IF(HSL_Division=1,VLOOKUP(B100,NutsD1_EventList,3,0),IF(HSL_Division=2,VLOOKUP(B100,NutsD2_EventList,3,0),VLOOKUP(B100,NutsD3_EventList,3,0)))) &amp; " " &amp; IF(HSL_Format="Majors",IF(HSL_Division=1,VLOOKUP(B100,HMLD1_EventList,2,0),IF(HSL_Division=2,VLOOKUP(B100,HMLD2_EventList,2,0),VLOOKUP(B100,HMLD3_EventList,2,0))),IF(HSL_Division=1,VLOOKUP(B100,NutsD1_EventList,2,0),IF(HSL_Division=2,VLOOKUP(B100,NutsD2_EventList,2,0),VLOOKUP(B100,NutsD3_EventList,2,0))))</f>
        <v>Girls 9 Years</v>
      </c>
      <c r="D100" s="535"/>
      <c r="E100" s="96">
        <f>IF(E103 = 0,(0+TEXT(VLOOKUP($B100,Recording_ResultList,F$5+3,0),"00\:00\.00")),0+TEXT(DQRaceTime,"00\:00\.00"))</f>
        <v>3.0381944444444445E-4</v>
      </c>
      <c r="F100" s="98">
        <f>IF($E100=0,0,IF(E$6=0,0,IF($E100&lt;1,SUM(($E100&gt;$H100),($E100&gt;$K100),($E100&gt;$N100),($E100&gt;$Q100),($E100&gt;$T100),($E100&gt;$W100),($E100&gt;$Z100),($E100&gt;$DD100)))-EmptyLanes))</f>
        <v>5</v>
      </c>
      <c r="G100" s="99">
        <f>IF(E100=0,0,IF(E$6=0,0,IF(F100=0,0,IF(E103&gt;0,GalaDQPoints,VLOOKUP((F100+IF(F100=1,($AD100/10),IF(F100=2,($AE100/10),IF(F100=3,($AF100/10),IF(F100=4,($AG100/10),IF(F100=5,($AH100/10),IF(F100=6,($AI100/10),IF(F100=7,($AJ100/10),IF(F100=8,($AK100/10)))))))))),EventPointsList,2)))))</f>
        <v>5</v>
      </c>
      <c r="H100" s="96">
        <f>IF(H103 = 0,(0+TEXT(VLOOKUP($B100,Recording_ResultList,I$5+3,0),"00\:00\.00")),0+TEXT(DQRaceTime,"00\:00\.00"))</f>
        <v>2.879629629629629E-4</v>
      </c>
      <c r="I100" s="98">
        <f>IF($H100=0,0,IF(H$6=0,0,IF($H100&lt;1,SUM(($H100&gt;$E100),($H100&gt;$K100),($H100&gt;$N100),($H100&gt;$Q100),($H100&gt;$T100),($H100&gt;$W100),($H100&gt;$Z100),($H100&gt;$DD100)))-EmptyLanes))</f>
        <v>3</v>
      </c>
      <c r="J100" s="99">
        <f>IF(H100=0,0,IF(H$6=0,0,IF(I100=0,0,IF(H103&gt;0,GalaDQPoints,VLOOKUP((I100+IF(I100=1,($AD100/10),IF(I100=2,($AE100/10),IF(I100=3,($AF100/10),IF(I100=4,($AG100/10),IF(I100=5,($AH100/10),IF(I100=6,($AI100/10),IF(I100=7,($AJ100/10),IF(I100=8,($AK100/10)))))))))),EventPointsList,2)))))</f>
        <v>3</v>
      </c>
      <c r="K100" s="96">
        <f>IF(K103 = 0,(0+TEXT(VLOOKUP($B100,Recording_ResultList,L$5+3,0),"00\:00\.00")),0+TEXT(DQRaceTime,"00\:00\.00"))</f>
        <v>3.1250000000000001E-4</v>
      </c>
      <c r="L100" s="98">
        <f>IF($K100=0,0,IF(K$6=0,0,IF($K100&lt;1,SUM(($K100&gt;$E100),($K100&gt;$H100),($K100&gt;$N100),($K100&gt;$Q100),($K100&gt;$T100),($K100&gt;$W100),($K100&gt;$Z100),($K100&gt;$DD100)))-EmptyLanes))</f>
        <v>6</v>
      </c>
      <c r="M100" s="99">
        <f>IF(K100=0,0,IF(K$6=0,0,IF(L100=0,0,IF(K103&gt;0,GalaDQPoints,VLOOKUP((L100+IF(L100=1,($AD100/10),IF(L100=2,($AE100/10),IF(L100=3,($AF100/10),IF(L100=4,($AG100/10),IF(L100=5,($AH100/10),IF(L100=6,($AI100/10),IF(L100=7,($AJ100/10),IF(L100=8,($AK100/10)))))))))),EventPointsList,2)))))</f>
        <v>6</v>
      </c>
      <c r="N100" s="96">
        <f>IF(N103 = 0,(0+TEXT(VLOOKUP($B100,Recording_ResultList,O$5+3,0),"00\:00\.00")),0+TEXT(DQRaceTime,"00\:00\.00"))</f>
        <v>2.9189814814814817E-4</v>
      </c>
      <c r="O100" s="98">
        <f>IF($N100=0,0,IF(N$6=0,0,IF($N100&lt;1,SUM(($N100&gt;$E100),($N100&gt;$H100),($N100&gt;$K100),($N100&gt;$Q100),($N100&gt;$T100),($N100&gt;$W100),($N100&gt;$Z100),($N100&gt;$DD100)))-EmptyLanes))</f>
        <v>4</v>
      </c>
      <c r="P100" s="99">
        <f>IF(N100=0,0,IF(N$6=0,0,IF(O100=0,0,IF(N103&gt;0,GalaDQPoints,VLOOKUP((O100+IF(O100=1,($AD100/10),IF(O100=2,($AE100/10),IF(O100=3,($AF100/10),IF(O100=4,($AG100/10),IF(O100=5,($AH100/10),IF(O100=6,($AI100/10),IF(O100=7,($AJ100/10),IF(O100=8,($AK100/10)))))))))),EventPointsList,2)))))</f>
        <v>4</v>
      </c>
      <c r="Q100" s="96">
        <f>IF(Q103 = 0,(0+TEXT(VLOOKUP($B100,Recording_ResultList,R$5+3,0),"00\:00\.00")),0+TEXT(DQRaceTime,"00\:00\.00"))</f>
        <v>2.717592592592593E-4</v>
      </c>
      <c r="R100" s="98">
        <f>IF($Q100=0,0,IF(Q$6=0,0,IF($Q100&lt;1,SUM(($Q100&gt;$E100),($Q100&gt;$H100),($Q100&gt;$K100),($Q100&gt;$N100),($Q100&gt;$T100),($Q100&gt;$W100),($Q100&gt;$Z100),($Q100&gt;$DD100)))-EmptyLanes))</f>
        <v>2</v>
      </c>
      <c r="S100" s="99">
        <f>IF(Q100=0,0,IF(Q$6=0,0,IF(R100=0,0,IF(Q103&gt;0,GalaDQPoints,VLOOKUP((R100+IF(R100=1,($AD100/10),IF(R100=2,($AE100/10),IF(R100=3,($AF100/10),IF(R100=4,($AG100/10),IF(R100=5,($AH100/10),IF(R100=6,($AI100/10),IF(R100=7,($AJ100/10),IF(R100=8,($AK100/10)))))))))),EventPointsList,2)))))</f>
        <v>2</v>
      </c>
      <c r="T100" s="96">
        <f>IF(T103 = 0,(0+TEXT(VLOOKUP($B100,Recording_ResultList,U$5+3,0),"00\:00\.00")),0+TEXT(DQRaceTime,"00\:00\.00"))</f>
        <v>2.6805555555555556E-4</v>
      </c>
      <c r="U100" s="98">
        <f>IF($T100=0,0,IF(T$6=0,0,IF($Q100&lt;1,SUM(($T100&gt;$E100),($T100&gt;$H100),($T100&gt;$K100),($T100&gt;$N100),($T100&gt;$Q100),($T100&gt;$W100),($T100&gt;$Z100),($T100&gt;$DD100)))-EmptyLanes))</f>
        <v>1</v>
      </c>
      <c r="V100" s="99">
        <f>IF(T100=0,0,IF(T$6=0,0,IF(U100=0,0,IF(T103&gt;0,GalaDQPoints,VLOOKUP((U100+IF(U100=1,($AD100/10),IF(U100=2,($AE100/10),IF(U100=3,($AF100/10),IF(U100=4,($AG100/10),IF(U100=5,($AH100/10),IF(U100=6,($AI100/10),IF(U100=7,($AJ100/10),IF(U100=8,($AK100/10)))))))))),EventPointsList,2)))))</f>
        <v>1</v>
      </c>
      <c r="W100" s="96">
        <f>IF(W103 = 0,(0+TEXT(VLOOKUP($B100,Recording_ResultList,X$5+3,0),"00\:00\.00")),0+TEXT(DQRaceTime,"00\:00\.00"))</f>
        <v>3.1724537037037035E-4</v>
      </c>
      <c r="X100" s="98">
        <f>IF($W100=0,0,IF(W$6=0,0,IF($W100&lt;1,SUM(($W100&gt;$E100),($W100&gt;$H100),($W100&gt;$K100),($W100&gt;$N100),($W100&gt;$Q100),($W100&gt;$T100),($W100&gt;$Z100),($W100&gt;$DD100)))-EmptyLanes))</f>
        <v>7</v>
      </c>
      <c r="Y100" s="99">
        <f>IF(W100=0,0,IF(W$6=0,0,IF(X100=0,0,IF(W103&gt;0,GalaDQPoints,VLOOKUP((X100+IF(X100=1,($AD100/10),IF(X100=2,($AE100/10),IF(X100=3,($AF100/10),IF(X100=4,($AG100/10),IF(X100=5,($AH100/10),IF(X100=6,($AI100/10),IF(X100=7,($AJ100/10),IF(X100=8,($AK100/10)))))))))),EventPointsList,2)))))</f>
        <v>7</v>
      </c>
      <c r="Z100" s="96">
        <f>IF(Z103 = 0,(0+TEXT(VLOOKUP($B100,Recording_ResultList,AA$5+3,0),"00\:00\.00")),0+TEXT(DQRaceTime,"00\:00\.00"))</f>
        <v>3.2199074074074074E-4</v>
      </c>
      <c r="AA100" s="98">
        <f>IF($Z100=0,0,IF(Z$6=0,0,IF($Z100&lt;1,SUM(($Z100&gt;$E100),($Z100&gt;$H100),($Z100&gt;$K100),($Z100&gt;$N100),($Z100&gt;$Q100),($Z100&gt;$T100),($Z100&gt;$W100),($Z100&gt;$DD100)))-EmptyLanes))</f>
        <v>8</v>
      </c>
      <c r="AB100" s="100">
        <f>IF(Z100=0,0,IF(Z$6=0,0,IF(AA100=0,0,IF(Z103&gt;0,GalaDQPoints,VLOOKUP((AA100+IF(AA100=1,($AD100/10),IF(AA100=2,($AE100/10),IF(AA100=3,($AF100/10),IF(AA100=4,($AG100/10),IF(AA100=5,($AH100/10),IF(AA100=6,($AI100/10),IF(AA100=7,($AJ100/10),IF(AA100=8,($AK100/10)))))))))),EventPointsList,2)))))</f>
        <v>8</v>
      </c>
      <c r="AD100" s="121">
        <f>COUNTIF($F100,1) +COUNTIF($I100, 1)  + COUNTIF($L100, 1)+ COUNTIF($O100, 1)+ COUNTIF($R100, 1)+ COUNTIF($U100, 1)+ COUNTIF($X100, 1)+ COUNTIF($AA100,1)</f>
        <v>1</v>
      </c>
      <c r="AE100" s="122">
        <f>COUNTIF($F100,2) +COUNTIF($I100, 2)  + COUNTIF($L100, 2)+ COUNTIF($O100,2)+ COUNTIF($R100, 2)+ COUNTIF($U100, 2)+ COUNTIF($X100, 2)+ COUNTIF($AA100,2)</f>
        <v>1</v>
      </c>
      <c r="AF100" s="122">
        <f>COUNTIF($F100,3) +COUNTIF($I100, 3)  + COUNTIF($L100, 3)+ COUNTIF($O100, 3)+ COUNTIF($R100, 3)+ COUNTIF($U100, 3)+ COUNTIF($X100, 3)+ COUNTIF($AA100,3)</f>
        <v>1</v>
      </c>
      <c r="AG100" s="122">
        <f>COUNTIF($F100,4) +COUNTIF($I100, 4)  + COUNTIF($L100, 4)+ COUNTIF($O100, 4)+ COUNTIF($R100, 4)+ COUNTIF($U100, 4)+ COUNTIF($X100, 4)+ COUNTIF($AA100,4)</f>
        <v>1</v>
      </c>
      <c r="AH100" s="122">
        <f>COUNTIF($F100,5) +COUNTIF($I100, 5)  + COUNTIF($L100, 5)+ COUNTIF($O100, 5)+ COUNTIF($R100, 5)+ COUNTIF($U100, 5)+ COUNTIF($X100, 5)+ COUNTIF($AA100,5)</f>
        <v>1</v>
      </c>
      <c r="AI100" s="122">
        <f>COUNTIF($F100,6) +COUNTIF($I100, 6)  + COUNTIF($L100, 6)+ COUNTIF($O100, 6)+ COUNTIF($R100, 6)+ COUNTIF($U100, 6)+ COUNTIF($X100, 6)+ COUNTIF($AA100,6)</f>
        <v>1</v>
      </c>
      <c r="AJ100" s="122">
        <f>COUNTIF($F100,7) +COUNTIF($I100, 7)  + COUNTIF($L100, 7)+ COUNTIF($O100, 7)+ COUNTIF($R100, 7)+ COUNTIF($U100, 7)+ COUNTIF($X100, 7)+ COUNTIF($AA100,7)</f>
        <v>1</v>
      </c>
      <c r="AK100" s="123">
        <f>COUNTIF($F100,8) +COUNTIF($I100, 8)  + COUNTIF($L100, 8)+ COUNTIF($O100, 8)+ COUNTIF($R100, 8)+ COUNTIF($U100, 8)+ COUNTIF($X100, 8)+ COUNTIF($AA100,8)</f>
        <v>1</v>
      </c>
      <c r="AL100" s="70"/>
    </row>
    <row r="101" spans="1:38" ht="15.75" customHeight="1">
      <c r="A101" s="131">
        <f>A97+1</f>
        <v>23</v>
      </c>
      <c r="B101" s="532"/>
      <c r="C101" s="520" t="str">
        <f>IF(HSL_Format="Majors",IF(HSL_Division=1,VLOOKUP(B100,HMLD1_EventList,4,0),IF(HSL_Division=2,VLOOKUP(B100,HMLD2_EventList,4,0),VLOOKUP(B100,HMLD3_EventList,4,0))),IF(HSL_Division=1,VLOOKUP(B100,NutsD1_EventList,4,0),IF(HSL_Division=2,VLOOKUP(B100,NutsD2_EventList,4,0),VLOOKUP(B100,NutsD3_EventList,4,0)))) &amp; " " &amp; IF(HSL_Format="Majors",IF(HSL_Division=1,VLOOKUP(B100,HMLD1_EventList,5,0),IF(HSL_Division=2,VLOOKUP(B100,HMLD2_EventList,5,0),VLOOKUP(B100,HMLD3_EventList,5,0))),IF(HSL_Division=1,VLOOKUP(B100,NutsD1_EventList,5,0),IF(HSL_Division=2,VLOOKUP(B100,NutsD2_EventList,5,0),VLOOKUP(B100,NutsD3_EventList,5,0))))</f>
        <v>25m Backstroke</v>
      </c>
      <c r="D101" s="536"/>
      <c r="E101" s="524" t="str">
        <f>IF(IFERROR(SEARCH("Relay",$C101),0) = 0, IF(IFERROR(SEARCH("Squadron",$C101),0) = 0, VLOOKUP($B100,Lane1_Swimmers,2,0), "Squadron"), "Relay Team")</f>
        <v>Charlotte Hawes</v>
      </c>
      <c r="F101" s="525"/>
      <c r="G101" s="526"/>
      <c r="H101" s="524" t="str">
        <f>IF(IFERROR(SEARCH("Relay",$C101),0) = 0, IF(IFERROR(SEARCH("Squadron",$C101),0) = 0, VLOOKUP($B100,Lane2_Swimmers,2,0), "Squadron"), "Relay Team")</f>
        <v>Saya Khalili</v>
      </c>
      <c r="I101" s="525"/>
      <c r="J101" s="526"/>
      <c r="K101" s="524" t="str">
        <f>IF(IFERROR(SEARCH("Relay",$C101),0) = 0, IF(IFERROR(SEARCH("Squadron",$C101),0) = 0, VLOOKUP($B100,Lane3_Swimmers,2,0), "Squadron"), "Relay Team")</f>
        <v>Eva Coteman</v>
      </c>
      <c r="L101" s="525"/>
      <c r="M101" s="526"/>
      <c r="N101" s="524" t="str">
        <f>IF(IFERROR(SEARCH("Relay",$C101),0) = 0, IF(IFERROR(SEARCH("Squadron",$C101),0) = 0, VLOOKUP($B100,Lane4_Swimmers,2,0), "Squadron"), "Relay Team")</f>
        <v>Rebecca Lord</v>
      </c>
      <c r="O101" s="525"/>
      <c r="P101" s="526"/>
      <c r="Q101" s="524" t="str">
        <f>IF(IFERROR(SEARCH("Relay",$C101),0) = 0, IF(IFERROR(SEARCH("Squadron",$C101),0) = 0, VLOOKUP($B100,Lane5_Swimmers,2,0), "Squadron"), "Relay Team")</f>
        <v>Julia Brodowska</v>
      </c>
      <c r="R101" s="525"/>
      <c r="S101" s="526"/>
      <c r="T101" s="524" t="str">
        <f>IF(IFERROR(SEARCH("Relay",$C101),0) = 0, IF(IFERROR(SEARCH("Squadron",$C101),0) = 0, VLOOKUP($B100,Lane6_Swimmers,2,0), "Squadron"), "Relay Team")</f>
        <v>Abigail Humphreys</v>
      </c>
      <c r="U101" s="525"/>
      <c r="V101" s="526"/>
      <c r="W101" s="524" t="str">
        <f>IF(IFERROR(SEARCH("Relay",$C101),0) = 0, IF(IFERROR(SEARCH("Squadron",$C101),0) = 0, VLOOKUP($B100,Lane7_Swimmers,2,0), "Squadron"), "Relay Team")</f>
        <v>Sophie Williams</v>
      </c>
      <c r="X101" s="525"/>
      <c r="Y101" s="526"/>
      <c r="Z101" s="524" t="str">
        <f>IF(IFERROR(SEARCH("Relay",$C101),0) = 0, IF(IFERROR(SEARCH("Squadron",$C101),0) = 0, VLOOKUP($B100,Lane7_Swimmers,2,0), "Squadron"), "Relay Team")</f>
        <v>Sophie Williams</v>
      </c>
      <c r="AA101" s="525"/>
      <c r="AB101" s="527"/>
    </row>
    <row r="102" spans="1:38" ht="15.75" customHeight="1">
      <c r="A102" s="131" t="str">
        <f>TEXT(B100, "#0") &amp; ":Placing"</f>
        <v>23:Placing</v>
      </c>
      <c r="B102" s="532"/>
      <c r="C102" s="520" t="s">
        <v>135</v>
      </c>
      <c r="D102" s="521"/>
      <c r="E102" s="126">
        <f>VLOOKUP(($B100 &amp; ":Placing"),Recording_ResultList,(F$5+3),0)</f>
        <v>5</v>
      </c>
      <c r="F102" s="522">
        <f>F100</f>
        <v>5</v>
      </c>
      <c r="G102" s="523"/>
      <c r="H102" s="126">
        <f>VLOOKUP(($B100 &amp; ":Placing"),Recording_ResultList,(I$5+3),0)</f>
        <v>3</v>
      </c>
      <c r="I102" s="522">
        <f>I100</f>
        <v>3</v>
      </c>
      <c r="J102" s="523"/>
      <c r="K102" s="126">
        <f>VLOOKUP(($B100 &amp; ":Placing"),Recording_ResultList,(L$5+3),0)</f>
        <v>6</v>
      </c>
      <c r="L102" s="522">
        <f>L100</f>
        <v>6</v>
      </c>
      <c r="M102" s="523"/>
      <c r="N102" s="126">
        <f>VLOOKUP(($B100 &amp; ":Placing"),Recording_ResultList,(O$5+3),0)</f>
        <v>4</v>
      </c>
      <c r="O102" s="522">
        <f>O100</f>
        <v>4</v>
      </c>
      <c r="P102" s="523"/>
      <c r="Q102" s="126">
        <f>VLOOKUP(($B100 &amp; ":Placing"),Recording_ResultList,(R$5+3),0)</f>
        <v>2</v>
      </c>
      <c r="R102" s="522">
        <f>R100</f>
        <v>2</v>
      </c>
      <c r="S102" s="523"/>
      <c r="T102" s="126">
        <f>VLOOKUP(($B100 &amp; ":Placing"),Recording_ResultList,(U$5+3),0)</f>
        <v>1</v>
      </c>
      <c r="U102" s="522">
        <f>U100</f>
        <v>1</v>
      </c>
      <c r="V102" s="523"/>
      <c r="W102" s="126">
        <f>VLOOKUP(($B100 &amp; ":Placing"),Recording_ResultList,(X$5+3),0)</f>
        <v>7</v>
      </c>
      <c r="X102" s="522">
        <f>X100</f>
        <v>7</v>
      </c>
      <c r="Y102" s="523"/>
      <c r="Z102" s="126">
        <f>VLOOKUP(($B100 &amp; ":Placing"),Recording_ResultList,(AA$5+3),0)</f>
        <v>8</v>
      </c>
      <c r="AA102" s="522">
        <f>AA100</f>
        <v>8</v>
      </c>
      <c r="AB102" s="523"/>
    </row>
    <row r="103" spans="1:38" ht="16" customHeight="1" thickBot="1">
      <c r="A103" s="131">
        <f>A99+1</f>
        <v>23</v>
      </c>
      <c r="B103" s="533"/>
      <c r="C103" s="537" t="s">
        <v>122</v>
      </c>
      <c r="D103" s="538"/>
      <c r="E103" s="528">
        <f>VLOOKUP(($B100 &amp; ": DQ Reason"),Recording_ResultList,(F$5+3),0)</f>
        <v>0</v>
      </c>
      <c r="F103" s="529"/>
      <c r="G103" s="530"/>
      <c r="H103" s="528">
        <f>VLOOKUP(($B100 &amp; ": DQ Reason"),Recording_ResultList,(I$5+3),0)</f>
        <v>0</v>
      </c>
      <c r="I103" s="529"/>
      <c r="J103" s="530"/>
      <c r="K103" s="528">
        <f>VLOOKUP(($B100 &amp; ": DQ Reason"),Recording_ResultList,(L$5+3),0)</f>
        <v>0</v>
      </c>
      <c r="L103" s="529"/>
      <c r="M103" s="530"/>
      <c r="N103" s="528">
        <f>VLOOKUP(($B100 &amp; ": DQ Reason"),Recording_ResultList,(O$5+3),0)</f>
        <v>0</v>
      </c>
      <c r="O103" s="529"/>
      <c r="P103" s="530"/>
      <c r="Q103" s="528">
        <f>VLOOKUP(($B100 &amp; ": DQ Reason"),Recording_ResultList,(R$5+3),0)</f>
        <v>0</v>
      </c>
      <c r="R103" s="529"/>
      <c r="S103" s="530"/>
      <c r="T103" s="528">
        <f>VLOOKUP(($B100 &amp; ": DQ Reason"),Recording_ResultList,(U$5+3),0)</f>
        <v>0</v>
      </c>
      <c r="U103" s="529"/>
      <c r="V103" s="530"/>
      <c r="W103" s="528">
        <f>VLOOKUP(($B100 &amp; ": DQ Reason"),Recording_ResultList,(X$5+3),0)</f>
        <v>0</v>
      </c>
      <c r="X103" s="529"/>
      <c r="Y103" s="530"/>
      <c r="Z103" s="528">
        <f>VLOOKUP(($B100 &amp; ": DQ Reason"),Recording_ResultList,(AA$5+3),0)</f>
        <v>0</v>
      </c>
      <c r="AA103" s="529"/>
      <c r="AB103" s="530"/>
      <c r="AC103" s="93">
        <f>COUNTIF(E103:AB103, "&gt;0")</f>
        <v>0</v>
      </c>
    </row>
    <row r="104" spans="1:38" ht="15" customHeight="1" thickBot="1">
      <c r="A104" s="131">
        <f>A100+1</f>
        <v>24</v>
      </c>
      <c r="B104" s="531">
        <f>A104</f>
        <v>24</v>
      </c>
      <c r="C104" s="534" t="str">
        <f>IF(HSL_Format="Majors",IF(HSL_Division=1,VLOOKUP(B104,HMLD1_EventList,3,0),IF(HSL_Division=2,VLOOKUP(B104,HMLD2_EventList,3,0),VLOOKUP(B104,HMLD3_EventList,3,0))),IF(HSL_Division=1,VLOOKUP(B104,NutsD1_EventList,3,0),IF(HSL_Division=2,VLOOKUP(B104,NutsD2_EventList,3,0),VLOOKUP(B104,NutsD3_EventList,3,0)))) &amp; " " &amp; IF(HSL_Format="Majors",IF(HSL_Division=1,VLOOKUP(B104,HMLD1_EventList,2,0),IF(HSL_Division=2,VLOOKUP(B104,HMLD2_EventList,2,0),VLOOKUP(B104,HMLD3_EventList,2,0))),IF(HSL_Division=1,VLOOKUP(B104,NutsD1_EventList,2,0),IF(HSL_Division=2,VLOOKUP(B104,NutsD2_EventList,2,0),VLOOKUP(B104,NutsD3_EventList,2,0))))</f>
        <v>Boys 9 Years</v>
      </c>
      <c r="D104" s="535"/>
      <c r="E104" s="96">
        <f>IF(E107 = 0,(0+TEXT(VLOOKUP($B104,Recording_ResultList,F$5+3,0),"00\:00\.00")),0+TEXT(DQRaceTime,"00\:00\.00"))</f>
        <v>2.879629629629629E-4</v>
      </c>
      <c r="F104" s="98">
        <f>IF($E104=0,0,IF(E$6=0,0,IF($E104&lt;1,SUM(($E104&gt;$H104),($E104&gt;$K104),($E104&gt;$N104),($E104&gt;$Q104),($E104&gt;$T104),($E104&gt;$W104),($E104&gt;$Z104),($E104&gt;$DD104)))-EmptyLanes))</f>
        <v>6</v>
      </c>
      <c r="G104" s="99">
        <f>IF(E104=0,0,IF(E$6=0,0,IF(F104=0,0,IF(E107&gt;0,GalaDQPoints,VLOOKUP((F104+IF(F104=1,($AD104/10),IF(F104=2,($AE104/10),IF(F104=3,($AF104/10),IF(F104=4,($AG104/10),IF(F104=5,($AH104/10),IF(F104=6,($AI104/10),IF(F104=7,($AJ104/10),IF(F104=8,($AK104/10)))))))))),EventPointsList,2)))))</f>
        <v>6</v>
      </c>
      <c r="H104" s="96">
        <f>IF(H107 = 0,(0+TEXT(VLOOKUP($B104,Recording_ResultList,I$5+3,0),"00\:00\.00")),0+TEXT(DQRaceTime,"00\:00\.00"))</f>
        <v>2.5462962962962961E-4</v>
      </c>
      <c r="I104" s="98">
        <f>IF($H104=0,0,IF(H$6=0,0,IF($H104&lt;1,SUM(($H104&gt;$E104),($H104&gt;$K104),($H104&gt;$N104),($H104&gt;$Q104),($H104&gt;$T104),($H104&gt;$W104),($H104&gt;$Z104),($H104&gt;$DD104)))-EmptyLanes))</f>
        <v>1</v>
      </c>
      <c r="J104" s="99">
        <f>IF(H104=0,0,IF(H$6=0,0,IF(I104=0,0,IF(H107&gt;0,GalaDQPoints,VLOOKUP((I104+IF(I104=1,($AD104/10),IF(I104=2,($AE104/10),IF(I104=3,($AF104/10),IF(I104=4,($AG104/10),IF(I104=5,($AH104/10),IF(I104=6,($AI104/10),IF(I104=7,($AJ104/10),IF(I104=8,($AK104/10)))))))))),EventPointsList,2)))))</f>
        <v>1</v>
      </c>
      <c r="K104" s="96">
        <f>IF(K107 = 0,(0+TEXT(VLOOKUP($B104,Recording_ResultList,L$5+3,0),"00\:00\.00")),0+TEXT(DQRaceTime,"00\:00\.00"))</f>
        <v>2.7245370370370368E-4</v>
      </c>
      <c r="L104" s="98">
        <f>IF($K104=0,0,IF(K$6=0,0,IF($K104&lt;1,SUM(($K104&gt;$E104),($K104&gt;$H104),($K104&gt;$N104),($K104&gt;$Q104),($K104&gt;$T104),($K104&gt;$W104),($K104&gt;$Z104),($K104&gt;$DD104)))-EmptyLanes))</f>
        <v>4</v>
      </c>
      <c r="M104" s="99">
        <f>IF(K104=0,0,IF(K$6=0,0,IF(L104=0,0,IF(K107&gt;0,GalaDQPoints,VLOOKUP((L104+IF(L104=1,($AD104/10),IF(L104=2,($AE104/10),IF(L104=3,($AF104/10),IF(L104=4,($AG104/10),IF(L104=5,($AH104/10),IF(L104=6,($AI104/10),IF(L104=7,($AJ104/10),IF(L104=8,($AK104/10)))))))))),EventPointsList,2)))))</f>
        <v>4</v>
      </c>
      <c r="N104" s="96">
        <f>IF(N107 = 0,(0+TEXT(VLOOKUP($B104,Recording_ResultList,O$5+3,0),"00\:00\.00")),0+TEXT(DQRaceTime,"00\:00\.00"))</f>
        <v>3.0891203703703707E-4</v>
      </c>
      <c r="O104" s="98">
        <f>IF($N104=0,0,IF(N$6=0,0,IF($N104&lt;1,SUM(($N104&gt;$E104),($N104&gt;$H104),($N104&gt;$K104),($N104&gt;$Q104),($N104&gt;$T104),($N104&gt;$W104),($N104&gt;$Z104),($N104&gt;$DD104)))-EmptyLanes))</f>
        <v>7</v>
      </c>
      <c r="P104" s="99">
        <f>IF(N104=0,0,IF(N$6=0,0,IF(O104=0,0,IF(N107&gt;0,GalaDQPoints,VLOOKUP((O104+IF(O104=1,($AD104/10),IF(O104=2,($AE104/10),IF(O104=3,($AF104/10),IF(O104=4,($AG104/10),IF(O104=5,($AH104/10),IF(O104=6,($AI104/10),IF(O104=7,($AJ104/10),IF(O104=8,($AK104/10)))))))))),EventPointsList,2)))))</f>
        <v>7</v>
      </c>
      <c r="Q104" s="96">
        <f>IF(Q107 = 0,(0+TEXT(VLOOKUP($B104,Recording_ResultList,R$5+3,0),"00\:00\.00")),0+TEXT(DQRaceTime,"00\:00\.00"))</f>
        <v>2.5810185185185186E-4</v>
      </c>
      <c r="R104" s="98">
        <f>IF($Q104=0,0,IF(Q$6=0,0,IF($Q104&lt;1,SUM(($Q104&gt;$E104),($Q104&gt;$H104),($Q104&gt;$K104),($Q104&gt;$N104),($Q104&gt;$T104),($Q104&gt;$W104),($Q104&gt;$Z104),($Q104&gt;$DD104)))-EmptyLanes))</f>
        <v>2</v>
      </c>
      <c r="S104" s="99">
        <f>IF(Q104=0,0,IF(Q$6=0,0,IF(R104=0,0,IF(Q107&gt;0,GalaDQPoints,VLOOKUP((R104+IF(R104=1,($AD104/10),IF(R104=2,($AE104/10),IF(R104=3,($AF104/10),IF(R104=4,($AG104/10),IF(R104=5,($AH104/10),IF(R104=6,($AI104/10),IF(R104=7,($AJ104/10),IF(R104=8,($AK104/10)))))))))),EventPointsList,2)))))</f>
        <v>2</v>
      </c>
      <c r="T104" s="96">
        <f>IF(T107 = 0,(0+TEXT(VLOOKUP($B104,Recording_ResultList,U$5+3,0),"00\:00\.00")),0+TEXT(DQRaceTime,"00\:00\.00"))</f>
        <v>3.6666666666666667E-4</v>
      </c>
      <c r="U104" s="98">
        <f>IF($T104=0,0,IF(T$6=0,0,IF($Q104&lt;1,SUM(($T104&gt;$E104),($T104&gt;$H104),($T104&gt;$K104),($T104&gt;$N104),($T104&gt;$Q104),($T104&gt;$W104),($T104&gt;$Z104),($T104&gt;$DD104)))-EmptyLanes))</f>
        <v>8</v>
      </c>
      <c r="V104" s="99">
        <f>IF(T104=0,0,IF(T$6=0,0,IF(U104=0,0,IF(T107&gt;0,GalaDQPoints,VLOOKUP((U104+IF(U104=1,($AD104/10),IF(U104=2,($AE104/10),IF(U104=3,($AF104/10),IF(U104=4,($AG104/10),IF(U104=5,($AH104/10),IF(U104=6,($AI104/10),IF(U104=7,($AJ104/10),IF(U104=8,($AK104/10)))))))))),EventPointsList,2)))))</f>
        <v>8</v>
      </c>
      <c r="W104" s="96">
        <f>IF(W107 = 0,(0+TEXT(VLOOKUP($B104,Recording_ResultList,X$5+3,0),"00\:00\.00")),0+TEXT(DQRaceTime,"00\:00\.00"))</f>
        <v>2.72337962962963E-4</v>
      </c>
      <c r="X104" s="98">
        <f>IF($W104=0,0,IF(W$6=0,0,IF($W104&lt;1,SUM(($W104&gt;$E104),($W104&gt;$H104),($W104&gt;$K104),($W104&gt;$N104),($W104&gt;$Q104),($W104&gt;$T104),($W104&gt;$Z104),($W104&gt;$DD104)))-EmptyLanes))</f>
        <v>3</v>
      </c>
      <c r="Y104" s="99">
        <f>IF(W104=0,0,IF(W$6=0,0,IF(X104=0,0,IF(W107&gt;0,GalaDQPoints,VLOOKUP((X104+IF(X104=1,($AD104/10),IF(X104=2,($AE104/10),IF(X104=3,($AF104/10),IF(X104=4,($AG104/10),IF(X104=5,($AH104/10),IF(X104=6,($AI104/10),IF(X104=7,($AJ104/10),IF(X104=8,($AK104/10)))))))))),EventPointsList,2)))))</f>
        <v>3</v>
      </c>
      <c r="Z104" s="96">
        <f>IF(Z107 = 0,(0+TEXT(VLOOKUP($B104,Recording_ResultList,AA$5+3,0),"00\:00\.00")),0+TEXT(DQRaceTime,"00\:00\.00"))</f>
        <v>2.78125E-4</v>
      </c>
      <c r="AA104" s="98">
        <f>IF($Z104=0,0,IF(Z$6=0,0,IF($Z104&lt;1,SUM(($Z104&gt;$E104),($Z104&gt;$H104),($Z104&gt;$K104),($Z104&gt;$N104),($Z104&gt;$Q104),($Z104&gt;$T104),($Z104&gt;$W104),($Z104&gt;$DD104)))-EmptyLanes))</f>
        <v>5</v>
      </c>
      <c r="AB104" s="100">
        <f>IF(Z104=0,0,IF(Z$6=0,0,IF(AA104=0,0,IF(Z107&gt;0,GalaDQPoints,VLOOKUP((AA104+IF(AA104=1,($AD104/10),IF(AA104=2,($AE104/10),IF(AA104=3,($AF104/10),IF(AA104=4,($AG104/10),IF(AA104=5,($AH104/10),IF(AA104=6,($AI104/10),IF(AA104=7,($AJ104/10),IF(AA104=8,($AK104/10)))))))))),EventPointsList,2)))))</f>
        <v>5</v>
      </c>
      <c r="AD104" s="121">
        <f>COUNTIF($F104,1) +COUNTIF($I104, 1)  + COUNTIF($L104, 1)+ COUNTIF($O104, 1)+ COUNTIF($R104, 1)+ COUNTIF($U104, 1)+ COUNTIF($X104, 1)+ COUNTIF($AA104,1)</f>
        <v>1</v>
      </c>
      <c r="AE104" s="122">
        <f>COUNTIF($F104,2) +COUNTIF($I104, 2)  + COUNTIF($L104, 2)+ COUNTIF($O104,2)+ COUNTIF($R104, 2)+ COUNTIF($U104, 2)+ COUNTIF($X104, 2)+ COUNTIF($AA104,2)</f>
        <v>1</v>
      </c>
      <c r="AF104" s="122">
        <f>COUNTIF($F104,3) +COUNTIF($I104, 3)  + COUNTIF($L104, 3)+ COUNTIF($O104, 3)+ COUNTIF($R104, 3)+ COUNTIF($U104, 3)+ COUNTIF($X104, 3)+ COUNTIF($AA104,3)</f>
        <v>1</v>
      </c>
      <c r="AG104" s="122">
        <f>COUNTIF($F104,4) +COUNTIF($I104, 4)  + COUNTIF($L104, 4)+ COUNTIF($O104, 4)+ COUNTIF($R104, 4)+ COUNTIF($U104, 4)+ COUNTIF($X104, 4)+ COUNTIF($AA104,4)</f>
        <v>1</v>
      </c>
      <c r="AH104" s="122">
        <f>COUNTIF($F104,5) +COUNTIF($I104, 5)  + COUNTIF($L104, 5)+ COUNTIF($O104, 5)+ COUNTIF($R104, 5)+ COUNTIF($U104, 5)+ COUNTIF($X104, 5)+ COUNTIF($AA104,5)</f>
        <v>1</v>
      </c>
      <c r="AI104" s="122">
        <f>COUNTIF($F104,6) +COUNTIF($I104, 6)  + COUNTIF($L104, 6)+ COUNTIF($O104, 6)+ COUNTIF($R104, 6)+ COUNTIF($U104, 6)+ COUNTIF($X104, 6)+ COUNTIF($AA104,6)</f>
        <v>1</v>
      </c>
      <c r="AJ104" s="122">
        <f>COUNTIF($F104,7) +COUNTIF($I104, 7)  + COUNTIF($L104, 7)+ COUNTIF($O104, 7)+ COUNTIF($R104, 7)+ COUNTIF($U104, 7)+ COUNTIF($X104, 7)+ COUNTIF($AA104,7)</f>
        <v>1</v>
      </c>
      <c r="AK104" s="123">
        <f>COUNTIF($F104,8) +COUNTIF($I104, 8)  + COUNTIF($L104, 8)+ COUNTIF($O104, 8)+ COUNTIF($R104, 8)+ COUNTIF($U104, 8)+ COUNTIF($X104, 8)+ COUNTIF($AA104,8)</f>
        <v>1</v>
      </c>
      <c r="AL104" s="70"/>
    </row>
    <row r="105" spans="1:38" ht="15.75" customHeight="1">
      <c r="A105" s="131">
        <f>A101+1</f>
        <v>24</v>
      </c>
      <c r="B105" s="532"/>
      <c r="C105" s="520" t="str">
        <f>IF(HSL_Format="Majors",IF(HSL_Division=1,VLOOKUP(B104,HMLD1_EventList,4,0),IF(HSL_Division=2,VLOOKUP(B104,HMLD2_EventList,4,0),VLOOKUP(B104,HMLD3_EventList,4,0))),IF(HSL_Division=1,VLOOKUP(B104,NutsD1_EventList,4,0),IF(HSL_Division=2,VLOOKUP(B104,NutsD2_EventList,4,0),VLOOKUP(B104,NutsD3_EventList,4,0)))) &amp; " " &amp; IF(HSL_Format="Majors",IF(HSL_Division=1,VLOOKUP(B104,HMLD1_EventList,5,0),IF(HSL_Division=2,VLOOKUP(B104,HMLD2_EventList,5,0),VLOOKUP(B104,HMLD3_EventList,5,0))),IF(HSL_Division=1,VLOOKUP(B104,NutsD1_EventList,5,0),IF(HSL_Division=2,VLOOKUP(B104,NutsD2_EventList,5,0),VLOOKUP(B104,NutsD3_EventList,5,0))))</f>
        <v>25m Backstroke</v>
      </c>
      <c r="D105" s="536"/>
      <c r="E105" s="524" t="str">
        <f>IF(IFERROR(SEARCH("Relay",$C105),0) = 0, IF(IFERROR(SEARCH("Squadron",$C105),0) = 0, VLOOKUP($B104,Lane1_Swimmers,2,0), "Squadron"), "Relay Team")</f>
        <v>Albert Moriarty</v>
      </c>
      <c r="F105" s="525"/>
      <c r="G105" s="526"/>
      <c r="H105" s="524" t="str">
        <f>IF(IFERROR(SEARCH("Relay",$C105),0) = 0, IF(IFERROR(SEARCH("Squadron",$C105),0) = 0, VLOOKUP($B104,Lane2_Swimmers,2,0), "Squadron"), "Relay Team")</f>
        <v>Lawson Gray</v>
      </c>
      <c r="I105" s="525"/>
      <c r="J105" s="526"/>
      <c r="K105" s="524" t="str">
        <f>IF(IFERROR(SEARCH("Relay",$C105),0) = 0, IF(IFERROR(SEARCH("Squadron",$C105),0) = 0, VLOOKUP($B104,Lane3_Swimmers,2,0), "Squadron"), "Relay Team")</f>
        <v>Dinil Rodrigo</v>
      </c>
      <c r="L105" s="525"/>
      <c r="M105" s="526"/>
      <c r="N105" s="524" t="str">
        <f>IF(IFERROR(SEARCH("Relay",$C105),0) = 0, IF(IFERROR(SEARCH("Squadron",$C105),0) = 0, VLOOKUP($B104,Lane4_Swimmers,2,0), "Squadron"), "Relay Team")</f>
        <v>Samuel Martin</v>
      </c>
      <c r="O105" s="525"/>
      <c r="P105" s="526"/>
      <c r="Q105" s="524" t="str">
        <f>IF(IFERROR(SEARCH("Relay",$C105),0) = 0, IF(IFERROR(SEARCH("Squadron",$C105),0) = 0, VLOOKUP($B104,Lane5_Swimmers,2,0), "Squadron"), "Relay Team")</f>
        <v>Max Uroda</v>
      </c>
      <c r="R105" s="525"/>
      <c r="S105" s="526"/>
      <c r="T105" s="524" t="str">
        <f>IF(IFERROR(SEARCH("Relay",$C105),0) = 0, IF(IFERROR(SEARCH("Squadron",$C105),0) = 0, VLOOKUP($B104,Lane6_Swimmers,2,0), "Squadron"), "Relay Team")</f>
        <v>Jonathan Davis</v>
      </c>
      <c r="U105" s="525"/>
      <c r="V105" s="526"/>
      <c r="W105" s="524" t="str">
        <f>IF(IFERROR(SEARCH("Relay",$C105),0) = 0, IF(IFERROR(SEARCH("Squadron",$C105),0) = 0, VLOOKUP($B104,Lane7_Swimmers,2,0), "Squadron"), "Relay Team")</f>
        <v>Samuel Artingstall</v>
      </c>
      <c r="X105" s="525"/>
      <c r="Y105" s="526"/>
      <c r="Z105" s="524" t="str">
        <f>IF(IFERROR(SEARCH("Relay",$C105),0) = 0, IF(IFERROR(SEARCH("Squadron",$C105),0) = 0, VLOOKUP($B104,Lane7_Swimmers,2,0), "Squadron"), "Relay Team")</f>
        <v>Samuel Artingstall</v>
      </c>
      <c r="AA105" s="525"/>
      <c r="AB105" s="527"/>
    </row>
    <row r="106" spans="1:38" ht="15.75" customHeight="1">
      <c r="A106" s="131" t="str">
        <f>TEXT(B104, "#0") &amp; ":Placing"</f>
        <v>24:Placing</v>
      </c>
      <c r="B106" s="532"/>
      <c r="C106" s="520" t="s">
        <v>135</v>
      </c>
      <c r="D106" s="521"/>
      <c r="E106" s="126">
        <f>VLOOKUP(($B104 &amp; ":Placing"),Recording_ResultList,(F$5+3),0)</f>
        <v>6</v>
      </c>
      <c r="F106" s="522">
        <f>F104</f>
        <v>6</v>
      </c>
      <c r="G106" s="523"/>
      <c r="H106" s="126">
        <f>VLOOKUP(($B104 &amp; ":Placing"),Recording_ResultList,(I$5+3),0)</f>
        <v>1</v>
      </c>
      <c r="I106" s="522">
        <f>I104</f>
        <v>1</v>
      </c>
      <c r="J106" s="523"/>
      <c r="K106" s="126">
        <f>VLOOKUP(($B104 &amp; ":Placing"),Recording_ResultList,(L$5+3),0)</f>
        <v>4</v>
      </c>
      <c r="L106" s="522">
        <f>L104</f>
        <v>4</v>
      </c>
      <c r="M106" s="523"/>
      <c r="N106" s="126">
        <f>VLOOKUP(($B104 &amp; ":Placing"),Recording_ResultList,(O$5+3),0)</f>
        <v>7</v>
      </c>
      <c r="O106" s="522">
        <f>O104</f>
        <v>7</v>
      </c>
      <c r="P106" s="523"/>
      <c r="Q106" s="126">
        <f>VLOOKUP(($B104 &amp; ":Placing"),Recording_ResultList,(R$5+3),0)</f>
        <v>2</v>
      </c>
      <c r="R106" s="522">
        <f>R104</f>
        <v>2</v>
      </c>
      <c r="S106" s="523"/>
      <c r="T106" s="126">
        <f>VLOOKUP(($B104 &amp; ":Placing"),Recording_ResultList,(U$5+3),0)</f>
        <v>8</v>
      </c>
      <c r="U106" s="522">
        <f>U104</f>
        <v>8</v>
      </c>
      <c r="V106" s="523"/>
      <c r="W106" s="126">
        <f>VLOOKUP(($B104 &amp; ":Placing"),Recording_ResultList,(X$5+3),0)</f>
        <v>3</v>
      </c>
      <c r="X106" s="522">
        <f>X104</f>
        <v>3</v>
      </c>
      <c r="Y106" s="523"/>
      <c r="Z106" s="126">
        <f>VLOOKUP(($B104 &amp; ":Placing"),Recording_ResultList,(AA$5+3),0)</f>
        <v>5</v>
      </c>
      <c r="AA106" s="522">
        <f>AA104</f>
        <v>5</v>
      </c>
      <c r="AB106" s="523"/>
    </row>
    <row r="107" spans="1:38" ht="16" customHeight="1" thickBot="1">
      <c r="A107" s="131">
        <f>A103+1</f>
        <v>24</v>
      </c>
      <c r="B107" s="533"/>
      <c r="C107" s="537" t="s">
        <v>122</v>
      </c>
      <c r="D107" s="538"/>
      <c r="E107" s="528">
        <f>VLOOKUP(($B104 &amp; ": DQ Reason"),Recording_ResultList,(F$5+3),0)</f>
        <v>0</v>
      </c>
      <c r="F107" s="529"/>
      <c r="G107" s="530"/>
      <c r="H107" s="528">
        <f>VLOOKUP(($B104 &amp; ": DQ Reason"),Recording_ResultList,(I$5+3),0)</f>
        <v>0</v>
      </c>
      <c r="I107" s="529"/>
      <c r="J107" s="530"/>
      <c r="K107" s="528">
        <f>VLOOKUP(($B104 &amp; ": DQ Reason"),Recording_ResultList,(L$5+3),0)</f>
        <v>0</v>
      </c>
      <c r="L107" s="529"/>
      <c r="M107" s="530"/>
      <c r="N107" s="528">
        <f>VLOOKUP(($B104 &amp; ": DQ Reason"),Recording_ResultList,(O$5+3),0)</f>
        <v>0</v>
      </c>
      <c r="O107" s="529"/>
      <c r="P107" s="530"/>
      <c r="Q107" s="528">
        <f>VLOOKUP(($B104 &amp; ": DQ Reason"),Recording_ResultList,(R$5+3),0)</f>
        <v>0</v>
      </c>
      <c r="R107" s="529"/>
      <c r="S107" s="530"/>
      <c r="T107" s="528">
        <f>VLOOKUP(($B104 &amp; ": DQ Reason"),Recording_ResultList,(U$5+3),0)</f>
        <v>0</v>
      </c>
      <c r="U107" s="529"/>
      <c r="V107" s="530"/>
      <c r="W107" s="528">
        <f>VLOOKUP(($B104 &amp; ": DQ Reason"),Recording_ResultList,(X$5+3),0)</f>
        <v>0</v>
      </c>
      <c r="X107" s="529"/>
      <c r="Y107" s="530"/>
      <c r="Z107" s="528">
        <f>VLOOKUP(($B104 &amp; ": DQ Reason"),Recording_ResultList,(AA$5+3),0)</f>
        <v>0</v>
      </c>
      <c r="AA107" s="529"/>
      <c r="AB107" s="530"/>
      <c r="AC107" s="93">
        <f>COUNTIF(E107:AB107, "&gt;0")</f>
        <v>0</v>
      </c>
    </row>
    <row r="108" spans="1:38" ht="15.75" customHeight="1" thickBot="1">
      <c r="A108" s="131">
        <f>A104+1</f>
        <v>25</v>
      </c>
      <c r="B108" s="531">
        <f>A108</f>
        <v>25</v>
      </c>
      <c r="C108" s="534" t="str">
        <f>IF(HSL_Format="Majors",IF(HSL_Division=1,VLOOKUP(B108,HMLD1_EventList,3,0),IF(HSL_Division=2,VLOOKUP(B108,HMLD2_EventList,3,0),VLOOKUP(B108,HMLD3_EventList,3,0))),IF(HSL_Division=1,VLOOKUP(B108,NutsD1_EventList,3,0),IF(HSL_Division=2,VLOOKUP(B108,NutsD2_EventList,3,0),VLOOKUP(B108,NutsD3_EventList,3,0)))) &amp; " " &amp; IF(HSL_Format="Majors",IF(HSL_Division=1,VLOOKUP(B108,HMLD1_EventList,2,0),IF(HSL_Division=2,VLOOKUP(B108,HMLD2_EventList,2,0),VLOOKUP(B108,HMLD3_EventList,2,0))),IF(HSL_Division=1,VLOOKUP(B108,NutsD1_EventList,2,0),IF(HSL_Division=2,VLOOKUP(B108,NutsD2_EventList,2,0),VLOOKUP(B108,NutsD3_EventList,2,0))))</f>
        <v>Girls Under 11s</v>
      </c>
      <c r="D108" s="535"/>
      <c r="E108" s="96">
        <f>IF(E111 = 0,(0+TEXT(VLOOKUP($B108,Recording_ResultList,F$5+3,0),"00\:00\.00")),0+TEXT(DQRaceTime,"00\:00\.00"))</f>
        <v>3.4328703703703707E-4</v>
      </c>
      <c r="F108" s="98">
        <f>IF($E108=0,0,IF(E$6=0,0,IF($E108&lt;1,SUM(($E108&gt;$H108),($E108&gt;$K108),($E108&gt;$N108),($E108&gt;$Q108),($E108&gt;$T108),($E108&gt;$W108),($E108&gt;$Z108),($E108&gt;$DD108)))-EmptyLanes))</f>
        <v>7</v>
      </c>
      <c r="G108" s="99">
        <f>IF(E108=0,0,IF(E$6=0,0,IF(F108=0,0,IF(E111&gt;0,GalaDQPoints,VLOOKUP((F108+IF(F108=1,($AD108/10),IF(F108=2,($AE108/10),IF(F108=3,($AF108/10),IF(F108=4,($AG108/10),IF(F108=5,($AH108/10),IF(F108=6,($AI108/10),IF(F108=7,($AJ108/10),IF(F108=8,($AK108/10)))))))))),EventPointsList,2)))))</f>
        <v>7</v>
      </c>
      <c r="H108" s="96">
        <f>IF(H111 = 0,(0+TEXT(VLOOKUP($B108,Recording_ResultList,I$5+3,0),"00\:00\.00")),0+TEXT(DQRaceTime,"00\:00\.00"))</f>
        <v>2.6539351851851848E-4</v>
      </c>
      <c r="I108" s="98">
        <f>IF($H108=0,0,IF(H$6=0,0,IF($H108&lt;1,SUM(($H108&gt;$E108),($H108&gt;$K108),($H108&gt;$N108),($H108&gt;$Q108),($H108&gt;$T108),($H108&gt;$W108),($H108&gt;$Z108),($H108&gt;$DD108)))-EmptyLanes))</f>
        <v>3</v>
      </c>
      <c r="J108" s="99">
        <f>IF(H108=0,0,IF(H$6=0,0,IF(I108=0,0,IF(H111&gt;0,GalaDQPoints,VLOOKUP((I108+IF(I108=1,($AD108/10),IF(I108=2,($AE108/10),IF(I108=3,($AF108/10),IF(I108=4,($AG108/10),IF(I108=5,($AH108/10),IF(I108=6,($AI108/10),IF(I108=7,($AJ108/10),IF(I108=8,($AK108/10)))))))))),EventPointsList,2)))))</f>
        <v>3</v>
      </c>
      <c r="K108" s="96">
        <f>IF(K111 = 0,(0+TEXT(VLOOKUP($B108,Recording_ResultList,L$5+3,0),"00\:00\.00")),0+TEXT(DQRaceTime,"00\:00\.00"))</f>
        <v>3.5983796296296301E-4</v>
      </c>
      <c r="L108" s="98">
        <f>IF($K108=0,0,IF(K$6=0,0,IF($K108&lt;1,SUM(($K108&gt;$E108),($K108&gt;$H108),($K108&gt;$N108),($K108&gt;$Q108),($K108&gt;$T108),($K108&gt;$W108),($K108&gt;$Z108),($K108&gt;$DD108)))-EmptyLanes))</f>
        <v>8</v>
      </c>
      <c r="M108" s="99">
        <f>IF(K108=0,0,IF(K$6=0,0,IF(L108=0,0,IF(K111&gt;0,GalaDQPoints,VLOOKUP((L108+IF(L108=1,($AD108/10),IF(L108=2,($AE108/10),IF(L108=3,($AF108/10),IF(L108=4,($AG108/10),IF(L108=5,($AH108/10),IF(L108=6,($AI108/10),IF(L108=7,($AJ108/10),IF(L108=8,($AK108/10)))))))))),EventPointsList,2)))))</f>
        <v>8</v>
      </c>
      <c r="N108" s="96">
        <f>IF(N111 = 0,(0+TEXT(VLOOKUP($B108,Recording_ResultList,O$5+3,0),"00\:00\.00")),0+TEXT(DQRaceTime,"00\:00\.00"))</f>
        <v>2.4409722222222218E-4</v>
      </c>
      <c r="O108" s="98">
        <f>IF($N108=0,0,IF(N$6=0,0,IF($N108&lt;1,SUM(($N108&gt;$E108),($N108&gt;$H108),($N108&gt;$K108),($N108&gt;$Q108),($N108&gt;$T108),($N108&gt;$W108),($N108&gt;$Z108),($N108&gt;$DD108)))-EmptyLanes))</f>
        <v>1</v>
      </c>
      <c r="P108" s="99">
        <f>IF(N108=0,0,IF(N$6=0,0,IF(O108=0,0,IF(N111&gt;0,GalaDQPoints,VLOOKUP((O108+IF(O108=1,($AD108/10),IF(O108=2,($AE108/10),IF(O108=3,($AF108/10),IF(O108=4,($AG108/10),IF(O108=5,($AH108/10),IF(O108=6,($AI108/10),IF(O108=7,($AJ108/10),IF(O108=8,($AK108/10)))))))))),EventPointsList,2)))))</f>
        <v>1</v>
      </c>
      <c r="Q108" s="96">
        <f>IF(Q111 = 0,(0+TEXT(VLOOKUP($B108,Recording_ResultList,R$5+3,0),"00\:00\.00")),0+TEXT(DQRaceTime,"00\:00\.00"))</f>
        <v>2.7083333333333332E-4</v>
      </c>
      <c r="R108" s="98">
        <f>IF($Q108=0,0,IF(Q$6=0,0,IF($Q108&lt;1,SUM(($Q108&gt;$E108),($Q108&gt;$H108),($Q108&gt;$K108),($Q108&gt;$N108),($Q108&gt;$T108),($Q108&gt;$W108),($Q108&gt;$Z108),($Q108&gt;$DD108)))-EmptyLanes))</f>
        <v>4</v>
      </c>
      <c r="S108" s="99">
        <f>IF(Q108=0,0,IF(Q$6=0,0,IF(R108=0,0,IF(Q111&gt;0,GalaDQPoints,VLOOKUP((R108+IF(R108=1,($AD108/10),IF(R108=2,($AE108/10),IF(R108=3,($AF108/10),IF(R108=4,($AG108/10),IF(R108=5,($AH108/10),IF(R108=6,($AI108/10),IF(R108=7,($AJ108/10),IF(R108=8,($AK108/10)))))))))),EventPointsList,2)))))</f>
        <v>4</v>
      </c>
      <c r="T108" s="96">
        <f>IF(T111 = 0,(0+TEXT(VLOOKUP($B108,Recording_ResultList,U$5+3,0),"00\:00\.00")),0+TEXT(DQRaceTime,"00\:00\.00"))</f>
        <v>2.5821759259259255E-4</v>
      </c>
      <c r="U108" s="98">
        <f>IF($T108=0,0,IF(T$6=0,0,IF($Q108&lt;1,SUM(($T108&gt;$E108),($T108&gt;$H108),($T108&gt;$K108),($T108&gt;$N108),($T108&gt;$Q108),($T108&gt;$W108),($T108&gt;$Z108),($T108&gt;$DD108)))-EmptyLanes))</f>
        <v>2</v>
      </c>
      <c r="V108" s="99">
        <f>IF(T108=0,0,IF(T$6=0,0,IF(U108=0,0,IF(T111&gt;0,GalaDQPoints,VLOOKUP((U108+IF(U108=1,($AD108/10),IF(U108=2,($AE108/10),IF(U108=3,($AF108/10),IF(U108=4,($AG108/10),IF(U108=5,($AH108/10),IF(U108=6,($AI108/10),IF(U108=7,($AJ108/10),IF(U108=8,($AK108/10)))))))))),EventPointsList,2)))))</f>
        <v>2</v>
      </c>
      <c r="W108" s="96">
        <f>IF(W111 = 0,(0+TEXT(VLOOKUP($B108,Recording_ResultList,X$5+3,0),"00\:00\.00")),0+TEXT(DQRaceTime,"00\:00\.00"))</f>
        <v>2.9224537037037039E-4</v>
      </c>
      <c r="X108" s="98">
        <f>IF($W108=0,0,IF(W$6=0,0,IF($W108&lt;1,SUM(($W108&gt;$E108),($W108&gt;$H108),($W108&gt;$K108),($W108&gt;$N108),($W108&gt;$Q108),($W108&gt;$T108),($W108&gt;$Z108),($W108&gt;$DD108)))-EmptyLanes))</f>
        <v>6</v>
      </c>
      <c r="Y108" s="99">
        <f>IF(W108=0,0,IF(W$6=0,0,IF(X108=0,0,IF(W111&gt;0,GalaDQPoints,VLOOKUP((X108+IF(X108=1,($AD108/10),IF(X108=2,($AE108/10),IF(X108=3,($AF108/10),IF(X108=4,($AG108/10),IF(X108=5,($AH108/10),IF(X108=6,($AI108/10),IF(X108=7,($AJ108/10),IF(X108=8,($AK108/10)))))))))),EventPointsList,2)))))</f>
        <v>6</v>
      </c>
      <c r="Z108" s="96">
        <f>IF(Z111 = 0,(0+TEXT(VLOOKUP($B108,Recording_ResultList,AA$5+3,0),"00\:00\.00")),0+TEXT(DQRaceTime,"00\:00\.00"))</f>
        <v>2.7199074074074072E-4</v>
      </c>
      <c r="AA108" s="98">
        <f>IF($Z108=0,0,IF(Z$6=0,0,IF($Z108&lt;1,SUM(($Z108&gt;$E108),($Z108&gt;$H108),($Z108&gt;$K108),($Z108&gt;$N108),($Z108&gt;$Q108),($Z108&gt;$T108),($Z108&gt;$W108),($Z108&gt;$DD108)))-EmptyLanes))</f>
        <v>5</v>
      </c>
      <c r="AB108" s="100">
        <f>IF(Z108=0,0,IF(Z$6=0,0,IF(AA108=0,0,IF(Z111&gt;0,GalaDQPoints,VLOOKUP((AA108+IF(AA108=1,($AD108/10),IF(AA108=2,($AE108/10),IF(AA108=3,($AF108/10),IF(AA108=4,($AG108/10),IF(AA108=5,($AH108/10),IF(AA108=6,($AI108/10),IF(AA108=7,($AJ108/10),IF(AA108=8,($AK108/10)))))))))),EventPointsList,2)))))</f>
        <v>5</v>
      </c>
      <c r="AD108" s="121">
        <f>COUNTIF($F108,1) +COUNTIF($I108, 1)  + COUNTIF($L108, 1)+ COUNTIF($O108, 1)+ COUNTIF($R108, 1)+ COUNTIF($U108, 1)+ COUNTIF($X108, 1)+ COUNTIF($AA108,1)</f>
        <v>1</v>
      </c>
      <c r="AE108" s="122">
        <f>COUNTIF($F108,2) +COUNTIF($I108, 2)  + COUNTIF($L108, 2)+ COUNTIF($O108,2)+ COUNTIF($R108, 2)+ COUNTIF($U108, 2)+ COUNTIF($X108, 2)+ COUNTIF($AA108,2)</f>
        <v>1</v>
      </c>
      <c r="AF108" s="122">
        <f>COUNTIF($F108,3) +COUNTIF($I108, 3)  + COUNTIF($L108, 3)+ COUNTIF($O108, 3)+ COUNTIF($R108, 3)+ COUNTIF($U108, 3)+ COUNTIF($X108, 3)+ COUNTIF($AA108,3)</f>
        <v>1</v>
      </c>
      <c r="AG108" s="122">
        <f>COUNTIF($F108,4) +COUNTIF($I108, 4)  + COUNTIF($L108, 4)+ COUNTIF($O108, 4)+ COUNTIF($R108, 4)+ COUNTIF($U108, 4)+ COUNTIF($X108, 4)+ COUNTIF($AA108,4)</f>
        <v>1</v>
      </c>
      <c r="AH108" s="122">
        <f>COUNTIF($F108,5) +COUNTIF($I108, 5)  + COUNTIF($L108, 5)+ COUNTIF($O108, 5)+ COUNTIF($R108, 5)+ COUNTIF($U108, 5)+ COUNTIF($X108, 5)+ COUNTIF($AA108,5)</f>
        <v>1</v>
      </c>
      <c r="AI108" s="122">
        <f>COUNTIF($F108,6) +COUNTIF($I108, 6)  + COUNTIF($L108, 6)+ COUNTIF($O108, 6)+ COUNTIF($R108, 6)+ COUNTIF($U108, 6)+ COUNTIF($X108, 6)+ COUNTIF($AA108,6)</f>
        <v>1</v>
      </c>
      <c r="AJ108" s="122">
        <f>COUNTIF($F108,7) +COUNTIF($I108, 7)  + COUNTIF($L108, 7)+ COUNTIF($O108, 7)+ COUNTIF($R108, 7)+ COUNTIF($U108, 7)+ COUNTIF($X108, 7)+ COUNTIF($AA108,7)</f>
        <v>1</v>
      </c>
      <c r="AK108" s="123">
        <f>COUNTIF($F108,8) +COUNTIF($I108, 8)  + COUNTIF($L108, 8)+ COUNTIF($O108, 8)+ COUNTIF($R108, 8)+ COUNTIF($U108, 8)+ COUNTIF($X108, 8)+ COUNTIF($AA108,8)</f>
        <v>1</v>
      </c>
      <c r="AL108" s="70"/>
    </row>
    <row r="109" spans="1:38" ht="15.75" customHeight="1">
      <c r="A109" s="131">
        <f>A105+1</f>
        <v>25</v>
      </c>
      <c r="B109" s="532"/>
      <c r="C109" s="520" t="str">
        <f>IF(HSL_Format="Majors",IF(HSL_Division=1,VLOOKUP(B108,HMLD1_EventList,4,0),IF(HSL_Division=2,VLOOKUP(B108,HMLD2_EventList,4,0),VLOOKUP(B108,HMLD3_EventList,4,0))),IF(HSL_Division=1,VLOOKUP(B108,NutsD1_EventList,4,0),IF(HSL_Division=2,VLOOKUP(B108,NutsD2_EventList,4,0),VLOOKUP(B108,NutsD3_EventList,4,0)))) &amp; " " &amp; IF(HSL_Format="Majors",IF(HSL_Division=1,VLOOKUP(B108,HMLD1_EventList,5,0),IF(HSL_Division=2,VLOOKUP(B108,HMLD2_EventList,5,0),VLOOKUP(B108,HMLD3_EventList,5,0))),IF(HSL_Division=1,VLOOKUP(B108,NutsD1_EventList,5,0),IF(HSL_Division=2,VLOOKUP(B108,NutsD2_EventList,5,0),VLOOKUP(B108,NutsD3_EventList,5,0))))</f>
        <v>25m Breaststroke</v>
      </c>
      <c r="D109" s="536"/>
      <c r="E109" s="524" t="str">
        <f>IF(IFERROR(SEARCH("Relay",$C109),0) = 0, IF(IFERROR(SEARCH("Squadron",$C109),0) = 0, VLOOKUP($B108,Lane1_Swimmers,2,0), "Squadron"), "Relay Team")</f>
        <v>Mei Darvell</v>
      </c>
      <c r="F109" s="525"/>
      <c r="G109" s="526"/>
      <c r="H109" s="524" t="str">
        <f>IF(IFERROR(SEARCH("Relay",$C109),0) = 0, IF(IFERROR(SEARCH("Squadron",$C109),0) = 0, VLOOKUP($B108,Lane2_Swimmers,2,0), "Squadron"), "Relay Team")</f>
        <v>Tilly Anderton</v>
      </c>
      <c r="I109" s="525"/>
      <c r="J109" s="526"/>
      <c r="K109" s="524" t="str">
        <f>IF(IFERROR(SEARCH("Relay",$C109),0) = 0, IF(IFERROR(SEARCH("Squadron",$C109),0) = 0, VLOOKUP($B108,Lane3_Swimmers,2,0), "Squadron"), "Relay Team")</f>
        <v>Himidi Perera</v>
      </c>
      <c r="L109" s="525"/>
      <c r="M109" s="526"/>
      <c r="N109" s="524" t="str">
        <f>IF(IFERROR(SEARCH("Relay",$C109),0) = 0, IF(IFERROR(SEARCH("Squadron",$C109),0) = 0, VLOOKUP($B108,Lane4_Swimmers,2,0), "Squadron"), "Relay Team")</f>
        <v>Ava Black</v>
      </c>
      <c r="O109" s="525"/>
      <c r="P109" s="526"/>
      <c r="Q109" s="524" t="str">
        <f>IF(IFERROR(SEARCH("Relay",$C109),0) = 0, IF(IFERROR(SEARCH("Squadron",$C109),0) = 0, VLOOKUP($B108,Lane5_Swimmers,2,0), "Squadron"), "Relay Team")</f>
        <v>Nicole Vecere</v>
      </c>
      <c r="R109" s="525"/>
      <c r="S109" s="526"/>
      <c r="T109" s="524" t="str">
        <f>IF(IFERROR(SEARCH("Relay",$C109),0) = 0, IF(IFERROR(SEARCH("Squadron",$C109),0) = 0, VLOOKUP($B108,Lane6_Swimmers,2,0), "Squadron"), "Relay Team")</f>
        <v>Talia Williams</v>
      </c>
      <c r="U109" s="525"/>
      <c r="V109" s="526"/>
      <c r="W109" s="524" t="str">
        <f>IF(IFERROR(SEARCH("Relay",$C109),0) = 0, IF(IFERROR(SEARCH("Squadron",$C109),0) = 0, VLOOKUP($B108,Lane7_Swimmers,2,0), "Squadron"), "Relay Team")</f>
        <v>Robyn Starkie</v>
      </c>
      <c r="X109" s="525"/>
      <c r="Y109" s="526"/>
      <c r="Z109" s="524" t="str">
        <f>IF(IFERROR(SEARCH("Relay",$C109),0) = 0, IF(IFERROR(SEARCH("Squadron",$C109),0) = 0, VLOOKUP($B108,Lane7_Swimmers,2,0), "Squadron"), "Relay Team")</f>
        <v>Robyn Starkie</v>
      </c>
      <c r="AA109" s="525"/>
      <c r="AB109" s="527"/>
    </row>
    <row r="110" spans="1:38" ht="15.75" customHeight="1">
      <c r="A110" s="131" t="str">
        <f>TEXT(B108, "#0") &amp; ":Placing"</f>
        <v>25:Placing</v>
      </c>
      <c r="B110" s="532"/>
      <c r="C110" s="520" t="s">
        <v>135</v>
      </c>
      <c r="D110" s="521"/>
      <c r="E110" s="126">
        <f>VLOOKUP(($B108 &amp; ":Placing"),Recording_ResultList,(F$5+3),0)</f>
        <v>7</v>
      </c>
      <c r="F110" s="522">
        <f>F108</f>
        <v>7</v>
      </c>
      <c r="G110" s="523"/>
      <c r="H110" s="126">
        <f>VLOOKUP(($B108 &amp; ":Placing"),Recording_ResultList,(I$5+3),0)</f>
        <v>3</v>
      </c>
      <c r="I110" s="522">
        <f>I108</f>
        <v>3</v>
      </c>
      <c r="J110" s="523"/>
      <c r="K110" s="126">
        <f>VLOOKUP(($B108 &amp; ":Placing"),Recording_ResultList,(L$5+3),0)</f>
        <v>8</v>
      </c>
      <c r="L110" s="522">
        <f>L108</f>
        <v>8</v>
      </c>
      <c r="M110" s="523"/>
      <c r="N110" s="126">
        <f>VLOOKUP(($B108 &amp; ":Placing"),Recording_ResultList,(O$5+3),0)</f>
        <v>1</v>
      </c>
      <c r="O110" s="522">
        <f>O108</f>
        <v>1</v>
      </c>
      <c r="P110" s="523"/>
      <c r="Q110" s="126">
        <f>VLOOKUP(($B108 &amp; ":Placing"),Recording_ResultList,(R$5+3),0)</f>
        <v>4</v>
      </c>
      <c r="R110" s="522">
        <f>R108</f>
        <v>4</v>
      </c>
      <c r="S110" s="523"/>
      <c r="T110" s="126">
        <f>VLOOKUP(($B108 &amp; ":Placing"),Recording_ResultList,(U$5+3),0)</f>
        <v>2</v>
      </c>
      <c r="U110" s="522">
        <f>U108</f>
        <v>2</v>
      </c>
      <c r="V110" s="523"/>
      <c r="W110" s="126">
        <f>VLOOKUP(($B108 &amp; ":Placing"),Recording_ResultList,(X$5+3),0)</f>
        <v>6</v>
      </c>
      <c r="X110" s="522">
        <f>X108</f>
        <v>6</v>
      </c>
      <c r="Y110" s="523"/>
      <c r="Z110" s="126">
        <f>VLOOKUP(($B108 &amp; ":Placing"),Recording_ResultList,(AA$5+3),0)</f>
        <v>5</v>
      </c>
      <c r="AA110" s="522">
        <f>AA108</f>
        <v>5</v>
      </c>
      <c r="AB110" s="523"/>
    </row>
    <row r="111" spans="1:38" ht="16" customHeight="1" thickBot="1">
      <c r="A111" s="131">
        <f>A107+1</f>
        <v>25</v>
      </c>
      <c r="B111" s="533"/>
      <c r="C111" s="537" t="s">
        <v>122</v>
      </c>
      <c r="D111" s="538"/>
      <c r="E111" s="528">
        <f>VLOOKUP(($B108 &amp; ": DQ Reason"),Recording_ResultList,(F$5+3),0)</f>
        <v>0</v>
      </c>
      <c r="F111" s="529"/>
      <c r="G111" s="530"/>
      <c r="H111" s="528">
        <f>VLOOKUP(($B108 &amp; ": DQ Reason"),Recording_ResultList,(I$5+3),0)</f>
        <v>0</v>
      </c>
      <c r="I111" s="529"/>
      <c r="J111" s="530"/>
      <c r="K111" s="528">
        <f>VLOOKUP(($B108 &amp; ": DQ Reason"),Recording_ResultList,(L$5+3),0)</f>
        <v>0</v>
      </c>
      <c r="L111" s="529"/>
      <c r="M111" s="530"/>
      <c r="N111" s="528">
        <f>VLOOKUP(($B108 &amp; ": DQ Reason"),Recording_ResultList,(O$5+3),0)</f>
        <v>0</v>
      </c>
      <c r="O111" s="529"/>
      <c r="P111" s="530"/>
      <c r="Q111" s="528">
        <f>VLOOKUP(($B108 &amp; ": DQ Reason"),Recording_ResultList,(R$5+3),0)</f>
        <v>0</v>
      </c>
      <c r="R111" s="529"/>
      <c r="S111" s="530"/>
      <c r="T111" s="528">
        <f>VLOOKUP(($B108 &amp; ": DQ Reason"),Recording_ResultList,(U$5+3),0)</f>
        <v>0</v>
      </c>
      <c r="U111" s="529"/>
      <c r="V111" s="530"/>
      <c r="W111" s="528">
        <f>VLOOKUP(($B108 &amp; ": DQ Reason"),Recording_ResultList,(X$5+3),0)</f>
        <v>0</v>
      </c>
      <c r="X111" s="529"/>
      <c r="Y111" s="530"/>
      <c r="Z111" s="528">
        <f>VLOOKUP(($B108 &amp; ": DQ Reason"),Recording_ResultList,(AA$5+3),0)</f>
        <v>0</v>
      </c>
      <c r="AA111" s="529"/>
      <c r="AB111" s="530"/>
      <c r="AC111" s="93">
        <f>COUNTIF(E111:AB111, "&gt;0")</f>
        <v>0</v>
      </c>
    </row>
    <row r="112" spans="1:38" ht="15" customHeight="1" thickBot="1">
      <c r="A112" s="131">
        <f>A108+1</f>
        <v>26</v>
      </c>
      <c r="B112" s="531">
        <f>A112</f>
        <v>26</v>
      </c>
      <c r="C112" s="534" t="str">
        <f>IF(HSL_Format="Majors",IF(HSL_Division=1,VLOOKUP(B112,HMLD1_EventList,3,0),IF(HSL_Division=2,VLOOKUP(B112,HMLD2_EventList,3,0),VLOOKUP(B112,HMLD3_EventList,3,0))),IF(HSL_Division=1,VLOOKUP(B112,NutsD1_EventList,3,0),IF(HSL_Division=2,VLOOKUP(B112,NutsD2_EventList,3,0),VLOOKUP(B112,NutsD3_EventList,3,0)))) &amp; " " &amp; IF(HSL_Format="Majors",IF(HSL_Division=1,VLOOKUP(B112,HMLD1_EventList,2,0),IF(HSL_Division=2,VLOOKUP(B112,HMLD2_EventList,2,0),VLOOKUP(B112,HMLD3_EventList,2,0))),IF(HSL_Division=1,VLOOKUP(B112,NutsD1_EventList,2,0),IF(HSL_Division=2,VLOOKUP(B112,NutsD2_EventList,2,0),VLOOKUP(B112,NutsD3_EventList,2,0))))</f>
        <v>Boys Under 11s</v>
      </c>
      <c r="D112" s="535"/>
      <c r="E112" s="96">
        <f>IF(E115 = 0,(0+TEXT(VLOOKUP($B112,Recording_ResultList,F$5+3,0),"00\:00\.00")),0+TEXT(DQRaceTime,"00\:00\.00"))</f>
        <v>2.6724537037037033E-4</v>
      </c>
      <c r="F112" s="98">
        <f>IF($E112=0,0,IF(E$6=0,0,IF($E112&lt;1,SUM(($E112&gt;$H112),($E112&gt;$K112),($E112&gt;$N112),($E112&gt;$Q112),($E112&gt;$T112),($E112&gt;$W112),($E112&gt;$Z112),($E112&gt;$DD112)))-EmptyLanes))</f>
        <v>3</v>
      </c>
      <c r="G112" s="99">
        <f>IF(E112=0,0,IF(E$6=0,0,IF(F112=0,0,IF(E115&gt;0,GalaDQPoints,VLOOKUP((F112+IF(F112=1,($AD112/10),IF(F112=2,($AE112/10),IF(F112=3,($AF112/10),IF(F112=4,($AG112/10),IF(F112=5,($AH112/10),IF(F112=6,($AI112/10),IF(F112=7,($AJ112/10),IF(F112=8,($AK112/10)))))))))),EventPointsList,2)))))</f>
        <v>3</v>
      </c>
      <c r="H112" s="96">
        <f>IF(H115 = 0,(0+TEXT(VLOOKUP($B112,Recording_ResultList,I$5+3,0),"00\:00\.00")),0+TEXT(DQRaceTime,"00\:00\.00"))</f>
        <v>2.6874999999999995E-4</v>
      </c>
      <c r="I112" s="98">
        <f>IF($H112=0,0,IF(H$6=0,0,IF($H112&lt;1,SUM(($H112&gt;$E112),($H112&gt;$K112),($H112&gt;$N112),($H112&gt;$Q112),($H112&gt;$T112),($H112&gt;$W112),($H112&gt;$Z112),($H112&gt;$DD112)))-EmptyLanes))</f>
        <v>5</v>
      </c>
      <c r="J112" s="99">
        <f>IF(H112=0,0,IF(H$6=0,0,IF(I112=0,0,IF(H115&gt;0,GalaDQPoints,VLOOKUP((I112+IF(I112=1,($AD112/10),IF(I112=2,($AE112/10),IF(I112=3,($AF112/10),IF(I112=4,($AG112/10),IF(I112=5,($AH112/10),IF(I112=6,($AI112/10),IF(I112=7,($AJ112/10),IF(I112=8,($AK112/10)))))))))),EventPointsList,2)))))</f>
        <v>5</v>
      </c>
      <c r="K112" s="96">
        <f>IF(K115 = 0,(0+TEXT(VLOOKUP($B112,Recording_ResultList,L$5+3,0),"00\:00\.00")),0+TEXT(DQRaceTime,"00\:00\.00"))</f>
        <v>2.6840277777777778E-4</v>
      </c>
      <c r="L112" s="98">
        <f>IF($K112=0,0,IF(K$6=0,0,IF($K112&lt;1,SUM(($K112&gt;$E112),($K112&gt;$H112),($K112&gt;$N112),($K112&gt;$Q112),($K112&gt;$T112),($K112&gt;$W112),($K112&gt;$Z112),($K112&gt;$DD112)))-EmptyLanes))</f>
        <v>4</v>
      </c>
      <c r="M112" s="99">
        <f>IF(K112=0,0,IF(K$6=0,0,IF(L112=0,0,IF(K115&gt;0,GalaDQPoints,VLOOKUP((L112+IF(L112=1,($AD112/10),IF(L112=2,($AE112/10),IF(L112=3,($AF112/10),IF(L112=4,($AG112/10),IF(L112=5,($AH112/10),IF(L112=6,($AI112/10),IF(L112=7,($AJ112/10),IF(L112=8,($AK112/10)))))))))),EventPointsList,2)))))</f>
        <v>4</v>
      </c>
      <c r="N112" s="96">
        <f>IF(N115 = 0,(0+TEXT(VLOOKUP($B112,Recording_ResultList,O$5+3,0),"00\:00\.00")),0+TEXT(DQRaceTime,"00\:00\.00"))</f>
        <v>3.0555555555555555E-4</v>
      </c>
      <c r="O112" s="98">
        <f>IF($N112=0,0,IF(N$6=0,0,IF($N112&lt;1,SUM(($N112&gt;$E112),($N112&gt;$H112),($N112&gt;$K112),($N112&gt;$Q112),($N112&gt;$T112),($N112&gt;$W112),($N112&gt;$Z112),($N112&gt;$DD112)))-EmptyLanes))</f>
        <v>6</v>
      </c>
      <c r="P112" s="99">
        <f>IF(N112=0,0,IF(N$6=0,0,IF(O112=0,0,IF(N115&gt;0,GalaDQPoints,VLOOKUP((O112+IF(O112=1,($AD112/10),IF(O112=2,($AE112/10),IF(O112=3,($AF112/10),IF(O112=4,($AG112/10),IF(O112=5,($AH112/10),IF(O112=6,($AI112/10),IF(O112=7,($AJ112/10),IF(O112=8,($AK112/10)))))))))),EventPointsList,2)))))</f>
        <v>6</v>
      </c>
      <c r="Q112" s="96">
        <f>IF(Q115 = 0,(0+TEXT(VLOOKUP($B112,Recording_ResultList,R$5+3,0),"00\:00\.00")),0+TEXT(DQRaceTime,"00\:00\.00"))</f>
        <v>2.5208333333333338E-4</v>
      </c>
      <c r="R112" s="98">
        <f>IF($Q112=0,0,IF(Q$6=0,0,IF($Q112&lt;1,SUM(($Q112&gt;$E112),($Q112&gt;$H112),($Q112&gt;$K112),($Q112&gt;$N112),($Q112&gt;$T112),($Q112&gt;$W112),($Q112&gt;$Z112),($Q112&gt;$DD112)))-EmptyLanes))</f>
        <v>2</v>
      </c>
      <c r="S112" s="99">
        <f>IF(Q112=0,0,IF(Q$6=0,0,IF(R112=0,0,IF(Q115&gt;0,GalaDQPoints,VLOOKUP((R112+IF(R112=1,($AD112/10),IF(R112=2,($AE112/10),IF(R112=3,($AF112/10),IF(R112=4,($AG112/10),IF(R112=5,($AH112/10),IF(R112=6,($AI112/10),IF(R112=7,($AJ112/10),IF(R112=8,($AK112/10)))))))))),EventPointsList,2)))))</f>
        <v>2</v>
      </c>
      <c r="T112" s="96">
        <f>IF(T115 = 0,(0+TEXT(VLOOKUP($B112,Recording_ResultList,U$5+3,0),"00\:00\.00")),0+TEXT(DQRaceTime,"00\:00\.00"))</f>
        <v>2.4664351851851849E-4</v>
      </c>
      <c r="U112" s="98">
        <f>IF($T112=0,0,IF(T$6=0,0,IF($Q112&lt;1,SUM(($T112&gt;$E112),($T112&gt;$H112),($T112&gt;$K112),($T112&gt;$N112),($T112&gt;$Q112),($T112&gt;$W112),($T112&gt;$Z112),($T112&gt;$DD112)))-EmptyLanes))</f>
        <v>1</v>
      </c>
      <c r="V112" s="99">
        <f>IF(T112=0,0,IF(T$6=0,0,IF(U112=0,0,IF(T115&gt;0,GalaDQPoints,VLOOKUP((U112+IF(U112=1,($AD112/10),IF(U112=2,($AE112/10),IF(U112=3,($AF112/10),IF(U112=4,($AG112/10),IF(U112=5,($AH112/10),IF(U112=6,($AI112/10),IF(U112=7,($AJ112/10),IF(U112=8,($AK112/10)))))))))),EventPointsList,2)))))</f>
        <v>1</v>
      </c>
      <c r="W112" s="96">
        <f>IF(W115 = 0,(0+TEXT(VLOOKUP($B112,Recording_ResultList,X$5+3,0),"00\:00\.00")),0+TEXT(DQRaceTime,"00\:00\.00"))</f>
        <v>3.2291666666666661E-4</v>
      </c>
      <c r="X112" s="98">
        <f>IF($W112=0,0,IF(W$6=0,0,IF($W112&lt;1,SUM(($W112&gt;$E112),($W112&gt;$H112),($W112&gt;$K112),($W112&gt;$N112),($W112&gt;$Q112),($W112&gt;$T112),($W112&gt;$Z112),($W112&gt;$DD112)))-EmptyLanes))</f>
        <v>8</v>
      </c>
      <c r="Y112" s="99">
        <f>IF(W112=0,0,IF(W$6=0,0,IF(X112=0,0,IF(W115&gt;0,GalaDQPoints,VLOOKUP((X112+IF(X112=1,($AD112/10),IF(X112=2,($AE112/10),IF(X112=3,($AF112/10),IF(X112=4,($AG112/10),IF(X112=5,($AH112/10),IF(X112=6,($AI112/10),IF(X112=7,($AJ112/10),IF(X112=8,($AK112/10)))))))))),EventPointsList,2)))))</f>
        <v>8</v>
      </c>
      <c r="Z112" s="96">
        <f>IF(Z115 = 0,(0+TEXT(VLOOKUP($B112,Recording_ResultList,AA$5+3,0),"00\:00\.00")),0+TEXT(DQRaceTime,"00\:00\.00"))</f>
        <v>3.1342592592592593E-4</v>
      </c>
      <c r="AA112" s="98">
        <f>IF($Z112=0,0,IF(Z$6=0,0,IF($Z112&lt;1,SUM(($Z112&gt;$E112),($Z112&gt;$H112),($Z112&gt;$K112),($Z112&gt;$N112),($Z112&gt;$Q112),($Z112&gt;$T112),($Z112&gt;$W112),($Z112&gt;$DD112)))-EmptyLanes))</f>
        <v>7</v>
      </c>
      <c r="AB112" s="100">
        <f>IF(Z112=0,0,IF(Z$6=0,0,IF(AA112=0,0,IF(Z115&gt;0,GalaDQPoints,VLOOKUP((AA112+IF(AA112=1,($AD112/10),IF(AA112=2,($AE112/10),IF(AA112=3,($AF112/10),IF(AA112=4,($AG112/10),IF(AA112=5,($AH112/10),IF(AA112=6,($AI112/10),IF(AA112=7,($AJ112/10),IF(AA112=8,($AK112/10)))))))))),EventPointsList,2)))))</f>
        <v>7</v>
      </c>
      <c r="AD112" s="121">
        <f>COUNTIF($F112,1) +COUNTIF($I112, 1)  + COUNTIF($L112, 1)+ COUNTIF($O112, 1)+ COUNTIF($R112, 1)+ COUNTIF($U112, 1)+ COUNTIF($X112, 1)+ COUNTIF($AA112,1)</f>
        <v>1</v>
      </c>
      <c r="AE112" s="122">
        <f>COUNTIF($F112,2) +COUNTIF($I112, 2)  + COUNTIF($L112, 2)+ COUNTIF($O112,2)+ COUNTIF($R112, 2)+ COUNTIF($U112, 2)+ COUNTIF($X112, 2)+ COUNTIF($AA112,2)</f>
        <v>1</v>
      </c>
      <c r="AF112" s="122">
        <f>COUNTIF($F112,3) +COUNTIF($I112, 3)  + COUNTIF($L112, 3)+ COUNTIF($O112, 3)+ COUNTIF($R112, 3)+ COUNTIF($U112, 3)+ COUNTIF($X112, 3)+ COUNTIF($AA112,3)</f>
        <v>1</v>
      </c>
      <c r="AG112" s="122">
        <f>COUNTIF($F112,4) +COUNTIF($I112, 4)  + COUNTIF($L112, 4)+ COUNTIF($O112, 4)+ COUNTIF($R112, 4)+ COUNTIF($U112, 4)+ COUNTIF($X112, 4)+ COUNTIF($AA112,4)</f>
        <v>1</v>
      </c>
      <c r="AH112" s="122">
        <f>COUNTIF($F112,5) +COUNTIF($I112, 5)  + COUNTIF($L112, 5)+ COUNTIF($O112, 5)+ COUNTIF($R112, 5)+ COUNTIF($U112, 5)+ COUNTIF($X112, 5)+ COUNTIF($AA112,5)</f>
        <v>1</v>
      </c>
      <c r="AI112" s="122">
        <f>COUNTIF($F112,6) +COUNTIF($I112, 6)  + COUNTIF($L112, 6)+ COUNTIF($O112, 6)+ COUNTIF($R112, 6)+ COUNTIF($U112, 6)+ COUNTIF($X112, 6)+ COUNTIF($AA112,6)</f>
        <v>1</v>
      </c>
      <c r="AJ112" s="122">
        <f>COUNTIF($F112,7) +COUNTIF($I112, 7)  + COUNTIF($L112, 7)+ COUNTIF($O112, 7)+ COUNTIF($R112, 7)+ COUNTIF($U112, 7)+ COUNTIF($X112, 7)+ COUNTIF($AA112,7)</f>
        <v>1</v>
      </c>
      <c r="AK112" s="123">
        <f>COUNTIF($F112,8) +COUNTIF($I112, 8)  + COUNTIF($L112, 8)+ COUNTIF($O112, 8)+ COUNTIF($R112, 8)+ COUNTIF($U112, 8)+ COUNTIF($X112, 8)+ COUNTIF($AA112,8)</f>
        <v>1</v>
      </c>
      <c r="AL112" s="70"/>
    </row>
    <row r="113" spans="1:38" ht="15.75" customHeight="1">
      <c r="A113" s="131">
        <f>A109+1</f>
        <v>26</v>
      </c>
      <c r="B113" s="532"/>
      <c r="C113" s="520" t="str">
        <f>IF(HSL_Format="Majors",IF(HSL_Division=1,VLOOKUP(B112,HMLD1_EventList,4,0),IF(HSL_Division=2,VLOOKUP(B112,HMLD2_EventList,4,0),VLOOKUP(B112,HMLD3_EventList,4,0))),IF(HSL_Division=1,VLOOKUP(B112,NutsD1_EventList,4,0),IF(HSL_Division=2,VLOOKUP(B112,NutsD2_EventList,4,0),VLOOKUP(B112,NutsD3_EventList,4,0)))) &amp; " " &amp; IF(HSL_Format="Majors",IF(HSL_Division=1,VLOOKUP(B112,HMLD1_EventList,5,0),IF(HSL_Division=2,VLOOKUP(B112,HMLD2_EventList,5,0),VLOOKUP(B112,HMLD3_EventList,5,0))),IF(HSL_Division=1,VLOOKUP(B112,NutsD1_EventList,5,0),IF(HSL_Division=2,VLOOKUP(B112,NutsD2_EventList,5,0),VLOOKUP(B112,NutsD3_EventList,5,0))))</f>
        <v>25m Breaststroke</v>
      </c>
      <c r="D113" s="536"/>
      <c r="E113" s="524" t="str">
        <f>IF(IFERROR(SEARCH("Relay",$C113),0) = 0, IF(IFERROR(SEARCH("Squadron",$C113),0) = 0, VLOOKUP($B112,Lane1_Swimmers,2,0), "Squadron"), "Relay Team")</f>
        <v>Max Walters</v>
      </c>
      <c r="F113" s="525"/>
      <c r="G113" s="526"/>
      <c r="H113" s="524" t="str">
        <f>IF(IFERROR(SEARCH("Relay",$C113),0) = 0, IF(IFERROR(SEARCH("Squadron",$C113),0) = 0, VLOOKUP($B112,Lane2_Swimmers,2,0), "Squadron"), "Relay Team")</f>
        <v>Rocco Addati</v>
      </c>
      <c r="I113" s="525"/>
      <c r="J113" s="526"/>
      <c r="K113" s="524" t="str">
        <f>IF(IFERROR(SEARCH("Relay",$C113),0) = 0, IF(IFERROR(SEARCH("Squadron",$C113),0) = 0, VLOOKUP($B112,Lane3_Swimmers,2,0), "Squadron"), "Relay Team")</f>
        <v>Alexander Hollis</v>
      </c>
      <c r="L113" s="525"/>
      <c r="M113" s="526"/>
      <c r="N113" s="524" t="str">
        <f>IF(IFERROR(SEARCH("Relay",$C113),0) = 0, IF(IFERROR(SEARCH("Squadron",$C113),0) = 0, VLOOKUP($B112,Lane4_Swimmers,2,0), "Squadron"), "Relay Team")</f>
        <v>Archie Shaw</v>
      </c>
      <c r="O113" s="525"/>
      <c r="P113" s="526"/>
      <c r="Q113" s="524" t="str">
        <f>IF(IFERROR(SEARCH("Relay",$C113),0) = 0, IF(IFERROR(SEARCH("Squadron",$C113),0) = 0, VLOOKUP($B112,Lane5_Swimmers,2,0), "Squadron"), "Relay Team")</f>
        <v>Daniel Williams</v>
      </c>
      <c r="R113" s="525"/>
      <c r="S113" s="526"/>
      <c r="T113" s="524" t="str">
        <f>IF(IFERROR(SEARCH("Relay",$C113),0) = 0, IF(IFERROR(SEARCH("Squadron",$C113),0) = 0, VLOOKUP($B112,Lane6_Swimmers,2,0), "Squadron"), "Relay Team")</f>
        <v>Zak Simpson</v>
      </c>
      <c r="U113" s="525"/>
      <c r="V113" s="526"/>
      <c r="W113" s="524" t="str">
        <f>IF(IFERROR(SEARCH("Relay",$C113),0) = 0, IF(IFERROR(SEARCH("Squadron",$C113),0) = 0, VLOOKUP($B112,Lane7_Swimmers,2,0), "Squadron"), "Relay Team")</f>
        <v>William Leese</v>
      </c>
      <c r="X113" s="525"/>
      <c r="Y113" s="526"/>
      <c r="Z113" s="524" t="str">
        <f>IF(IFERROR(SEARCH("Relay",$C113),0) = 0, IF(IFERROR(SEARCH("Squadron",$C113),0) = 0, VLOOKUP($B112,Lane7_Swimmers,2,0), "Squadron"), "Relay Team")</f>
        <v>William Leese</v>
      </c>
      <c r="AA113" s="525"/>
      <c r="AB113" s="527"/>
    </row>
    <row r="114" spans="1:38" ht="15.75" customHeight="1">
      <c r="A114" s="131" t="str">
        <f>TEXT(B112, "#0") &amp; ":Placing"</f>
        <v>26:Placing</v>
      </c>
      <c r="B114" s="532"/>
      <c r="C114" s="520" t="s">
        <v>135</v>
      </c>
      <c r="D114" s="521"/>
      <c r="E114" s="126">
        <f>VLOOKUP(($B112 &amp; ":Placing"),Recording_ResultList,(F$5+3),0)</f>
        <v>3</v>
      </c>
      <c r="F114" s="522">
        <f>F112</f>
        <v>3</v>
      </c>
      <c r="G114" s="523"/>
      <c r="H114" s="126">
        <f>VLOOKUP(($B112 &amp; ":Placing"),Recording_ResultList,(I$5+3),0)</f>
        <v>5</v>
      </c>
      <c r="I114" s="522">
        <f>I112</f>
        <v>5</v>
      </c>
      <c r="J114" s="523"/>
      <c r="K114" s="126">
        <f>VLOOKUP(($B112 &amp; ":Placing"),Recording_ResultList,(L$5+3),0)</f>
        <v>4</v>
      </c>
      <c r="L114" s="522">
        <f>L112</f>
        <v>4</v>
      </c>
      <c r="M114" s="523"/>
      <c r="N114" s="126">
        <f>VLOOKUP(($B112 &amp; ":Placing"),Recording_ResultList,(O$5+3),0)</f>
        <v>6</v>
      </c>
      <c r="O114" s="522">
        <f>O112</f>
        <v>6</v>
      </c>
      <c r="P114" s="523"/>
      <c r="Q114" s="126">
        <f>VLOOKUP(($B112 &amp; ":Placing"),Recording_ResultList,(R$5+3),0)</f>
        <v>2</v>
      </c>
      <c r="R114" s="522">
        <f>R112</f>
        <v>2</v>
      </c>
      <c r="S114" s="523"/>
      <c r="T114" s="126">
        <f>VLOOKUP(($B112 &amp; ":Placing"),Recording_ResultList,(U$5+3),0)</f>
        <v>1</v>
      </c>
      <c r="U114" s="522">
        <f>U112</f>
        <v>1</v>
      </c>
      <c r="V114" s="523"/>
      <c r="W114" s="126">
        <f>VLOOKUP(($B112 &amp; ":Placing"),Recording_ResultList,(X$5+3),0)</f>
        <v>8</v>
      </c>
      <c r="X114" s="522">
        <f>X112</f>
        <v>8</v>
      </c>
      <c r="Y114" s="523"/>
      <c r="Z114" s="126">
        <f>VLOOKUP(($B112 &amp; ":Placing"),Recording_ResultList,(AA$5+3),0)</f>
        <v>7</v>
      </c>
      <c r="AA114" s="522">
        <f>AA112</f>
        <v>7</v>
      </c>
      <c r="AB114" s="523"/>
    </row>
    <row r="115" spans="1:38" ht="16" customHeight="1" thickBot="1">
      <c r="A115" s="131">
        <f>A111+1</f>
        <v>26</v>
      </c>
      <c r="B115" s="533"/>
      <c r="C115" s="537" t="s">
        <v>122</v>
      </c>
      <c r="D115" s="538"/>
      <c r="E115" s="528">
        <f>VLOOKUP(($B112 &amp; ": DQ Reason"),Recording_ResultList,(F$5+3),0)</f>
        <v>0</v>
      </c>
      <c r="F115" s="529"/>
      <c r="G115" s="530"/>
      <c r="H115" s="528">
        <f>VLOOKUP(($B112 &amp; ": DQ Reason"),Recording_ResultList,(I$5+3),0)</f>
        <v>0</v>
      </c>
      <c r="I115" s="529"/>
      <c r="J115" s="530"/>
      <c r="K115" s="528">
        <f>VLOOKUP(($B112 &amp; ": DQ Reason"),Recording_ResultList,(L$5+3),0)</f>
        <v>0</v>
      </c>
      <c r="L115" s="529"/>
      <c r="M115" s="530"/>
      <c r="N115" s="528">
        <f>VLOOKUP(($B112 &amp; ": DQ Reason"),Recording_ResultList,(O$5+3),0)</f>
        <v>0</v>
      </c>
      <c r="O115" s="529"/>
      <c r="P115" s="530"/>
      <c r="Q115" s="528">
        <f>VLOOKUP(($B112 &amp; ": DQ Reason"),Recording_ResultList,(R$5+3),0)</f>
        <v>0</v>
      </c>
      <c r="R115" s="529"/>
      <c r="S115" s="530"/>
      <c r="T115" s="528">
        <f>VLOOKUP(($B112 &amp; ": DQ Reason"),Recording_ResultList,(U$5+3),0)</f>
        <v>0</v>
      </c>
      <c r="U115" s="529"/>
      <c r="V115" s="530"/>
      <c r="W115" s="528">
        <f>VLOOKUP(($B112 &amp; ": DQ Reason"),Recording_ResultList,(X$5+3),0)</f>
        <v>0</v>
      </c>
      <c r="X115" s="529"/>
      <c r="Y115" s="530"/>
      <c r="Z115" s="528">
        <f>VLOOKUP(($B112 &amp; ": DQ Reason"),Recording_ResultList,(AA$5+3),0)</f>
        <v>0</v>
      </c>
      <c r="AA115" s="529"/>
      <c r="AB115" s="530"/>
      <c r="AC115" s="93">
        <f>COUNTIF(E115:AB115, "&gt;0")</f>
        <v>0</v>
      </c>
    </row>
    <row r="116" spans="1:38" ht="15" customHeight="1" thickBot="1">
      <c r="A116" s="131">
        <f>A112+1</f>
        <v>27</v>
      </c>
      <c r="B116" s="531">
        <f>A116</f>
        <v>27</v>
      </c>
      <c r="C116" s="534" t="str">
        <f>IF(HSL_Format="Majors",IF(HSL_Division=1,VLOOKUP(B116,HMLD1_EventList,3,0),IF(HSL_Division=2,VLOOKUP(B116,HMLD2_EventList,3,0),VLOOKUP(B116,HMLD3_EventList,3,0))),IF(HSL_Division=1,VLOOKUP(B116,NutsD1_EventList,3,0),IF(HSL_Division=2,VLOOKUP(B116,NutsD2_EventList,3,0),VLOOKUP(B116,NutsD3_EventList,3,0)))) &amp; " " &amp; IF(HSL_Format="Majors",IF(HSL_Division=1,VLOOKUP(B116,HMLD1_EventList,2,0),IF(HSL_Division=2,VLOOKUP(B116,HMLD2_EventList,2,0),VLOOKUP(B116,HMLD3_EventList,2,0))),IF(HSL_Division=1,VLOOKUP(B116,NutsD1_EventList,2,0),IF(HSL_Division=2,VLOOKUP(B116,NutsD2_EventList,2,0),VLOOKUP(B116,NutsD3_EventList,2,0))))</f>
        <v>Girls Under 12s</v>
      </c>
      <c r="D116" s="535"/>
      <c r="E116" s="96">
        <f>IF(E119 = 0,(0+TEXT(VLOOKUP($B116,Recording_ResultList,F$5+3,0),"00\:00\.00")),0+TEXT(DQRaceTime,"00\:00\.00"))</f>
        <v>2.1909722222222222E-4</v>
      </c>
      <c r="F116" s="98">
        <f>IF($E116=0,0,IF(E$6=0,0,IF($E116&lt;1,SUM(($E116&gt;$H116),($E116&gt;$K116),($E116&gt;$N116),($E116&gt;$Q116),($E116&gt;$T116),($E116&gt;$W116),($E116&gt;$Z116),($E116&gt;$DD116)))-EmptyLanes))</f>
        <v>5</v>
      </c>
      <c r="G116" s="99">
        <f>IF(E116=0,0,IF(E$6=0,0,IF(F116=0,0,IF(E119&gt;0,GalaDQPoints,VLOOKUP((F116+IF(F116=1,($AD116/10),IF(F116=2,($AE116/10),IF(F116=3,($AF116/10),IF(F116=4,($AG116/10),IF(F116=5,($AH116/10),IF(F116=6,($AI116/10),IF(F116=7,($AJ116/10),IF(F116=8,($AK116/10)))))))))),EventPointsList,2)))))</f>
        <v>5</v>
      </c>
      <c r="H116" s="96">
        <f>IF(H119 = 0,(0+TEXT(VLOOKUP($B116,Recording_ResultList,I$5+3,0),"00\:00\.00")),0+TEXT(DQRaceTime,"00\:00\.00"))</f>
        <v>2.0081018518518519E-4</v>
      </c>
      <c r="I116" s="98">
        <f>IF($H116=0,0,IF(H$6=0,0,IF($H116&lt;1,SUM(($H116&gt;$E116),($H116&gt;$K116),($H116&gt;$N116),($H116&gt;$Q116),($H116&gt;$T116),($H116&gt;$W116),($H116&gt;$Z116),($H116&gt;$DD116)))-EmptyLanes))</f>
        <v>1</v>
      </c>
      <c r="J116" s="99">
        <f>IF(H116=0,0,IF(H$6=0,0,IF(I116=0,0,IF(H119&gt;0,GalaDQPoints,VLOOKUP((I116+IF(I116=1,($AD116/10),IF(I116=2,($AE116/10),IF(I116=3,($AF116/10),IF(I116=4,($AG116/10),IF(I116=5,($AH116/10),IF(I116=6,($AI116/10),IF(I116=7,($AJ116/10),IF(I116=8,($AK116/10)))))))))),EventPointsList,2)))))</f>
        <v>1</v>
      </c>
      <c r="K116" s="96">
        <f>IF(K119 = 0,(0+TEXT(VLOOKUP($B116,Recording_ResultList,L$5+3,0),"00\:00\.00")),0+TEXT(DQRaceTime,"00\:00\.00"))</f>
        <v>2.1377314814814813E-4</v>
      </c>
      <c r="L116" s="98">
        <f>IF($K116=0,0,IF(K$6=0,0,IF($K116&lt;1,SUM(($K116&gt;$E116),($K116&gt;$H116),($K116&gt;$N116),($K116&gt;$Q116),($K116&gt;$T116),($K116&gt;$W116),($K116&gt;$Z116),($K116&gt;$DD116)))-EmptyLanes))</f>
        <v>3</v>
      </c>
      <c r="M116" s="99">
        <f>IF(K116=0,0,IF(K$6=0,0,IF(L116=0,0,IF(K119&gt;0,GalaDQPoints,VLOOKUP((L116+IF(L116=1,($AD116/10),IF(L116=2,($AE116/10),IF(L116=3,($AF116/10),IF(L116=4,($AG116/10),IF(L116=5,($AH116/10),IF(L116=6,($AI116/10),IF(L116=7,($AJ116/10),IF(L116=8,($AK116/10)))))))))),EventPointsList,2)))))</f>
        <v>3</v>
      </c>
      <c r="N116" s="96">
        <f>IF(N119 = 0,(0+TEXT(VLOOKUP($B116,Recording_ResultList,O$5+3,0),"00\:00\.00")),0+TEXT(DQRaceTime,"00\:00\.00"))</f>
        <v>2.1412037037037038E-4</v>
      </c>
      <c r="O116" s="98">
        <f>IF($N116=0,0,IF(N$6=0,0,IF($N116&lt;1,SUM(($N116&gt;$E116),($N116&gt;$H116),($N116&gt;$K116),($N116&gt;$Q116),($N116&gt;$T116),($N116&gt;$W116),($N116&gt;$Z116),($N116&gt;$DD116)))-EmptyLanes))</f>
        <v>4</v>
      </c>
      <c r="P116" s="99">
        <f>IF(N116=0,0,IF(N$6=0,0,IF(O116=0,0,IF(N119&gt;0,GalaDQPoints,VLOOKUP((O116+IF(O116=1,($AD116/10),IF(O116=2,($AE116/10),IF(O116=3,($AF116/10),IF(O116=4,($AG116/10),IF(O116=5,($AH116/10),IF(O116=6,($AI116/10),IF(O116=7,($AJ116/10),IF(O116=8,($AK116/10)))))))))),EventPointsList,2)))))</f>
        <v>4</v>
      </c>
      <c r="Q116" s="96">
        <f>IF(Q119 = 0,(0+TEXT(VLOOKUP($B116,Recording_ResultList,R$5+3,0),"00\:00\.00")),0+TEXT(DQRaceTime,"00\:00\.00"))</f>
        <v>2.1180555555555555E-4</v>
      </c>
      <c r="R116" s="98">
        <f>IF($Q116=0,0,IF(Q$6=0,0,IF($Q116&lt;1,SUM(($Q116&gt;$E116),($Q116&gt;$H116),($Q116&gt;$K116),($Q116&gt;$N116),($Q116&gt;$T116),($Q116&gt;$W116),($Q116&gt;$Z116),($Q116&gt;$DD116)))-EmptyLanes))</f>
        <v>2</v>
      </c>
      <c r="S116" s="99">
        <f>IF(Q116=0,0,IF(Q$6=0,0,IF(R116=0,0,IF(Q119&gt;0,GalaDQPoints,VLOOKUP((R116+IF(R116=1,($AD116/10),IF(R116=2,($AE116/10),IF(R116=3,($AF116/10),IF(R116=4,($AG116/10),IF(R116=5,($AH116/10),IF(R116=6,($AI116/10),IF(R116=7,($AJ116/10),IF(R116=8,($AK116/10)))))))))),EventPointsList,2)))))</f>
        <v>2</v>
      </c>
      <c r="T116" s="96">
        <f>IF(T119 = 0,(0+TEXT(VLOOKUP($B116,Recording_ResultList,U$5+3,0),"00\:00\.00")),0+TEXT(DQRaceTime,"00\:00\.00"))</f>
        <v>2.2164351851851851E-4</v>
      </c>
      <c r="U116" s="98">
        <f>IF($T116=0,0,IF(T$6=0,0,IF($Q116&lt;1,SUM(($T116&gt;$E116),($T116&gt;$H116),($T116&gt;$K116),($T116&gt;$N116),($T116&gt;$Q116),($T116&gt;$W116),($T116&gt;$Z116),($T116&gt;$DD116)))-EmptyLanes))</f>
        <v>7</v>
      </c>
      <c r="V116" s="99">
        <f>IF(T116=0,0,IF(T$6=0,0,IF(U116=0,0,IF(T119&gt;0,GalaDQPoints,VLOOKUP((U116+IF(U116=1,($AD116/10),IF(U116=2,($AE116/10),IF(U116=3,($AF116/10),IF(U116=4,($AG116/10),IF(U116=5,($AH116/10),IF(U116=6,($AI116/10),IF(U116=7,($AJ116/10),IF(U116=8,($AK116/10)))))))))),EventPointsList,2)))))</f>
        <v>7</v>
      </c>
      <c r="W116" s="96">
        <f>IF(W119 = 0,(0+TEXT(VLOOKUP($B116,Recording_ResultList,X$5+3,0),"00\:00\.00")),0+TEXT(DQRaceTime,"00\:00\.00"))</f>
        <v>2.2060185185185185E-4</v>
      </c>
      <c r="X116" s="98">
        <f>IF($W116=0,0,IF(W$6=0,0,IF($W116&lt;1,SUM(($W116&gt;$E116),($W116&gt;$H116),($W116&gt;$K116),($W116&gt;$N116),($W116&gt;$Q116),($W116&gt;$T116),($W116&gt;$Z116),($W116&gt;$DD116)))-EmptyLanes))</f>
        <v>6</v>
      </c>
      <c r="Y116" s="99">
        <f>IF(W116=0,0,IF(W$6=0,0,IF(X116=0,0,IF(W119&gt;0,GalaDQPoints,VLOOKUP((X116+IF(X116=1,($AD116/10),IF(X116=2,($AE116/10),IF(X116=3,($AF116/10),IF(X116=4,($AG116/10),IF(X116=5,($AH116/10),IF(X116=6,($AI116/10),IF(X116=7,($AJ116/10),IF(X116=8,($AK116/10)))))))))),EventPointsList,2)))))</f>
        <v>6</v>
      </c>
      <c r="Z116" s="96">
        <f>IF(Z119 = 0,(0+TEXT(VLOOKUP($B116,Recording_ResultList,AA$5+3,0),"00\:00\.00")),0+TEXT(DQRaceTime,"00\:00\.00"))</f>
        <v>2.4016203703703702E-4</v>
      </c>
      <c r="AA116" s="98">
        <f>IF($Z116=0,0,IF(Z$6=0,0,IF($Z116&lt;1,SUM(($Z116&gt;$E116),($Z116&gt;$H116),($Z116&gt;$K116),($Z116&gt;$N116),($Z116&gt;$Q116),($Z116&gt;$T116),($Z116&gt;$W116),($Z116&gt;$DD116)))-EmptyLanes))</f>
        <v>8</v>
      </c>
      <c r="AB116" s="100">
        <f>IF(Z116=0,0,IF(Z$6=0,0,IF(AA116=0,0,IF(Z119&gt;0,GalaDQPoints,VLOOKUP((AA116+IF(AA116=1,($AD116/10),IF(AA116=2,($AE116/10),IF(AA116=3,($AF116/10),IF(AA116=4,($AG116/10),IF(AA116=5,($AH116/10),IF(AA116=6,($AI116/10),IF(AA116=7,($AJ116/10),IF(AA116=8,($AK116/10)))))))))),EventPointsList,2)))))</f>
        <v>8</v>
      </c>
      <c r="AD116" s="121">
        <f>COUNTIF($F116,1) +COUNTIF($I116, 1)  + COUNTIF($L116, 1)+ COUNTIF($O116, 1)+ COUNTIF($R116, 1)+ COUNTIF($U116, 1)+ COUNTIF($X116, 1)+ COUNTIF($AA116,1)</f>
        <v>1</v>
      </c>
      <c r="AE116" s="122">
        <f>COUNTIF($F116,2) +COUNTIF($I116, 2)  + COUNTIF($L116, 2)+ COUNTIF($O116,2)+ COUNTIF($R116, 2)+ COUNTIF($U116, 2)+ COUNTIF($X116, 2)+ COUNTIF($AA116,2)</f>
        <v>1</v>
      </c>
      <c r="AF116" s="122">
        <f>COUNTIF($F116,3) +COUNTIF($I116, 3)  + COUNTIF($L116, 3)+ COUNTIF($O116, 3)+ COUNTIF($R116, 3)+ COUNTIF($U116, 3)+ COUNTIF($X116, 3)+ COUNTIF($AA116,3)</f>
        <v>1</v>
      </c>
      <c r="AG116" s="122">
        <f>COUNTIF($F116,4) +COUNTIF($I116, 4)  + COUNTIF($L116, 4)+ COUNTIF($O116, 4)+ COUNTIF($R116, 4)+ COUNTIF($U116, 4)+ COUNTIF($X116, 4)+ COUNTIF($AA116,4)</f>
        <v>1</v>
      </c>
      <c r="AH116" s="122">
        <f>COUNTIF($F116,5) +COUNTIF($I116, 5)  + COUNTIF($L116, 5)+ COUNTIF($O116, 5)+ COUNTIF($R116, 5)+ COUNTIF($U116, 5)+ COUNTIF($X116, 5)+ COUNTIF($AA116,5)</f>
        <v>1</v>
      </c>
      <c r="AI116" s="122">
        <f>COUNTIF($F116,6) +COUNTIF($I116, 6)  + COUNTIF($L116, 6)+ COUNTIF($O116, 6)+ COUNTIF($R116, 6)+ COUNTIF($U116, 6)+ COUNTIF($X116, 6)+ COUNTIF($AA116,6)</f>
        <v>1</v>
      </c>
      <c r="AJ116" s="122">
        <f>COUNTIF($F116,7) +COUNTIF($I116, 7)  + COUNTIF($L116, 7)+ COUNTIF($O116, 7)+ COUNTIF($R116, 7)+ COUNTIF($U116, 7)+ COUNTIF($X116, 7)+ COUNTIF($AA116,7)</f>
        <v>1</v>
      </c>
      <c r="AK116" s="123">
        <f>COUNTIF($F116,8) +COUNTIF($I116, 8)  + COUNTIF($L116, 8)+ COUNTIF($O116, 8)+ COUNTIF($R116, 8)+ COUNTIF($U116, 8)+ COUNTIF($X116, 8)+ COUNTIF($AA116,8)</f>
        <v>1</v>
      </c>
      <c r="AL116" s="70"/>
    </row>
    <row r="117" spans="1:38" ht="15.75" customHeight="1">
      <c r="A117" s="131">
        <f>A113+1</f>
        <v>27</v>
      </c>
      <c r="B117" s="532"/>
      <c r="C117" s="520" t="str">
        <f>IF(HSL_Format="Majors",IF(HSL_Division=1,VLOOKUP(B116,HMLD1_EventList,4,0),IF(HSL_Division=2,VLOOKUP(B116,HMLD2_EventList,4,0),VLOOKUP(B116,HMLD3_EventList,4,0))),IF(HSL_Division=1,VLOOKUP(B116,NutsD1_EventList,4,0),IF(HSL_Division=2,VLOOKUP(B116,NutsD2_EventList,4,0),VLOOKUP(B116,NutsD3_EventList,4,0)))) &amp; " " &amp; IF(HSL_Format="Majors",IF(HSL_Division=1,VLOOKUP(B116,HMLD1_EventList,5,0),IF(HSL_Division=2,VLOOKUP(B116,HMLD2_EventList,5,0),VLOOKUP(B116,HMLD3_EventList,5,0))),IF(HSL_Division=1,VLOOKUP(B116,NutsD1_EventList,5,0),IF(HSL_Division=2,VLOOKUP(B116,NutsD2_EventList,5,0),VLOOKUP(B116,NutsD3_EventList,5,0))))</f>
        <v>25m Butterfly</v>
      </c>
      <c r="D117" s="536"/>
      <c r="E117" s="524" t="str">
        <f>IF(IFERROR(SEARCH("Relay",$C117),0) = 0, IF(IFERROR(SEARCH("Squadron",$C117),0) = 0, VLOOKUP($B116,Lane1_Swimmers,2,0), "Squadron"), "Relay Team")</f>
        <v>Caitlin Walters</v>
      </c>
      <c r="F117" s="525"/>
      <c r="G117" s="526"/>
      <c r="H117" s="524" t="str">
        <f>IF(IFERROR(SEARCH("Relay",$C117),0) = 0, IF(IFERROR(SEARCH("Squadron",$C117),0) = 0, VLOOKUP($B116,Lane2_Swimmers,2,0), "Squadron"), "Relay Team")</f>
        <v>Christina Soulsby</v>
      </c>
      <c r="I117" s="525"/>
      <c r="J117" s="526"/>
      <c r="K117" s="524" t="str">
        <f>IF(IFERROR(SEARCH("Relay",$C117),0) = 0, IF(IFERROR(SEARCH("Squadron",$C117),0) = 0, VLOOKUP($B116,Lane3_Swimmers,2,0), "Squadron"), "Relay Team")</f>
        <v>Beatrix Fleet</v>
      </c>
      <c r="L117" s="525"/>
      <c r="M117" s="526"/>
      <c r="N117" s="524" t="str">
        <f>IF(IFERROR(SEARCH("Relay",$C117),0) = 0, IF(IFERROR(SEARCH("Squadron",$C117),0) = 0, VLOOKUP($B116,Lane4_Swimmers,2,0), "Squadron"), "Relay Team")</f>
        <v>Pippa Samols</v>
      </c>
      <c r="O117" s="525"/>
      <c r="P117" s="526"/>
      <c r="Q117" s="524" t="str">
        <f>IF(IFERROR(SEARCH("Relay",$C117),0) = 0, IF(IFERROR(SEARCH("Squadron",$C117),0) = 0, VLOOKUP($B116,Lane5_Swimmers,2,0), "Squadron"), "Relay Team")</f>
        <v>Sasha Coltman</v>
      </c>
      <c r="R117" s="525"/>
      <c r="S117" s="526"/>
      <c r="T117" s="524" t="str">
        <f>IF(IFERROR(SEARCH("Relay",$C117),0) = 0, IF(IFERROR(SEARCH("Squadron",$C117),0) = 0, VLOOKUP($B116,Lane6_Swimmers,2,0), "Squadron"), "Relay Team")</f>
        <v>Sophie Bradley</v>
      </c>
      <c r="U117" s="525"/>
      <c r="V117" s="526"/>
      <c r="W117" s="524" t="str">
        <f>IF(IFERROR(SEARCH("Relay",$C117),0) = 0, IF(IFERROR(SEARCH("Squadron",$C117),0) = 0, VLOOKUP($B116,Lane7_Swimmers,2,0), "Squadron"), "Relay Team")</f>
        <v>Daisy Hill</v>
      </c>
      <c r="X117" s="525"/>
      <c r="Y117" s="526"/>
      <c r="Z117" s="524" t="str">
        <f>IF(IFERROR(SEARCH("Relay",$C117),0) = 0, IF(IFERROR(SEARCH("Squadron",$C117),0) = 0, VLOOKUP($B116,Lane7_Swimmers,2,0), "Squadron"), "Relay Team")</f>
        <v>Daisy Hill</v>
      </c>
      <c r="AA117" s="525"/>
      <c r="AB117" s="527"/>
    </row>
    <row r="118" spans="1:38" ht="15.75" customHeight="1">
      <c r="A118" s="131" t="str">
        <f>TEXT(B116, "#0") &amp; ":Placing"</f>
        <v>27:Placing</v>
      </c>
      <c r="B118" s="532"/>
      <c r="C118" s="520" t="s">
        <v>135</v>
      </c>
      <c r="D118" s="521"/>
      <c r="E118" s="126">
        <f>VLOOKUP(($B116 &amp; ":Placing"),Recording_ResultList,(F$5+3),0)</f>
        <v>5</v>
      </c>
      <c r="F118" s="522">
        <f>F116</f>
        <v>5</v>
      </c>
      <c r="G118" s="523"/>
      <c r="H118" s="126">
        <f>VLOOKUP(($B116 &amp; ":Placing"),Recording_ResultList,(I$5+3),0)</f>
        <v>1</v>
      </c>
      <c r="I118" s="522">
        <f>I116</f>
        <v>1</v>
      </c>
      <c r="J118" s="523"/>
      <c r="K118" s="126">
        <f>VLOOKUP(($B116 &amp; ":Placing"),Recording_ResultList,(L$5+3),0)</f>
        <v>3</v>
      </c>
      <c r="L118" s="522">
        <f>L116</f>
        <v>3</v>
      </c>
      <c r="M118" s="523"/>
      <c r="N118" s="126">
        <f>VLOOKUP(($B116 &amp; ":Placing"),Recording_ResultList,(O$5+3),0)</f>
        <v>4</v>
      </c>
      <c r="O118" s="522">
        <f>O116</f>
        <v>4</v>
      </c>
      <c r="P118" s="523"/>
      <c r="Q118" s="126">
        <f>VLOOKUP(($B116 &amp; ":Placing"),Recording_ResultList,(R$5+3),0)</f>
        <v>2</v>
      </c>
      <c r="R118" s="522">
        <f>R116</f>
        <v>2</v>
      </c>
      <c r="S118" s="523"/>
      <c r="T118" s="126">
        <f>VLOOKUP(($B116 &amp; ":Placing"),Recording_ResultList,(U$5+3),0)</f>
        <v>7</v>
      </c>
      <c r="U118" s="522">
        <f>U116</f>
        <v>7</v>
      </c>
      <c r="V118" s="523"/>
      <c r="W118" s="126">
        <f>VLOOKUP(($B116 &amp; ":Placing"),Recording_ResultList,(X$5+3),0)</f>
        <v>6</v>
      </c>
      <c r="X118" s="522">
        <f>X116</f>
        <v>6</v>
      </c>
      <c r="Y118" s="523"/>
      <c r="Z118" s="126">
        <f>VLOOKUP(($B116 &amp; ":Placing"),Recording_ResultList,(AA$5+3),0)</f>
        <v>8</v>
      </c>
      <c r="AA118" s="522">
        <f>AA116</f>
        <v>8</v>
      </c>
      <c r="AB118" s="523"/>
    </row>
    <row r="119" spans="1:38" ht="16.5" customHeight="1" thickBot="1">
      <c r="A119" s="131">
        <f>A115+1</f>
        <v>27</v>
      </c>
      <c r="B119" s="533"/>
      <c r="C119" s="537" t="s">
        <v>122</v>
      </c>
      <c r="D119" s="538"/>
      <c r="E119" s="528">
        <f>VLOOKUP(($B116 &amp; ": DQ Reason"),Recording_ResultList,(F$5+3),0)</f>
        <v>0</v>
      </c>
      <c r="F119" s="529"/>
      <c r="G119" s="530"/>
      <c r="H119" s="528">
        <f>VLOOKUP(($B116 &amp; ": DQ Reason"),Recording_ResultList,(I$5+3),0)</f>
        <v>0</v>
      </c>
      <c r="I119" s="529"/>
      <c r="J119" s="530"/>
      <c r="K119" s="528">
        <f>VLOOKUP(($B116 &amp; ": DQ Reason"),Recording_ResultList,(L$5+3),0)</f>
        <v>0</v>
      </c>
      <c r="L119" s="529"/>
      <c r="M119" s="530"/>
      <c r="N119" s="528">
        <f>VLOOKUP(($B116 &amp; ": DQ Reason"),Recording_ResultList,(O$5+3),0)</f>
        <v>0</v>
      </c>
      <c r="O119" s="529"/>
      <c r="P119" s="530"/>
      <c r="Q119" s="528">
        <f>VLOOKUP(($B116 &amp; ": DQ Reason"),Recording_ResultList,(R$5+3),0)</f>
        <v>0</v>
      </c>
      <c r="R119" s="529"/>
      <c r="S119" s="530"/>
      <c r="T119" s="528">
        <f>VLOOKUP(($B116 &amp; ": DQ Reason"),Recording_ResultList,(U$5+3),0)</f>
        <v>0</v>
      </c>
      <c r="U119" s="529"/>
      <c r="V119" s="530"/>
      <c r="W119" s="528">
        <f>VLOOKUP(($B116 &amp; ": DQ Reason"),Recording_ResultList,(X$5+3),0)</f>
        <v>0</v>
      </c>
      <c r="X119" s="529"/>
      <c r="Y119" s="530"/>
      <c r="Z119" s="528">
        <f>VLOOKUP(($B116 &amp; ": DQ Reason"),Recording_ResultList,(AA$5+3),0)</f>
        <v>0</v>
      </c>
      <c r="AA119" s="529"/>
      <c r="AB119" s="530"/>
      <c r="AC119" s="93">
        <f>COUNTIF(E119:AB119, "&gt;0")</f>
        <v>0</v>
      </c>
    </row>
    <row r="120" spans="1:38" ht="15" customHeight="1" thickBot="1">
      <c r="A120" s="131">
        <f>A116+1</f>
        <v>28</v>
      </c>
      <c r="B120" s="531">
        <f>A120</f>
        <v>28</v>
      </c>
      <c r="C120" s="534" t="str">
        <f>IF(HSL_Format="Majors",IF(HSL_Division=1,VLOOKUP(B120,HMLD1_EventList,3,0),IF(HSL_Division=2,VLOOKUP(B120,HMLD2_EventList,3,0),VLOOKUP(B120,HMLD3_EventList,3,0))),IF(HSL_Division=1,VLOOKUP(B120,NutsD1_EventList,3,0),IF(HSL_Division=2,VLOOKUP(B120,NutsD2_EventList,3,0),VLOOKUP(B120,NutsD3_EventList,3,0)))) &amp; " " &amp; IF(HSL_Format="Majors",IF(HSL_Division=1,VLOOKUP(B120,HMLD1_EventList,2,0),IF(HSL_Division=2,VLOOKUP(B120,HMLD2_EventList,2,0),VLOOKUP(B120,HMLD3_EventList,2,0))),IF(HSL_Division=1,VLOOKUP(B120,NutsD1_EventList,2,0),IF(HSL_Division=2,VLOOKUP(B120,NutsD2_EventList,2,0),VLOOKUP(B120,NutsD3_EventList,2,0))))</f>
        <v>Boys Under 12s</v>
      </c>
      <c r="D120" s="535"/>
      <c r="E120" s="96">
        <f>IF(E123 = 0,(0+TEXT(VLOOKUP($B120,Recording_ResultList,F$5+3,0),"00\:00\.00")),0+TEXT(DQRaceTime,"00\:00\.00"))</f>
        <v>2.3541666666666668E-4</v>
      </c>
      <c r="F120" s="98">
        <f>IF($E120=0,0,IF(E$6=0,0,IF($E120&lt;1,SUM(($E120&gt;$H120),($E120&gt;$K120),($E120&gt;$N120),($E120&gt;$Q120),($E120&gt;$T120),($E120&gt;$W120),($E120&gt;$Z120),($E120&gt;$DD120)))-EmptyLanes))</f>
        <v>5</v>
      </c>
      <c r="G120" s="99">
        <f>IF(E120=0,0,IF(E$6=0,0,IF(F120=0,0,IF(E123&gt;0,GalaDQPoints,VLOOKUP((F120+IF(F120=1,($AD120/10),IF(F120=2,($AE120/10),IF(F120=3,($AF120/10),IF(F120=4,($AG120/10),IF(F120=5,($AH120/10),IF(F120=6,($AI120/10),IF(F120=7,($AJ120/10),IF(F120=8,($AK120/10)))))))))),EventPointsList,2)))))</f>
        <v>5</v>
      </c>
      <c r="H120" s="96">
        <f>IF(H123 = 0,(0+TEXT(VLOOKUP($B120,Recording_ResultList,I$5+3,0),"00\:00\.00")),0+TEXT(DQRaceTime,"00\:00\.00"))</f>
        <v>2.304398148148148E-4</v>
      </c>
      <c r="I120" s="98">
        <f>IF($H120=0,0,IF(H$6=0,0,IF($H120&lt;1,SUM(($H120&gt;$E120),($H120&gt;$K120),($H120&gt;$N120),($H120&gt;$Q120),($H120&gt;$T120),($H120&gt;$W120),($H120&gt;$Z120),($H120&gt;$DD120)))-EmptyLanes))</f>
        <v>3</v>
      </c>
      <c r="J120" s="99">
        <f>IF(H120=0,0,IF(H$6=0,0,IF(I120=0,0,IF(H123&gt;0,GalaDQPoints,VLOOKUP((I120+IF(I120=1,($AD120/10),IF(I120=2,($AE120/10),IF(I120=3,($AF120/10),IF(I120=4,($AG120/10),IF(I120=5,($AH120/10),IF(I120=6,($AI120/10),IF(I120=7,($AJ120/10),IF(I120=8,($AK120/10)))))))))),EventPointsList,2)))))</f>
        <v>3</v>
      </c>
      <c r="K120" s="96">
        <f>IF(K123 = 0,(0+TEXT(VLOOKUP($B120,Recording_ResultList,L$5+3,0),"00\:00\.00")),0+TEXT(DQRaceTime,"00\:00\.00"))</f>
        <v>2.415509259259259E-4</v>
      </c>
      <c r="L120" s="98">
        <f>IF($K120=0,0,IF(K$6=0,0,IF($K120&lt;1,SUM(($K120&gt;$E120),($K120&gt;$H120),($K120&gt;$N120),($K120&gt;$Q120),($K120&gt;$T120),($K120&gt;$W120),($K120&gt;$Z120),($K120&gt;$DD120)))-EmptyLanes))</f>
        <v>6</v>
      </c>
      <c r="M120" s="99">
        <f>IF(K120=0,0,IF(K$6=0,0,IF(L120=0,0,IF(K123&gt;0,GalaDQPoints,VLOOKUP((L120+IF(L120=1,($AD120/10),IF(L120=2,($AE120/10),IF(L120=3,($AF120/10),IF(L120=4,($AG120/10),IF(L120=5,($AH120/10),IF(L120=6,($AI120/10),IF(L120=7,($AJ120/10),IF(L120=8,($AK120/10)))))))))),EventPointsList,2)))))</f>
        <v>6</v>
      </c>
      <c r="N120" s="96">
        <f>IF(N123 = 0,(0+TEXT(VLOOKUP($B120,Recording_ResultList,O$5+3,0),"00\:00\.00")),0+TEXT(DQRaceTime,"00\:00\.00"))</f>
        <v>2.3182870370370374E-4</v>
      </c>
      <c r="O120" s="98">
        <f>IF($N120=0,0,IF(N$6=0,0,IF($N120&lt;1,SUM(($N120&gt;$E120),($N120&gt;$H120),($N120&gt;$K120),($N120&gt;$Q120),($N120&gt;$T120),($N120&gt;$W120),($N120&gt;$Z120),($N120&gt;$DD120)))-EmptyLanes))</f>
        <v>4</v>
      </c>
      <c r="P120" s="99">
        <f>IF(N120=0,0,IF(N$6=0,0,IF(O120=0,0,IF(N123&gt;0,GalaDQPoints,VLOOKUP((O120+IF(O120=1,($AD120/10),IF(O120=2,($AE120/10),IF(O120=3,($AF120/10),IF(O120=4,($AG120/10),IF(O120=5,($AH120/10),IF(O120=6,($AI120/10),IF(O120=7,($AJ120/10),IF(O120=8,($AK120/10)))))))))),EventPointsList,2)))))</f>
        <v>4</v>
      </c>
      <c r="Q120" s="96">
        <f>IF(Q123 = 0,(0+TEXT(VLOOKUP($B120,Recording_ResultList,R$5+3,0),"00\:00\.00")),0+TEXT(DQRaceTime,"00\:00\.00"))</f>
        <v>2.0462962962962967E-4</v>
      </c>
      <c r="R120" s="98">
        <f>IF($Q120=0,0,IF(Q$6=0,0,IF($Q120&lt;1,SUM(($Q120&gt;$E120),($Q120&gt;$H120),($Q120&gt;$K120),($Q120&gt;$N120),($Q120&gt;$T120),($Q120&gt;$W120),($Q120&gt;$Z120),($Q120&gt;$DD120)))-EmptyLanes))</f>
        <v>1</v>
      </c>
      <c r="S120" s="99">
        <f>IF(Q120=0,0,IF(Q$6=0,0,IF(R120=0,0,IF(Q123&gt;0,GalaDQPoints,VLOOKUP((R120+IF(R120=1,($AD120/10),IF(R120=2,($AE120/10),IF(R120=3,($AF120/10),IF(R120=4,($AG120/10),IF(R120=5,($AH120/10),IF(R120=6,($AI120/10),IF(R120=7,($AJ120/10),IF(R120=8,($AK120/10)))))))))),EventPointsList,2)))))</f>
        <v>1</v>
      </c>
      <c r="T120" s="96">
        <f>IF(T123 = 0,(0+TEXT(VLOOKUP($B120,Recording_ResultList,U$5+3,0),"00\:00\.00")),0+TEXT(DQRaceTime,"00\:00\.00"))</f>
        <v>2.3009259259259258E-4</v>
      </c>
      <c r="U120" s="98">
        <f>IF($T120=0,0,IF(T$6=0,0,IF($Q120&lt;1,SUM(($T120&gt;$E120),($T120&gt;$H120),($T120&gt;$K120),($T120&gt;$N120),($T120&gt;$Q120),($T120&gt;$W120),($T120&gt;$Z120),($T120&gt;$DD120)))-EmptyLanes))</f>
        <v>2</v>
      </c>
      <c r="V120" s="99">
        <f>IF(T120=0,0,IF(T$6=0,0,IF(U120=0,0,IF(T123&gt;0,GalaDQPoints,VLOOKUP((U120+IF(U120=1,($AD120/10),IF(U120=2,($AE120/10),IF(U120=3,($AF120/10),IF(U120=4,($AG120/10),IF(U120=5,($AH120/10),IF(U120=6,($AI120/10),IF(U120=7,($AJ120/10),IF(U120=8,($AK120/10)))))))))),EventPointsList,2)))))</f>
        <v>2</v>
      </c>
      <c r="W120" s="96">
        <f>IF(W123 = 0,(0+TEXT(VLOOKUP($B120,Recording_ResultList,X$5+3,0),"00\:00\.00")),0+TEXT(DQRaceTime,"00\:00\.00"))</f>
        <v>2.5173611111111111E-4</v>
      </c>
      <c r="X120" s="98">
        <f>IF($W120=0,0,IF(W$6=0,0,IF($W120&lt;1,SUM(($W120&gt;$E120),($W120&gt;$H120),($W120&gt;$K120),($W120&gt;$N120),($W120&gt;$Q120),($W120&gt;$T120),($W120&gt;$Z120),($W120&gt;$DD120)))-EmptyLanes))</f>
        <v>8</v>
      </c>
      <c r="Y120" s="99">
        <f>IF(W120=0,0,IF(W$6=0,0,IF(X120=0,0,IF(W123&gt;0,GalaDQPoints,VLOOKUP((X120+IF(X120=1,($AD120/10),IF(X120=2,($AE120/10),IF(X120=3,($AF120/10),IF(X120=4,($AG120/10),IF(X120=5,($AH120/10),IF(X120=6,($AI120/10),IF(X120=7,($AJ120/10),IF(X120=8,($AK120/10)))))))))),EventPointsList,2)))))</f>
        <v>8</v>
      </c>
      <c r="Z120" s="96">
        <f>IF(Z123 = 0,(0+TEXT(VLOOKUP($B120,Recording_ResultList,AA$5+3,0),"00\:00\.00")),0+TEXT(DQRaceTime,"00\:00\.00"))</f>
        <v>2.5000000000000006E-4</v>
      </c>
      <c r="AA120" s="98">
        <f>IF($Z120=0,0,IF(Z$6=0,0,IF($Z120&lt;1,SUM(($Z120&gt;$E120),($Z120&gt;$H120),($Z120&gt;$K120),($Z120&gt;$N120),($Z120&gt;$Q120),($Z120&gt;$T120),($Z120&gt;$W120),($Z120&gt;$DD120)))-EmptyLanes))</f>
        <v>7</v>
      </c>
      <c r="AB120" s="100">
        <f>IF(Z120=0,0,IF(Z$6=0,0,IF(AA120=0,0,IF(Z123&gt;0,GalaDQPoints,VLOOKUP((AA120+IF(AA120=1,($AD120/10),IF(AA120=2,($AE120/10),IF(AA120=3,($AF120/10),IF(AA120=4,($AG120/10),IF(AA120=5,($AH120/10),IF(AA120=6,($AI120/10),IF(AA120=7,($AJ120/10),IF(AA120=8,($AK120/10)))))))))),EventPointsList,2)))))</f>
        <v>7</v>
      </c>
      <c r="AD120" s="121">
        <f>COUNTIF($F120,1) +COUNTIF($I120, 1)  + COUNTIF($L120, 1)+ COUNTIF($O120, 1)+ COUNTIF($R120, 1)+ COUNTIF($U120, 1)+ COUNTIF($X120, 1)+ COUNTIF($AA120,1)</f>
        <v>1</v>
      </c>
      <c r="AE120" s="122">
        <f>COUNTIF($F120,2) +COUNTIF($I120, 2)  + COUNTIF($L120, 2)+ COUNTIF($O120,2)+ COUNTIF($R120, 2)+ COUNTIF($U120, 2)+ COUNTIF($X120, 2)+ COUNTIF($AA120,2)</f>
        <v>1</v>
      </c>
      <c r="AF120" s="122">
        <f>COUNTIF($F120,3) +COUNTIF($I120, 3)  + COUNTIF($L120, 3)+ COUNTIF($O120, 3)+ COUNTIF($R120, 3)+ COUNTIF($U120, 3)+ COUNTIF($X120, 3)+ COUNTIF($AA120,3)</f>
        <v>1</v>
      </c>
      <c r="AG120" s="122">
        <f>COUNTIF($F120,4) +COUNTIF($I120, 4)  + COUNTIF($L120, 4)+ COUNTIF($O120, 4)+ COUNTIF($R120, 4)+ COUNTIF($U120, 4)+ COUNTIF($X120, 4)+ COUNTIF($AA120,4)</f>
        <v>1</v>
      </c>
      <c r="AH120" s="122">
        <f>COUNTIF($F120,5) +COUNTIF($I120, 5)  + COUNTIF($L120, 5)+ COUNTIF($O120, 5)+ COUNTIF($R120, 5)+ COUNTIF($U120, 5)+ COUNTIF($X120, 5)+ COUNTIF($AA120,5)</f>
        <v>1</v>
      </c>
      <c r="AI120" s="122">
        <f>COUNTIF($F120,6) +COUNTIF($I120, 6)  + COUNTIF($L120, 6)+ COUNTIF($O120, 6)+ COUNTIF($R120, 6)+ COUNTIF($U120, 6)+ COUNTIF($X120, 6)+ COUNTIF($AA120,6)</f>
        <v>1</v>
      </c>
      <c r="AJ120" s="122">
        <f>COUNTIF($F120,7) +COUNTIF($I120, 7)  + COUNTIF($L120, 7)+ COUNTIF($O120, 7)+ COUNTIF($R120, 7)+ COUNTIF($U120, 7)+ COUNTIF($X120, 7)+ COUNTIF($AA120,7)</f>
        <v>1</v>
      </c>
      <c r="AK120" s="123">
        <f>COUNTIF($F120,8) +COUNTIF($I120, 8)  + COUNTIF($L120, 8)+ COUNTIF($O120, 8)+ COUNTIF($R120, 8)+ COUNTIF($U120, 8)+ COUNTIF($X120, 8)+ COUNTIF($AA120,8)</f>
        <v>1</v>
      </c>
      <c r="AL120" s="70"/>
    </row>
    <row r="121" spans="1:38" ht="15.75" customHeight="1">
      <c r="A121" s="131">
        <f>A117+1</f>
        <v>28</v>
      </c>
      <c r="B121" s="532"/>
      <c r="C121" s="520" t="str">
        <f>IF(HSL_Format="Majors",IF(HSL_Division=1,VLOOKUP(B120,HMLD1_EventList,4,0),IF(HSL_Division=2,VLOOKUP(B120,HMLD2_EventList,4,0),VLOOKUP(B120,HMLD3_EventList,4,0))),IF(HSL_Division=1,VLOOKUP(B120,NutsD1_EventList,4,0),IF(HSL_Division=2,VLOOKUP(B120,NutsD2_EventList,4,0),VLOOKUP(B120,NutsD3_EventList,4,0)))) &amp; " " &amp; IF(HSL_Format="Majors",IF(HSL_Division=1,VLOOKUP(B120,HMLD1_EventList,5,0),IF(HSL_Division=2,VLOOKUP(B120,HMLD2_EventList,5,0),VLOOKUP(B120,HMLD3_EventList,5,0))),IF(HSL_Division=1,VLOOKUP(B120,NutsD1_EventList,5,0),IF(HSL_Division=2,VLOOKUP(B120,NutsD2_EventList,5,0),VLOOKUP(B120,NutsD3_EventList,5,0))))</f>
        <v>25m Butterfly</v>
      </c>
      <c r="D121" s="536"/>
      <c r="E121" s="524" t="str">
        <f>IF(IFERROR(SEARCH("Relay",$C121),0) = 0, IF(IFERROR(SEARCH("Squadron",$C121),0) = 0, VLOOKUP($B120,Lane1_Swimmers,2,0), "Squadron"), "Relay Team")</f>
        <v>Dylan Kitchener</v>
      </c>
      <c r="F121" s="525"/>
      <c r="G121" s="526"/>
      <c r="H121" s="524" t="str">
        <f>IF(IFERROR(SEARCH("Relay",$C121),0) = 0, IF(IFERROR(SEARCH("Squadron",$C121),0) = 0, VLOOKUP($B120,Lane2_Swimmers,2,0), "Squadron"), "Relay Team")</f>
        <v>Samuel Griffiths</v>
      </c>
      <c r="I121" s="525"/>
      <c r="J121" s="526"/>
      <c r="K121" s="524" t="str">
        <f>IF(IFERROR(SEARCH("Relay",$C121),0) = 0, IF(IFERROR(SEARCH("Squadron",$C121),0) = 0, VLOOKUP($B120,Lane3_Swimmers,2,0), "Squadron"), "Relay Team")</f>
        <v>Noah Harvey</v>
      </c>
      <c r="L121" s="525"/>
      <c r="M121" s="526"/>
      <c r="N121" s="524" t="str">
        <f>IF(IFERROR(SEARCH("Relay",$C121),0) = 0, IF(IFERROR(SEARCH("Squadron",$C121),0) = 0, VLOOKUP($B120,Lane4_Swimmers,2,0), "Squadron"), "Relay Team")</f>
        <v>George Metcalfe</v>
      </c>
      <c r="O121" s="525"/>
      <c r="P121" s="526"/>
      <c r="Q121" s="524" t="str">
        <f>IF(IFERROR(SEARCH("Relay",$C121),0) = 0, IF(IFERROR(SEARCH("Squadron",$C121),0) = 0, VLOOKUP($B120,Lane5_Swimmers,2,0), "Squadron"), "Relay Team")</f>
        <v>Kai Fellows</v>
      </c>
      <c r="R121" s="525"/>
      <c r="S121" s="526"/>
      <c r="T121" s="524" t="str">
        <f>IF(IFERROR(SEARCH("Relay",$C121),0) = 0, IF(IFERROR(SEARCH("Squadron",$C121),0) = 0, VLOOKUP($B120,Lane6_Swimmers,2,0), "Squadron"), "Relay Team")</f>
        <v>Alexander Stephenson</v>
      </c>
      <c r="U121" s="525"/>
      <c r="V121" s="526"/>
      <c r="W121" s="524" t="str">
        <f>IF(IFERROR(SEARCH("Relay",$C121),0) = 0, IF(IFERROR(SEARCH("Squadron",$C121),0) = 0, VLOOKUP($B120,Lane7_Swimmers,2,0), "Squadron"), "Relay Team")</f>
        <v>James Warren</v>
      </c>
      <c r="X121" s="525"/>
      <c r="Y121" s="526"/>
      <c r="Z121" s="524" t="str">
        <f>IF(IFERROR(SEARCH("Relay",$C121),0) = 0, IF(IFERROR(SEARCH("Squadron",$C121),0) = 0, VLOOKUP($B120,Lane7_Swimmers,2,0), "Squadron"), "Relay Team")</f>
        <v>James Warren</v>
      </c>
      <c r="AA121" s="525"/>
      <c r="AB121" s="527"/>
    </row>
    <row r="122" spans="1:38" ht="15.75" customHeight="1">
      <c r="A122" s="131" t="str">
        <f>TEXT(B120, "#0") &amp; ":Placing"</f>
        <v>28:Placing</v>
      </c>
      <c r="B122" s="532"/>
      <c r="C122" s="520" t="s">
        <v>135</v>
      </c>
      <c r="D122" s="521"/>
      <c r="E122" s="126">
        <f>VLOOKUP(($B120 &amp; ":Placing"),Recording_ResultList,(F$5+3),0)</f>
        <v>5</v>
      </c>
      <c r="F122" s="522">
        <f>F120</f>
        <v>5</v>
      </c>
      <c r="G122" s="523"/>
      <c r="H122" s="126">
        <f>VLOOKUP(($B120 &amp; ":Placing"),Recording_ResultList,(I$5+3),0)</f>
        <v>3</v>
      </c>
      <c r="I122" s="522">
        <f>I120</f>
        <v>3</v>
      </c>
      <c r="J122" s="523"/>
      <c r="K122" s="126">
        <f>VLOOKUP(($B120 &amp; ":Placing"),Recording_ResultList,(L$5+3),0)</f>
        <v>6</v>
      </c>
      <c r="L122" s="522">
        <f>L120</f>
        <v>6</v>
      </c>
      <c r="M122" s="523"/>
      <c r="N122" s="126">
        <f>VLOOKUP(($B120 &amp; ":Placing"),Recording_ResultList,(O$5+3),0)</f>
        <v>4</v>
      </c>
      <c r="O122" s="522">
        <f>O120</f>
        <v>4</v>
      </c>
      <c r="P122" s="523"/>
      <c r="Q122" s="126">
        <f>VLOOKUP(($B120 &amp; ":Placing"),Recording_ResultList,(R$5+3),0)</f>
        <v>1</v>
      </c>
      <c r="R122" s="522">
        <f>R120</f>
        <v>1</v>
      </c>
      <c r="S122" s="523"/>
      <c r="T122" s="126">
        <f>VLOOKUP(($B120 &amp; ":Placing"),Recording_ResultList,(U$5+3),0)</f>
        <v>2</v>
      </c>
      <c r="U122" s="522">
        <f>U120</f>
        <v>2</v>
      </c>
      <c r="V122" s="523"/>
      <c r="W122" s="126">
        <f>VLOOKUP(($B120 &amp; ":Placing"),Recording_ResultList,(X$5+3),0)</f>
        <v>8</v>
      </c>
      <c r="X122" s="522">
        <f>X120</f>
        <v>8</v>
      </c>
      <c r="Y122" s="523"/>
      <c r="Z122" s="126">
        <f>VLOOKUP(($B120 &amp; ":Placing"),Recording_ResultList,(AA$5+3),0)</f>
        <v>7</v>
      </c>
      <c r="AA122" s="522">
        <f>AA120</f>
        <v>7</v>
      </c>
      <c r="AB122" s="523"/>
    </row>
    <row r="123" spans="1:38" ht="16.5" customHeight="1" thickBot="1">
      <c r="A123" s="131">
        <f>A119+1</f>
        <v>28</v>
      </c>
      <c r="B123" s="533"/>
      <c r="C123" s="537" t="s">
        <v>122</v>
      </c>
      <c r="D123" s="538"/>
      <c r="E123" s="528">
        <f>VLOOKUP(($B120 &amp; ": DQ Reason"),Recording_ResultList,(F$5+3),0)</f>
        <v>0</v>
      </c>
      <c r="F123" s="529"/>
      <c r="G123" s="530"/>
      <c r="H123" s="528">
        <f>VLOOKUP(($B120 &amp; ": DQ Reason"),Recording_ResultList,(I$5+3),0)</f>
        <v>0</v>
      </c>
      <c r="I123" s="529"/>
      <c r="J123" s="530"/>
      <c r="K123" s="528">
        <f>VLOOKUP(($B120 &amp; ": DQ Reason"),Recording_ResultList,(L$5+3),0)</f>
        <v>0</v>
      </c>
      <c r="L123" s="529"/>
      <c r="M123" s="530"/>
      <c r="N123" s="528">
        <f>VLOOKUP(($B120 &amp; ": DQ Reason"),Recording_ResultList,(O$5+3),0)</f>
        <v>0</v>
      </c>
      <c r="O123" s="529"/>
      <c r="P123" s="530"/>
      <c r="Q123" s="528">
        <f>VLOOKUP(($B120 &amp; ": DQ Reason"),Recording_ResultList,(R$5+3),0)</f>
        <v>0</v>
      </c>
      <c r="R123" s="529"/>
      <c r="S123" s="530"/>
      <c r="T123" s="528">
        <f>VLOOKUP(($B120 &amp; ": DQ Reason"),Recording_ResultList,(U$5+3),0)</f>
        <v>0</v>
      </c>
      <c r="U123" s="529"/>
      <c r="V123" s="530"/>
      <c r="W123" s="528">
        <f>VLOOKUP(($B120 &amp; ": DQ Reason"),Recording_ResultList,(X$5+3),0)</f>
        <v>0</v>
      </c>
      <c r="X123" s="529"/>
      <c r="Y123" s="530"/>
      <c r="Z123" s="528">
        <f>VLOOKUP(($B120 &amp; ": DQ Reason"),Recording_ResultList,(AA$5+3),0)</f>
        <v>0</v>
      </c>
      <c r="AA123" s="529"/>
      <c r="AB123" s="530"/>
      <c r="AC123" s="93">
        <f>COUNTIF(E123:AB123, "&gt;0")</f>
        <v>0</v>
      </c>
    </row>
    <row r="124" spans="1:38" ht="15" customHeight="1" thickBot="1">
      <c r="A124" s="131">
        <f>A120+1</f>
        <v>29</v>
      </c>
      <c r="B124" s="531">
        <f>A124</f>
        <v>29</v>
      </c>
      <c r="C124" s="534" t="str">
        <f>IF(HSL_Format="Majors",IF(HSL_Division=1,VLOOKUP(B124,HMLD1_EventList,3,0),IF(HSL_Division=2,VLOOKUP(B124,HMLD2_EventList,3,0),VLOOKUP(B124,HMLD3_EventList,3,0))),IF(HSL_Division=1,VLOOKUP(B124,NutsD1_EventList,3,0),IF(HSL_Division=2,VLOOKUP(B124,NutsD2_EventList,3,0),VLOOKUP(B124,NutsD3_EventList,3,0)))) &amp; " " &amp; IF(HSL_Format="Majors",IF(HSL_Division=1,VLOOKUP(B124,HMLD1_EventList,2,0),IF(HSL_Division=2,VLOOKUP(B124,HMLD2_EventList,2,0),VLOOKUP(B124,HMLD3_EventList,2,0))),IF(HSL_Division=1,VLOOKUP(B124,NutsD1_EventList,2,0),IF(HSL_Division=2,VLOOKUP(B124,NutsD2_EventList,2,0),VLOOKUP(B124,NutsD3_EventList,2,0))))</f>
        <v>Girls Under 13s</v>
      </c>
      <c r="D124" s="535"/>
      <c r="E124" s="96">
        <f>IF(E127 = 0,(0+TEXT(VLOOKUP($B124,Recording_ResultList,F$5+3,0),"00\:00\.00")),0+TEXT(DQRaceTime,"00\:00\.00"))</f>
        <v>3.7696759259259264E-4</v>
      </c>
      <c r="F124" s="98">
        <f>IF($E124=0,0,IF(E$6=0,0,IF($E124&lt;1,SUM(($E124&gt;$H124),($E124&gt;$K124),($E124&gt;$N124),($E124&gt;$Q124),($E124&gt;$T124),($E124&gt;$W124),($E124&gt;$Z124),($E124&gt;$DD124)))-EmptyLanes))</f>
        <v>3</v>
      </c>
      <c r="G124" s="99">
        <f>IF(E124=0,0,IF(E$6=0,0,IF(F124=0,0,IF(E127&gt;0,GalaDQPoints,VLOOKUP((F124+IF(F124=1,($AD124/10),IF(F124=2,($AE124/10),IF(F124=3,($AF124/10),IF(F124=4,($AG124/10),IF(F124=5,($AH124/10),IF(F124=6,($AI124/10),IF(F124=7,($AJ124/10),IF(F124=8,($AK124/10)))))))))),EventPointsList,2)))))</f>
        <v>3</v>
      </c>
      <c r="H124" s="96">
        <f>IF(H127 = 0,(0+TEXT(VLOOKUP($B124,Recording_ResultList,I$5+3,0),"00\:00\.00")),0+TEXT(DQRaceTime,"00\:00\.00"))</f>
        <v>3.6817129629629629E-4</v>
      </c>
      <c r="I124" s="98">
        <f>IF($H124=0,0,IF(H$6=0,0,IF($H124&lt;1,SUM(($H124&gt;$E124),($H124&gt;$K124),($H124&gt;$N124),($H124&gt;$Q124),($H124&gt;$T124),($H124&gt;$W124),($H124&gt;$Z124),($H124&gt;$DD124)))-EmptyLanes))</f>
        <v>2</v>
      </c>
      <c r="J124" s="99">
        <f>IF(H124=0,0,IF(H$6=0,0,IF(I124=0,0,IF(H127&gt;0,GalaDQPoints,VLOOKUP((I124+IF(I124=1,($AD124/10),IF(I124=2,($AE124/10),IF(I124=3,($AF124/10),IF(I124=4,($AG124/10),IF(I124=5,($AH124/10),IF(I124=6,($AI124/10),IF(I124=7,($AJ124/10),IF(I124=8,($AK124/10)))))))))),EventPointsList,2)))))</f>
        <v>2</v>
      </c>
      <c r="K124" s="96">
        <f>IF(K127 = 0,(0+TEXT(VLOOKUP($B124,Recording_ResultList,L$5+3,0),"00\:00\.00")),0+TEXT(DQRaceTime,"00\:00\.00"))</f>
        <v>4.1956018518518514E-4</v>
      </c>
      <c r="L124" s="98">
        <f>IF($K124=0,0,IF(K$6=0,0,IF($K124&lt;1,SUM(($K124&gt;$E124),($K124&gt;$H124),($K124&gt;$N124),($K124&gt;$Q124),($K124&gt;$T124),($K124&gt;$W124),($K124&gt;$Z124),($K124&gt;$DD124)))-EmptyLanes))</f>
        <v>6</v>
      </c>
      <c r="M124" s="99">
        <f>IF(K124=0,0,IF(K$6=0,0,IF(L124=0,0,IF(K127&gt;0,GalaDQPoints,VLOOKUP((L124+IF(L124=1,($AD124/10),IF(L124=2,($AE124/10),IF(L124=3,($AF124/10),IF(L124=4,($AG124/10),IF(L124=5,($AH124/10),IF(L124=6,($AI124/10),IF(L124=7,($AJ124/10),IF(L124=8,($AK124/10)))))))))),EventPointsList,2)))))</f>
        <v>6</v>
      </c>
      <c r="N124" s="96">
        <f>IF(N127 = 0,(0+TEXT(VLOOKUP($B124,Recording_ResultList,O$5+3,0),"00\:00\.00")),0+TEXT(DQRaceTime,"00\:00\.00"))</f>
        <v>4.2581018518518516E-4</v>
      </c>
      <c r="O124" s="98">
        <f>IF($N124=0,0,IF(N$6=0,0,IF($N124&lt;1,SUM(($N124&gt;$E124),($N124&gt;$H124),($N124&gt;$K124),($N124&gt;$Q124),($N124&gt;$T124),($N124&gt;$W124),($N124&gt;$Z124),($N124&gt;$DD124)))-EmptyLanes))</f>
        <v>7</v>
      </c>
      <c r="P124" s="99">
        <f>IF(N124=0,0,IF(N$6=0,0,IF(O124=0,0,IF(N127&gt;0,GalaDQPoints,VLOOKUP((O124+IF(O124=1,($AD124/10),IF(O124=2,($AE124/10),IF(O124=3,($AF124/10),IF(O124=4,($AG124/10),IF(O124=5,($AH124/10),IF(O124=6,($AI124/10),IF(O124=7,($AJ124/10),IF(O124=8,($AK124/10)))))))))),EventPointsList,2)))))</f>
        <v>7</v>
      </c>
      <c r="Q124" s="96">
        <f>IF(Q127 = 0,(0+TEXT(VLOOKUP($B124,Recording_ResultList,R$5+3,0),"00\:00\.00")),0+TEXT(DQRaceTime,"00\:00\.00"))</f>
        <v>3.6365740740740743E-4</v>
      </c>
      <c r="R124" s="98">
        <f>IF($Q124=0,0,IF(Q$6=0,0,IF($Q124&lt;1,SUM(($Q124&gt;$E124),($Q124&gt;$H124),($Q124&gt;$K124),($Q124&gt;$N124),($Q124&gt;$T124),($Q124&gt;$W124),($Q124&gt;$Z124),($Q124&gt;$DD124)))-EmptyLanes))</f>
        <v>1</v>
      </c>
      <c r="S124" s="99">
        <f>IF(Q124=0,0,IF(Q$6=0,0,IF(R124=0,0,IF(Q127&gt;0,GalaDQPoints,VLOOKUP((R124+IF(R124=1,($AD124/10),IF(R124=2,($AE124/10),IF(R124=3,($AF124/10),IF(R124=4,($AG124/10),IF(R124=5,($AH124/10),IF(R124=6,($AI124/10),IF(R124=7,($AJ124/10),IF(R124=8,($AK124/10)))))))))),EventPointsList,2)))))</f>
        <v>1</v>
      </c>
      <c r="T124" s="96">
        <f>IF(T127 = 0,(0+TEXT(VLOOKUP($B124,Recording_ResultList,U$5+3,0),"00\:00\.00")),0+TEXT(DQRaceTime,"00\:00\.00"))</f>
        <v>3.9675925925925924E-4</v>
      </c>
      <c r="U124" s="98">
        <f>IF($T124=0,0,IF(T$6=0,0,IF($Q124&lt;1,SUM(($T124&gt;$E124),($T124&gt;$H124),($T124&gt;$K124),($T124&gt;$N124),($T124&gt;$Q124),($T124&gt;$W124),($T124&gt;$Z124),($T124&gt;$DD124)))-EmptyLanes))</f>
        <v>4</v>
      </c>
      <c r="V124" s="99">
        <f>IF(T124=0,0,IF(T$6=0,0,IF(U124=0,0,IF(T127&gt;0,GalaDQPoints,VLOOKUP((U124+IF(U124=1,($AD124/10),IF(U124=2,($AE124/10),IF(U124=3,($AF124/10),IF(U124=4,($AG124/10),IF(U124=5,($AH124/10),IF(U124=6,($AI124/10),IF(U124=7,($AJ124/10),IF(U124=8,($AK124/10)))))))))),EventPointsList,2)))))</f>
        <v>4</v>
      </c>
      <c r="W124" s="96">
        <f>IF(W127 = 0,(0+TEXT(VLOOKUP($B124,Recording_ResultList,X$5+3,0),"00\:00\.00")),0+TEXT(DQRaceTime,"00\:00\.00"))</f>
        <v>4.3437500000000003E-4</v>
      </c>
      <c r="X124" s="98">
        <f>IF($W124=0,0,IF(W$6=0,0,IF($W124&lt;1,SUM(($W124&gt;$E124),($W124&gt;$H124),($W124&gt;$K124),($W124&gt;$N124),($W124&gt;$Q124),($W124&gt;$T124),($W124&gt;$Z124),($W124&gt;$DD124)))-EmptyLanes))</f>
        <v>8</v>
      </c>
      <c r="Y124" s="99">
        <f>IF(W124=0,0,IF(W$6=0,0,IF(X124=0,0,IF(W127&gt;0,GalaDQPoints,VLOOKUP((X124+IF(X124=1,($AD124/10),IF(X124=2,($AE124/10),IF(X124=3,($AF124/10),IF(X124=4,($AG124/10),IF(X124=5,($AH124/10),IF(X124=6,($AI124/10),IF(X124=7,($AJ124/10),IF(X124=8,($AK124/10)))))))))),EventPointsList,2)))))</f>
        <v>8</v>
      </c>
      <c r="Z124" s="96">
        <f>IF(Z127 = 0,(0+TEXT(VLOOKUP($B124,Recording_ResultList,AA$5+3,0),"00\:00\.00")),0+TEXT(DQRaceTime,"00\:00\.00"))</f>
        <v>4.1666666666666669E-4</v>
      </c>
      <c r="AA124" s="98">
        <f>IF($Z124=0,0,IF(Z$6=0,0,IF($Z124&lt;1,SUM(($Z124&gt;$E124),($Z124&gt;$H124),($Z124&gt;$K124),($Z124&gt;$N124),($Z124&gt;$Q124),($Z124&gt;$T124),($Z124&gt;$W124),($Z124&gt;$DD124)))-EmptyLanes))</f>
        <v>5</v>
      </c>
      <c r="AB124" s="100">
        <f>IF(Z124=0,0,IF(Z$6=0,0,IF(AA124=0,0,IF(Z127&gt;0,GalaDQPoints,VLOOKUP((AA124+IF(AA124=1,($AD124/10),IF(AA124=2,($AE124/10),IF(AA124=3,($AF124/10),IF(AA124=4,($AG124/10),IF(AA124=5,($AH124/10),IF(AA124=6,($AI124/10),IF(AA124=7,($AJ124/10),IF(AA124=8,($AK124/10)))))))))),EventPointsList,2)))))</f>
        <v>5</v>
      </c>
      <c r="AD124" s="121">
        <f>COUNTIF($F124,1) +COUNTIF($I124, 1)  + COUNTIF($L124, 1)+ COUNTIF($O124, 1)+ COUNTIF($R124, 1)+ COUNTIF($U124, 1)+ COUNTIF($X124, 1)+ COUNTIF($AA124,1)</f>
        <v>1</v>
      </c>
      <c r="AE124" s="122">
        <f>COUNTIF($F124,2) +COUNTIF($I124, 2)  + COUNTIF($L124, 2)+ COUNTIF($O124,2)+ COUNTIF($R124, 2)+ COUNTIF($U124, 2)+ COUNTIF($X124, 2)+ COUNTIF($AA124,2)</f>
        <v>1</v>
      </c>
      <c r="AF124" s="122">
        <f>COUNTIF($F124,3) +COUNTIF($I124, 3)  + COUNTIF($L124, 3)+ COUNTIF($O124, 3)+ COUNTIF($R124, 3)+ COUNTIF($U124, 3)+ COUNTIF($X124, 3)+ COUNTIF($AA124,3)</f>
        <v>1</v>
      </c>
      <c r="AG124" s="122">
        <f>COUNTIF($F124,4) +COUNTIF($I124, 4)  + COUNTIF($L124, 4)+ COUNTIF($O124, 4)+ COUNTIF($R124, 4)+ COUNTIF($U124, 4)+ COUNTIF($X124, 4)+ COUNTIF($AA124,4)</f>
        <v>1</v>
      </c>
      <c r="AH124" s="122">
        <f>COUNTIF($F124,5) +COUNTIF($I124, 5)  + COUNTIF($L124, 5)+ COUNTIF($O124, 5)+ COUNTIF($R124, 5)+ COUNTIF($U124, 5)+ COUNTIF($X124, 5)+ COUNTIF($AA124,5)</f>
        <v>1</v>
      </c>
      <c r="AI124" s="122">
        <f>COUNTIF($F124,6) +COUNTIF($I124, 6)  + COUNTIF($L124, 6)+ COUNTIF($O124, 6)+ COUNTIF($R124, 6)+ COUNTIF($U124, 6)+ COUNTIF($X124, 6)+ COUNTIF($AA124,6)</f>
        <v>1</v>
      </c>
      <c r="AJ124" s="122">
        <f>COUNTIF($F124,7) +COUNTIF($I124, 7)  + COUNTIF($L124, 7)+ COUNTIF($O124, 7)+ COUNTIF($R124, 7)+ COUNTIF($U124, 7)+ COUNTIF($X124, 7)+ COUNTIF($AA124,7)</f>
        <v>1</v>
      </c>
      <c r="AK124" s="123">
        <f>COUNTIF($F124,8) +COUNTIF($I124, 8)  + COUNTIF($L124, 8)+ COUNTIF($O124, 8)+ COUNTIF($R124, 8)+ COUNTIF($U124, 8)+ COUNTIF($X124, 8)+ COUNTIF($AA124,8)</f>
        <v>1</v>
      </c>
      <c r="AL124" s="70"/>
    </row>
    <row r="125" spans="1:38" ht="15.75" customHeight="1">
      <c r="A125" s="131">
        <f>A121+1</f>
        <v>29</v>
      </c>
      <c r="B125" s="532"/>
      <c r="C125" s="520" t="str">
        <f>IF(HSL_Format="Majors",IF(HSL_Division=1,VLOOKUP(B124,HMLD1_EventList,4,0),IF(HSL_Division=2,VLOOKUP(B124,HMLD2_EventList,4,0),VLOOKUP(B124,HMLD3_EventList,4,0))),IF(HSL_Division=1,VLOOKUP(B124,NutsD1_EventList,4,0),IF(HSL_Division=2,VLOOKUP(B124,NutsD2_EventList,4,0),VLOOKUP(B124,NutsD3_EventList,4,0)))) &amp; " " &amp; IF(HSL_Format="Majors",IF(HSL_Division=1,VLOOKUP(B124,HMLD1_EventList,5,0),IF(HSL_Division=2,VLOOKUP(B124,HMLD2_EventList,5,0),VLOOKUP(B124,HMLD3_EventList,5,0))),IF(HSL_Division=1,VLOOKUP(B124,NutsD1_EventList,5,0),IF(HSL_Division=2,VLOOKUP(B124,NutsD2_EventList,5,0),VLOOKUP(B124,NutsD3_EventList,5,0))))</f>
        <v>50m Freestyle</v>
      </c>
      <c r="D125" s="536"/>
      <c r="E125" s="524" t="str">
        <f>IF(IFERROR(SEARCH("Relay",$C125),0) = 0, IF(IFERROR(SEARCH("Squadron",$C125),0) = 0, VLOOKUP($B124,Lane1_Swimmers,2,0), "Squadron"), "Relay Team")</f>
        <v>Natalie Krezel</v>
      </c>
      <c r="F125" s="525"/>
      <c r="G125" s="526"/>
      <c r="H125" s="524" t="str">
        <f>IF(IFERROR(SEARCH("Relay",$C125),0) = 0, IF(IFERROR(SEARCH("Squadron",$C125),0) = 0, VLOOKUP($B124,Lane2_Swimmers,2,0), "Squadron"), "Relay Team")</f>
        <v>Abigail Briers</v>
      </c>
      <c r="I125" s="525"/>
      <c r="J125" s="526"/>
      <c r="K125" s="524" t="str">
        <f>IF(IFERROR(SEARCH("Relay",$C125),0) = 0, IF(IFERROR(SEARCH("Squadron",$C125),0) = 0, VLOOKUP($B124,Lane3_Swimmers,2,0), "Squadron"), "Relay Team")</f>
        <v>Jessica Warne</v>
      </c>
      <c r="L125" s="525"/>
      <c r="M125" s="526"/>
      <c r="N125" s="524" t="str">
        <f>IF(IFERROR(SEARCH("Relay",$C125),0) = 0, IF(IFERROR(SEARCH("Squadron",$C125),0) = 0, VLOOKUP($B124,Lane4_Swimmers,2,0), "Squadron"), "Relay Team")</f>
        <v>Abigail Riley</v>
      </c>
      <c r="O125" s="525"/>
      <c r="P125" s="526"/>
      <c r="Q125" s="524" t="str">
        <f>IF(IFERROR(SEARCH("Relay",$C125),0) = 0, IF(IFERROR(SEARCH("Squadron",$C125),0) = 0, VLOOKUP($B124,Lane5_Swimmers,2,0), "Squadron"), "Relay Team")</f>
        <v>Charlotte Williams</v>
      </c>
      <c r="R125" s="525"/>
      <c r="S125" s="526"/>
      <c r="T125" s="524" t="str">
        <f>IF(IFERROR(SEARCH("Relay",$C125),0) = 0, IF(IFERROR(SEARCH("Squadron",$C125),0) = 0, VLOOKUP($B124,Lane6_Swimmers,2,0), "Squadron"), "Relay Team")</f>
        <v>Chloe Sharp</v>
      </c>
      <c r="U125" s="525"/>
      <c r="V125" s="526"/>
      <c r="W125" s="524" t="str">
        <f>IF(IFERROR(SEARCH("Relay",$C125),0) = 0, IF(IFERROR(SEARCH("Squadron",$C125),0) = 0, VLOOKUP($B124,Lane7_Swimmers,2,0), "Squadron"), "Relay Team")</f>
        <v>Lauren Pinder</v>
      </c>
      <c r="X125" s="525"/>
      <c r="Y125" s="526"/>
      <c r="Z125" s="524" t="str">
        <f>IF(IFERROR(SEARCH("Relay",$C125),0) = 0, IF(IFERROR(SEARCH("Squadron",$C125),0) = 0, VLOOKUP($B124,Lane7_Swimmers,2,0), "Squadron"), "Relay Team")</f>
        <v>Lauren Pinder</v>
      </c>
      <c r="AA125" s="525"/>
      <c r="AB125" s="527"/>
    </row>
    <row r="126" spans="1:38" ht="15.75" customHeight="1">
      <c r="A126" s="131" t="str">
        <f>TEXT(B124, "#0") &amp; ":Placing"</f>
        <v>29:Placing</v>
      </c>
      <c r="B126" s="532"/>
      <c r="C126" s="520" t="s">
        <v>135</v>
      </c>
      <c r="D126" s="521"/>
      <c r="E126" s="126">
        <f>VLOOKUP(($B124 &amp; ":Placing"),Recording_ResultList,(F$5+3),0)</f>
        <v>3</v>
      </c>
      <c r="F126" s="522">
        <f>F124</f>
        <v>3</v>
      </c>
      <c r="G126" s="523"/>
      <c r="H126" s="126">
        <f>VLOOKUP(($B124 &amp; ":Placing"),Recording_ResultList,(I$5+3),0)</f>
        <v>2</v>
      </c>
      <c r="I126" s="522">
        <f>I124</f>
        <v>2</v>
      </c>
      <c r="J126" s="523"/>
      <c r="K126" s="126">
        <f>VLOOKUP(($B124 &amp; ":Placing"),Recording_ResultList,(L$5+3),0)</f>
        <v>6</v>
      </c>
      <c r="L126" s="522">
        <f>L124</f>
        <v>6</v>
      </c>
      <c r="M126" s="523"/>
      <c r="N126" s="126">
        <f>VLOOKUP(($B124 &amp; ":Placing"),Recording_ResultList,(O$5+3),0)</f>
        <v>7</v>
      </c>
      <c r="O126" s="522">
        <f>O124</f>
        <v>7</v>
      </c>
      <c r="P126" s="523"/>
      <c r="Q126" s="126">
        <f>VLOOKUP(($B124 &amp; ":Placing"),Recording_ResultList,(R$5+3),0)</f>
        <v>1</v>
      </c>
      <c r="R126" s="522">
        <f>R124</f>
        <v>1</v>
      </c>
      <c r="S126" s="523"/>
      <c r="T126" s="126">
        <f>VLOOKUP(($B124 &amp; ":Placing"),Recording_ResultList,(U$5+3),0)</f>
        <v>4</v>
      </c>
      <c r="U126" s="522">
        <f>U124</f>
        <v>4</v>
      </c>
      <c r="V126" s="523"/>
      <c r="W126" s="126">
        <f>VLOOKUP(($B124 &amp; ":Placing"),Recording_ResultList,(X$5+3),0)</f>
        <v>8</v>
      </c>
      <c r="X126" s="522">
        <f>X124</f>
        <v>8</v>
      </c>
      <c r="Y126" s="523"/>
      <c r="Z126" s="126">
        <f>VLOOKUP(($B124 &amp; ":Placing"),Recording_ResultList,(AA$5+3),0)</f>
        <v>5</v>
      </c>
      <c r="AA126" s="522">
        <f>AA124</f>
        <v>5</v>
      </c>
      <c r="AB126" s="523"/>
    </row>
    <row r="127" spans="1:38" ht="16" customHeight="1" thickBot="1">
      <c r="A127" s="131">
        <f>A123+1</f>
        <v>29</v>
      </c>
      <c r="B127" s="533"/>
      <c r="C127" s="537" t="s">
        <v>122</v>
      </c>
      <c r="D127" s="538"/>
      <c r="E127" s="528">
        <f>VLOOKUP(($B124 &amp; ": DQ Reason"),Recording_ResultList,(F$5+3),0)</f>
        <v>0</v>
      </c>
      <c r="F127" s="529"/>
      <c r="G127" s="530"/>
      <c r="H127" s="528">
        <f>VLOOKUP(($B124 &amp; ": DQ Reason"),Recording_ResultList,(I$5+3),0)</f>
        <v>0</v>
      </c>
      <c r="I127" s="529"/>
      <c r="J127" s="530"/>
      <c r="K127" s="528">
        <f>VLOOKUP(($B124 &amp; ": DQ Reason"),Recording_ResultList,(L$5+3),0)</f>
        <v>0</v>
      </c>
      <c r="L127" s="529"/>
      <c r="M127" s="530"/>
      <c r="N127" s="528">
        <f>VLOOKUP(($B124 &amp; ": DQ Reason"),Recording_ResultList,(O$5+3),0)</f>
        <v>0</v>
      </c>
      <c r="O127" s="529"/>
      <c r="P127" s="530"/>
      <c r="Q127" s="528">
        <f>VLOOKUP(($B124 &amp; ": DQ Reason"),Recording_ResultList,(R$5+3),0)</f>
        <v>0</v>
      </c>
      <c r="R127" s="529"/>
      <c r="S127" s="530"/>
      <c r="T127" s="528">
        <f>VLOOKUP(($B124 &amp; ": DQ Reason"),Recording_ResultList,(U$5+3),0)</f>
        <v>0</v>
      </c>
      <c r="U127" s="529"/>
      <c r="V127" s="530"/>
      <c r="W127" s="528">
        <f>VLOOKUP(($B124 &amp; ": DQ Reason"),Recording_ResultList,(X$5+3),0)</f>
        <v>0</v>
      </c>
      <c r="X127" s="529"/>
      <c r="Y127" s="530"/>
      <c r="Z127" s="528">
        <f>VLOOKUP(($B124 &amp; ": DQ Reason"),Recording_ResultList,(AA$5+3),0)</f>
        <v>0</v>
      </c>
      <c r="AA127" s="529"/>
      <c r="AB127" s="530"/>
      <c r="AC127" s="93">
        <f>COUNTIF(E127:AB127, "&gt;0")</f>
        <v>0</v>
      </c>
    </row>
    <row r="128" spans="1:38" ht="15" customHeight="1" thickBot="1">
      <c r="A128" s="131">
        <f>A124+1</f>
        <v>30</v>
      </c>
      <c r="B128" s="531">
        <f>A128</f>
        <v>30</v>
      </c>
      <c r="C128" s="534" t="str">
        <f>IF(HSL_Format="Majors",IF(HSL_Division=1,VLOOKUP(B128,HMLD1_EventList,3,0),IF(HSL_Division=2,VLOOKUP(B128,HMLD2_EventList,3,0),VLOOKUP(B128,HMLD3_EventList,3,0))),IF(HSL_Division=1,VLOOKUP(B128,NutsD1_EventList,3,0),IF(HSL_Division=2,VLOOKUP(B128,NutsD2_EventList,3,0),VLOOKUP(B128,NutsD3_EventList,3,0)))) &amp; " " &amp; IF(HSL_Format="Majors",IF(HSL_Division=1,VLOOKUP(B128,HMLD1_EventList,2,0),IF(HSL_Division=2,VLOOKUP(B128,HMLD2_EventList,2,0),VLOOKUP(B128,HMLD3_EventList,2,0))),IF(HSL_Division=1,VLOOKUP(B128,NutsD1_EventList,2,0),IF(HSL_Division=2,VLOOKUP(B128,NutsD2_EventList,2,0),VLOOKUP(B128,NutsD3_EventList,2,0))))</f>
        <v>Boys Under 13s</v>
      </c>
      <c r="D128" s="535"/>
      <c r="E128" s="96">
        <f>IF(E131 = 0,(0+TEXT(VLOOKUP($B128,Recording_ResultList,F$5+3,0),"00\:00\.00")),0+TEXT(DQRaceTime,"00\:00\.00"))</f>
        <v>4.6597222222222217E-4</v>
      </c>
      <c r="F128" s="98">
        <f>IF($E128=0,0,IF(E$6=0,0,IF($E128&lt;1,SUM(($E128&gt;$H128),($E128&gt;$K128),($E128&gt;$N128),($E128&gt;$Q128),($E128&gt;$T128),($E128&gt;$W128),($E128&gt;$Z128),($E128&gt;$DD128)))-EmptyLanes))</f>
        <v>8</v>
      </c>
      <c r="G128" s="99">
        <f>IF(E128=0,0,IF(E$6=0,0,IF(F128=0,0,IF(E131&gt;0,GalaDQPoints,VLOOKUP((F128+IF(F128=1,($AD128/10),IF(F128=2,($AE128/10),IF(F128=3,($AF128/10),IF(F128=4,($AG128/10),IF(F128=5,($AH128/10),IF(F128=6,($AI128/10),IF(F128=7,($AJ128/10),IF(F128=8,($AK128/10)))))))))),EventPointsList,2)))))</f>
        <v>8</v>
      </c>
      <c r="H128" s="96">
        <f>IF(H131 = 0,(0+TEXT(VLOOKUP($B128,Recording_ResultList,I$5+3,0),"00\:00\.00")),0+TEXT(DQRaceTime,"00\:00\.00"))</f>
        <v>3.8043981481481479E-4</v>
      </c>
      <c r="I128" s="98">
        <f>IF($H128=0,0,IF(H$6=0,0,IF($H128&lt;1,SUM(($H128&gt;$E128),($H128&gt;$K128),($H128&gt;$N128),($H128&gt;$Q128),($H128&gt;$T128),($H128&gt;$W128),($H128&gt;$Z128),($H128&gt;$DD128)))-EmptyLanes))</f>
        <v>2</v>
      </c>
      <c r="J128" s="99">
        <f>IF(H128=0,0,IF(H$6=0,0,IF(I128=0,0,IF(H131&gt;0,GalaDQPoints,VLOOKUP((I128+IF(I128=1,($AD128/10),IF(I128=2,($AE128/10),IF(I128=3,($AF128/10),IF(I128=4,($AG128/10),IF(I128=5,($AH128/10),IF(I128=6,($AI128/10),IF(I128=7,($AJ128/10),IF(I128=8,($AK128/10)))))))))),EventPointsList,2)))))</f>
        <v>2</v>
      </c>
      <c r="K128" s="96">
        <f>IF(K131 = 0,(0+TEXT(VLOOKUP($B128,Recording_ResultList,L$5+3,0),"00\:00\.00")),0+TEXT(DQRaceTime,"00\:00\.00"))</f>
        <v>3.9108796296296304E-4</v>
      </c>
      <c r="L128" s="98">
        <f>IF($K128=0,0,IF(K$6=0,0,IF($K128&lt;1,SUM(($K128&gt;$E128),($K128&gt;$H128),($K128&gt;$N128),($K128&gt;$Q128),($K128&gt;$T128),($K128&gt;$W128),($K128&gt;$Z128),($K128&gt;$DD128)))-EmptyLanes))</f>
        <v>4</v>
      </c>
      <c r="M128" s="99">
        <f>IF(K128=0,0,IF(K$6=0,0,IF(L128=0,0,IF(K131&gt;0,GalaDQPoints,VLOOKUP((L128+IF(L128=1,($AD128/10),IF(L128=2,($AE128/10),IF(L128=3,($AF128/10),IF(L128=4,($AG128/10),IF(L128=5,($AH128/10),IF(L128=6,($AI128/10),IF(L128=7,($AJ128/10),IF(L128=8,($AK128/10)))))))))),EventPointsList,2)))))</f>
        <v>4</v>
      </c>
      <c r="N128" s="96">
        <f>IF(N131 = 0,(0+TEXT(VLOOKUP($B128,Recording_ResultList,O$5+3,0),"00\:00\.00")),0+TEXT(DQRaceTime,"00\:00\.00"))</f>
        <v>3.8622685185185179E-4</v>
      </c>
      <c r="O128" s="98">
        <f>IF($N128=0,0,IF(N$6=0,0,IF($N128&lt;1,SUM(($N128&gt;$E128),($N128&gt;$H128),($N128&gt;$K128),($N128&gt;$Q128),($N128&gt;$T128),($N128&gt;$W128),($N128&gt;$Z128),($N128&gt;$DD128)))-EmptyLanes))</f>
        <v>3</v>
      </c>
      <c r="P128" s="99">
        <f>IF(N128=0,0,IF(N$6=0,0,IF(O128=0,0,IF(N131&gt;0,GalaDQPoints,VLOOKUP((O128+IF(O128=1,($AD128/10),IF(O128=2,($AE128/10),IF(O128=3,($AF128/10),IF(O128=4,($AG128/10),IF(O128=5,($AH128/10),IF(O128=6,($AI128/10),IF(O128=7,($AJ128/10),IF(O128=8,($AK128/10)))))))))),EventPointsList,2)))))</f>
        <v>3</v>
      </c>
      <c r="Q128" s="96">
        <f>IF(Q131 = 0,(0+TEXT(VLOOKUP($B128,Recording_ResultList,R$5+3,0),"00\:00\.00")),0+TEXT(DQRaceTime,"00\:00\.00"))</f>
        <v>3.7962962962962956E-4</v>
      </c>
      <c r="R128" s="98">
        <f>IF($Q128=0,0,IF(Q$6=0,0,IF($Q128&lt;1,SUM(($Q128&gt;$E128),($Q128&gt;$H128),($Q128&gt;$K128),($Q128&gt;$N128),($Q128&gt;$T128),($Q128&gt;$W128),($Q128&gt;$Z128),($Q128&gt;$DD128)))-EmptyLanes))</f>
        <v>1</v>
      </c>
      <c r="S128" s="99">
        <f>IF(Q128=0,0,IF(Q$6=0,0,IF(R128=0,0,IF(Q131&gt;0,GalaDQPoints,VLOOKUP((R128+IF(R128=1,($AD128/10),IF(R128=2,($AE128/10),IF(R128=3,($AF128/10),IF(R128=4,($AG128/10),IF(R128=5,($AH128/10),IF(R128=6,($AI128/10),IF(R128=7,($AJ128/10),IF(R128=8,($AK128/10)))))))))),EventPointsList,2)))))</f>
        <v>1</v>
      </c>
      <c r="T128" s="96">
        <f>IF(T131 = 0,(0+TEXT(VLOOKUP($B128,Recording_ResultList,U$5+3,0),"00\:00\.00")),0+TEXT(DQRaceTime,"00\:00\.00"))</f>
        <v>4.2789351851851848E-4</v>
      </c>
      <c r="U128" s="98">
        <f>IF($T128=0,0,IF(T$6=0,0,IF($Q128&lt;1,SUM(($T128&gt;$E128),($T128&gt;$H128),($T128&gt;$K128),($T128&gt;$N128),($T128&gt;$Q128),($T128&gt;$W128),($T128&gt;$Z128),($T128&gt;$DD128)))-EmptyLanes))</f>
        <v>7</v>
      </c>
      <c r="V128" s="99">
        <f>IF(T128=0,0,IF(T$6=0,0,IF(U128=0,0,IF(T131&gt;0,GalaDQPoints,VLOOKUP((U128+IF(U128=1,($AD128/10),IF(U128=2,($AE128/10),IF(U128=3,($AF128/10),IF(U128=4,($AG128/10),IF(U128=5,($AH128/10),IF(U128=6,($AI128/10),IF(U128=7,($AJ128/10),IF(U128=8,($AK128/10)))))))))),EventPointsList,2)))))</f>
        <v>7</v>
      </c>
      <c r="W128" s="96">
        <f>IF(W131 = 0,(0+TEXT(VLOOKUP($B128,Recording_ResultList,X$5+3,0),"00\:00\.00")),0+TEXT(DQRaceTime,"00\:00\.00"))</f>
        <v>4.1342592592592586E-4</v>
      </c>
      <c r="X128" s="98">
        <f>IF($W128=0,0,IF(W$6=0,0,IF($W128&lt;1,SUM(($W128&gt;$E128),($W128&gt;$H128),($W128&gt;$K128),($W128&gt;$N128),($W128&gt;$Q128),($W128&gt;$T128),($W128&gt;$Z128),($W128&gt;$DD128)))-EmptyLanes))</f>
        <v>5</v>
      </c>
      <c r="Y128" s="99">
        <f>IF(W128=0,0,IF(W$6=0,0,IF(X128=0,0,IF(W131&gt;0,GalaDQPoints,VLOOKUP((X128+IF(X128=1,($AD128/10),IF(X128=2,($AE128/10),IF(X128=3,($AF128/10),IF(X128=4,($AG128/10),IF(X128=5,($AH128/10),IF(X128=6,($AI128/10),IF(X128=7,($AJ128/10),IF(X128=8,($AK128/10)))))))))),EventPointsList,2)))))</f>
        <v>5</v>
      </c>
      <c r="Z128" s="96">
        <f>IF(Z131 = 0,(0+TEXT(VLOOKUP($B128,Recording_ResultList,AA$5+3,0),"00\:00\.00")),0+TEXT(DQRaceTime,"00\:00\.00"))</f>
        <v>4.2071759259259259E-4</v>
      </c>
      <c r="AA128" s="98">
        <f>IF($Z128=0,0,IF(Z$6=0,0,IF($Z128&lt;1,SUM(($Z128&gt;$E128),($Z128&gt;$H128),($Z128&gt;$K128),($Z128&gt;$N128),($Z128&gt;$Q128),($Z128&gt;$T128),($Z128&gt;$W128),($Z128&gt;$DD128)))-EmptyLanes))</f>
        <v>6</v>
      </c>
      <c r="AB128" s="100">
        <f>IF(Z128=0,0,IF(Z$6=0,0,IF(AA128=0,0,IF(Z131&gt;0,GalaDQPoints,VLOOKUP((AA128+IF(AA128=1,($AD128/10),IF(AA128=2,($AE128/10),IF(AA128=3,($AF128/10),IF(AA128=4,($AG128/10),IF(AA128=5,($AH128/10),IF(AA128=6,($AI128/10),IF(AA128=7,($AJ128/10),IF(AA128=8,($AK128/10)))))))))),EventPointsList,2)))))</f>
        <v>6</v>
      </c>
      <c r="AD128" s="121">
        <f>COUNTIF($F128,1) +COUNTIF($I128, 1)  + COUNTIF($L128, 1)+ COUNTIF($O128, 1)+ COUNTIF($R128, 1)+ COUNTIF($U128, 1)+ COUNTIF($X128, 1)+ COUNTIF($AA128,1)</f>
        <v>1</v>
      </c>
      <c r="AE128" s="122">
        <f>COUNTIF($F128,2) +COUNTIF($I128, 2)  + COUNTIF($L128, 2)+ COUNTIF($O128,2)+ COUNTIF($R128, 2)+ COUNTIF($U128, 2)+ COUNTIF($X128, 2)+ COUNTIF($AA128,2)</f>
        <v>1</v>
      </c>
      <c r="AF128" s="122">
        <f>COUNTIF($F128,3) +COUNTIF($I128, 3)  + COUNTIF($L128, 3)+ COUNTIF($O128, 3)+ COUNTIF($R128, 3)+ COUNTIF($U128, 3)+ COUNTIF($X128, 3)+ COUNTIF($AA128,3)</f>
        <v>1</v>
      </c>
      <c r="AG128" s="122">
        <f>COUNTIF($F128,4) +COUNTIF($I128, 4)  + COUNTIF($L128, 4)+ COUNTIF($O128, 4)+ COUNTIF($R128, 4)+ COUNTIF($U128, 4)+ COUNTIF($X128, 4)+ COUNTIF($AA128,4)</f>
        <v>1</v>
      </c>
      <c r="AH128" s="122">
        <f>COUNTIF($F128,5) +COUNTIF($I128, 5)  + COUNTIF($L128, 5)+ COUNTIF($O128, 5)+ COUNTIF($R128, 5)+ COUNTIF($U128, 5)+ COUNTIF($X128, 5)+ COUNTIF($AA128,5)</f>
        <v>1</v>
      </c>
      <c r="AI128" s="122">
        <f>COUNTIF($F128,6) +COUNTIF($I128, 6)  + COUNTIF($L128, 6)+ COUNTIF($O128, 6)+ COUNTIF($R128, 6)+ COUNTIF($U128, 6)+ COUNTIF($X128, 6)+ COUNTIF($AA128,6)</f>
        <v>1</v>
      </c>
      <c r="AJ128" s="122">
        <f>COUNTIF($F128,7) +COUNTIF($I128, 7)  + COUNTIF($L128, 7)+ COUNTIF($O128, 7)+ COUNTIF($R128, 7)+ COUNTIF($U128, 7)+ COUNTIF($X128, 7)+ COUNTIF($AA128,7)</f>
        <v>1</v>
      </c>
      <c r="AK128" s="123">
        <f>COUNTIF($F128,8) +COUNTIF($I128, 8)  + COUNTIF($L128, 8)+ COUNTIF($O128, 8)+ COUNTIF($R128, 8)+ COUNTIF($U128, 8)+ COUNTIF($X128, 8)+ COUNTIF($AA128,8)</f>
        <v>1</v>
      </c>
      <c r="AL128" s="70"/>
    </row>
    <row r="129" spans="1:38" ht="15.75" customHeight="1">
      <c r="A129" s="131">
        <f>A125+1</f>
        <v>30</v>
      </c>
      <c r="B129" s="532"/>
      <c r="C129" s="520" t="str">
        <f>IF(HSL_Format="Majors",IF(HSL_Division=1,VLOOKUP(B128,HMLD1_EventList,4,0),IF(HSL_Division=2,VLOOKUP(B128,HMLD2_EventList,4,0),VLOOKUP(B128,HMLD3_EventList,4,0))),IF(HSL_Division=1,VLOOKUP(B128,NutsD1_EventList,4,0),IF(HSL_Division=2,VLOOKUP(B128,NutsD2_EventList,4,0),VLOOKUP(B128,NutsD3_EventList,4,0)))) &amp; " " &amp; IF(HSL_Format="Majors",IF(HSL_Division=1,VLOOKUP(B128,HMLD1_EventList,5,0),IF(HSL_Division=2,VLOOKUP(B128,HMLD2_EventList,5,0),VLOOKUP(B128,HMLD3_EventList,5,0))),IF(HSL_Division=1,VLOOKUP(B128,NutsD1_EventList,5,0),IF(HSL_Division=2,VLOOKUP(B128,NutsD2_EventList,5,0),VLOOKUP(B128,NutsD3_EventList,5,0))))</f>
        <v>50m Freestyle</v>
      </c>
      <c r="D129" s="536"/>
      <c r="E129" s="524" t="str">
        <f>IF(IFERROR(SEARCH("Relay",$C129),0) = 0, IF(IFERROR(SEARCH("Squadron",$C129),0) = 0, VLOOKUP($B128,Lane1_Swimmers,2,0), "Squadron"), "Relay Team")</f>
        <v>Samuel Hawes</v>
      </c>
      <c r="F129" s="525"/>
      <c r="G129" s="526"/>
      <c r="H129" s="524" t="str">
        <f>IF(IFERROR(SEARCH("Relay",$C129),0) = 0, IF(IFERROR(SEARCH("Squadron",$C129),0) = 0, VLOOKUP($B128,Lane2_Swimmers,2,0), "Squadron"), "Relay Team")</f>
        <v>Tom Holmes-Higgin</v>
      </c>
      <c r="I129" s="525"/>
      <c r="J129" s="526"/>
      <c r="K129" s="524" t="str">
        <f>IF(IFERROR(SEARCH("Relay",$C129),0) = 0, IF(IFERROR(SEARCH("Squadron",$C129),0) = 0, VLOOKUP($B128,Lane3_Swimmers,2,0), "Squadron"), "Relay Team")</f>
        <v>Joseph Sutton</v>
      </c>
      <c r="L129" s="525"/>
      <c r="M129" s="526"/>
      <c r="N129" s="524" t="str">
        <f>IF(IFERROR(SEARCH("Relay",$C129),0) = 0, IF(IFERROR(SEARCH("Squadron",$C129),0) = 0, VLOOKUP($B128,Lane4_Swimmers,2,0), "Squadron"), "Relay Team")</f>
        <v>Oliver Mann</v>
      </c>
      <c r="O129" s="525"/>
      <c r="P129" s="526"/>
      <c r="Q129" s="524" t="str">
        <f>IF(IFERROR(SEARCH("Relay",$C129),0) = 0, IF(IFERROR(SEARCH("Squadron",$C129),0) = 0, VLOOKUP($B128,Lane5_Swimmers,2,0), "Squadron"), "Relay Team")</f>
        <v>Igor Mordeja</v>
      </c>
      <c r="R129" s="525"/>
      <c r="S129" s="526"/>
      <c r="T129" s="524" t="str">
        <f>IF(IFERROR(SEARCH("Relay",$C129),0) = 0, IF(IFERROR(SEARCH("Squadron",$C129),0) = 0, VLOOKUP($B128,Lane6_Swimmers,2,0), "Squadron"), "Relay Team")</f>
        <v>James Monks</v>
      </c>
      <c r="U129" s="525"/>
      <c r="V129" s="526"/>
      <c r="W129" s="524" t="str">
        <f>IF(IFERROR(SEARCH("Relay",$C129),0) = 0, IF(IFERROR(SEARCH("Squadron",$C129),0) = 0, VLOOKUP($B128,Lane7_Swimmers,2,0), "Squadron"), "Relay Team")</f>
        <v>Thomas Hill</v>
      </c>
      <c r="X129" s="525"/>
      <c r="Y129" s="526"/>
      <c r="Z129" s="524" t="str">
        <f>IF(IFERROR(SEARCH("Relay",$C129),0) = 0, IF(IFERROR(SEARCH("Squadron",$C129),0) = 0, VLOOKUP($B128,Lane7_Swimmers,2,0), "Squadron"), "Relay Team")</f>
        <v>Thomas Hill</v>
      </c>
      <c r="AA129" s="525"/>
      <c r="AB129" s="527"/>
    </row>
    <row r="130" spans="1:38" ht="15.75" customHeight="1">
      <c r="A130" s="131" t="str">
        <f>TEXT(B128, "#0") &amp; ":Placing"</f>
        <v>30:Placing</v>
      </c>
      <c r="B130" s="532"/>
      <c r="C130" s="520" t="s">
        <v>135</v>
      </c>
      <c r="D130" s="521"/>
      <c r="E130" s="126">
        <f>VLOOKUP(($B128 &amp; ":Placing"),Recording_ResultList,(F$5+3),0)</f>
        <v>8</v>
      </c>
      <c r="F130" s="522">
        <f>F128</f>
        <v>8</v>
      </c>
      <c r="G130" s="523"/>
      <c r="H130" s="126">
        <f>VLOOKUP(($B128 &amp; ":Placing"),Recording_ResultList,(I$5+3),0)</f>
        <v>2</v>
      </c>
      <c r="I130" s="522">
        <f>I128</f>
        <v>2</v>
      </c>
      <c r="J130" s="523"/>
      <c r="K130" s="126">
        <f>VLOOKUP(($B128 &amp; ":Placing"),Recording_ResultList,(L$5+3),0)</f>
        <v>4</v>
      </c>
      <c r="L130" s="522">
        <f>L128</f>
        <v>4</v>
      </c>
      <c r="M130" s="523"/>
      <c r="N130" s="126">
        <f>VLOOKUP(($B128 &amp; ":Placing"),Recording_ResultList,(O$5+3),0)</f>
        <v>3</v>
      </c>
      <c r="O130" s="522">
        <f>O128</f>
        <v>3</v>
      </c>
      <c r="P130" s="523"/>
      <c r="Q130" s="126">
        <f>VLOOKUP(($B128 &amp; ":Placing"),Recording_ResultList,(R$5+3),0)</f>
        <v>1</v>
      </c>
      <c r="R130" s="522">
        <f>R128</f>
        <v>1</v>
      </c>
      <c r="S130" s="523"/>
      <c r="T130" s="126">
        <f>VLOOKUP(($B128 &amp; ":Placing"),Recording_ResultList,(U$5+3),0)</f>
        <v>7</v>
      </c>
      <c r="U130" s="522">
        <f>U128</f>
        <v>7</v>
      </c>
      <c r="V130" s="523"/>
      <c r="W130" s="126">
        <f>VLOOKUP(($B128 &amp; ":Placing"),Recording_ResultList,(X$5+3),0)</f>
        <v>5</v>
      </c>
      <c r="X130" s="522">
        <f>X128</f>
        <v>5</v>
      </c>
      <c r="Y130" s="523"/>
      <c r="Z130" s="126">
        <f>VLOOKUP(($B128 &amp; ":Placing"),Recording_ResultList,(AA$5+3),0)</f>
        <v>6</v>
      </c>
      <c r="AA130" s="522">
        <f>AA128</f>
        <v>6</v>
      </c>
      <c r="AB130" s="523"/>
    </row>
    <row r="131" spans="1:38" ht="16" customHeight="1" thickBot="1">
      <c r="A131" s="131">
        <f>A127+1</f>
        <v>30</v>
      </c>
      <c r="B131" s="533"/>
      <c r="C131" s="537" t="s">
        <v>122</v>
      </c>
      <c r="D131" s="538"/>
      <c r="E131" s="528">
        <f>VLOOKUP(($B128 &amp; ": DQ Reason"),Recording_ResultList,(F$5+3),0)</f>
        <v>0</v>
      </c>
      <c r="F131" s="529"/>
      <c r="G131" s="530"/>
      <c r="H131" s="528">
        <f>VLOOKUP(($B128 &amp; ": DQ Reason"),Recording_ResultList,(I$5+3),0)</f>
        <v>0</v>
      </c>
      <c r="I131" s="529"/>
      <c r="J131" s="530"/>
      <c r="K131" s="528">
        <f>VLOOKUP(($B128 &amp; ": DQ Reason"),Recording_ResultList,(L$5+3),0)</f>
        <v>0</v>
      </c>
      <c r="L131" s="529"/>
      <c r="M131" s="530"/>
      <c r="N131" s="528">
        <f>VLOOKUP(($B128 &amp; ": DQ Reason"),Recording_ResultList,(O$5+3),0)</f>
        <v>0</v>
      </c>
      <c r="O131" s="529"/>
      <c r="P131" s="530"/>
      <c r="Q131" s="528">
        <f>VLOOKUP(($B128 &amp; ": DQ Reason"),Recording_ResultList,(R$5+3),0)</f>
        <v>0</v>
      </c>
      <c r="R131" s="529"/>
      <c r="S131" s="530"/>
      <c r="T131" s="528">
        <f>VLOOKUP(($B128 &amp; ": DQ Reason"),Recording_ResultList,(U$5+3),0)</f>
        <v>0</v>
      </c>
      <c r="U131" s="529"/>
      <c r="V131" s="530"/>
      <c r="W131" s="528">
        <f>VLOOKUP(($B128 &amp; ": DQ Reason"),Recording_ResultList,(X$5+3),0)</f>
        <v>0</v>
      </c>
      <c r="X131" s="529"/>
      <c r="Y131" s="530"/>
      <c r="Z131" s="528">
        <f>VLOOKUP(($B128 &amp; ": DQ Reason"),Recording_ResultList,(AA$5+3),0)</f>
        <v>0</v>
      </c>
      <c r="AA131" s="529"/>
      <c r="AB131" s="530"/>
      <c r="AC131" s="93">
        <f>COUNTIF(E131:AB131, "&gt;0")</f>
        <v>0</v>
      </c>
    </row>
    <row r="132" spans="1:38" ht="15" customHeight="1" thickBot="1">
      <c r="A132" s="131">
        <f>A128+1</f>
        <v>31</v>
      </c>
      <c r="B132" s="531">
        <f>A132</f>
        <v>31</v>
      </c>
      <c r="C132" s="534" t="str">
        <f>IF(HSL_Format="Majors",IF(HSL_Division=1,VLOOKUP(B132,HMLD1_EventList,3,0),IF(HSL_Division=2,VLOOKUP(B132,HMLD2_EventList,3,0),VLOOKUP(B132,HMLD3_EventList,3,0))),IF(HSL_Division=1,VLOOKUP(B132,NutsD1_EventList,3,0),IF(HSL_Division=2,VLOOKUP(B132,NutsD2_EventList,3,0),VLOOKUP(B132,NutsD3_EventList,3,0)))) &amp; " " &amp; IF(HSL_Format="Majors",IF(HSL_Division=1,VLOOKUP(B132,HMLD1_EventList,2,0),IF(HSL_Division=2,VLOOKUP(B132,HMLD2_EventList,2,0),VLOOKUP(B132,HMLD3_EventList,2,0))),IF(HSL_Division=1,VLOOKUP(B132,NutsD1_EventList,2,0),IF(HSL_Division=2,VLOOKUP(B132,NutsD2_EventList,2,0),VLOOKUP(B132,NutsD3_EventList,2,0))))</f>
        <v>Girls 9 Years</v>
      </c>
      <c r="D132" s="535"/>
      <c r="E132" s="96">
        <f>IF(E135 = 0,(0+TEXT(VLOOKUP($B132,Recording_ResultList,F$5+3,0),"00\:00\.00")),0+TEXT(DQRaceTime,"00\:00\.00"))</f>
        <v>3.1400462962962963E-4</v>
      </c>
      <c r="F132" s="98">
        <f>IF($E132=0,0,IF(E$6=0,0,IF($E132&lt;1,SUM(($E132&gt;$H132),($E132&gt;$K132),($E132&gt;$N132),($E132&gt;$Q132),($E132&gt;$T132),($E132&gt;$W132),($E132&gt;$Z132),($E132&gt;$DD132)))-EmptyLanes))</f>
        <v>5</v>
      </c>
      <c r="G132" s="99">
        <f>IF(E132=0,0,IF(E$6=0,0,IF(F132=0,0,IF(E135&gt;0,GalaDQPoints,VLOOKUP((F132+IF(F132=1,($AD132/10),IF(F132=2,($AE132/10),IF(F132=3,($AF132/10),IF(F132=4,($AG132/10),IF(F132=5,($AH132/10),IF(F132=6,($AI132/10),IF(F132=7,($AJ132/10),IF(F132=8,($AK132/10)))))))))),EventPointsList,2)))))</f>
        <v>5</v>
      </c>
      <c r="H132" s="96">
        <f>IF(H135 = 0,(0+TEXT(VLOOKUP($B132,Recording_ResultList,I$5+3,0),"00\:00\.00")),0+TEXT(DQRaceTime,"00\:00\.00"))</f>
        <v>3.7071759259259263E-4</v>
      </c>
      <c r="I132" s="98">
        <f>IF($H132=0,0,IF(H$6=0,0,IF($H132&lt;1,SUM(($H132&gt;$E132),($H132&gt;$K132),($H132&gt;$N132),($H132&gt;$Q132),($H132&gt;$T132),($H132&gt;$W132),($H132&gt;$Z132),($H132&gt;$DD132)))-EmptyLanes))</f>
        <v>6</v>
      </c>
      <c r="J132" s="99">
        <f>IF(H132=0,0,IF(H$6=0,0,IF(I132=0,0,IF(H135&gt;0,GalaDQPoints,VLOOKUP((I132+IF(I132=1,($AD132/10),IF(I132=2,($AE132/10),IF(I132=3,($AF132/10),IF(I132=4,($AG132/10),IF(I132=5,($AH132/10),IF(I132=6,($AI132/10),IF(I132=7,($AJ132/10),IF(I132=8,($AK132/10)))))))))),EventPointsList,2)))))</f>
        <v>6</v>
      </c>
      <c r="K132" s="96">
        <f>IF(K135 = 0,(0+TEXT(VLOOKUP($B132,Recording_ResultList,L$5+3,0),"00\:00\.00")),0+TEXT(DQRaceTime,"00\:00\.00"))</f>
        <v>4.3692129629629631E-4</v>
      </c>
      <c r="L132" s="98">
        <f>IF($K132=0,0,IF(K$6=0,0,IF($K132&lt;1,SUM(($K132&gt;$E132),($K132&gt;$H132),($K132&gt;$N132),($K132&gt;$Q132),($K132&gt;$T132),($K132&gt;$W132),($K132&gt;$Z132),($K132&gt;$DD132)))-EmptyLanes))</f>
        <v>7</v>
      </c>
      <c r="M132" s="99">
        <f>IF(K132=0,0,IF(K$6=0,0,IF(L132=0,0,IF(K135&gt;0,GalaDQPoints,VLOOKUP((L132+IF(L132=1,($AD132/10),IF(L132=2,($AE132/10),IF(L132=3,($AF132/10),IF(L132=4,($AG132/10),IF(L132=5,($AH132/10),IF(L132=6,($AI132/10),IF(L132=7,($AJ132/10),IF(L132=8,($AK132/10)))))))))),EventPointsList,2)))))</f>
        <v>7</v>
      </c>
      <c r="N132" s="96">
        <f>IF(N135 = 0,(0+TEXT(VLOOKUP($B132,Recording_ResultList,O$5+3,0),"00\:00\.00")),0+TEXT(DQRaceTime,"00\:00\.00"))</f>
        <v>2.8854166666666666E-4</v>
      </c>
      <c r="O132" s="98">
        <f>IF($N132=0,0,IF(N$6=0,0,IF($N132&lt;1,SUM(($N132&gt;$E132),($N132&gt;$H132),($N132&gt;$K132),($N132&gt;$Q132),($N132&gt;$T132),($N132&gt;$W132),($N132&gt;$Z132),($N132&gt;$DD132)))-EmptyLanes))</f>
        <v>3</v>
      </c>
      <c r="P132" s="99">
        <f>IF(N132=0,0,IF(N$6=0,0,IF(O132=0,0,IF(N135&gt;0,GalaDQPoints,VLOOKUP((O132+IF(O132=1,($AD132/10),IF(O132=2,($AE132/10),IF(O132=3,($AF132/10),IF(O132=4,($AG132/10),IF(O132=5,($AH132/10),IF(O132=6,($AI132/10),IF(O132=7,($AJ132/10),IF(O132=8,($AK132/10)))))))))),EventPointsList,2)))))</f>
        <v>3</v>
      </c>
      <c r="Q132" s="96">
        <f>IF(Q135 = 0,(0+TEXT(VLOOKUP($B132,Recording_ResultList,R$5+3,0),"00\:00\.00")),0+TEXT(DQRaceTime,"00\:00\.00"))</f>
        <v>2.6944444444444444E-4</v>
      </c>
      <c r="R132" s="98">
        <f>IF($Q132=0,0,IF(Q$6=0,0,IF($Q132&lt;1,SUM(($Q132&gt;$E132),($Q132&gt;$H132),($Q132&gt;$K132),($Q132&gt;$N132),($Q132&gt;$T132),($Q132&gt;$W132),($Q132&gt;$Z132),($Q132&gt;$DD132)))-EmptyLanes))</f>
        <v>1</v>
      </c>
      <c r="S132" s="99">
        <f>IF(Q132=0,0,IF(Q$6=0,0,IF(R132=0,0,IF(Q135&gt;0,GalaDQPoints,VLOOKUP((R132+IF(R132=1,($AD132/10),IF(R132=2,($AE132/10),IF(R132=3,($AF132/10),IF(R132=4,($AG132/10),IF(R132=5,($AH132/10),IF(R132=6,($AI132/10),IF(R132=7,($AJ132/10),IF(R132=8,($AK132/10)))))))))),EventPointsList,2)))))</f>
        <v>1</v>
      </c>
      <c r="T132" s="96">
        <f>IF(T135 = 0,(0+TEXT(VLOOKUP($B132,Recording_ResultList,U$5+3,0),"00\:00\.00")),0+TEXT(DQRaceTime,"00\:00\.00"))</f>
        <v>2.7569444444444446E-4</v>
      </c>
      <c r="U132" s="98">
        <f>IF($T132=0,0,IF(T$6=0,0,IF($Q132&lt;1,SUM(($T132&gt;$E132),($T132&gt;$H132),($T132&gt;$K132),($T132&gt;$N132),($T132&gt;$Q132),($T132&gt;$W132),($T132&gt;$Z132),($T132&gt;$DD132)))-EmptyLanes))</f>
        <v>2</v>
      </c>
      <c r="V132" s="99">
        <f>IF(T132=0,0,IF(T$6=0,0,IF(U132=0,0,IF(T135&gt;0,GalaDQPoints,VLOOKUP((U132+IF(U132=1,($AD132/10),IF(U132=2,($AE132/10),IF(U132=3,($AF132/10),IF(U132=4,($AG132/10),IF(U132=5,($AH132/10),IF(U132=6,($AI132/10),IF(U132=7,($AJ132/10),IF(U132=8,($AK132/10)))))))))),EventPointsList,2)))))</f>
        <v>2</v>
      </c>
      <c r="W132" s="96">
        <f>IF(W135 = 0,(0+TEXT(VLOOKUP($B132,Recording_ResultList,X$5+3,0),"00\:00\.00")),0+TEXT(DQRaceTime,"00\:00\.00"))</f>
        <v>2.9872685185185183E-4</v>
      </c>
      <c r="X132" s="98">
        <f>IF($W132=0,0,IF(W$6=0,0,IF($W132&lt;1,SUM(($W132&gt;$E132),($W132&gt;$H132),($W132&gt;$K132),($W132&gt;$N132),($W132&gt;$Q132),($W132&gt;$T132),($W132&gt;$Z132),($W132&gt;$DD132)))-EmptyLanes))</f>
        <v>4</v>
      </c>
      <c r="Y132" s="99">
        <f>IF(W132=0,0,IF(W$6=0,0,IF(X132=0,0,IF(W135&gt;0,GalaDQPoints,VLOOKUP((X132+IF(X132=1,($AD132/10),IF(X132=2,($AE132/10),IF(X132=3,($AF132/10),IF(X132=4,($AG132/10),IF(X132=5,($AH132/10),IF(X132=6,($AI132/10),IF(X132=7,($AJ132/10),IF(X132=8,($AK132/10)))))))))),EventPointsList,2)))))</f>
        <v>4</v>
      </c>
      <c r="Z132" s="96">
        <f>IF(Z135 = 0,(0+TEXT(VLOOKUP($B132,Recording_ResultList,AA$5+3,0),"00\:00\.00")),0+TEXT(DQRaceTime,"00\:00\.00"))</f>
        <v>4.1666550925925923E-2</v>
      </c>
      <c r="AA132" s="98">
        <f>IF($Z132=0,0,IF(Z$6=0,0,IF($Z132&lt;1,SUM(($Z132&gt;$E132),($Z132&gt;$H132),($Z132&gt;$K132),($Z132&gt;$N132),($Z132&gt;$Q132),($Z132&gt;$T132),($Z132&gt;$W132),($Z132&gt;$DD132)))-EmptyLanes))</f>
        <v>8</v>
      </c>
      <c r="AB132" s="100">
        <f>IF(Z132=0,0,IF(Z$6=0,0,IF(AA132=0,0,IF(Z135&gt;0,GalaDQPoints,VLOOKUP((AA132+IF(AA132=1,($AD132/10),IF(AA132=2,($AE132/10),IF(AA132=3,($AF132/10),IF(AA132=4,($AG132/10),IF(AA132=5,($AH132/10),IF(AA132=6,($AI132/10),IF(AA132=7,($AJ132/10),IF(AA132=8,($AK132/10)))))))))),EventPointsList,2)))))</f>
        <v>9</v>
      </c>
      <c r="AD132" s="121">
        <f>COUNTIF($F132,1) +COUNTIF($I132, 1)  + COUNTIF($L132, 1)+ COUNTIF($O132, 1)+ COUNTIF($R132, 1)+ COUNTIF($U132, 1)+ COUNTIF($X132, 1)+ COUNTIF($AA132,1)</f>
        <v>1</v>
      </c>
      <c r="AE132" s="122">
        <f>COUNTIF($F132,2) +COUNTIF($I132, 2)  + COUNTIF($L132, 2)+ COUNTIF($O132,2)+ COUNTIF($R132, 2)+ COUNTIF($U132, 2)+ COUNTIF($X132, 2)+ COUNTIF($AA132,2)</f>
        <v>1</v>
      </c>
      <c r="AF132" s="122">
        <f>COUNTIF($F132,3) +COUNTIF($I132, 3)  + COUNTIF($L132, 3)+ COUNTIF($O132, 3)+ COUNTIF($R132, 3)+ COUNTIF($U132, 3)+ COUNTIF($X132, 3)+ COUNTIF($AA132,3)</f>
        <v>1</v>
      </c>
      <c r="AG132" s="122">
        <f>COUNTIF($F132,4) +COUNTIF($I132, 4)  + COUNTIF($L132, 4)+ COUNTIF($O132, 4)+ COUNTIF($R132, 4)+ COUNTIF($U132, 4)+ COUNTIF($X132, 4)+ COUNTIF($AA132,4)</f>
        <v>1</v>
      </c>
      <c r="AH132" s="122">
        <f>COUNTIF($F132,5) +COUNTIF($I132, 5)  + COUNTIF($L132, 5)+ COUNTIF($O132, 5)+ COUNTIF($R132, 5)+ COUNTIF($U132, 5)+ COUNTIF($X132, 5)+ COUNTIF($AA132,5)</f>
        <v>1</v>
      </c>
      <c r="AI132" s="122">
        <f>COUNTIF($F132,6) +COUNTIF($I132, 6)  + COUNTIF($L132, 6)+ COUNTIF($O132, 6)+ COUNTIF($R132, 6)+ COUNTIF($U132, 6)+ COUNTIF($X132, 6)+ COUNTIF($AA132,6)</f>
        <v>1</v>
      </c>
      <c r="AJ132" s="122">
        <f>COUNTIF($F132,7) +COUNTIF($I132, 7)  + COUNTIF($L132, 7)+ COUNTIF($O132, 7)+ COUNTIF($R132, 7)+ COUNTIF($U132, 7)+ COUNTIF($X132, 7)+ COUNTIF($AA132,7)</f>
        <v>1</v>
      </c>
      <c r="AK132" s="123">
        <f>COUNTIF($F132,8) +COUNTIF($I132, 8)  + COUNTIF($L132, 8)+ COUNTIF($O132, 8)+ COUNTIF($R132, 8)+ COUNTIF($U132, 8)+ COUNTIF($X132, 8)+ COUNTIF($AA132,8)</f>
        <v>1</v>
      </c>
      <c r="AL132" s="70"/>
    </row>
    <row r="133" spans="1:38" ht="15.75" customHeight="1">
      <c r="A133" s="131">
        <f>A129+1</f>
        <v>31</v>
      </c>
      <c r="B133" s="532"/>
      <c r="C133" s="520" t="str">
        <f>IF(HSL_Format="Majors",IF(HSL_Division=1,VLOOKUP(B132,HMLD1_EventList,4,0),IF(HSL_Division=2,VLOOKUP(B132,HMLD2_EventList,4,0),VLOOKUP(B132,HMLD3_EventList,4,0))),IF(HSL_Division=1,VLOOKUP(B132,NutsD1_EventList,4,0),IF(HSL_Division=2,VLOOKUP(B132,NutsD2_EventList,4,0),VLOOKUP(B132,NutsD3_EventList,4,0)))) &amp; " " &amp; IF(HSL_Format="Majors",IF(HSL_Division=1,VLOOKUP(B132,HMLD1_EventList,5,0),IF(HSL_Division=2,VLOOKUP(B132,HMLD2_EventList,5,0),VLOOKUP(B132,HMLD3_EventList,5,0))),IF(HSL_Division=1,VLOOKUP(B132,NutsD1_EventList,5,0),IF(HSL_Division=2,VLOOKUP(B132,NutsD2_EventList,5,0),VLOOKUP(B132,NutsD3_EventList,5,0))))</f>
        <v>25m Breaststroke</v>
      </c>
      <c r="D133" s="536"/>
      <c r="E133" s="524" t="str">
        <f>IF(IFERROR(SEARCH("Relay",$C133),0) = 0, IF(IFERROR(SEARCH("Squadron",$C133),0) = 0, VLOOKUP($B132,Lane1_Swimmers,2,0), "Squadron"), "Relay Team")</f>
        <v>Susannah Read</v>
      </c>
      <c r="F133" s="525"/>
      <c r="G133" s="526"/>
      <c r="H133" s="524" t="str">
        <f>IF(IFERROR(SEARCH("Relay",$C133),0) = 0, IF(IFERROR(SEARCH("Squadron",$C133),0) = 0, VLOOKUP($B132,Lane2_Swimmers,2,0), "Squadron"), "Relay Team")</f>
        <v>Nell Farquhar</v>
      </c>
      <c r="I133" s="525"/>
      <c r="J133" s="526"/>
      <c r="K133" s="524" t="str">
        <f>IF(IFERROR(SEARCH("Relay",$C133),0) = 0, IF(IFERROR(SEARCH("Squadron",$C133),0) = 0, VLOOKUP($B132,Lane3_Swimmers,2,0), "Squadron"), "Relay Team")</f>
        <v>Eva Bateman</v>
      </c>
      <c r="L133" s="525"/>
      <c r="M133" s="526"/>
      <c r="N133" s="524" t="str">
        <f>IF(IFERROR(SEARCH("Relay",$C133),0) = 0, IF(IFERROR(SEARCH("Squadron",$C133),0) = 0, VLOOKUP($B132,Lane4_Swimmers,2,0), "Squadron"), "Relay Team")</f>
        <v>Emily Sharp</v>
      </c>
      <c r="O133" s="525"/>
      <c r="P133" s="526"/>
      <c r="Q133" s="524" t="str">
        <f>IF(IFERROR(SEARCH("Relay",$C133),0) = 0, IF(IFERROR(SEARCH("Squadron",$C133),0) = 0, VLOOKUP($B132,Lane5_Swimmers,2,0), "Squadron"), "Relay Team")</f>
        <v>Isabel Mullings</v>
      </c>
      <c r="R133" s="525"/>
      <c r="S133" s="526"/>
      <c r="T133" s="524" t="str">
        <f>IF(IFERROR(SEARCH("Relay",$C133),0) = 0, IF(IFERROR(SEARCH("Squadron",$C133),0) = 0, VLOOKUP($B132,Lane6_Swimmers,2,0), "Squadron"), "Relay Team")</f>
        <v>Florence Larner</v>
      </c>
      <c r="U133" s="525"/>
      <c r="V133" s="526"/>
      <c r="W133" s="524" t="str">
        <f>IF(IFERROR(SEARCH("Relay",$C133),0) = 0, IF(IFERROR(SEARCH("Squadron",$C133),0) = 0, VLOOKUP($B132,Lane7_Swimmers,2,0), "Squadron"), "Relay Team")</f>
        <v>Chloe Garner Smith</v>
      </c>
      <c r="X133" s="525"/>
      <c r="Y133" s="526"/>
      <c r="Z133" s="524" t="str">
        <f>IF(IFERROR(SEARCH("Relay",$C133),0) = 0, IF(IFERROR(SEARCH("Squadron",$C133),0) = 0, VLOOKUP($B132,Lane7_Swimmers,2,0), "Squadron"), "Relay Team")</f>
        <v>Chloe Garner Smith</v>
      </c>
      <c r="AA133" s="525"/>
      <c r="AB133" s="527"/>
    </row>
    <row r="134" spans="1:38" ht="15.75" customHeight="1">
      <c r="A134" s="131" t="str">
        <f>TEXT(B132, "#0") &amp; ":Placing"</f>
        <v>31:Placing</v>
      </c>
      <c r="B134" s="532"/>
      <c r="C134" s="520" t="s">
        <v>135</v>
      </c>
      <c r="D134" s="521"/>
      <c r="E134" s="126">
        <f>VLOOKUP(($B132 &amp; ":Placing"),Recording_ResultList,(F$5+3),0)</f>
        <v>5</v>
      </c>
      <c r="F134" s="522">
        <f>F132</f>
        <v>5</v>
      </c>
      <c r="G134" s="523"/>
      <c r="H134" s="126">
        <f>VLOOKUP(($B132 &amp; ":Placing"),Recording_ResultList,(I$5+3),0)</f>
        <v>6</v>
      </c>
      <c r="I134" s="522">
        <f>I132</f>
        <v>6</v>
      </c>
      <c r="J134" s="523"/>
      <c r="K134" s="126">
        <f>VLOOKUP(($B132 &amp; ":Placing"),Recording_ResultList,(L$5+3),0)</f>
        <v>7</v>
      </c>
      <c r="L134" s="522">
        <f>L132</f>
        <v>7</v>
      </c>
      <c r="M134" s="523"/>
      <c r="N134" s="126">
        <f>VLOOKUP(($B132 &amp; ":Placing"),Recording_ResultList,(O$5+3),0)</f>
        <v>3</v>
      </c>
      <c r="O134" s="522">
        <f>O132</f>
        <v>3</v>
      </c>
      <c r="P134" s="523"/>
      <c r="Q134" s="126">
        <f>VLOOKUP(($B132 &amp; ":Placing"),Recording_ResultList,(R$5+3),0)</f>
        <v>1</v>
      </c>
      <c r="R134" s="522">
        <f>R132</f>
        <v>1</v>
      </c>
      <c r="S134" s="523"/>
      <c r="T134" s="126">
        <f>VLOOKUP(($B132 &amp; ":Placing"),Recording_ResultList,(U$5+3),0)</f>
        <v>2</v>
      </c>
      <c r="U134" s="522">
        <f>U132</f>
        <v>2</v>
      </c>
      <c r="V134" s="523"/>
      <c r="W134" s="126">
        <f>VLOOKUP(($B132 &amp; ":Placing"),Recording_ResultList,(X$5+3),0)</f>
        <v>4</v>
      </c>
      <c r="X134" s="522">
        <f>X132</f>
        <v>4</v>
      </c>
      <c r="Y134" s="523"/>
      <c r="Z134" s="126">
        <f>VLOOKUP(($B132 &amp; ":Placing"),Recording_ResultList,(AA$5+3),0)</f>
        <v>0</v>
      </c>
      <c r="AA134" s="522">
        <f>AA132</f>
        <v>8</v>
      </c>
      <c r="AB134" s="523"/>
    </row>
    <row r="135" spans="1:38" ht="16.5" customHeight="1" thickBot="1">
      <c r="A135" s="131">
        <f>A131+1</f>
        <v>31</v>
      </c>
      <c r="B135" s="533"/>
      <c r="C135" s="537" t="s">
        <v>122</v>
      </c>
      <c r="D135" s="538"/>
      <c r="E135" s="528">
        <f>VLOOKUP(($B132 &amp; ": DQ Reason"),Recording_ResultList,(F$5+3),0)</f>
        <v>0</v>
      </c>
      <c r="F135" s="529"/>
      <c r="G135" s="530"/>
      <c r="H135" s="528">
        <f>VLOOKUP(($B132 &amp; ": DQ Reason"),Recording_ResultList,(I$5+3),0)</f>
        <v>0</v>
      </c>
      <c r="I135" s="529"/>
      <c r="J135" s="530"/>
      <c r="K135" s="528">
        <f>VLOOKUP(($B132 &amp; ": DQ Reason"),Recording_ResultList,(L$5+3),0)</f>
        <v>0</v>
      </c>
      <c r="L135" s="529"/>
      <c r="M135" s="530"/>
      <c r="N135" s="528">
        <f>VLOOKUP(($B132 &amp; ": DQ Reason"),Recording_ResultList,(O$5+3),0)</f>
        <v>0</v>
      </c>
      <c r="O135" s="529"/>
      <c r="P135" s="530"/>
      <c r="Q135" s="528">
        <f>VLOOKUP(($B132 &amp; ": DQ Reason"),Recording_ResultList,(R$5+3),0)</f>
        <v>0</v>
      </c>
      <c r="R135" s="529"/>
      <c r="S135" s="530"/>
      <c r="T135" s="528">
        <f>VLOOKUP(($B132 &amp; ": DQ Reason"),Recording_ResultList,(U$5+3),0)</f>
        <v>0</v>
      </c>
      <c r="U135" s="529"/>
      <c r="V135" s="530"/>
      <c r="W135" s="528">
        <f>VLOOKUP(($B132 &amp; ": DQ Reason"),Recording_ResultList,(X$5+3),0)</f>
        <v>0</v>
      </c>
      <c r="X135" s="529"/>
      <c r="Y135" s="530"/>
      <c r="Z135" s="528" t="str">
        <f>VLOOKUP(($B132 &amp; ": DQ Reason"),Recording_ResultList,(AA$5+3),0)</f>
        <v>DNS</v>
      </c>
      <c r="AA135" s="529"/>
      <c r="AB135" s="530"/>
      <c r="AC135" s="93">
        <f>COUNTIF(E135:AB135, "&gt;0")</f>
        <v>0</v>
      </c>
    </row>
    <row r="136" spans="1:38" ht="15" customHeight="1" thickBot="1">
      <c r="A136" s="131">
        <f>A132+1</f>
        <v>32</v>
      </c>
      <c r="B136" s="531">
        <f>A136</f>
        <v>32</v>
      </c>
      <c r="C136" s="534" t="str">
        <f>IF(HSL_Format="Majors",IF(HSL_Division=1,VLOOKUP(B136,HMLD1_EventList,3,0),IF(HSL_Division=2,VLOOKUP(B136,HMLD2_EventList,3,0),VLOOKUP(B136,HMLD3_EventList,3,0))),IF(HSL_Division=1,VLOOKUP(B136,NutsD1_EventList,3,0),IF(HSL_Division=2,VLOOKUP(B136,NutsD2_EventList,3,0),VLOOKUP(B136,NutsD3_EventList,3,0)))) &amp; " " &amp; IF(HSL_Format="Majors",IF(HSL_Division=1,VLOOKUP(B136,HMLD1_EventList,2,0),IF(HSL_Division=2,VLOOKUP(B136,HMLD2_EventList,2,0),VLOOKUP(B136,HMLD3_EventList,2,0))),IF(HSL_Division=1,VLOOKUP(B136,NutsD1_EventList,2,0),IF(HSL_Division=2,VLOOKUP(B136,NutsD2_EventList,2,0),VLOOKUP(B136,NutsD3_EventList,2,0))))</f>
        <v>Boys 9 Years</v>
      </c>
      <c r="D136" s="535"/>
      <c r="E136" s="96">
        <f>IF(E139 = 0,(0+TEXT(VLOOKUP($B136,Recording_ResultList,F$5+3,0),"00\:00\.00")),0+TEXT(DQRaceTime,"00\:00\.00"))</f>
        <v>3.0393518518518524E-4</v>
      </c>
      <c r="F136" s="98">
        <f>IF($E136=0,0,IF(E$6=0,0,IF($E136&lt;1,SUM(($E136&gt;$H136),($E136&gt;$K136),($E136&gt;$N136),($E136&gt;$Q136),($E136&gt;$T136),($E136&gt;$W136),($E136&gt;$Z136),($E136&gt;$DD136)))-EmptyLanes))</f>
        <v>3</v>
      </c>
      <c r="G136" s="99">
        <f>IF(E136=0,0,IF(E$6=0,0,IF(F136=0,0,IF(E139&gt;0,GalaDQPoints,VLOOKUP((F136+IF(F136=1,($AD136/10),IF(F136=2,($AE136/10),IF(F136=3,($AF136/10),IF(F136=4,($AG136/10),IF(F136=5,($AH136/10),IF(F136=6,($AI136/10),IF(F136=7,($AJ136/10),IF(F136=8,($AK136/10)))))))))),EventPointsList,2)))))</f>
        <v>3</v>
      </c>
      <c r="H136" s="96">
        <f>IF(H139 = 0,(0+TEXT(VLOOKUP($B136,Recording_ResultList,I$5+3,0),"00\:00\.00")),0+TEXT(DQRaceTime,"00\:00\.00"))</f>
        <v>3.0960648148148151E-4</v>
      </c>
      <c r="I136" s="98">
        <f>IF($H136=0,0,IF(H$6=0,0,IF($H136&lt;1,SUM(($H136&gt;$E136),($H136&gt;$K136),($H136&gt;$N136),($H136&gt;$Q136),($H136&gt;$T136),($H136&gt;$W136),($H136&gt;$Z136),($H136&gt;$DD136)))-EmptyLanes))</f>
        <v>5</v>
      </c>
      <c r="J136" s="99">
        <f>IF(H136=0,0,IF(H$6=0,0,IF(I136=0,0,IF(H139&gt;0,GalaDQPoints,VLOOKUP((I136+IF(I136=1,($AD136/10),IF(I136=2,($AE136/10),IF(I136=3,($AF136/10),IF(I136=4,($AG136/10),IF(I136=5,($AH136/10),IF(I136=6,($AI136/10),IF(I136=7,($AJ136/10),IF(I136=8,($AK136/10)))))))))),EventPointsList,2)))))</f>
        <v>5</v>
      </c>
      <c r="K136" s="96">
        <f>IF(K139 = 0,(0+TEXT(VLOOKUP($B136,Recording_ResultList,L$5+3,0),"00\:00\.00")),0+TEXT(DQRaceTime,"00\:00\.00"))</f>
        <v>3.0879629629629627E-4</v>
      </c>
      <c r="L136" s="98">
        <f>IF($K136=0,0,IF(K$6=0,0,IF($K136&lt;1,SUM(($K136&gt;$E136),($K136&gt;$H136),($K136&gt;$N136),($K136&gt;$Q136),($K136&gt;$T136),($K136&gt;$W136),($K136&gt;$Z136),($K136&gt;$DD136)))-EmptyLanes))</f>
        <v>4</v>
      </c>
      <c r="M136" s="99">
        <f>IF(K136=0,0,IF(K$6=0,0,IF(L136=0,0,IF(K139&gt;0,GalaDQPoints,VLOOKUP((L136+IF(L136=1,($AD136/10),IF(L136=2,($AE136/10),IF(L136=3,($AF136/10),IF(L136=4,($AG136/10),IF(L136=5,($AH136/10),IF(L136=6,($AI136/10),IF(L136=7,($AJ136/10),IF(L136=8,($AK136/10)))))))))),EventPointsList,2)))))</f>
        <v>4</v>
      </c>
      <c r="N136" s="96">
        <f>IF(N139 = 0,(0+TEXT(VLOOKUP($B136,Recording_ResultList,O$5+3,0),"00\:00\.00")),0+TEXT(DQRaceTime,"00\:00\.00"))</f>
        <v>3.2291666666666661E-4</v>
      </c>
      <c r="O136" s="98">
        <f>IF($N136=0,0,IF(N$6=0,0,IF($N136&lt;1,SUM(($N136&gt;$E136),($N136&gt;$H136),($N136&gt;$K136),($N136&gt;$Q136),($N136&gt;$T136),($N136&gt;$W136),($N136&gt;$Z136),($N136&gt;$DD136)))-EmptyLanes))</f>
        <v>6</v>
      </c>
      <c r="P136" s="99">
        <f>IF(N136=0,0,IF(N$6=0,0,IF(O136=0,0,IF(N139&gt;0,GalaDQPoints,VLOOKUP((O136+IF(O136=1,($AD136/10),IF(O136=2,($AE136/10),IF(O136=3,($AF136/10),IF(O136=4,($AG136/10),IF(O136=5,($AH136/10),IF(O136=6,($AI136/10),IF(O136=7,($AJ136/10),IF(O136=8,($AK136/10)))))))))),EventPointsList,2)))))</f>
        <v>6</v>
      </c>
      <c r="Q136" s="96">
        <f>IF(Q139 = 0,(0+TEXT(VLOOKUP($B136,Recording_ResultList,R$5+3,0),"00\:00\.00")),0+TEXT(DQRaceTime,"00\:00\.00"))</f>
        <v>2.9629629629629629E-4</v>
      </c>
      <c r="R136" s="98">
        <f>IF($Q136=0,0,IF(Q$6=0,0,IF($Q136&lt;1,SUM(($Q136&gt;$E136),($Q136&gt;$H136),($Q136&gt;$K136),($Q136&gt;$N136),($Q136&gt;$T136),($Q136&gt;$W136),($Q136&gt;$Z136),($Q136&gt;$DD136)))-EmptyLanes))</f>
        <v>2</v>
      </c>
      <c r="S136" s="99">
        <f>IF(Q136=0,0,IF(Q$6=0,0,IF(R136=0,0,IF(Q139&gt;0,GalaDQPoints,VLOOKUP((R136+IF(R136=1,($AD136/10),IF(R136=2,($AE136/10),IF(R136=3,($AF136/10),IF(R136=4,($AG136/10),IF(R136=5,($AH136/10),IF(R136=6,($AI136/10),IF(R136=7,($AJ136/10),IF(R136=8,($AK136/10)))))))))),EventPointsList,2)))))</f>
        <v>2</v>
      </c>
      <c r="T136" s="96">
        <f>IF(T139 = 0,(0+TEXT(VLOOKUP($B136,Recording_ResultList,U$5+3,0),"00\:00\.00")),0+TEXT(DQRaceTime,"00\:00\.00"))</f>
        <v>3.4351851851851855E-4</v>
      </c>
      <c r="U136" s="98">
        <f>IF($T136=0,0,IF(T$6=0,0,IF($Q136&lt;1,SUM(($T136&gt;$E136),($T136&gt;$H136),($T136&gt;$K136),($T136&gt;$N136),($T136&gt;$Q136),($T136&gt;$W136),($T136&gt;$Z136),($T136&gt;$DD136)))-EmptyLanes))</f>
        <v>7</v>
      </c>
      <c r="V136" s="99">
        <f>IF(T136=0,0,IF(T$6=0,0,IF(U136=0,0,IF(T139&gt;0,GalaDQPoints,VLOOKUP((U136+IF(U136=1,($AD136/10),IF(U136=2,($AE136/10),IF(U136=3,($AF136/10),IF(U136=4,($AG136/10),IF(U136=5,($AH136/10),IF(U136=6,($AI136/10),IF(U136=7,($AJ136/10),IF(U136=8,($AK136/10)))))))))),EventPointsList,2)))))</f>
        <v>7</v>
      </c>
      <c r="W136" s="96">
        <f>IF(W139 = 0,(0+TEXT(VLOOKUP($B136,Recording_ResultList,X$5+3,0),"00\:00\.00")),0+TEXT(DQRaceTime,"00\:00\.00"))</f>
        <v>2.7708333333333334E-4</v>
      </c>
      <c r="X136" s="98">
        <f>IF($W136=0,0,IF(W$6=0,0,IF($W136&lt;1,SUM(($W136&gt;$E136),($W136&gt;$H136),($W136&gt;$K136),($W136&gt;$N136),($W136&gt;$Q136),($W136&gt;$T136),($W136&gt;$Z136),($W136&gt;$DD136)))-EmptyLanes))</f>
        <v>1</v>
      </c>
      <c r="Y136" s="99">
        <f>IF(W136=0,0,IF(W$6=0,0,IF(X136=0,0,IF(W139&gt;0,GalaDQPoints,VLOOKUP((X136+IF(X136=1,($AD136/10),IF(X136=2,($AE136/10),IF(X136=3,($AF136/10),IF(X136=4,($AG136/10),IF(X136=5,($AH136/10),IF(X136=6,($AI136/10),IF(X136=7,($AJ136/10),IF(X136=8,($AK136/10)))))))))),EventPointsList,2)))))</f>
        <v>1</v>
      </c>
      <c r="Z136" s="96">
        <f>IF(Z139 = 0,(0+TEXT(VLOOKUP($B136,Recording_ResultList,AA$5+3,0),"00\:00\.00")),0+TEXT(DQRaceTime,"00\:00\.00"))</f>
        <v>4.1666550925925923E-2</v>
      </c>
      <c r="AA136" s="98">
        <f>IF($Z136=0,0,IF(Z$6=0,0,IF($Z136&lt;1,SUM(($Z136&gt;$E136),($Z136&gt;$H136),($Z136&gt;$K136),($Z136&gt;$N136),($Z136&gt;$Q136),($Z136&gt;$T136),($Z136&gt;$W136),($Z136&gt;$DD136)))-EmptyLanes))</f>
        <v>8</v>
      </c>
      <c r="AB136" s="100">
        <f>IF(Z136=0,0,IF(Z$6=0,0,IF(AA136=0,0,IF(Z139&gt;0,GalaDQPoints,VLOOKUP((AA136+IF(AA136=1,($AD136/10),IF(AA136=2,($AE136/10),IF(AA136=3,($AF136/10),IF(AA136=4,($AG136/10),IF(AA136=5,($AH136/10),IF(AA136=6,($AI136/10),IF(AA136=7,($AJ136/10),IF(AA136=8,($AK136/10)))))))))),EventPointsList,2)))))</f>
        <v>9</v>
      </c>
      <c r="AD136" s="121">
        <f>COUNTIF($F136,1) +COUNTIF($I136, 1)  + COUNTIF($L136, 1)+ COUNTIF($O136, 1)+ COUNTIF($R136, 1)+ COUNTIF($U136, 1)+ COUNTIF($X136, 1)+ COUNTIF($AA136,1)</f>
        <v>1</v>
      </c>
      <c r="AE136" s="122">
        <f>COUNTIF($F136,2) +COUNTIF($I136, 2)  + COUNTIF($L136, 2)+ COUNTIF($O136,2)+ COUNTIF($R136, 2)+ COUNTIF($U136, 2)+ COUNTIF($X136, 2)+ COUNTIF($AA136,2)</f>
        <v>1</v>
      </c>
      <c r="AF136" s="122">
        <f>COUNTIF($F136,3) +COUNTIF($I136, 3)  + COUNTIF($L136, 3)+ COUNTIF($O136, 3)+ COUNTIF($R136, 3)+ COUNTIF($U136, 3)+ COUNTIF($X136, 3)+ COUNTIF($AA136,3)</f>
        <v>1</v>
      </c>
      <c r="AG136" s="122">
        <f>COUNTIF($F136,4) +COUNTIF($I136, 4)  + COUNTIF($L136, 4)+ COUNTIF($O136, 4)+ COUNTIF($R136, 4)+ COUNTIF($U136, 4)+ COUNTIF($X136, 4)+ COUNTIF($AA136,4)</f>
        <v>1</v>
      </c>
      <c r="AH136" s="122">
        <f>COUNTIF($F136,5) +COUNTIF($I136, 5)  + COUNTIF($L136, 5)+ COUNTIF($O136, 5)+ COUNTIF($R136, 5)+ COUNTIF($U136, 5)+ COUNTIF($X136, 5)+ COUNTIF($AA136,5)</f>
        <v>1</v>
      </c>
      <c r="AI136" s="122">
        <f>COUNTIF($F136,6) +COUNTIF($I136, 6)  + COUNTIF($L136, 6)+ COUNTIF($O136, 6)+ COUNTIF($R136, 6)+ COUNTIF($U136, 6)+ COUNTIF($X136, 6)+ COUNTIF($AA136,6)</f>
        <v>1</v>
      </c>
      <c r="AJ136" s="122">
        <f>COUNTIF($F136,7) +COUNTIF($I136, 7)  + COUNTIF($L136, 7)+ COUNTIF($O136, 7)+ COUNTIF($R136, 7)+ COUNTIF($U136, 7)+ COUNTIF($X136, 7)+ COUNTIF($AA136,7)</f>
        <v>1</v>
      </c>
      <c r="AK136" s="123">
        <f>COUNTIF($F136,8) +COUNTIF($I136, 8)  + COUNTIF($L136, 8)+ COUNTIF($O136, 8)+ COUNTIF($R136, 8)+ COUNTIF($U136, 8)+ COUNTIF($X136, 8)+ COUNTIF($AA136,8)</f>
        <v>1</v>
      </c>
      <c r="AL136" s="70"/>
    </row>
    <row r="137" spans="1:38" ht="15.75" customHeight="1">
      <c r="A137" s="131">
        <f>A133+1</f>
        <v>32</v>
      </c>
      <c r="B137" s="532"/>
      <c r="C137" s="520" t="str">
        <f>IF(HSL_Format="Majors",IF(HSL_Division=1,VLOOKUP(B136,HMLD1_EventList,4,0),IF(HSL_Division=2,VLOOKUP(B136,HMLD2_EventList,4,0),VLOOKUP(B136,HMLD3_EventList,4,0))),IF(HSL_Division=1,VLOOKUP(B136,NutsD1_EventList,4,0),IF(HSL_Division=2,VLOOKUP(B136,NutsD2_EventList,4,0),VLOOKUP(B136,NutsD3_EventList,4,0)))) &amp; " " &amp; IF(HSL_Format="Majors",IF(HSL_Division=1,VLOOKUP(B136,HMLD1_EventList,5,0),IF(HSL_Division=2,VLOOKUP(B136,HMLD2_EventList,5,0),VLOOKUP(B136,HMLD3_EventList,5,0))),IF(HSL_Division=1,VLOOKUP(B136,NutsD1_EventList,5,0),IF(HSL_Division=2,VLOOKUP(B136,NutsD2_EventList,5,0),VLOOKUP(B136,NutsD3_EventList,5,0))))</f>
        <v>25m Breaststroke</v>
      </c>
      <c r="D137" s="536"/>
      <c r="E137" s="524" t="str">
        <f>IF(IFERROR(SEARCH("Relay",$C137),0) = 0, IF(IFERROR(SEARCH("Squadron",$C137),0) = 0, VLOOKUP($B136,Lane1_Swimmers,2,0), "Squadron"), "Relay Team")</f>
        <v>William Harris</v>
      </c>
      <c r="F137" s="525"/>
      <c r="G137" s="526"/>
      <c r="H137" s="524" t="str">
        <f>IF(IFERROR(SEARCH("Relay",$C137),0) = 0, IF(IFERROR(SEARCH("Squadron",$C137),0) = 0, VLOOKUP($B136,Lane2_Swimmers,2,0), "Squadron"), "Relay Team")</f>
        <v>Matthew Ginn</v>
      </c>
      <c r="I137" s="525"/>
      <c r="J137" s="526"/>
      <c r="K137" s="524" t="str">
        <f>IF(IFERROR(SEARCH("Relay",$C137),0) = 0, IF(IFERROR(SEARCH("Squadron",$C137),0) = 0, VLOOKUP($B136,Lane3_Swimmers,2,0), "Squadron"), "Relay Team")</f>
        <v>George Lovatt</v>
      </c>
      <c r="L137" s="525"/>
      <c r="M137" s="526"/>
      <c r="N137" s="524" t="str">
        <f>IF(IFERROR(SEARCH("Relay",$C137),0) = 0, IF(IFERROR(SEARCH("Squadron",$C137),0) = 0, VLOOKUP($B136,Lane4_Swimmers,2,0), "Squadron"), "Relay Team")</f>
        <v>Jamie Dench</v>
      </c>
      <c r="O137" s="525"/>
      <c r="P137" s="526"/>
      <c r="Q137" s="524" t="str">
        <f>IF(IFERROR(SEARCH("Relay",$C137),0) = 0, IF(IFERROR(SEARCH("Squadron",$C137),0) = 0, VLOOKUP($B136,Lane5_Swimmers,2,0), "Squadron"), "Relay Team")</f>
        <v>Max Uroda</v>
      </c>
      <c r="R137" s="525"/>
      <c r="S137" s="526"/>
      <c r="T137" s="524" t="str">
        <f>IF(IFERROR(SEARCH("Relay",$C137),0) = 0, IF(IFERROR(SEARCH("Squadron",$C137),0) = 0, VLOOKUP($B136,Lane6_Swimmers,2,0), "Squadron"), "Relay Team")</f>
        <v>James Godden</v>
      </c>
      <c r="U137" s="525"/>
      <c r="V137" s="526"/>
      <c r="W137" s="524" t="str">
        <f>IF(IFERROR(SEARCH("Relay",$C137),0) = 0, IF(IFERROR(SEARCH("Squadron",$C137),0) = 0, VLOOKUP($B136,Lane7_Swimmers,2,0), "Squadron"), "Relay Team")</f>
        <v>Adam Johnson</v>
      </c>
      <c r="X137" s="525"/>
      <c r="Y137" s="526"/>
      <c r="Z137" s="524" t="str">
        <f>IF(IFERROR(SEARCH("Relay",$C137),0) = 0, IF(IFERROR(SEARCH("Squadron",$C137),0) = 0, VLOOKUP($B136,Lane7_Swimmers,2,0), "Squadron"), "Relay Team")</f>
        <v>Adam Johnson</v>
      </c>
      <c r="AA137" s="525"/>
      <c r="AB137" s="527"/>
    </row>
    <row r="138" spans="1:38" ht="15.75" customHeight="1">
      <c r="A138" s="131" t="str">
        <f>TEXT(B136, "#0") &amp; ":Placing"</f>
        <v>32:Placing</v>
      </c>
      <c r="B138" s="532"/>
      <c r="C138" s="520" t="s">
        <v>135</v>
      </c>
      <c r="D138" s="521"/>
      <c r="E138" s="126">
        <f>VLOOKUP(($B136 &amp; ":Placing"),Recording_ResultList,(F$5+3),0)</f>
        <v>3</v>
      </c>
      <c r="F138" s="522">
        <f>F136</f>
        <v>3</v>
      </c>
      <c r="G138" s="523"/>
      <c r="H138" s="126">
        <f>VLOOKUP(($B136 &amp; ":Placing"),Recording_ResultList,(I$5+3),0)</f>
        <v>5</v>
      </c>
      <c r="I138" s="522">
        <f>I136</f>
        <v>5</v>
      </c>
      <c r="J138" s="523"/>
      <c r="K138" s="126">
        <f>VLOOKUP(($B136 &amp; ":Placing"),Recording_ResultList,(L$5+3),0)</f>
        <v>4</v>
      </c>
      <c r="L138" s="522">
        <f>L136</f>
        <v>4</v>
      </c>
      <c r="M138" s="523"/>
      <c r="N138" s="126">
        <f>VLOOKUP(($B136 &amp; ":Placing"),Recording_ResultList,(O$5+3),0)</f>
        <v>6</v>
      </c>
      <c r="O138" s="522">
        <f>O136</f>
        <v>6</v>
      </c>
      <c r="P138" s="523"/>
      <c r="Q138" s="126">
        <f>VLOOKUP(($B136 &amp; ":Placing"),Recording_ResultList,(R$5+3),0)</f>
        <v>2</v>
      </c>
      <c r="R138" s="522">
        <f>R136</f>
        <v>2</v>
      </c>
      <c r="S138" s="523"/>
      <c r="T138" s="126">
        <f>VLOOKUP(($B136 &amp; ":Placing"),Recording_ResultList,(U$5+3),0)</f>
        <v>7</v>
      </c>
      <c r="U138" s="522">
        <f>U136</f>
        <v>7</v>
      </c>
      <c r="V138" s="523"/>
      <c r="W138" s="126">
        <f>VLOOKUP(($B136 &amp; ":Placing"),Recording_ResultList,(X$5+3),0)</f>
        <v>1</v>
      </c>
      <c r="X138" s="522">
        <f>X136</f>
        <v>1</v>
      </c>
      <c r="Y138" s="523"/>
      <c r="Z138" s="126">
        <f>VLOOKUP(($B136 &amp; ":Placing"),Recording_ResultList,(AA$5+3),0)</f>
        <v>0</v>
      </c>
      <c r="AA138" s="522">
        <f>AA136</f>
        <v>8</v>
      </c>
      <c r="AB138" s="523"/>
    </row>
    <row r="139" spans="1:38" ht="16.5" customHeight="1" thickBot="1">
      <c r="A139" s="131">
        <f>A135+1</f>
        <v>32</v>
      </c>
      <c r="B139" s="533"/>
      <c r="C139" s="537" t="s">
        <v>122</v>
      </c>
      <c r="D139" s="538"/>
      <c r="E139" s="528">
        <f>VLOOKUP(($B136 &amp; ": DQ Reason"),Recording_ResultList,(F$5+3),0)</f>
        <v>0</v>
      </c>
      <c r="F139" s="529"/>
      <c r="G139" s="530"/>
      <c r="H139" s="528">
        <f>VLOOKUP(($B136 &amp; ": DQ Reason"),Recording_ResultList,(I$5+3),0)</f>
        <v>0</v>
      </c>
      <c r="I139" s="529"/>
      <c r="J139" s="530"/>
      <c r="K139" s="528">
        <f>VLOOKUP(($B136 &amp; ": DQ Reason"),Recording_ResultList,(L$5+3),0)</f>
        <v>0</v>
      </c>
      <c r="L139" s="529"/>
      <c r="M139" s="530"/>
      <c r="N139" s="528">
        <f>VLOOKUP(($B136 &amp; ": DQ Reason"),Recording_ResultList,(O$5+3),0)</f>
        <v>0</v>
      </c>
      <c r="O139" s="529"/>
      <c r="P139" s="530"/>
      <c r="Q139" s="528">
        <f>VLOOKUP(($B136 &amp; ": DQ Reason"),Recording_ResultList,(R$5+3),0)</f>
        <v>0</v>
      </c>
      <c r="R139" s="529"/>
      <c r="S139" s="530"/>
      <c r="T139" s="528">
        <f>VLOOKUP(($B136 &amp; ": DQ Reason"),Recording_ResultList,(U$5+3),0)</f>
        <v>0</v>
      </c>
      <c r="U139" s="529"/>
      <c r="V139" s="530"/>
      <c r="W139" s="528">
        <f>VLOOKUP(($B136 &amp; ": DQ Reason"),Recording_ResultList,(X$5+3),0)</f>
        <v>0</v>
      </c>
      <c r="X139" s="529"/>
      <c r="Y139" s="530"/>
      <c r="Z139" s="528" t="str">
        <f>VLOOKUP(($B136 &amp; ": DQ Reason"),Recording_ResultList,(AA$5+3),0)</f>
        <v>DNS</v>
      </c>
      <c r="AA139" s="529"/>
      <c r="AB139" s="530"/>
      <c r="AC139" s="93">
        <f>COUNTIF(E139:AB139, "&gt;0")</f>
        <v>0</v>
      </c>
    </row>
    <row r="140" spans="1:38" ht="15.75" customHeight="1" thickBot="1">
      <c r="A140" s="131">
        <f>A136+1</f>
        <v>33</v>
      </c>
      <c r="B140" s="531">
        <f>A140</f>
        <v>33</v>
      </c>
      <c r="C140" s="534" t="str">
        <f>IF(HSL_Format="Majors",IF(HSL_Division=1,VLOOKUP(B140,HMLD1_EventList,3,0),IF(HSL_Division=2,VLOOKUP(B140,HMLD2_EventList,3,0),VLOOKUP(B140,HMLD3_EventList,3,0))),IF(HSL_Division=1,VLOOKUP(B140,NutsD1_EventList,3,0),IF(HSL_Division=2,VLOOKUP(B140,NutsD2_EventList,3,0),VLOOKUP(B140,NutsD3_EventList,3,0)))) &amp; " " &amp; IF(HSL_Format="Majors",IF(HSL_Division=1,VLOOKUP(B140,HMLD1_EventList,2,0),IF(HSL_Division=2,VLOOKUP(B140,HMLD2_EventList,2,0),VLOOKUP(B140,HMLD3_EventList,2,0))),IF(HSL_Division=1,VLOOKUP(B140,NutsD1_EventList,2,0),IF(HSL_Division=2,VLOOKUP(B140,NutsD2_EventList,2,0),VLOOKUP(B140,NutsD3_EventList,2,0))))</f>
        <v>Girls Under 11s</v>
      </c>
      <c r="D140" s="535"/>
      <c r="E140" s="96">
        <f>IF(E143 = 0,(0+TEXT(VLOOKUP($B140,Recording_ResultList,F$5+3,0),"00\:00\.00")),0+TEXT(DQRaceTime,"00\:00\.00"))</f>
        <v>2.7881944444444444E-4</v>
      </c>
      <c r="F140" s="98">
        <f>IF($E140=0,0,IF(E$6=0,0,IF($E140&lt;1,SUM(($E140&gt;$H140),($E140&gt;$K140),($E140&gt;$N140),($E140&gt;$Q140),($E140&gt;$T140),($E140&gt;$W140),($E140&gt;$Z140),($E140&gt;$DD140)))-EmptyLanes))</f>
        <v>5</v>
      </c>
      <c r="G140" s="99">
        <f>IF(E140=0,0,IF(E$6=0,0,IF(F140=0,0,IF(E143&gt;0,GalaDQPoints,VLOOKUP((F140+IF(F140=1,($AD140/10),IF(F140=2,($AE140/10),IF(F140=3,($AF140/10),IF(F140=4,($AG140/10),IF(F140=5,($AH140/10),IF(F140=6,($AI140/10),IF(F140=7,($AJ140/10),IF(F140=8,($AK140/10)))))))))),EventPointsList,2)))))</f>
        <v>5</v>
      </c>
      <c r="H140" s="96">
        <f>IF(H143 = 0,(0+TEXT(VLOOKUP($B140,Recording_ResultList,I$5+3,0),"00\:00\.00")),0+TEXT(DQRaceTime,"00\:00\.00"))</f>
        <v>2.6620370370370372E-4</v>
      </c>
      <c r="I140" s="98">
        <f>IF($H140=0,0,IF(H$6=0,0,IF($H140&lt;1,SUM(($H140&gt;$E140),($H140&gt;$K140),($H140&gt;$N140),($H140&gt;$Q140),($H140&gt;$T140),($H140&gt;$W140),($H140&gt;$Z140),($H140&gt;$DD140)))-EmptyLanes))</f>
        <v>4</v>
      </c>
      <c r="J140" s="99">
        <f>IF(H140=0,0,IF(H$6=0,0,IF(I140=0,0,IF(H143&gt;0,GalaDQPoints,VLOOKUP((I140+IF(I140=1,($AD140/10),IF(I140=2,($AE140/10),IF(I140=3,($AF140/10),IF(I140=4,($AG140/10),IF(I140=5,($AH140/10),IF(I140=6,($AI140/10),IF(I140=7,($AJ140/10),IF(I140=8,($AK140/10)))))))))),EventPointsList,2)))))</f>
        <v>4</v>
      </c>
      <c r="K140" s="96">
        <f>IF(K143 = 0,(0+TEXT(VLOOKUP($B140,Recording_ResultList,L$5+3,0),"00\:00\.00")),0+TEXT(DQRaceTime,"00\:00\.00"))</f>
        <v>3.0196759259259261E-4</v>
      </c>
      <c r="L140" s="98">
        <f>IF($K140=0,0,IF(K$6=0,0,IF($K140&lt;1,SUM(($K140&gt;$E140),($K140&gt;$H140),($K140&gt;$N140),($K140&gt;$Q140),($K140&gt;$T140),($K140&gt;$W140),($K140&gt;$Z140),($K140&gt;$DD140)))-EmptyLanes))</f>
        <v>8</v>
      </c>
      <c r="M140" s="99">
        <f>IF(K140=0,0,IF(K$6=0,0,IF(L140=0,0,IF(K143&gt;0,GalaDQPoints,VLOOKUP((L140+IF(L140=1,($AD140/10),IF(L140=2,($AE140/10),IF(L140=3,($AF140/10),IF(L140=4,($AG140/10),IF(L140=5,($AH140/10),IF(L140=6,($AI140/10),IF(L140=7,($AJ140/10),IF(L140=8,($AK140/10)))))))))),EventPointsList,2)))))</f>
        <v>8</v>
      </c>
      <c r="N140" s="96">
        <f>IF(N143 = 0,(0+TEXT(VLOOKUP($B140,Recording_ResultList,O$5+3,0),"00\:00\.00")),0+TEXT(DQRaceTime,"00\:00\.00"))</f>
        <v>2.4733796296296298E-4</v>
      </c>
      <c r="O140" s="98">
        <f>IF($N140=0,0,IF(N$6=0,0,IF($N140&lt;1,SUM(($N140&gt;$E140),($N140&gt;$H140),($N140&gt;$K140),($N140&gt;$Q140),($N140&gt;$T140),($N140&gt;$W140),($N140&gt;$Z140),($N140&gt;$DD140)))-EmptyLanes))</f>
        <v>3</v>
      </c>
      <c r="P140" s="99">
        <f>IF(N140=0,0,IF(N$6=0,0,IF(O140=0,0,IF(N143&gt;0,GalaDQPoints,VLOOKUP((O140+IF(O140=1,($AD140/10),IF(O140=2,($AE140/10),IF(O140=3,($AF140/10),IF(O140=4,($AG140/10),IF(O140=5,($AH140/10),IF(O140=6,($AI140/10),IF(O140=7,($AJ140/10),IF(O140=8,($AK140/10)))))))))),EventPointsList,2)))))</f>
        <v>3</v>
      </c>
      <c r="Q140" s="96">
        <f>IF(Q143 = 0,(0+TEXT(VLOOKUP($B140,Recording_ResultList,R$5+3,0),"00\:00\.00")),0+TEXT(DQRaceTime,"00\:00\.00"))</f>
        <v>2.3101851851851853E-4</v>
      </c>
      <c r="R140" s="98">
        <f>IF($Q140=0,0,IF(Q$6=0,0,IF($Q140&lt;1,SUM(($Q140&gt;$E140),($Q140&gt;$H140),($Q140&gt;$K140),($Q140&gt;$N140),($Q140&gt;$T140),($Q140&gt;$W140),($Q140&gt;$Z140),($Q140&gt;$DD140)))-EmptyLanes))</f>
        <v>1</v>
      </c>
      <c r="S140" s="99">
        <f>IF(Q140=0,0,IF(Q$6=0,0,IF(R140=0,0,IF(Q143&gt;0,GalaDQPoints,VLOOKUP((R140+IF(R140=1,($AD140/10),IF(R140=2,($AE140/10),IF(R140=3,($AF140/10),IF(R140=4,($AG140/10),IF(R140=5,($AH140/10),IF(R140=6,($AI140/10),IF(R140=7,($AJ140/10),IF(R140=8,($AK140/10)))))))))),EventPointsList,2)))))</f>
        <v>1</v>
      </c>
      <c r="T140" s="96">
        <f>IF(T143 = 0,(0+TEXT(VLOOKUP($B140,Recording_ResultList,U$5+3,0),"00\:00\.00")),0+TEXT(DQRaceTime,"00\:00\.00"))</f>
        <v>2.4016203703703702E-4</v>
      </c>
      <c r="U140" s="98">
        <f>IF($T140=0,0,IF(T$6=0,0,IF($Q140&lt;1,SUM(($T140&gt;$E140),($T140&gt;$H140),($T140&gt;$K140),($T140&gt;$N140),($T140&gt;$Q140),($T140&gt;$W140),($T140&gt;$Z140),($T140&gt;$DD140)))-EmptyLanes))</f>
        <v>2</v>
      </c>
      <c r="V140" s="99">
        <f>IF(T140=0,0,IF(T$6=0,0,IF(U140=0,0,IF(T143&gt;0,GalaDQPoints,VLOOKUP((U140+IF(U140=1,($AD140/10),IF(U140=2,($AE140/10),IF(U140=3,($AF140/10),IF(U140=4,($AG140/10),IF(U140=5,($AH140/10),IF(U140=6,($AI140/10),IF(U140=7,($AJ140/10),IF(U140=8,($AK140/10)))))))))),EventPointsList,2)))))</f>
        <v>2</v>
      </c>
      <c r="W140" s="96">
        <f>IF(W143 = 0,(0+TEXT(VLOOKUP($B140,Recording_ResultList,X$5+3,0),"00\:00\.00")),0+TEXT(DQRaceTime,"00\:00\.00"))</f>
        <v>2.9432870370370371E-4</v>
      </c>
      <c r="X140" s="98">
        <f>IF($W140=0,0,IF(W$6=0,0,IF($W140&lt;1,SUM(($W140&gt;$E140),($W140&gt;$H140),($W140&gt;$K140),($W140&gt;$N140),($W140&gt;$Q140),($W140&gt;$T140),($W140&gt;$Z140),($W140&gt;$DD140)))-EmptyLanes))</f>
        <v>7</v>
      </c>
      <c r="Y140" s="99">
        <f>IF(W140=0,0,IF(W$6=0,0,IF(X140=0,0,IF(W143&gt;0,GalaDQPoints,VLOOKUP((X140+IF(X140=1,($AD140/10),IF(X140=2,($AE140/10),IF(X140=3,($AF140/10),IF(X140=4,($AG140/10),IF(X140=5,($AH140/10),IF(X140=6,($AI140/10),IF(X140=7,($AJ140/10),IF(X140=8,($AK140/10)))))))))),EventPointsList,2)))))</f>
        <v>7</v>
      </c>
      <c r="Z140" s="96">
        <f>IF(Z143 = 0,(0+TEXT(VLOOKUP($B140,Recording_ResultList,AA$5+3,0),"00\:00\.00")),0+TEXT(DQRaceTime,"00\:00\.00"))</f>
        <v>2.9074074074074077E-4</v>
      </c>
      <c r="AA140" s="98">
        <f>IF($Z140=0,0,IF(Z$6=0,0,IF($Z140&lt;1,SUM(($Z140&gt;$E140),($Z140&gt;$H140),($Z140&gt;$K140),($Z140&gt;$N140),($Z140&gt;$Q140),($Z140&gt;$T140),($Z140&gt;$W140),($Z140&gt;$DD140)))-EmptyLanes))</f>
        <v>6</v>
      </c>
      <c r="AB140" s="100">
        <f>IF(Z140=0,0,IF(Z$6=0,0,IF(AA140=0,0,IF(Z143&gt;0,GalaDQPoints,VLOOKUP((AA140+IF(AA140=1,($AD140/10),IF(AA140=2,($AE140/10),IF(AA140=3,($AF140/10),IF(AA140=4,($AG140/10),IF(AA140=5,($AH140/10),IF(AA140=6,($AI140/10),IF(AA140=7,($AJ140/10),IF(AA140=8,($AK140/10)))))))))),EventPointsList,2)))))</f>
        <v>6</v>
      </c>
      <c r="AD140" s="121">
        <f>COUNTIF($F140,1) +COUNTIF($I140, 1)  + COUNTIF($L140, 1)+ COUNTIF($O140, 1)+ COUNTIF($R140, 1)+ COUNTIF($U140, 1)+ COUNTIF($X140, 1)+ COUNTIF($AA140,1)</f>
        <v>1</v>
      </c>
      <c r="AE140" s="122">
        <f>COUNTIF($F140,2) +COUNTIF($I140, 2)  + COUNTIF($L140, 2)+ COUNTIF($O140,2)+ COUNTIF($R140, 2)+ COUNTIF($U140, 2)+ COUNTIF($X140, 2)+ COUNTIF($AA140,2)</f>
        <v>1</v>
      </c>
      <c r="AF140" s="122">
        <f>COUNTIF($F140,3) +COUNTIF($I140, 3)  + COUNTIF($L140, 3)+ COUNTIF($O140, 3)+ COUNTIF($R140, 3)+ COUNTIF($U140, 3)+ COUNTIF($X140, 3)+ COUNTIF($AA140,3)</f>
        <v>1</v>
      </c>
      <c r="AG140" s="122">
        <f>COUNTIF($F140,4) +COUNTIF($I140, 4)  + COUNTIF($L140, 4)+ COUNTIF($O140, 4)+ COUNTIF($R140, 4)+ COUNTIF($U140, 4)+ COUNTIF($X140, 4)+ COUNTIF($AA140,4)</f>
        <v>1</v>
      </c>
      <c r="AH140" s="122">
        <f>COUNTIF($F140,5) +COUNTIF($I140, 5)  + COUNTIF($L140, 5)+ COUNTIF($O140, 5)+ COUNTIF($R140, 5)+ COUNTIF($U140, 5)+ COUNTIF($X140, 5)+ COUNTIF($AA140,5)</f>
        <v>1</v>
      </c>
      <c r="AI140" s="122">
        <f>COUNTIF($F140,6) +COUNTIF($I140, 6)  + COUNTIF($L140, 6)+ COUNTIF($O140, 6)+ COUNTIF($R140, 6)+ COUNTIF($U140, 6)+ COUNTIF($X140, 6)+ COUNTIF($AA140,6)</f>
        <v>1</v>
      </c>
      <c r="AJ140" s="122">
        <f>COUNTIF($F140,7) +COUNTIF($I140, 7)  + COUNTIF($L140, 7)+ COUNTIF($O140, 7)+ COUNTIF($R140, 7)+ COUNTIF($U140, 7)+ COUNTIF($X140, 7)+ COUNTIF($AA140,7)</f>
        <v>1</v>
      </c>
      <c r="AK140" s="123">
        <f>COUNTIF($F140,8) +COUNTIF($I140, 8)  + COUNTIF($L140, 8)+ COUNTIF($O140, 8)+ COUNTIF($R140, 8)+ COUNTIF($U140, 8)+ COUNTIF($X140, 8)+ COUNTIF($AA140,8)</f>
        <v>1</v>
      </c>
      <c r="AL140" s="70"/>
    </row>
    <row r="141" spans="1:38" ht="15.75" customHeight="1">
      <c r="A141" s="131">
        <f>A137+1</f>
        <v>33</v>
      </c>
      <c r="B141" s="532"/>
      <c r="C141" s="520" t="str">
        <f>IF(HSL_Format="Majors",IF(HSL_Division=1,VLOOKUP(B140,HMLD1_EventList,4,0),IF(HSL_Division=2,VLOOKUP(B140,HMLD2_EventList,4,0),VLOOKUP(B140,HMLD3_EventList,4,0))),IF(HSL_Division=1,VLOOKUP(B140,NutsD1_EventList,4,0),IF(HSL_Division=2,VLOOKUP(B140,NutsD2_EventList,4,0),VLOOKUP(B140,NutsD3_EventList,4,0)))) &amp; " " &amp; IF(HSL_Format="Majors",IF(HSL_Division=1,VLOOKUP(B140,HMLD1_EventList,5,0),IF(HSL_Division=2,VLOOKUP(B140,HMLD2_EventList,5,0),VLOOKUP(B140,HMLD3_EventList,5,0))),IF(HSL_Division=1,VLOOKUP(B140,NutsD1_EventList,5,0),IF(HSL_Division=2,VLOOKUP(B140,NutsD2_EventList,5,0),VLOOKUP(B140,NutsD3_EventList,5,0))))</f>
        <v>25m Backstroke</v>
      </c>
      <c r="D141" s="536"/>
      <c r="E141" s="524" t="str">
        <f>IF(IFERROR(SEARCH("Relay",$C141),0) = 0, IF(IFERROR(SEARCH("Squadron",$C141),0) = 0, VLOOKUP($B140,Lane1_Swimmers,2,0), "Squadron"), "Relay Team")</f>
        <v>Olivia Charlwood</v>
      </c>
      <c r="F141" s="525"/>
      <c r="G141" s="526"/>
      <c r="H141" s="524" t="str">
        <f>IF(IFERROR(SEARCH("Relay",$C141),0) = 0, IF(IFERROR(SEARCH("Squadron",$C141),0) = 0, VLOOKUP($B140,Lane2_Swimmers,2,0), "Squadron"), "Relay Team")</f>
        <v>Phoebe Goss</v>
      </c>
      <c r="I141" s="525"/>
      <c r="J141" s="526"/>
      <c r="K141" s="524" t="str">
        <f>IF(IFERROR(SEARCH("Relay",$C141),0) = 0, IF(IFERROR(SEARCH("Squadron",$C141),0) = 0, VLOOKUP($B140,Lane3_Swimmers,2,0), "Squadron"), "Relay Team")</f>
        <v>Himidi Perera</v>
      </c>
      <c r="L141" s="525"/>
      <c r="M141" s="526"/>
      <c r="N141" s="524" t="str">
        <f>IF(IFERROR(SEARCH("Relay",$C141),0) = 0, IF(IFERROR(SEARCH("Squadron",$C141),0) = 0, VLOOKUP($B140,Lane4_Swimmers,2,0), "Squadron"), "Relay Team")</f>
        <v>Grace Bilantz</v>
      </c>
      <c r="O141" s="525"/>
      <c r="P141" s="526"/>
      <c r="Q141" s="524" t="str">
        <f>IF(IFERROR(SEARCH("Relay",$C141),0) = 0, IF(IFERROR(SEARCH("Squadron",$C141),0) = 0, VLOOKUP($B140,Lane5_Swimmers,2,0), "Squadron"), "Relay Team")</f>
        <v>Grace Sofokleous-Ames</v>
      </c>
      <c r="R141" s="525"/>
      <c r="S141" s="526"/>
      <c r="T141" s="524" t="str">
        <f>IF(IFERROR(SEARCH("Relay",$C141),0) = 0, IF(IFERROR(SEARCH("Squadron",$C141),0) = 0, VLOOKUP($B140,Lane6_Swimmers,2,0), "Squadron"), "Relay Team")</f>
        <v>Morgan Slade</v>
      </c>
      <c r="U141" s="525"/>
      <c r="V141" s="526"/>
      <c r="W141" s="524" t="str">
        <f>IF(IFERROR(SEARCH("Relay",$C141),0) = 0, IF(IFERROR(SEARCH("Squadron",$C141),0) = 0, VLOOKUP($B140,Lane7_Swimmers,2,0), "Squadron"), "Relay Team")</f>
        <v>Eleanor Kerswell</v>
      </c>
      <c r="X141" s="525"/>
      <c r="Y141" s="526"/>
      <c r="Z141" s="524" t="str">
        <f>IF(IFERROR(SEARCH("Relay",$C141),0) = 0, IF(IFERROR(SEARCH("Squadron",$C141),0) = 0, VLOOKUP($B140,Lane7_Swimmers,2,0), "Squadron"), "Relay Team")</f>
        <v>Eleanor Kerswell</v>
      </c>
      <c r="AA141" s="525"/>
      <c r="AB141" s="527"/>
    </row>
    <row r="142" spans="1:38" ht="15.75" customHeight="1">
      <c r="A142" s="131" t="str">
        <f>TEXT(B140, "#0") &amp; ":Placing"</f>
        <v>33:Placing</v>
      </c>
      <c r="B142" s="532"/>
      <c r="C142" s="520" t="s">
        <v>135</v>
      </c>
      <c r="D142" s="521"/>
      <c r="E142" s="126">
        <f>VLOOKUP(($B140 &amp; ":Placing"),Recording_ResultList,(F$5+3),0)</f>
        <v>5</v>
      </c>
      <c r="F142" s="522">
        <f>F140</f>
        <v>5</v>
      </c>
      <c r="G142" s="523"/>
      <c r="H142" s="126">
        <f>VLOOKUP(($B140 &amp; ":Placing"),Recording_ResultList,(I$5+3),0)</f>
        <v>4</v>
      </c>
      <c r="I142" s="522">
        <f>I140</f>
        <v>4</v>
      </c>
      <c r="J142" s="523"/>
      <c r="K142" s="126">
        <f>VLOOKUP(($B140 &amp; ":Placing"),Recording_ResultList,(L$5+3),0)</f>
        <v>8</v>
      </c>
      <c r="L142" s="522">
        <f>L140</f>
        <v>8</v>
      </c>
      <c r="M142" s="523"/>
      <c r="N142" s="126">
        <f>VLOOKUP(($B140 &amp; ":Placing"),Recording_ResultList,(O$5+3),0)</f>
        <v>3</v>
      </c>
      <c r="O142" s="522">
        <f>O140</f>
        <v>3</v>
      </c>
      <c r="P142" s="523"/>
      <c r="Q142" s="126">
        <f>VLOOKUP(($B140 &amp; ":Placing"),Recording_ResultList,(R$5+3),0)</f>
        <v>1</v>
      </c>
      <c r="R142" s="522">
        <f>R140</f>
        <v>1</v>
      </c>
      <c r="S142" s="523"/>
      <c r="T142" s="126">
        <f>VLOOKUP(($B140 &amp; ":Placing"),Recording_ResultList,(U$5+3),0)</f>
        <v>2</v>
      </c>
      <c r="U142" s="522">
        <f>U140</f>
        <v>2</v>
      </c>
      <c r="V142" s="523"/>
      <c r="W142" s="126">
        <f>VLOOKUP(($B140 &amp; ":Placing"),Recording_ResultList,(X$5+3),0)</f>
        <v>7</v>
      </c>
      <c r="X142" s="522">
        <f>X140</f>
        <v>7</v>
      </c>
      <c r="Y142" s="523"/>
      <c r="Z142" s="126">
        <f>VLOOKUP(($B140 &amp; ":Placing"),Recording_ResultList,(AA$5+3),0)</f>
        <v>6</v>
      </c>
      <c r="AA142" s="522">
        <f>AA140</f>
        <v>6</v>
      </c>
      <c r="AB142" s="523"/>
    </row>
    <row r="143" spans="1:38" ht="16.5" customHeight="1" thickBot="1">
      <c r="A143" s="131">
        <f>A139+1</f>
        <v>33</v>
      </c>
      <c r="B143" s="533"/>
      <c r="C143" s="537" t="s">
        <v>122</v>
      </c>
      <c r="D143" s="538"/>
      <c r="E143" s="528">
        <f>VLOOKUP(($B140 &amp; ": DQ Reason"),Recording_ResultList,(F$5+3),0)</f>
        <v>0</v>
      </c>
      <c r="F143" s="529"/>
      <c r="G143" s="530"/>
      <c r="H143" s="528">
        <f>VLOOKUP(($B140 &amp; ": DQ Reason"),Recording_ResultList,(I$5+3),0)</f>
        <v>0</v>
      </c>
      <c r="I143" s="529"/>
      <c r="J143" s="530"/>
      <c r="K143" s="528">
        <f>VLOOKUP(($B140 &amp; ": DQ Reason"),Recording_ResultList,(L$5+3),0)</f>
        <v>0</v>
      </c>
      <c r="L143" s="529"/>
      <c r="M143" s="530"/>
      <c r="N143" s="528">
        <f>VLOOKUP(($B140 &amp; ": DQ Reason"),Recording_ResultList,(O$5+3),0)</f>
        <v>0</v>
      </c>
      <c r="O143" s="529"/>
      <c r="P143" s="530"/>
      <c r="Q143" s="528">
        <f>VLOOKUP(($B140 &amp; ": DQ Reason"),Recording_ResultList,(R$5+3),0)</f>
        <v>0</v>
      </c>
      <c r="R143" s="529"/>
      <c r="S143" s="530"/>
      <c r="T143" s="528">
        <f>VLOOKUP(($B140 &amp; ": DQ Reason"),Recording_ResultList,(U$5+3),0)</f>
        <v>0</v>
      </c>
      <c r="U143" s="529"/>
      <c r="V143" s="530"/>
      <c r="W143" s="528">
        <f>VLOOKUP(($B140 &amp; ": DQ Reason"),Recording_ResultList,(X$5+3),0)</f>
        <v>0</v>
      </c>
      <c r="X143" s="529"/>
      <c r="Y143" s="530"/>
      <c r="Z143" s="528">
        <f>VLOOKUP(($B140 &amp; ": DQ Reason"),Recording_ResultList,(AA$5+3),0)</f>
        <v>0</v>
      </c>
      <c r="AA143" s="529"/>
      <c r="AB143" s="530"/>
      <c r="AC143" s="93">
        <f>COUNTIF(E143:AB143, "&gt;0")</f>
        <v>0</v>
      </c>
    </row>
    <row r="144" spans="1:38" ht="15" customHeight="1" thickBot="1">
      <c r="A144" s="131">
        <f>A140+1</f>
        <v>34</v>
      </c>
      <c r="B144" s="531">
        <f>A144</f>
        <v>34</v>
      </c>
      <c r="C144" s="534" t="str">
        <f>IF(HSL_Format="Majors",IF(HSL_Division=1,VLOOKUP(B144,HMLD1_EventList,3,0),IF(HSL_Division=2,VLOOKUP(B144,HMLD2_EventList,3,0),VLOOKUP(B144,HMLD3_EventList,3,0))),IF(HSL_Division=1,VLOOKUP(B144,NutsD1_EventList,3,0),IF(HSL_Division=2,VLOOKUP(B144,NutsD2_EventList,3,0),VLOOKUP(B144,NutsD3_EventList,3,0)))) &amp; " " &amp; IF(HSL_Format="Majors",IF(HSL_Division=1,VLOOKUP(B144,HMLD1_EventList,2,0),IF(HSL_Division=2,VLOOKUP(B144,HMLD2_EventList,2,0),VLOOKUP(B144,HMLD3_EventList,2,0))),IF(HSL_Division=1,VLOOKUP(B144,NutsD1_EventList,2,0),IF(HSL_Division=2,VLOOKUP(B144,NutsD2_EventList,2,0),VLOOKUP(B144,NutsD3_EventList,2,0))))</f>
        <v>Boys Under 11s</v>
      </c>
      <c r="D144" s="535"/>
      <c r="E144" s="96">
        <f>IF(E147 = 0,(0+TEXT(VLOOKUP($B144,Recording_ResultList,F$5+3,0),"00\:00\.00")),0+TEXT(DQRaceTime,"00\:00\.00"))</f>
        <v>2.9074074074074077E-4</v>
      </c>
      <c r="F144" s="98">
        <f>IF($E144=0,0,IF(E$6=0,0,IF($E144&lt;1,SUM(($E144&gt;$H144),($E144&gt;$K144),($E144&gt;$N144),($E144&gt;$Q144),($E144&gt;$T144),($E144&gt;$W144),($E144&gt;$Z144),($E144&gt;$DD144)))-EmptyLanes))</f>
        <v>8</v>
      </c>
      <c r="G144" s="99">
        <f>IF(E144=0,0,IF(E$6=0,0,IF(F144=0,0,IF(E147&gt;0,GalaDQPoints,VLOOKUP((F144+IF(F144=1,($AD144/10),IF(F144=2,($AE144/10),IF(F144=3,($AF144/10),IF(F144=4,($AG144/10),IF(F144=5,($AH144/10),IF(F144=6,($AI144/10),IF(F144=7,($AJ144/10),IF(F144=8,($AK144/10)))))))))),EventPointsList,2)))))</f>
        <v>8</v>
      </c>
      <c r="H144" s="96">
        <f>IF(H147 = 0,(0+TEXT(VLOOKUP($B144,Recording_ResultList,I$5+3,0),"00\:00\.00")),0+TEXT(DQRaceTime,"00\:00\.00"))</f>
        <v>2.821759259259259E-4</v>
      </c>
      <c r="I144" s="98">
        <f>IF($H144=0,0,IF(H$6=0,0,IF($H144&lt;1,SUM(($H144&gt;$E144),($H144&gt;$K144),($H144&gt;$N144),($H144&gt;$Q144),($H144&gt;$T144),($H144&gt;$W144),($H144&gt;$Z144),($H144&gt;$DD144)))-EmptyLanes))</f>
        <v>7</v>
      </c>
      <c r="J144" s="99">
        <f>IF(H144=0,0,IF(H$6=0,0,IF(I144=0,0,IF(H147&gt;0,GalaDQPoints,VLOOKUP((I144+IF(I144=1,($AD144/10),IF(I144=2,($AE144/10),IF(I144=3,($AF144/10),IF(I144=4,($AG144/10),IF(I144=5,($AH144/10),IF(I144=6,($AI144/10),IF(I144=7,($AJ144/10),IF(I144=8,($AK144/10)))))))))),EventPointsList,2)))))</f>
        <v>7</v>
      </c>
      <c r="K144" s="96">
        <f>IF(K147 = 0,(0+TEXT(VLOOKUP($B144,Recording_ResultList,L$5+3,0),"00\:00\.00")),0+TEXT(DQRaceTime,"00\:00\.00"))</f>
        <v>2.2777777777777778E-4</v>
      </c>
      <c r="L144" s="98">
        <f>IF($K144=0,0,IF(K$6=0,0,IF($K144&lt;1,SUM(($K144&gt;$E144),($K144&gt;$H144),($K144&gt;$N144),($K144&gt;$Q144),($K144&gt;$T144),($K144&gt;$W144),($K144&gt;$Z144),($K144&gt;$DD144)))-EmptyLanes))</f>
        <v>3</v>
      </c>
      <c r="M144" s="99">
        <f>IF(K144=0,0,IF(K$6=0,0,IF(L144=0,0,IF(K147&gt;0,GalaDQPoints,VLOOKUP((L144+IF(L144=1,($AD144/10),IF(L144=2,($AE144/10),IF(L144=3,($AF144/10),IF(L144=4,($AG144/10),IF(L144=5,($AH144/10),IF(L144=6,($AI144/10),IF(L144=7,($AJ144/10),IF(L144=8,($AK144/10)))))))))),EventPointsList,2)))))</f>
        <v>3</v>
      </c>
      <c r="N144" s="96">
        <f>IF(N147 = 0,(0+TEXT(VLOOKUP($B144,Recording_ResultList,O$5+3,0),"00\:00\.00")),0+TEXT(DQRaceTime,"00\:00\.00"))</f>
        <v>2.2870370370370373E-4</v>
      </c>
      <c r="O144" s="98">
        <f>IF($N144=0,0,IF(N$6=0,0,IF($N144&lt;1,SUM(($N144&gt;$E144),($N144&gt;$H144),($N144&gt;$K144),($N144&gt;$Q144),($N144&gt;$T144),($N144&gt;$W144),($N144&gt;$Z144),($N144&gt;$DD144)))-EmptyLanes))</f>
        <v>4</v>
      </c>
      <c r="P144" s="99">
        <f>IF(N144=0,0,IF(N$6=0,0,IF(O144=0,0,IF(N147&gt;0,GalaDQPoints,VLOOKUP((O144+IF(O144=1,($AD144/10),IF(O144=2,($AE144/10),IF(O144=3,($AF144/10),IF(O144=4,($AG144/10),IF(O144=5,($AH144/10),IF(O144=6,($AI144/10),IF(O144=7,($AJ144/10),IF(O144=8,($AK144/10)))))))))),EventPointsList,2)))))</f>
        <v>4</v>
      </c>
      <c r="Q144" s="96">
        <f>IF(Q147 = 0,(0+TEXT(VLOOKUP($B144,Recording_ResultList,R$5+3,0),"00\:00\.00")),0+TEXT(DQRaceTime,"00\:00\.00"))</f>
        <v>2.2291666666666665E-4</v>
      </c>
      <c r="R144" s="98">
        <f>IF($Q144=0,0,IF(Q$6=0,0,IF($Q144&lt;1,SUM(($Q144&gt;$E144),($Q144&gt;$H144),($Q144&gt;$K144),($Q144&gt;$N144),($Q144&gt;$T144),($Q144&gt;$W144),($Q144&gt;$Z144),($Q144&gt;$DD144)))-EmptyLanes))</f>
        <v>2</v>
      </c>
      <c r="S144" s="99">
        <f>IF(Q144=0,0,IF(Q$6=0,0,IF(R144=0,0,IF(Q147&gt;0,GalaDQPoints,VLOOKUP((R144+IF(R144=1,($AD144/10),IF(R144=2,($AE144/10),IF(R144=3,($AF144/10),IF(R144=4,($AG144/10),IF(R144=5,($AH144/10),IF(R144=6,($AI144/10),IF(R144=7,($AJ144/10),IF(R144=8,($AK144/10)))))))))),EventPointsList,2)))))</f>
        <v>2</v>
      </c>
      <c r="T144" s="96">
        <f>IF(T147 = 0,(0+TEXT(VLOOKUP($B144,Recording_ResultList,U$5+3,0),"00\:00\.00")),0+TEXT(DQRaceTime,"00\:00\.00"))</f>
        <v>2.1585648148148145E-4</v>
      </c>
      <c r="U144" s="98">
        <f>IF($T144=0,0,IF(T$6=0,0,IF($Q144&lt;1,SUM(($T144&gt;$E144),($T144&gt;$H144),($T144&gt;$K144),($T144&gt;$N144),($T144&gt;$Q144),($T144&gt;$W144),($T144&gt;$Z144),($T144&gt;$DD144)))-EmptyLanes))</f>
        <v>1</v>
      </c>
      <c r="V144" s="99">
        <f>IF(T144=0,0,IF(T$6=0,0,IF(U144=0,0,IF(T147&gt;0,GalaDQPoints,VLOOKUP((U144+IF(U144=1,($AD144/10),IF(U144=2,($AE144/10),IF(U144=3,($AF144/10),IF(U144=4,($AG144/10),IF(U144=5,($AH144/10),IF(U144=6,($AI144/10),IF(U144=7,($AJ144/10),IF(U144=8,($AK144/10)))))))))),EventPointsList,2)))))</f>
        <v>1</v>
      </c>
      <c r="W144" s="96">
        <f>IF(W147 = 0,(0+TEXT(VLOOKUP($B144,Recording_ResultList,X$5+3,0),"00\:00\.00")),0+TEXT(DQRaceTime,"00\:00\.00"))</f>
        <v>2.459490740740741E-4</v>
      </c>
      <c r="X144" s="98">
        <f>IF($W144=0,0,IF(W$6=0,0,IF($W144&lt;1,SUM(($W144&gt;$E144),($W144&gt;$H144),($W144&gt;$K144),($W144&gt;$N144),($W144&gt;$Q144),($W144&gt;$T144),($W144&gt;$Z144),($W144&gt;$DD144)))-EmptyLanes))</f>
        <v>5</v>
      </c>
      <c r="Y144" s="99">
        <f>IF(W144=0,0,IF(W$6=0,0,IF(X144=0,0,IF(W147&gt;0,GalaDQPoints,VLOOKUP((X144+IF(X144=1,($AD144/10),IF(X144=2,($AE144/10),IF(X144=3,($AF144/10),IF(X144=4,($AG144/10),IF(X144=5,($AH144/10),IF(X144=6,($AI144/10),IF(X144=7,($AJ144/10),IF(X144=8,($AK144/10)))))))))),EventPointsList,2)))))</f>
        <v>5</v>
      </c>
      <c r="Z144" s="96">
        <f>IF(Z147 = 0,(0+TEXT(VLOOKUP($B144,Recording_ResultList,AA$5+3,0),"00\:00\.00")),0+TEXT(DQRaceTime,"00\:00\.00"))</f>
        <v>2.8148148148148146E-4</v>
      </c>
      <c r="AA144" s="98">
        <f>IF($Z144=0,0,IF(Z$6=0,0,IF($Z144&lt;1,SUM(($Z144&gt;$E144),($Z144&gt;$H144),($Z144&gt;$K144),($Z144&gt;$N144),($Z144&gt;$Q144),($Z144&gt;$T144),($Z144&gt;$W144),($Z144&gt;$DD144)))-EmptyLanes))</f>
        <v>6</v>
      </c>
      <c r="AB144" s="100">
        <f>IF(Z144=0,0,IF(Z$6=0,0,IF(AA144=0,0,IF(Z147&gt;0,GalaDQPoints,VLOOKUP((AA144+IF(AA144=1,($AD144/10),IF(AA144=2,($AE144/10),IF(AA144=3,($AF144/10),IF(AA144=4,($AG144/10),IF(AA144=5,($AH144/10),IF(AA144=6,($AI144/10),IF(AA144=7,($AJ144/10),IF(AA144=8,($AK144/10)))))))))),EventPointsList,2)))))</f>
        <v>6</v>
      </c>
      <c r="AD144" s="121">
        <f>COUNTIF($F144,1) +COUNTIF($I144, 1)  + COUNTIF($L144, 1)+ COUNTIF($O144, 1)+ COUNTIF($R144, 1)+ COUNTIF($U144, 1)+ COUNTIF($X144, 1)+ COUNTIF($AA144,1)</f>
        <v>1</v>
      </c>
      <c r="AE144" s="122">
        <f>COUNTIF($F144,2) +COUNTIF($I144, 2)  + COUNTIF($L144, 2)+ COUNTIF($O144,2)+ COUNTIF($R144, 2)+ COUNTIF($U144, 2)+ COUNTIF($X144, 2)+ COUNTIF($AA144,2)</f>
        <v>1</v>
      </c>
      <c r="AF144" s="122">
        <f>COUNTIF($F144,3) +COUNTIF($I144, 3)  + COUNTIF($L144, 3)+ COUNTIF($O144, 3)+ COUNTIF($R144, 3)+ COUNTIF($U144, 3)+ COUNTIF($X144, 3)+ COUNTIF($AA144,3)</f>
        <v>1</v>
      </c>
      <c r="AG144" s="122">
        <f>COUNTIF($F144,4) +COUNTIF($I144, 4)  + COUNTIF($L144, 4)+ COUNTIF($O144, 4)+ COUNTIF($R144, 4)+ COUNTIF($U144, 4)+ COUNTIF($X144, 4)+ COUNTIF($AA144,4)</f>
        <v>1</v>
      </c>
      <c r="AH144" s="122">
        <f>COUNTIF($F144,5) +COUNTIF($I144, 5)  + COUNTIF($L144, 5)+ COUNTIF($O144, 5)+ COUNTIF($R144, 5)+ COUNTIF($U144, 5)+ COUNTIF($X144, 5)+ COUNTIF($AA144,5)</f>
        <v>1</v>
      </c>
      <c r="AI144" s="122">
        <f>COUNTIF($F144,6) +COUNTIF($I144, 6)  + COUNTIF($L144, 6)+ COUNTIF($O144, 6)+ COUNTIF($R144, 6)+ COUNTIF($U144, 6)+ COUNTIF($X144, 6)+ COUNTIF($AA144,6)</f>
        <v>1</v>
      </c>
      <c r="AJ144" s="122">
        <f>COUNTIF($F144,7) +COUNTIF($I144, 7)  + COUNTIF($L144, 7)+ COUNTIF($O144, 7)+ COUNTIF($R144, 7)+ COUNTIF($U144, 7)+ COUNTIF($X144, 7)+ COUNTIF($AA144,7)</f>
        <v>1</v>
      </c>
      <c r="AK144" s="123">
        <f>COUNTIF($F144,8) +COUNTIF($I144, 8)  + COUNTIF($L144, 8)+ COUNTIF($O144, 8)+ COUNTIF($R144, 8)+ COUNTIF($U144, 8)+ COUNTIF($X144, 8)+ COUNTIF($AA144,8)</f>
        <v>1</v>
      </c>
      <c r="AL144" s="70"/>
    </row>
    <row r="145" spans="1:38" ht="15.75" customHeight="1">
      <c r="A145" s="131">
        <f>A141+1</f>
        <v>34</v>
      </c>
      <c r="B145" s="532"/>
      <c r="C145" s="520" t="str">
        <f>IF(HSL_Format="Majors",IF(HSL_Division=1,VLOOKUP(B144,HMLD1_EventList,4,0),IF(HSL_Division=2,VLOOKUP(B144,HMLD2_EventList,4,0),VLOOKUP(B144,HMLD3_EventList,4,0))),IF(HSL_Division=1,VLOOKUP(B144,NutsD1_EventList,4,0),IF(HSL_Division=2,VLOOKUP(B144,NutsD2_EventList,4,0),VLOOKUP(B144,NutsD3_EventList,4,0)))) &amp; " " &amp; IF(HSL_Format="Majors",IF(HSL_Division=1,VLOOKUP(B144,HMLD1_EventList,5,0),IF(HSL_Division=2,VLOOKUP(B144,HMLD2_EventList,5,0),VLOOKUP(B144,HMLD3_EventList,5,0))),IF(HSL_Division=1,VLOOKUP(B144,NutsD1_EventList,5,0),IF(HSL_Division=2,VLOOKUP(B144,NutsD2_EventList,5,0),VLOOKUP(B144,NutsD3_EventList,5,0))))</f>
        <v>25m Backstroke</v>
      </c>
      <c r="D145" s="536"/>
      <c r="E145" s="524" t="str">
        <f>IF(IFERROR(SEARCH("Relay",$C145),0) = 0, IF(IFERROR(SEARCH("Squadron",$C145),0) = 0, VLOOKUP($B144,Lane1_Swimmers,2,0), "Squadron"), "Relay Team")</f>
        <v>Ryan Kennell</v>
      </c>
      <c r="F145" s="525"/>
      <c r="G145" s="526"/>
      <c r="H145" s="524" t="str">
        <f>IF(IFERROR(SEARCH("Relay",$C145),0) = 0, IF(IFERROR(SEARCH("Squadron",$C145),0) = 0, VLOOKUP($B144,Lane2_Swimmers,2,0), "Squadron"), "Relay Team")</f>
        <v>Rishy Morjaria</v>
      </c>
      <c r="I145" s="525"/>
      <c r="J145" s="526"/>
      <c r="K145" s="524" t="str">
        <f>IF(IFERROR(SEARCH("Relay",$C145),0) = 0, IF(IFERROR(SEARCH("Squadron",$C145),0) = 0, VLOOKUP($B144,Lane3_Swimmers,2,0), "Squadron"), "Relay Team")</f>
        <v>Alexander Hollis</v>
      </c>
      <c r="L145" s="525"/>
      <c r="M145" s="526"/>
      <c r="N145" s="524" t="str">
        <f>IF(IFERROR(SEARCH("Relay",$C145),0) = 0, IF(IFERROR(SEARCH("Squadron",$C145),0) = 0, VLOOKUP($B144,Lane4_Swimmers,2,0), "Squadron"), "Relay Team")</f>
        <v>Thomas Maher</v>
      </c>
      <c r="O145" s="525"/>
      <c r="P145" s="526"/>
      <c r="Q145" s="524" t="str">
        <f>IF(IFERROR(SEARCH("Relay",$C145),0) = 0, IF(IFERROR(SEARCH("Squadron",$C145),0) = 0, VLOOKUP($B144,Lane5_Swimmers,2,0), "Squadron"), "Relay Team")</f>
        <v>Kai Fellows</v>
      </c>
      <c r="R145" s="525"/>
      <c r="S145" s="526"/>
      <c r="T145" s="524" t="str">
        <f>IF(IFERROR(SEARCH("Relay",$C145),0) = 0, IF(IFERROR(SEARCH("Squadron",$C145),0) = 0, VLOOKUP($B144,Lane6_Swimmers,2,0), "Squadron"), "Relay Team")</f>
        <v>Rhys Jones</v>
      </c>
      <c r="U145" s="525"/>
      <c r="V145" s="526"/>
      <c r="W145" s="524" t="str">
        <f>IF(IFERROR(SEARCH("Relay",$C145),0) = 0, IF(IFERROR(SEARCH("Squadron",$C145),0) = 0, VLOOKUP($B144,Lane7_Swimmers,2,0), "Squadron"), "Relay Team")</f>
        <v>Joshua Albone</v>
      </c>
      <c r="X145" s="525"/>
      <c r="Y145" s="526"/>
      <c r="Z145" s="524" t="str">
        <f>IF(IFERROR(SEARCH("Relay",$C145),0) = 0, IF(IFERROR(SEARCH("Squadron",$C145),0) = 0, VLOOKUP($B144,Lane7_Swimmers,2,0), "Squadron"), "Relay Team")</f>
        <v>Joshua Albone</v>
      </c>
      <c r="AA145" s="525"/>
      <c r="AB145" s="527"/>
    </row>
    <row r="146" spans="1:38" ht="15.75" customHeight="1">
      <c r="A146" s="131" t="str">
        <f>TEXT(B144, "#0") &amp; ":Placing"</f>
        <v>34:Placing</v>
      </c>
      <c r="B146" s="532"/>
      <c r="C146" s="520" t="s">
        <v>135</v>
      </c>
      <c r="D146" s="521"/>
      <c r="E146" s="126">
        <f>VLOOKUP(($B144 &amp; ":Placing"),Recording_ResultList,(F$5+3),0)</f>
        <v>8</v>
      </c>
      <c r="F146" s="522">
        <f>F144</f>
        <v>8</v>
      </c>
      <c r="G146" s="523"/>
      <c r="H146" s="126">
        <f>VLOOKUP(($B144 &amp; ":Placing"),Recording_ResultList,(I$5+3),0)</f>
        <v>7</v>
      </c>
      <c r="I146" s="522">
        <f>I144</f>
        <v>7</v>
      </c>
      <c r="J146" s="523"/>
      <c r="K146" s="126">
        <f>VLOOKUP(($B144 &amp; ":Placing"),Recording_ResultList,(L$5+3),0)</f>
        <v>3</v>
      </c>
      <c r="L146" s="522">
        <f>L144</f>
        <v>3</v>
      </c>
      <c r="M146" s="523"/>
      <c r="N146" s="126">
        <f>VLOOKUP(($B144 &amp; ":Placing"),Recording_ResultList,(O$5+3),0)</f>
        <v>4</v>
      </c>
      <c r="O146" s="522">
        <f>O144</f>
        <v>4</v>
      </c>
      <c r="P146" s="523"/>
      <c r="Q146" s="126">
        <f>VLOOKUP(($B144 &amp; ":Placing"),Recording_ResultList,(R$5+3),0)</f>
        <v>2</v>
      </c>
      <c r="R146" s="522">
        <f>R144</f>
        <v>2</v>
      </c>
      <c r="S146" s="523"/>
      <c r="T146" s="126">
        <f>VLOOKUP(($B144 &amp; ":Placing"),Recording_ResultList,(U$5+3),0)</f>
        <v>1</v>
      </c>
      <c r="U146" s="522">
        <f>U144</f>
        <v>1</v>
      </c>
      <c r="V146" s="523"/>
      <c r="W146" s="126">
        <f>VLOOKUP(($B144 &amp; ":Placing"),Recording_ResultList,(X$5+3),0)</f>
        <v>5</v>
      </c>
      <c r="X146" s="522">
        <f>X144</f>
        <v>5</v>
      </c>
      <c r="Y146" s="523"/>
      <c r="Z146" s="126">
        <f>VLOOKUP(($B144 &amp; ":Placing"),Recording_ResultList,(AA$5+3),0)</f>
        <v>6</v>
      </c>
      <c r="AA146" s="522">
        <f>AA144</f>
        <v>6</v>
      </c>
      <c r="AB146" s="523"/>
    </row>
    <row r="147" spans="1:38" ht="16.5" customHeight="1" thickBot="1">
      <c r="A147" s="131">
        <f>A143+1</f>
        <v>34</v>
      </c>
      <c r="B147" s="533"/>
      <c r="C147" s="537" t="s">
        <v>122</v>
      </c>
      <c r="D147" s="538"/>
      <c r="E147" s="528">
        <f>VLOOKUP(($B144 &amp; ": DQ Reason"),Recording_ResultList,(F$5+3),0)</f>
        <v>0</v>
      </c>
      <c r="F147" s="529"/>
      <c r="G147" s="530"/>
      <c r="H147" s="528">
        <f>VLOOKUP(($B144 &amp; ": DQ Reason"),Recording_ResultList,(I$5+3),0)</f>
        <v>0</v>
      </c>
      <c r="I147" s="529"/>
      <c r="J147" s="530"/>
      <c r="K147" s="528">
        <f>VLOOKUP(($B144 &amp; ": DQ Reason"),Recording_ResultList,(L$5+3),0)</f>
        <v>0</v>
      </c>
      <c r="L147" s="529"/>
      <c r="M147" s="530"/>
      <c r="N147" s="528">
        <f>VLOOKUP(($B144 &amp; ": DQ Reason"),Recording_ResultList,(O$5+3),0)</f>
        <v>0</v>
      </c>
      <c r="O147" s="529"/>
      <c r="P147" s="530"/>
      <c r="Q147" s="528">
        <f>VLOOKUP(($B144 &amp; ": DQ Reason"),Recording_ResultList,(R$5+3),0)</f>
        <v>0</v>
      </c>
      <c r="R147" s="529"/>
      <c r="S147" s="530"/>
      <c r="T147" s="528">
        <f>VLOOKUP(($B144 &amp; ": DQ Reason"),Recording_ResultList,(U$5+3),0)</f>
        <v>0</v>
      </c>
      <c r="U147" s="529"/>
      <c r="V147" s="530"/>
      <c r="W147" s="528">
        <f>VLOOKUP(($B144 &amp; ": DQ Reason"),Recording_ResultList,(X$5+3),0)</f>
        <v>0</v>
      </c>
      <c r="X147" s="529"/>
      <c r="Y147" s="530"/>
      <c r="Z147" s="528">
        <f>VLOOKUP(($B144 &amp; ": DQ Reason"),Recording_ResultList,(AA$5+3),0)</f>
        <v>0</v>
      </c>
      <c r="AA147" s="529"/>
      <c r="AB147" s="530"/>
      <c r="AC147" s="93">
        <f>COUNTIF(E147:AB147, "&gt;0")</f>
        <v>0</v>
      </c>
    </row>
    <row r="148" spans="1:38" ht="15" customHeight="1" thickBot="1">
      <c r="A148" s="131">
        <f>A144+1</f>
        <v>35</v>
      </c>
      <c r="B148" s="531">
        <f>A148</f>
        <v>35</v>
      </c>
      <c r="C148" s="534" t="str">
        <f>IF(HSL_Format="Majors",IF(HSL_Division=1,VLOOKUP(B148,HMLD1_EventList,3,0),IF(HSL_Division=2,VLOOKUP(B148,HMLD2_EventList,3,0),VLOOKUP(B148,HMLD3_EventList,3,0))),IF(HSL_Division=1,VLOOKUP(B148,NutsD1_EventList,3,0),IF(HSL_Division=2,VLOOKUP(B148,NutsD2_EventList,3,0),VLOOKUP(B148,NutsD3_EventList,3,0)))) &amp; " " &amp; IF(HSL_Format="Majors",IF(HSL_Division=1,VLOOKUP(B148,HMLD1_EventList,2,0),IF(HSL_Division=2,VLOOKUP(B148,HMLD2_EventList,2,0),VLOOKUP(B148,HMLD3_EventList,2,0))),IF(HSL_Division=1,VLOOKUP(B148,NutsD1_EventList,2,0),IF(HSL_Division=2,VLOOKUP(B148,NutsD2_EventList,2,0),VLOOKUP(B148,NutsD3_EventList,2,0))))</f>
        <v>Girls Under 12s</v>
      </c>
      <c r="D148" s="535"/>
      <c r="E148" s="96">
        <f>IF(E151 = 0,(0+TEXT(VLOOKUP($B148,Recording_ResultList,F$5+3,0),"00\:00\.00")),0+TEXT(DQRaceTime,"00\:00\.00"))</f>
        <v>5.7928240740740737E-4</v>
      </c>
      <c r="F148" s="98">
        <f>IF($E148=0,0,IF(E$6=0,0,IF($E148&lt;1,SUM(($E148&gt;$H148),($E148&gt;$K148),($E148&gt;$N148),($E148&gt;$Q148),($E148&gt;$T148),($E148&gt;$W148),($E148&gt;$Z148),($E148&gt;$DD148)))-EmptyLanes))</f>
        <v>7</v>
      </c>
      <c r="G148" s="99">
        <f>IF(E148=0,0,IF(E$6=0,0,IF(F148=0,0,IF(E151&gt;0,GalaDQPoints,VLOOKUP((F148+IF(F148=1,($AD148/10),IF(F148=2,($AE148/10),IF(F148=3,($AF148/10),IF(F148=4,($AG148/10),IF(F148=5,($AH148/10),IF(F148=6,($AI148/10),IF(F148=7,($AJ148/10),IF(F148=8,($AK148/10)))))))))),EventPointsList,2)))))</f>
        <v>7</v>
      </c>
      <c r="H148" s="96">
        <f>IF(H151 = 0,(0+TEXT(VLOOKUP($B148,Recording_ResultList,I$5+3,0),"00\:00\.00")),0+TEXT(DQRaceTime,"00\:00\.00"))</f>
        <v>5.6423611111111117E-4</v>
      </c>
      <c r="I148" s="98">
        <f>IF($H148=0,0,IF(H$6=0,0,IF($H148&lt;1,SUM(($H148&gt;$E148),($H148&gt;$K148),($H148&gt;$N148),($H148&gt;$Q148),($H148&gt;$T148),($H148&gt;$W148),($H148&gt;$Z148),($H148&gt;$DD148)))-EmptyLanes))</f>
        <v>5</v>
      </c>
      <c r="J148" s="99">
        <f>IF(H148=0,0,IF(H$6=0,0,IF(I148=0,0,IF(H151&gt;0,GalaDQPoints,VLOOKUP((I148+IF(I148=1,($AD148/10),IF(I148=2,($AE148/10),IF(I148=3,($AF148/10),IF(I148=4,($AG148/10),IF(I148=5,($AH148/10),IF(I148=6,($AI148/10),IF(I148=7,($AJ148/10),IF(I148=8,($AK148/10)))))))))),EventPointsList,2)))))</f>
        <v>5</v>
      </c>
      <c r="K148" s="96">
        <f>IF(K151 = 0,(0+TEXT(VLOOKUP($B148,Recording_ResultList,L$5+3,0),"00\:00\.00")),0+TEXT(DQRaceTime,"00\:00\.00"))</f>
        <v>5.5046296296296299E-4</v>
      </c>
      <c r="L148" s="98">
        <f>IF($K148=0,0,IF(K$6=0,0,IF($K148&lt;1,SUM(($K148&gt;$E148),($K148&gt;$H148),($K148&gt;$N148),($K148&gt;$Q148),($K148&gt;$T148),($K148&gt;$W148),($K148&gt;$Z148),($K148&gt;$DD148)))-EmptyLanes))</f>
        <v>3</v>
      </c>
      <c r="M148" s="99">
        <f>IF(K148=0,0,IF(K$6=0,0,IF(L148=0,0,IF(K151&gt;0,GalaDQPoints,VLOOKUP((L148+IF(L148=1,($AD148/10),IF(L148=2,($AE148/10),IF(L148=3,($AF148/10),IF(L148=4,($AG148/10),IF(L148=5,($AH148/10),IF(L148=6,($AI148/10),IF(L148=7,($AJ148/10),IF(L148=8,($AK148/10)))))))))),EventPointsList,2)))))</f>
        <v>3</v>
      </c>
      <c r="N148" s="96">
        <f>IF(N151 = 0,(0+TEXT(VLOOKUP($B148,Recording_ResultList,O$5+3,0),"00\:00\.00")),0+TEXT(DQRaceTime,"00\:00\.00"))</f>
        <v>5.170138888888889E-4</v>
      </c>
      <c r="O148" s="98">
        <f>IF($N148=0,0,IF(N$6=0,0,IF($N148&lt;1,SUM(($N148&gt;$E148),($N148&gt;$H148),($N148&gt;$K148),($N148&gt;$Q148),($N148&gt;$T148),($N148&gt;$W148),($N148&gt;$Z148),($N148&gt;$DD148)))-EmptyLanes))</f>
        <v>2</v>
      </c>
      <c r="P148" s="99">
        <f>IF(N148=0,0,IF(N$6=0,0,IF(O148=0,0,IF(N151&gt;0,GalaDQPoints,VLOOKUP((O148+IF(O148=1,($AD148/10),IF(O148=2,($AE148/10),IF(O148=3,($AF148/10),IF(O148=4,($AG148/10),IF(O148=5,($AH148/10),IF(O148=6,($AI148/10),IF(O148=7,($AJ148/10),IF(O148=8,($AK148/10)))))))))),EventPointsList,2)))))</f>
        <v>2</v>
      </c>
      <c r="Q148" s="96">
        <f>IF(Q151 = 0,(0+TEXT(VLOOKUP($B148,Recording_ResultList,R$5+3,0),"00\:00\.00")),0+TEXT(DQRaceTime,"00\:00\.00"))</f>
        <v>5.5300925925925927E-4</v>
      </c>
      <c r="R148" s="98">
        <f>IF($Q148=0,0,IF(Q$6=0,0,IF($Q148&lt;1,SUM(($Q148&gt;$E148),($Q148&gt;$H148),($Q148&gt;$K148),($Q148&gt;$N148),($Q148&gt;$T148),($Q148&gt;$W148),($Q148&gt;$Z148),($Q148&gt;$DD148)))-EmptyLanes))</f>
        <v>4</v>
      </c>
      <c r="S148" s="99">
        <f>IF(Q148=0,0,IF(Q$6=0,0,IF(R148=0,0,IF(Q151&gt;0,GalaDQPoints,VLOOKUP((R148+IF(R148=1,($AD148/10),IF(R148=2,($AE148/10),IF(R148=3,($AF148/10),IF(R148=4,($AG148/10),IF(R148=5,($AH148/10),IF(R148=6,($AI148/10),IF(R148=7,($AJ148/10),IF(R148=8,($AK148/10)))))))))),EventPointsList,2)))))</f>
        <v>4</v>
      </c>
      <c r="T148" s="96">
        <f>IF(T151 = 0,(0+TEXT(VLOOKUP($B148,Recording_ResultList,U$5+3,0),"00\:00\.00")),0+TEXT(DQRaceTime,"00\:00\.00"))</f>
        <v>5.1076388888888894E-4</v>
      </c>
      <c r="U148" s="98">
        <f>IF($T148=0,0,IF(T$6=0,0,IF($Q148&lt;1,SUM(($T148&gt;$E148),($T148&gt;$H148),($T148&gt;$K148),($T148&gt;$N148),($T148&gt;$Q148),($T148&gt;$W148),($T148&gt;$Z148),($T148&gt;$DD148)))-EmptyLanes))</f>
        <v>1</v>
      </c>
      <c r="V148" s="99">
        <f>IF(T148=0,0,IF(T$6=0,0,IF(U148=0,0,IF(T151&gt;0,GalaDQPoints,VLOOKUP((U148+IF(U148=1,($AD148/10),IF(U148=2,($AE148/10),IF(U148=3,($AF148/10),IF(U148=4,($AG148/10),IF(U148=5,($AH148/10),IF(U148=6,($AI148/10),IF(U148=7,($AJ148/10),IF(U148=8,($AK148/10)))))))))),EventPointsList,2)))))</f>
        <v>1</v>
      </c>
      <c r="W148" s="96">
        <f>IF(W151 = 0,(0+TEXT(VLOOKUP($B148,Recording_ResultList,X$5+3,0),"00\:00\.00")),0+TEXT(DQRaceTime,"00\:00\.00"))</f>
        <v>6.8321759259259258E-4</v>
      </c>
      <c r="X148" s="98">
        <f>IF($W148=0,0,IF(W$6=0,0,IF($W148&lt;1,SUM(($W148&gt;$E148),($W148&gt;$H148),($W148&gt;$K148),($W148&gt;$N148),($W148&gt;$Q148),($W148&gt;$T148),($W148&gt;$Z148),($W148&gt;$DD148)))-EmptyLanes))</f>
        <v>8</v>
      </c>
      <c r="Y148" s="99">
        <f>IF(W148=0,0,IF(W$6=0,0,IF(X148=0,0,IF(W151&gt;0,GalaDQPoints,VLOOKUP((X148+IF(X148=1,($AD148/10),IF(X148=2,($AE148/10),IF(X148=3,($AF148/10),IF(X148=4,($AG148/10),IF(X148=5,($AH148/10),IF(X148=6,($AI148/10),IF(X148=7,($AJ148/10),IF(X148=8,($AK148/10)))))))))),EventPointsList,2)))))</f>
        <v>8</v>
      </c>
      <c r="Z148" s="96">
        <f>IF(Z151 = 0,(0+TEXT(VLOOKUP($B148,Recording_ResultList,AA$5+3,0),"00\:00\.00")),0+TEXT(DQRaceTime,"00\:00\.00"))</f>
        <v>5.7905092592592589E-4</v>
      </c>
      <c r="AA148" s="98">
        <f>IF($Z148=0,0,IF(Z$6=0,0,IF($Z148&lt;1,SUM(($Z148&gt;$E148),($Z148&gt;$H148),($Z148&gt;$K148),($Z148&gt;$N148),($Z148&gt;$Q148),($Z148&gt;$T148),($Z148&gt;$W148),($Z148&gt;$DD148)))-EmptyLanes))</f>
        <v>6</v>
      </c>
      <c r="AB148" s="100">
        <f>IF(Z148=0,0,IF(Z$6=0,0,IF(AA148=0,0,IF(Z151&gt;0,GalaDQPoints,VLOOKUP((AA148+IF(AA148=1,($AD148/10),IF(AA148=2,($AE148/10),IF(AA148=3,($AF148/10),IF(AA148=4,($AG148/10),IF(AA148=5,($AH148/10),IF(AA148=6,($AI148/10),IF(AA148=7,($AJ148/10),IF(AA148=8,($AK148/10)))))))))),EventPointsList,2)))))</f>
        <v>6</v>
      </c>
      <c r="AD148" s="121">
        <f>COUNTIF($F148,1) +COUNTIF($I148, 1)  + COUNTIF($L148, 1)+ COUNTIF($O148, 1)+ COUNTIF($R148, 1)+ COUNTIF($U148, 1)+ COUNTIF($X148, 1)+ COUNTIF($AA148,1)</f>
        <v>1</v>
      </c>
      <c r="AE148" s="122">
        <f>COUNTIF($F148,2) +COUNTIF($I148, 2)  + COUNTIF($L148, 2)+ COUNTIF($O148,2)+ COUNTIF($R148, 2)+ COUNTIF($U148, 2)+ COUNTIF($X148, 2)+ COUNTIF($AA148,2)</f>
        <v>1</v>
      </c>
      <c r="AF148" s="122">
        <f>COUNTIF($F148,3) +COUNTIF($I148, 3)  + COUNTIF($L148, 3)+ COUNTIF($O148, 3)+ COUNTIF($R148, 3)+ COUNTIF($U148, 3)+ COUNTIF($X148, 3)+ COUNTIF($AA148,3)</f>
        <v>1</v>
      </c>
      <c r="AG148" s="122">
        <f>COUNTIF($F148,4) +COUNTIF($I148, 4)  + COUNTIF($L148, 4)+ COUNTIF($O148, 4)+ COUNTIF($R148, 4)+ COUNTIF($U148, 4)+ COUNTIF($X148, 4)+ COUNTIF($AA148,4)</f>
        <v>1</v>
      </c>
      <c r="AH148" s="122">
        <f>COUNTIF($F148,5) +COUNTIF($I148, 5)  + COUNTIF($L148, 5)+ COUNTIF($O148, 5)+ COUNTIF($R148, 5)+ COUNTIF($U148, 5)+ COUNTIF($X148, 5)+ COUNTIF($AA148,5)</f>
        <v>1</v>
      </c>
      <c r="AI148" s="122">
        <f>COUNTIF($F148,6) +COUNTIF($I148, 6)  + COUNTIF($L148, 6)+ COUNTIF($O148, 6)+ COUNTIF($R148, 6)+ COUNTIF($U148, 6)+ COUNTIF($X148, 6)+ COUNTIF($AA148,6)</f>
        <v>1</v>
      </c>
      <c r="AJ148" s="122">
        <f>COUNTIF($F148,7) +COUNTIF($I148, 7)  + COUNTIF($L148, 7)+ COUNTIF($O148, 7)+ COUNTIF($R148, 7)+ COUNTIF($U148, 7)+ COUNTIF($X148, 7)+ COUNTIF($AA148,7)</f>
        <v>1</v>
      </c>
      <c r="AK148" s="123">
        <f>COUNTIF($F148,8) +COUNTIF($I148, 8)  + COUNTIF($L148, 8)+ COUNTIF($O148, 8)+ COUNTIF($R148, 8)+ COUNTIF($U148, 8)+ COUNTIF($X148, 8)+ COUNTIF($AA148,8)</f>
        <v>1</v>
      </c>
      <c r="AL148" s="70"/>
    </row>
    <row r="149" spans="1:38" ht="15.75" customHeight="1">
      <c r="A149" s="131">
        <f>A145+1</f>
        <v>35</v>
      </c>
      <c r="B149" s="532"/>
      <c r="C149" s="520" t="str">
        <f>IF(HSL_Format="Majors",IF(HSL_Division=1,VLOOKUP(B148,HMLD1_EventList,4,0),IF(HSL_Division=2,VLOOKUP(B148,HMLD2_EventList,4,0),VLOOKUP(B148,HMLD3_EventList,4,0))),IF(HSL_Division=1,VLOOKUP(B148,NutsD1_EventList,4,0),IF(HSL_Division=2,VLOOKUP(B148,NutsD2_EventList,4,0),VLOOKUP(B148,NutsD3_EventList,4,0)))) &amp; " " &amp; IF(HSL_Format="Majors",IF(HSL_Division=1,VLOOKUP(B148,HMLD1_EventList,5,0),IF(HSL_Division=2,VLOOKUP(B148,HMLD2_EventList,5,0),VLOOKUP(B148,HMLD3_EventList,5,0))),IF(HSL_Division=1,VLOOKUP(B148,NutsD1_EventList,5,0),IF(HSL_Division=2,VLOOKUP(B148,NutsD2_EventList,5,0),VLOOKUP(B148,NutsD3_EventList,5,0))))</f>
        <v>50m Breaststroke</v>
      </c>
      <c r="D149" s="536"/>
      <c r="E149" s="524" t="str">
        <f>IF(IFERROR(SEARCH("Relay",$C149),0) = 0, IF(IFERROR(SEARCH("Squadron",$C149),0) = 0, VLOOKUP($B148,Lane1_Swimmers,2,0), "Squadron"), "Relay Team")</f>
        <v>Megan Cumner</v>
      </c>
      <c r="F149" s="525"/>
      <c r="G149" s="526"/>
      <c r="H149" s="524" t="str">
        <f>IF(IFERROR(SEARCH("Relay",$C149),0) = 0, IF(IFERROR(SEARCH("Squadron",$C149),0) = 0, VLOOKUP($B148,Lane2_Swimmers,2,0), "Squadron"), "Relay Team")</f>
        <v>Emma Hockney</v>
      </c>
      <c r="I149" s="525"/>
      <c r="J149" s="526"/>
      <c r="K149" s="524" t="str">
        <f>IF(IFERROR(SEARCH("Relay",$C149),0) = 0, IF(IFERROR(SEARCH("Squadron",$C149),0) = 0, VLOOKUP($B148,Lane3_Swimmers,2,0), "Squadron"), "Relay Team")</f>
        <v>Amelie Bruce</v>
      </c>
      <c r="L149" s="525"/>
      <c r="M149" s="526"/>
      <c r="N149" s="524" t="str">
        <f>IF(IFERROR(SEARCH("Relay",$C149),0) = 0, IF(IFERROR(SEARCH("Squadron",$C149),0) = 0, VLOOKUP($B148,Lane4_Swimmers,2,0), "Squadron"), "Relay Team")</f>
        <v>Elizabeth Loucaides</v>
      </c>
      <c r="O149" s="525"/>
      <c r="P149" s="526"/>
      <c r="Q149" s="524" t="str">
        <f>IF(IFERROR(SEARCH("Relay",$C149),0) = 0, IF(IFERROR(SEARCH("Squadron",$C149),0) = 0, VLOOKUP($B148,Lane5_Swimmers,2,0), "Squadron"), "Relay Team")</f>
        <v>Emily Pickard</v>
      </c>
      <c r="R149" s="525"/>
      <c r="S149" s="526"/>
      <c r="T149" s="524" t="str">
        <f>IF(IFERROR(SEARCH("Relay",$C149),0) = 0, IF(IFERROR(SEARCH("Squadron",$C149),0) = 0, VLOOKUP($B148,Lane6_Swimmers,2,0), "Squadron"), "Relay Team")</f>
        <v>Zoe Hudson</v>
      </c>
      <c r="U149" s="525"/>
      <c r="V149" s="526"/>
      <c r="W149" s="524" t="str">
        <f>IF(IFERROR(SEARCH("Relay",$C149),0) = 0, IF(IFERROR(SEARCH("Squadron",$C149),0) = 0, VLOOKUP($B148,Lane7_Swimmers,2,0), "Squadron"), "Relay Team")</f>
        <v>Emily Grey</v>
      </c>
      <c r="X149" s="525"/>
      <c r="Y149" s="526"/>
      <c r="Z149" s="524" t="str">
        <f>IF(IFERROR(SEARCH("Relay",$C149),0) = 0, IF(IFERROR(SEARCH("Squadron",$C149),0) = 0, VLOOKUP($B148,Lane7_Swimmers,2,0), "Squadron"), "Relay Team")</f>
        <v>Emily Grey</v>
      </c>
      <c r="AA149" s="525"/>
      <c r="AB149" s="527"/>
    </row>
    <row r="150" spans="1:38" ht="15.75" customHeight="1">
      <c r="A150" s="131" t="str">
        <f>TEXT(B148, "#0") &amp; ":Placing"</f>
        <v>35:Placing</v>
      </c>
      <c r="B150" s="532"/>
      <c r="C150" s="520" t="s">
        <v>135</v>
      </c>
      <c r="D150" s="521"/>
      <c r="E150" s="126">
        <f>VLOOKUP(($B148 &amp; ":Placing"),Recording_ResultList,(F$5+3),0)</f>
        <v>7</v>
      </c>
      <c r="F150" s="522">
        <f>F148</f>
        <v>7</v>
      </c>
      <c r="G150" s="523"/>
      <c r="H150" s="126">
        <f>VLOOKUP(($B148 &amp; ":Placing"),Recording_ResultList,(I$5+3),0)</f>
        <v>5</v>
      </c>
      <c r="I150" s="522">
        <f>I148</f>
        <v>5</v>
      </c>
      <c r="J150" s="523"/>
      <c r="K150" s="126">
        <f>VLOOKUP(($B148 &amp; ":Placing"),Recording_ResultList,(L$5+3),0)</f>
        <v>3</v>
      </c>
      <c r="L150" s="522">
        <f>L148</f>
        <v>3</v>
      </c>
      <c r="M150" s="523"/>
      <c r="N150" s="126">
        <f>VLOOKUP(($B148 &amp; ":Placing"),Recording_ResultList,(O$5+3),0)</f>
        <v>2</v>
      </c>
      <c r="O150" s="522">
        <f>O148</f>
        <v>2</v>
      </c>
      <c r="P150" s="523"/>
      <c r="Q150" s="126">
        <f>VLOOKUP(($B148 &amp; ":Placing"),Recording_ResultList,(R$5+3),0)</f>
        <v>4</v>
      </c>
      <c r="R150" s="522">
        <f>R148</f>
        <v>4</v>
      </c>
      <c r="S150" s="523"/>
      <c r="T150" s="126">
        <f>VLOOKUP(($B148 &amp; ":Placing"),Recording_ResultList,(U$5+3),0)</f>
        <v>1</v>
      </c>
      <c r="U150" s="522">
        <f>U148</f>
        <v>1</v>
      </c>
      <c r="V150" s="523"/>
      <c r="W150" s="126">
        <f>VLOOKUP(($B148 &amp; ":Placing"),Recording_ResultList,(X$5+3),0)</f>
        <v>8</v>
      </c>
      <c r="X150" s="522">
        <f>X148</f>
        <v>8</v>
      </c>
      <c r="Y150" s="523"/>
      <c r="Z150" s="126">
        <f>VLOOKUP(($B148 &amp; ":Placing"),Recording_ResultList,(AA$5+3),0)</f>
        <v>6</v>
      </c>
      <c r="AA150" s="522">
        <f>AA148</f>
        <v>6</v>
      </c>
      <c r="AB150" s="523"/>
    </row>
    <row r="151" spans="1:38" ht="16.5" customHeight="1" thickBot="1">
      <c r="A151" s="131">
        <f>A147+1</f>
        <v>35</v>
      </c>
      <c r="B151" s="533"/>
      <c r="C151" s="537" t="s">
        <v>122</v>
      </c>
      <c r="D151" s="538"/>
      <c r="E151" s="528">
        <f>VLOOKUP(($B148 &amp; ": DQ Reason"),Recording_ResultList,(F$5+3),0)</f>
        <v>0</v>
      </c>
      <c r="F151" s="529"/>
      <c r="G151" s="530"/>
      <c r="H151" s="528">
        <f>VLOOKUP(($B148 &amp; ": DQ Reason"),Recording_ResultList,(I$5+3),0)</f>
        <v>0</v>
      </c>
      <c r="I151" s="529"/>
      <c r="J151" s="530"/>
      <c r="K151" s="528">
        <f>VLOOKUP(($B148 &amp; ": DQ Reason"),Recording_ResultList,(L$5+3),0)</f>
        <v>0</v>
      </c>
      <c r="L151" s="529"/>
      <c r="M151" s="530"/>
      <c r="N151" s="528">
        <f>VLOOKUP(($B148 &amp; ": DQ Reason"),Recording_ResultList,(O$5+3),0)</f>
        <v>0</v>
      </c>
      <c r="O151" s="529"/>
      <c r="P151" s="530"/>
      <c r="Q151" s="528">
        <f>VLOOKUP(($B148 &amp; ": DQ Reason"),Recording_ResultList,(R$5+3),0)</f>
        <v>0</v>
      </c>
      <c r="R151" s="529"/>
      <c r="S151" s="530"/>
      <c r="T151" s="528">
        <f>VLOOKUP(($B148 &amp; ": DQ Reason"),Recording_ResultList,(U$5+3),0)</f>
        <v>0</v>
      </c>
      <c r="U151" s="529"/>
      <c r="V151" s="530"/>
      <c r="W151" s="528">
        <f>VLOOKUP(($B148 &amp; ": DQ Reason"),Recording_ResultList,(X$5+3),0)</f>
        <v>0</v>
      </c>
      <c r="X151" s="529"/>
      <c r="Y151" s="530"/>
      <c r="Z151" s="528">
        <f>VLOOKUP(($B148 &amp; ": DQ Reason"),Recording_ResultList,(AA$5+3),0)</f>
        <v>0</v>
      </c>
      <c r="AA151" s="529"/>
      <c r="AB151" s="530"/>
      <c r="AC151" s="93">
        <f>COUNTIF(E151:AB151, "&gt;0")</f>
        <v>0</v>
      </c>
    </row>
    <row r="152" spans="1:38" ht="15" customHeight="1" thickBot="1">
      <c r="A152" s="131">
        <f>A148+1</f>
        <v>36</v>
      </c>
      <c r="B152" s="531">
        <f>A152</f>
        <v>36</v>
      </c>
      <c r="C152" s="534" t="str">
        <f>IF(HSL_Format="Majors",IF(HSL_Division=1,VLOOKUP(B152,HMLD1_EventList,3,0),IF(HSL_Division=2,VLOOKUP(B152,HMLD2_EventList,3,0),VLOOKUP(B152,HMLD3_EventList,3,0))),IF(HSL_Division=1,VLOOKUP(B152,NutsD1_EventList,3,0),IF(HSL_Division=2,VLOOKUP(B152,NutsD2_EventList,3,0),VLOOKUP(B152,NutsD3_EventList,3,0)))) &amp; " " &amp; IF(HSL_Format="Majors",IF(HSL_Division=1,VLOOKUP(B152,HMLD1_EventList,2,0),IF(HSL_Division=2,VLOOKUP(B152,HMLD2_EventList,2,0),VLOOKUP(B152,HMLD3_EventList,2,0))),IF(HSL_Division=1,VLOOKUP(B152,NutsD1_EventList,2,0),IF(HSL_Division=2,VLOOKUP(B152,NutsD2_EventList,2,0),VLOOKUP(B152,NutsD3_EventList,2,0))))</f>
        <v>Boys Under 12s</v>
      </c>
      <c r="D152" s="535"/>
      <c r="E152" s="96">
        <f>IF(E155 = 0,(0+TEXT(VLOOKUP($B152,Recording_ResultList,F$5+3,0),"00\:00\.00")),0+TEXT(DQRaceTime,"00\:00\.00"))</f>
        <v>4.1666550925925923E-2</v>
      </c>
      <c r="F152" s="98">
        <f>IF($E152=0,0,IF(E$6=0,0,IF($E152&lt;1,SUM(($E152&gt;$H152),($E152&gt;$K152),($E152&gt;$N152),($E152&gt;$Q152),($E152&gt;$T152),($E152&gt;$W152),($E152&gt;$Z152),($E152&gt;$DD152)))-EmptyLanes))</f>
        <v>8</v>
      </c>
      <c r="G152" s="99">
        <f>IF(E152=0,0,IF(E$6=0,0,IF(F152=0,0,IF(E155&gt;0,GalaDQPoints,VLOOKUP((F152+IF(F152=1,($AD152/10),IF(F152=2,($AE152/10),IF(F152=3,($AF152/10),IF(F152=4,($AG152/10),IF(F152=5,($AH152/10),IF(F152=6,($AI152/10),IF(F152=7,($AJ152/10),IF(F152=8,($AK152/10)))))))))),EventPointsList,2)))))</f>
        <v>9</v>
      </c>
      <c r="H152" s="96">
        <f>IF(H155 = 0,(0+TEXT(VLOOKUP($B152,Recording_ResultList,I$5+3,0),"00\:00\.00")),0+TEXT(DQRaceTime,"00\:00\.00"))</f>
        <v>5.2627314814814822E-4</v>
      </c>
      <c r="I152" s="98">
        <f>IF($H152=0,0,IF(H$6=0,0,IF($H152&lt;1,SUM(($H152&gt;$E152),($H152&gt;$K152),($H152&gt;$N152),($H152&gt;$Q152),($H152&gt;$T152),($H152&gt;$W152),($H152&gt;$Z152),($H152&gt;$DD152)))-EmptyLanes))</f>
        <v>1</v>
      </c>
      <c r="J152" s="99">
        <f>IF(H152=0,0,IF(H$6=0,0,IF(I152=0,0,IF(H155&gt;0,GalaDQPoints,VLOOKUP((I152+IF(I152=1,($AD152/10),IF(I152=2,($AE152/10),IF(I152=3,($AF152/10),IF(I152=4,($AG152/10),IF(I152=5,($AH152/10),IF(I152=6,($AI152/10),IF(I152=7,($AJ152/10),IF(I152=8,($AK152/10)))))))))),EventPointsList,2)))))</f>
        <v>1</v>
      </c>
      <c r="K152" s="96">
        <f>IF(K155 = 0,(0+TEXT(VLOOKUP($B152,Recording_ResultList,L$5+3,0),"00\:00\.00")),0+TEXT(DQRaceTime,"00\:00\.00"))</f>
        <v>5.5659722222222232E-4</v>
      </c>
      <c r="L152" s="98">
        <f>IF($K152=0,0,IF(K$6=0,0,IF($K152&lt;1,SUM(($K152&gt;$E152),($K152&gt;$H152),($K152&gt;$N152),($K152&gt;$Q152),($K152&gt;$T152),($K152&gt;$W152),($K152&gt;$Z152),($K152&gt;$DD152)))-EmptyLanes))</f>
        <v>2</v>
      </c>
      <c r="M152" s="99">
        <f>IF(K152=0,0,IF(K$6=0,0,IF(L152=0,0,IF(K155&gt;0,GalaDQPoints,VLOOKUP((L152+IF(L152=1,($AD152/10),IF(L152=2,($AE152/10),IF(L152=3,($AF152/10),IF(L152=4,($AG152/10),IF(L152=5,($AH152/10),IF(L152=6,($AI152/10),IF(L152=7,($AJ152/10),IF(L152=8,($AK152/10)))))))))),EventPointsList,2)))))</f>
        <v>2</v>
      </c>
      <c r="N152" s="96">
        <f>IF(N155 = 0,(0+TEXT(VLOOKUP($B152,Recording_ResultList,O$5+3,0),"00\:00\.00")),0+TEXT(DQRaceTime,"00\:00\.00"))</f>
        <v>5.6342592592592588E-4</v>
      </c>
      <c r="O152" s="98">
        <f>IF($N152=0,0,IF(N$6=0,0,IF($N152&lt;1,SUM(($N152&gt;$E152),($N152&gt;$H152),($N152&gt;$K152),($N152&gt;$Q152),($N152&gt;$T152),($N152&gt;$W152),($N152&gt;$Z152),($N152&gt;$DD152)))-EmptyLanes))</f>
        <v>4</v>
      </c>
      <c r="P152" s="99">
        <f>IF(N152=0,0,IF(N$6=0,0,IF(O152=0,0,IF(N155&gt;0,GalaDQPoints,VLOOKUP((O152+IF(O152=1,($AD152/10),IF(O152=2,($AE152/10),IF(O152=3,($AF152/10),IF(O152=4,($AG152/10),IF(O152=5,($AH152/10),IF(O152=6,($AI152/10),IF(O152=7,($AJ152/10),IF(O152=8,($AK152/10)))))))))),EventPointsList,2)))))</f>
        <v>4</v>
      </c>
      <c r="Q152" s="96">
        <f>IF(Q155 = 0,(0+TEXT(VLOOKUP($B152,Recording_ResultList,R$5+3,0),"00\:00\.00")),0+TEXT(DQRaceTime,"00\:00\.00"))</f>
        <v>5.7523148148148147E-4</v>
      </c>
      <c r="R152" s="98">
        <f>IF($Q152=0,0,IF(Q$6=0,0,IF($Q152&lt;1,SUM(($Q152&gt;$E152),($Q152&gt;$H152),($Q152&gt;$K152),($Q152&gt;$N152),($Q152&gt;$T152),($Q152&gt;$W152),($Q152&gt;$Z152),($Q152&gt;$DD152)))-EmptyLanes))</f>
        <v>5</v>
      </c>
      <c r="S152" s="99">
        <f>IF(Q152=0,0,IF(Q$6=0,0,IF(R152=0,0,IF(Q155&gt;0,GalaDQPoints,VLOOKUP((R152+IF(R152=1,($AD152/10),IF(R152=2,($AE152/10),IF(R152=3,($AF152/10),IF(R152=4,($AG152/10),IF(R152=5,($AH152/10),IF(R152=6,($AI152/10),IF(R152=7,($AJ152/10),IF(R152=8,($AK152/10)))))))))),EventPointsList,2)))))</f>
        <v>5</v>
      </c>
      <c r="T152" s="96">
        <f>IF(T155 = 0,(0+TEXT(VLOOKUP($B152,Recording_ResultList,U$5+3,0),"00\:00\.00")),0+TEXT(DQRaceTime,"00\:00\.00"))</f>
        <v>5.574074074074074E-4</v>
      </c>
      <c r="U152" s="98">
        <f>IF($T152=0,0,IF(T$6=0,0,IF($Q152&lt;1,SUM(($T152&gt;$E152),($T152&gt;$H152),($T152&gt;$K152),($T152&gt;$N152),($T152&gt;$Q152),($T152&gt;$W152),($T152&gt;$Z152),($T152&gt;$DD152)))-EmptyLanes))</f>
        <v>3</v>
      </c>
      <c r="V152" s="99">
        <f>IF(T152=0,0,IF(T$6=0,0,IF(U152=0,0,IF(T155&gt;0,GalaDQPoints,VLOOKUP((U152+IF(U152=1,($AD152/10),IF(U152=2,($AE152/10),IF(U152=3,($AF152/10),IF(U152=4,($AG152/10),IF(U152=5,($AH152/10),IF(U152=6,($AI152/10),IF(U152=7,($AJ152/10),IF(U152=8,($AK152/10)))))))))),EventPointsList,2)))))</f>
        <v>3</v>
      </c>
      <c r="W152" s="96">
        <f>IF(W155 = 0,(0+TEXT(VLOOKUP($B152,Recording_ResultList,X$5+3,0),"00\:00\.00")),0+TEXT(DQRaceTime,"00\:00\.00"))</f>
        <v>6.1701388888888895E-4</v>
      </c>
      <c r="X152" s="98">
        <f>IF($W152=0,0,IF(W$6=0,0,IF($W152&lt;1,SUM(($W152&gt;$E152),($W152&gt;$H152),($W152&gt;$K152),($W152&gt;$N152),($W152&gt;$Q152),($W152&gt;$T152),($W152&gt;$Z152),($W152&gt;$DD152)))-EmptyLanes))</f>
        <v>7</v>
      </c>
      <c r="Y152" s="99">
        <f>IF(W152=0,0,IF(W$6=0,0,IF(X152=0,0,IF(W155&gt;0,GalaDQPoints,VLOOKUP((X152+IF(X152=1,($AD152/10),IF(X152=2,($AE152/10),IF(X152=3,($AF152/10),IF(X152=4,($AG152/10),IF(X152=5,($AH152/10),IF(X152=6,($AI152/10),IF(X152=7,($AJ152/10),IF(X152=8,($AK152/10)))))))))),EventPointsList,2)))))</f>
        <v>7</v>
      </c>
      <c r="Z152" s="96">
        <f>IF(Z155 = 0,(0+TEXT(VLOOKUP($B152,Recording_ResultList,AA$5+3,0),"00\:00\.00")),0+TEXT(DQRaceTime,"00\:00\.00"))</f>
        <v>6.1087962962962973E-4</v>
      </c>
      <c r="AA152" s="98">
        <f>IF($Z152=0,0,IF(Z$6=0,0,IF($Z152&lt;1,SUM(($Z152&gt;$E152),($Z152&gt;$H152),($Z152&gt;$K152),($Z152&gt;$N152),($Z152&gt;$Q152),($Z152&gt;$T152),($Z152&gt;$W152),($Z152&gt;$DD152)))-EmptyLanes))</f>
        <v>6</v>
      </c>
      <c r="AB152" s="100">
        <f>IF(Z152=0,0,IF(Z$6=0,0,IF(AA152=0,0,IF(Z155&gt;0,GalaDQPoints,VLOOKUP((AA152+IF(AA152=1,($AD152/10),IF(AA152=2,($AE152/10),IF(AA152=3,($AF152/10),IF(AA152=4,($AG152/10),IF(AA152=5,($AH152/10),IF(AA152=6,($AI152/10),IF(AA152=7,($AJ152/10),IF(AA152=8,($AK152/10)))))))))),EventPointsList,2)))))</f>
        <v>6</v>
      </c>
      <c r="AD152" s="121">
        <f>COUNTIF($F152,1) +COUNTIF($I152, 1)  + COUNTIF($L152, 1)+ COUNTIF($O152, 1)+ COUNTIF($R152, 1)+ COUNTIF($U152, 1)+ COUNTIF($X152, 1)+ COUNTIF($AA152,1)</f>
        <v>1</v>
      </c>
      <c r="AE152" s="122">
        <f>COUNTIF($F152,2) +COUNTIF($I152, 2)  + COUNTIF($L152, 2)+ COUNTIF($O152,2)+ COUNTIF($R152, 2)+ COUNTIF($U152, 2)+ COUNTIF($X152, 2)+ COUNTIF($AA152,2)</f>
        <v>1</v>
      </c>
      <c r="AF152" s="122">
        <f>COUNTIF($F152,3) +COUNTIF($I152, 3)  + COUNTIF($L152, 3)+ COUNTIF($O152, 3)+ COUNTIF($R152, 3)+ COUNTIF($U152, 3)+ COUNTIF($X152, 3)+ COUNTIF($AA152,3)</f>
        <v>1</v>
      </c>
      <c r="AG152" s="122">
        <f>COUNTIF($F152,4) +COUNTIF($I152, 4)  + COUNTIF($L152, 4)+ COUNTIF($O152, 4)+ COUNTIF($R152, 4)+ COUNTIF($U152, 4)+ COUNTIF($X152, 4)+ COUNTIF($AA152,4)</f>
        <v>1</v>
      </c>
      <c r="AH152" s="122">
        <f>COUNTIF($F152,5) +COUNTIF($I152, 5)  + COUNTIF($L152, 5)+ COUNTIF($O152, 5)+ COUNTIF($R152, 5)+ COUNTIF($U152, 5)+ COUNTIF($X152, 5)+ COUNTIF($AA152,5)</f>
        <v>1</v>
      </c>
      <c r="AI152" s="122">
        <f>COUNTIF($F152,6) +COUNTIF($I152, 6)  + COUNTIF($L152, 6)+ COUNTIF($O152, 6)+ COUNTIF($R152, 6)+ COUNTIF($U152, 6)+ COUNTIF($X152, 6)+ COUNTIF($AA152,6)</f>
        <v>1</v>
      </c>
      <c r="AJ152" s="122">
        <f>COUNTIF($F152,7) +COUNTIF($I152, 7)  + COUNTIF($L152, 7)+ COUNTIF($O152, 7)+ COUNTIF($R152, 7)+ COUNTIF($U152, 7)+ COUNTIF($X152, 7)+ COUNTIF($AA152,7)</f>
        <v>1</v>
      </c>
      <c r="AK152" s="123">
        <f>COUNTIF($F152,8) +COUNTIF($I152, 8)  + COUNTIF($L152, 8)+ COUNTIF($O152, 8)+ COUNTIF($R152, 8)+ COUNTIF($U152, 8)+ COUNTIF($X152, 8)+ COUNTIF($AA152,8)</f>
        <v>1</v>
      </c>
      <c r="AL152" s="70"/>
    </row>
    <row r="153" spans="1:38" ht="15.75" customHeight="1">
      <c r="A153" s="131">
        <f>A149+1</f>
        <v>36</v>
      </c>
      <c r="B153" s="532"/>
      <c r="C153" s="520" t="str">
        <f>IF(HSL_Format="Majors",IF(HSL_Division=1,VLOOKUP(B152,HMLD1_EventList,4,0),IF(HSL_Division=2,VLOOKUP(B152,HMLD2_EventList,4,0),VLOOKUP(B152,HMLD3_EventList,4,0))),IF(HSL_Division=1,VLOOKUP(B152,NutsD1_EventList,4,0),IF(HSL_Division=2,VLOOKUP(B152,NutsD2_EventList,4,0),VLOOKUP(B152,NutsD3_EventList,4,0)))) &amp; " " &amp; IF(HSL_Format="Majors",IF(HSL_Division=1,VLOOKUP(B152,HMLD1_EventList,5,0),IF(HSL_Division=2,VLOOKUP(B152,HMLD2_EventList,5,0),VLOOKUP(B152,HMLD3_EventList,5,0))),IF(HSL_Division=1,VLOOKUP(B152,NutsD1_EventList,5,0),IF(HSL_Division=2,VLOOKUP(B152,NutsD2_EventList,5,0),VLOOKUP(B152,NutsD3_EventList,5,0))))</f>
        <v>50m Breaststroke</v>
      </c>
      <c r="D153" s="536"/>
      <c r="E153" s="524" t="str">
        <f>IF(IFERROR(SEARCH("Relay",$C153),0) = 0, IF(IFERROR(SEARCH("Squadron",$C153),0) = 0, VLOOKUP($B152,Lane1_Swimmers,2,0), "Squadron"), "Relay Team")</f>
        <v>Arthur Coldwell</v>
      </c>
      <c r="F153" s="525"/>
      <c r="G153" s="526"/>
      <c r="H153" s="524" t="str">
        <f>IF(IFERROR(SEARCH("Relay",$C153),0) = 0, IF(IFERROR(SEARCH("Squadron",$C153),0) = 0, VLOOKUP($B152,Lane2_Swimmers,2,0), "Squadron"), "Relay Team")</f>
        <v>George Gray</v>
      </c>
      <c r="I153" s="525"/>
      <c r="J153" s="526"/>
      <c r="K153" s="524" t="str">
        <f>IF(IFERROR(SEARCH("Relay",$C153),0) = 0, IF(IFERROR(SEARCH("Squadron",$C153),0) = 0, VLOOKUP($B152,Lane3_Swimmers,2,0), "Squadron"), "Relay Team")</f>
        <v>Arian Krasniqi</v>
      </c>
      <c r="L153" s="525"/>
      <c r="M153" s="526"/>
      <c r="N153" s="524" t="str">
        <f>IF(IFERROR(SEARCH("Relay",$C153),0) = 0, IF(IFERROR(SEARCH("Squadron",$C153),0) = 0, VLOOKUP($B152,Lane4_Swimmers,2,0), "Squadron"), "Relay Team")</f>
        <v>Oscar Hollingsworth</v>
      </c>
      <c r="O153" s="525"/>
      <c r="P153" s="526"/>
      <c r="Q153" s="524" t="str">
        <f>IF(IFERROR(SEARCH("Relay",$C153),0) = 0, IF(IFERROR(SEARCH("Squadron",$C153),0) = 0, VLOOKUP($B152,Lane5_Swimmers,2,0), "Squadron"), "Relay Team")</f>
        <v>Igor Mordeja</v>
      </c>
      <c r="R153" s="525"/>
      <c r="S153" s="526"/>
      <c r="T153" s="524" t="str">
        <f>IF(IFERROR(SEARCH("Relay",$C153),0) = 0, IF(IFERROR(SEARCH("Squadron",$C153),0) = 0, VLOOKUP($B152,Lane6_Swimmers,2,0), "Squadron"), "Relay Team")</f>
        <v>Edward Larner</v>
      </c>
      <c r="U153" s="525"/>
      <c r="V153" s="526"/>
      <c r="W153" s="524" t="str">
        <f>IF(IFERROR(SEARCH("Relay",$C153),0) = 0, IF(IFERROR(SEARCH("Squadron",$C153),0) = 0, VLOOKUP($B152,Lane7_Swimmers,2,0), "Squadron"), "Relay Team")</f>
        <v>Ray Brooks</v>
      </c>
      <c r="X153" s="525"/>
      <c r="Y153" s="526"/>
      <c r="Z153" s="524" t="str">
        <f>IF(IFERROR(SEARCH("Relay",$C153),0) = 0, IF(IFERROR(SEARCH("Squadron",$C153),0) = 0, VLOOKUP($B152,Lane7_Swimmers,2,0), "Squadron"), "Relay Team")</f>
        <v>Ray Brooks</v>
      </c>
      <c r="AA153" s="525"/>
      <c r="AB153" s="527"/>
    </row>
    <row r="154" spans="1:38" ht="15.75" customHeight="1">
      <c r="A154" s="131" t="str">
        <f>TEXT(B152, "#0") &amp; ":Placing"</f>
        <v>36:Placing</v>
      </c>
      <c r="B154" s="532"/>
      <c r="C154" s="520" t="s">
        <v>135</v>
      </c>
      <c r="D154" s="521"/>
      <c r="E154" s="126">
        <f>VLOOKUP(($B152 &amp; ":Placing"),Recording_ResultList,(F$5+3),0)</f>
        <v>0</v>
      </c>
      <c r="F154" s="522">
        <f>F152</f>
        <v>8</v>
      </c>
      <c r="G154" s="523"/>
      <c r="H154" s="126">
        <f>VLOOKUP(($B152 &amp; ":Placing"),Recording_ResultList,(I$5+3),0)</f>
        <v>1</v>
      </c>
      <c r="I154" s="522">
        <f>I152</f>
        <v>1</v>
      </c>
      <c r="J154" s="523"/>
      <c r="K154" s="126">
        <f>VLOOKUP(($B152 &amp; ":Placing"),Recording_ResultList,(L$5+3),0)</f>
        <v>2</v>
      </c>
      <c r="L154" s="522">
        <f>L152</f>
        <v>2</v>
      </c>
      <c r="M154" s="523"/>
      <c r="N154" s="126">
        <f>VLOOKUP(($B152 &amp; ":Placing"),Recording_ResultList,(O$5+3),0)</f>
        <v>4</v>
      </c>
      <c r="O154" s="522">
        <f>O152</f>
        <v>4</v>
      </c>
      <c r="P154" s="523"/>
      <c r="Q154" s="126">
        <f>VLOOKUP(($B152 &amp; ":Placing"),Recording_ResultList,(R$5+3),0)</f>
        <v>5</v>
      </c>
      <c r="R154" s="522">
        <f>R152</f>
        <v>5</v>
      </c>
      <c r="S154" s="523"/>
      <c r="T154" s="126">
        <f>VLOOKUP(($B152 &amp; ":Placing"),Recording_ResultList,(U$5+3),0)</f>
        <v>3</v>
      </c>
      <c r="U154" s="522">
        <f>U152</f>
        <v>3</v>
      </c>
      <c r="V154" s="523"/>
      <c r="W154" s="126">
        <f>VLOOKUP(($B152 &amp; ":Placing"),Recording_ResultList,(X$5+3),0)</f>
        <v>7</v>
      </c>
      <c r="X154" s="522">
        <f>X152</f>
        <v>7</v>
      </c>
      <c r="Y154" s="523"/>
      <c r="Z154" s="126">
        <f>VLOOKUP(($B152 &amp; ":Placing"),Recording_ResultList,(AA$5+3),0)</f>
        <v>6</v>
      </c>
      <c r="AA154" s="522">
        <f>AA152</f>
        <v>6</v>
      </c>
      <c r="AB154" s="523"/>
    </row>
    <row r="155" spans="1:38" ht="16.5" customHeight="1" thickBot="1">
      <c r="A155" s="131">
        <f>A151+1</f>
        <v>36</v>
      </c>
      <c r="B155" s="533"/>
      <c r="C155" s="537" t="s">
        <v>122</v>
      </c>
      <c r="D155" s="538"/>
      <c r="E155" s="528">
        <f>VLOOKUP(($B152 &amp; ": DQ Reason"),Recording_ResultList,(F$5+3),0)</f>
        <v>7.1</v>
      </c>
      <c r="F155" s="529"/>
      <c r="G155" s="530"/>
      <c r="H155" s="528">
        <f>VLOOKUP(($B152 &amp; ": DQ Reason"),Recording_ResultList,(I$5+3),0)</f>
        <v>0</v>
      </c>
      <c r="I155" s="529"/>
      <c r="J155" s="530"/>
      <c r="K155" s="528">
        <f>VLOOKUP(($B152 &amp; ": DQ Reason"),Recording_ResultList,(L$5+3),0)</f>
        <v>0</v>
      </c>
      <c r="L155" s="529"/>
      <c r="M155" s="530"/>
      <c r="N155" s="528">
        <f>VLOOKUP(($B152 &amp; ": DQ Reason"),Recording_ResultList,(O$5+3),0)</f>
        <v>0</v>
      </c>
      <c r="O155" s="529"/>
      <c r="P155" s="530"/>
      <c r="Q155" s="528">
        <f>VLOOKUP(($B152 &amp; ": DQ Reason"),Recording_ResultList,(R$5+3),0)</f>
        <v>0</v>
      </c>
      <c r="R155" s="529"/>
      <c r="S155" s="530"/>
      <c r="T155" s="528">
        <f>VLOOKUP(($B152 &amp; ": DQ Reason"),Recording_ResultList,(U$5+3),0)</f>
        <v>0</v>
      </c>
      <c r="U155" s="529"/>
      <c r="V155" s="530"/>
      <c r="W155" s="528">
        <f>VLOOKUP(($B152 &amp; ": DQ Reason"),Recording_ResultList,(X$5+3),0)</f>
        <v>0</v>
      </c>
      <c r="X155" s="529"/>
      <c r="Y155" s="530"/>
      <c r="Z155" s="528">
        <f>VLOOKUP(($B152 &amp; ": DQ Reason"),Recording_ResultList,(AA$5+3),0)</f>
        <v>0</v>
      </c>
      <c r="AA155" s="529"/>
      <c r="AB155" s="530"/>
      <c r="AC155" s="93">
        <f>COUNTIF(E155:AB155, "&gt;0")</f>
        <v>1</v>
      </c>
    </row>
    <row r="156" spans="1:38" ht="15" customHeight="1" thickBot="1">
      <c r="A156" s="131">
        <f>A152+1</f>
        <v>37</v>
      </c>
      <c r="B156" s="531">
        <f>A156</f>
        <v>37</v>
      </c>
      <c r="C156" s="534" t="str">
        <f>IF(HSL_Format="Majors",IF(HSL_Division=1,VLOOKUP(B156,HMLD1_EventList,3,0),IF(HSL_Division=2,VLOOKUP(B156,HMLD2_EventList,3,0),VLOOKUP(B156,HMLD3_EventList,3,0))),IF(HSL_Division=1,VLOOKUP(B156,NutsD1_EventList,3,0),IF(HSL_Division=2,VLOOKUP(B156,NutsD2_EventList,3,0),VLOOKUP(B156,NutsD3_EventList,3,0)))) &amp; " " &amp; IF(HSL_Format="Majors",IF(HSL_Division=1,VLOOKUP(B156,HMLD1_EventList,2,0),IF(HSL_Division=2,VLOOKUP(B156,HMLD2_EventList,2,0),VLOOKUP(B156,HMLD3_EventList,2,0))),IF(HSL_Division=1,VLOOKUP(B156,NutsD1_EventList,2,0),IF(HSL_Division=2,VLOOKUP(B156,NutsD2_EventList,2,0),VLOOKUP(B156,NutsD3_EventList,2,0))))</f>
        <v>Girls Under 13s</v>
      </c>
      <c r="D156" s="535"/>
      <c r="E156" s="96">
        <f>IF(E159 = 0,(0+TEXT(VLOOKUP($B156,Recording_ResultList,F$5+3,0),"00\:00\.00")),0+TEXT(DQRaceTime,"00\:00\.00"))</f>
        <v>4.9328703703703698E-4</v>
      </c>
      <c r="F156" s="98">
        <f>IF($E156=0,0,IF(E$6=0,0,IF($E156&lt;1,SUM(($E156&gt;$H156),($E156&gt;$K156),($E156&gt;$N156),($E156&gt;$Q156),($E156&gt;$T156),($E156&gt;$W156),($E156&gt;$Z156),($E156&gt;$DD156)))-EmptyLanes))</f>
        <v>8</v>
      </c>
      <c r="G156" s="99">
        <f>IF(E156=0,0,IF(E$6=0,0,IF(F156=0,0,IF(E159&gt;0,GalaDQPoints,VLOOKUP((F156+IF(F156=1,($AD156/10),IF(F156=2,($AE156/10),IF(F156=3,($AF156/10),IF(F156=4,($AG156/10),IF(F156=5,($AH156/10),IF(F156=6,($AI156/10),IF(F156=7,($AJ156/10),IF(F156=8,($AK156/10)))))))))),EventPointsList,2)))))</f>
        <v>8</v>
      </c>
      <c r="H156" s="96">
        <f>IF(H159 = 0,(0+TEXT(VLOOKUP($B156,Recording_ResultList,I$5+3,0),"00\:00\.00")),0+TEXT(DQRaceTime,"00\:00\.00"))</f>
        <v>4.4675925925925921E-4</v>
      </c>
      <c r="I156" s="98">
        <f>IF($H156=0,0,IF(H$6=0,0,IF($H156&lt;1,SUM(($H156&gt;$E156),($H156&gt;$K156),($H156&gt;$N156),($H156&gt;$Q156),($H156&gt;$T156),($H156&gt;$W156),($H156&gt;$Z156),($H156&gt;$DD156)))-EmptyLanes))</f>
        <v>3</v>
      </c>
      <c r="J156" s="99">
        <f>IF(H156=0,0,IF(H$6=0,0,IF(I156=0,0,IF(H159&gt;0,GalaDQPoints,VLOOKUP((I156+IF(I156=1,($AD156/10),IF(I156=2,($AE156/10),IF(I156=3,($AF156/10),IF(I156=4,($AG156/10),IF(I156=5,($AH156/10),IF(I156=6,($AI156/10),IF(I156=7,($AJ156/10),IF(I156=8,($AK156/10)))))))))),EventPointsList,2)))))</f>
        <v>3</v>
      </c>
      <c r="K156" s="96">
        <f>IF(K159 = 0,(0+TEXT(VLOOKUP($B156,Recording_ResultList,L$5+3,0),"00\:00\.00")),0+TEXT(DQRaceTime,"00\:00\.00"))</f>
        <v>4.7881944444444447E-4</v>
      </c>
      <c r="L156" s="98">
        <f>IF($K156=0,0,IF(K$6=0,0,IF($K156&lt;1,SUM(($K156&gt;$E156),($K156&gt;$H156),($K156&gt;$N156),($K156&gt;$Q156),($K156&gt;$T156),($K156&gt;$W156),($K156&gt;$Z156),($K156&gt;$DD156)))-EmptyLanes))</f>
        <v>7</v>
      </c>
      <c r="M156" s="99">
        <f>IF(K156=0,0,IF(K$6=0,0,IF(L156=0,0,IF(K159&gt;0,GalaDQPoints,VLOOKUP((L156+IF(L156=1,($AD156/10),IF(L156=2,($AE156/10),IF(L156=3,($AF156/10),IF(L156=4,($AG156/10),IF(L156=5,($AH156/10),IF(L156=6,($AI156/10),IF(L156=7,($AJ156/10),IF(L156=8,($AK156/10)))))))))),EventPointsList,2)))))</f>
        <v>7</v>
      </c>
      <c r="N156" s="96">
        <f>IF(N159 = 0,(0+TEXT(VLOOKUP($B156,Recording_ResultList,O$5+3,0),"00\:00\.00")),0+TEXT(DQRaceTime,"00\:00\.00"))</f>
        <v>4.6331018518518515E-4</v>
      </c>
      <c r="O156" s="98">
        <f>IF($N156=0,0,IF(N$6=0,0,IF($N156&lt;1,SUM(($N156&gt;$E156),($N156&gt;$H156),($N156&gt;$K156),($N156&gt;$Q156),($N156&gt;$T156),($N156&gt;$W156),($N156&gt;$Z156),($N156&gt;$DD156)))-EmptyLanes))</f>
        <v>6</v>
      </c>
      <c r="P156" s="99">
        <f>IF(N156=0,0,IF(N$6=0,0,IF(O156=0,0,IF(N159&gt;0,GalaDQPoints,VLOOKUP((O156+IF(O156=1,($AD156/10),IF(O156=2,($AE156/10),IF(O156=3,($AF156/10),IF(O156=4,($AG156/10),IF(O156=5,($AH156/10),IF(O156=6,($AI156/10),IF(O156=7,($AJ156/10),IF(O156=8,($AK156/10)))))))))),EventPointsList,2)))))</f>
        <v>6</v>
      </c>
      <c r="Q156" s="96">
        <f>IF(Q159 = 0,(0+TEXT(VLOOKUP($B156,Recording_ResultList,R$5+3,0),"00\:00\.00")),0+TEXT(DQRaceTime,"00\:00\.00"))</f>
        <v>4.5902777777777777E-4</v>
      </c>
      <c r="R156" s="98">
        <f>IF($Q156=0,0,IF(Q$6=0,0,IF($Q156&lt;1,SUM(($Q156&gt;$E156),($Q156&gt;$H156),($Q156&gt;$K156),($Q156&gt;$N156),($Q156&gt;$T156),($Q156&gt;$W156),($Q156&gt;$Z156),($Q156&gt;$DD156)))-EmptyLanes))</f>
        <v>4</v>
      </c>
      <c r="S156" s="99">
        <f>IF(Q156=0,0,IF(Q$6=0,0,IF(R156=0,0,IF(Q159&gt;0,GalaDQPoints,VLOOKUP((R156+IF(R156=1,($AD156/10),IF(R156=2,($AE156/10),IF(R156=3,($AF156/10),IF(R156=4,($AG156/10),IF(R156=5,($AH156/10),IF(R156=6,($AI156/10),IF(R156=7,($AJ156/10),IF(R156=8,($AK156/10)))))))))),EventPointsList,2)))))</f>
        <v>4</v>
      </c>
      <c r="T156" s="96">
        <f>IF(T159 = 0,(0+TEXT(VLOOKUP($B156,Recording_ResultList,U$5+3,0),"00\:00\.00")),0+TEXT(DQRaceTime,"00\:00\.00"))</f>
        <v>4.3506944444444447E-4</v>
      </c>
      <c r="U156" s="98">
        <f>IF($T156=0,0,IF(T$6=0,0,IF($Q156&lt;1,SUM(($T156&gt;$E156),($T156&gt;$H156),($T156&gt;$K156),($T156&gt;$N156),($T156&gt;$Q156),($T156&gt;$W156),($T156&gt;$Z156),($T156&gt;$DD156)))-EmptyLanes))</f>
        <v>2</v>
      </c>
      <c r="V156" s="99">
        <f>IF(T156=0,0,IF(T$6=0,0,IF(U156=0,0,IF(T159&gt;0,GalaDQPoints,VLOOKUP((U156+IF(U156=1,($AD156/10),IF(U156=2,($AE156/10),IF(U156=3,($AF156/10),IF(U156=4,($AG156/10),IF(U156=5,($AH156/10),IF(U156=6,($AI156/10),IF(U156=7,($AJ156/10),IF(U156=8,($AK156/10)))))))))),EventPointsList,2)))))</f>
        <v>2</v>
      </c>
      <c r="W156" s="96">
        <f>IF(W159 = 0,(0+TEXT(VLOOKUP($B156,Recording_ResultList,X$5+3,0),"00\:00\.00")),0+TEXT(DQRaceTime,"00\:00\.00"))</f>
        <v>4.5937499999999999E-4</v>
      </c>
      <c r="X156" s="98">
        <f>IF($W156=0,0,IF(W$6=0,0,IF($W156&lt;1,SUM(($W156&gt;$E156),($W156&gt;$H156),($W156&gt;$K156),($W156&gt;$N156),($W156&gt;$Q156),($W156&gt;$T156),($W156&gt;$Z156),($W156&gt;$DD156)))-EmptyLanes))</f>
        <v>5</v>
      </c>
      <c r="Y156" s="99">
        <f>IF(W156=0,0,IF(W$6=0,0,IF(X156=0,0,IF(W159&gt;0,GalaDQPoints,VLOOKUP((X156+IF(X156=1,($AD156/10),IF(X156=2,($AE156/10),IF(X156=3,($AF156/10),IF(X156=4,($AG156/10),IF(X156=5,($AH156/10),IF(X156=6,($AI156/10),IF(X156=7,($AJ156/10),IF(X156=8,($AK156/10)))))))))),EventPointsList,2)))))</f>
        <v>5</v>
      </c>
      <c r="Z156" s="96">
        <f>IF(Z159 = 0,(0+TEXT(VLOOKUP($B156,Recording_ResultList,AA$5+3,0),"00\:00\.00")),0+TEXT(DQRaceTime,"00\:00\.00"))</f>
        <v>4.2673611111111108E-4</v>
      </c>
      <c r="AA156" s="98">
        <f>IF($Z156=0,0,IF(Z$6=0,0,IF($Z156&lt;1,SUM(($Z156&gt;$E156),($Z156&gt;$H156),($Z156&gt;$K156),($Z156&gt;$N156),($Z156&gt;$Q156),($Z156&gt;$T156),($Z156&gt;$W156),($Z156&gt;$DD156)))-EmptyLanes))</f>
        <v>1</v>
      </c>
      <c r="AB156" s="100">
        <f>IF(Z156=0,0,IF(Z$6=0,0,IF(AA156=0,0,IF(Z159&gt;0,GalaDQPoints,VLOOKUP((AA156+IF(AA156=1,($AD156/10),IF(AA156=2,($AE156/10),IF(AA156=3,($AF156/10),IF(AA156=4,($AG156/10),IF(AA156=5,($AH156/10),IF(AA156=6,($AI156/10),IF(AA156=7,($AJ156/10),IF(AA156=8,($AK156/10)))))))))),EventPointsList,2)))))</f>
        <v>1</v>
      </c>
      <c r="AD156" s="121">
        <f>COUNTIF($F156,1) +COUNTIF($I156, 1)  + COUNTIF($L156, 1)+ COUNTIF($O156, 1)+ COUNTIF($R156, 1)+ COUNTIF($U156, 1)+ COUNTIF($X156, 1)+ COUNTIF($AA156,1)</f>
        <v>1</v>
      </c>
      <c r="AE156" s="122">
        <f>COUNTIF($F156,2) +COUNTIF($I156, 2)  + COUNTIF($L156, 2)+ COUNTIF($O156,2)+ COUNTIF($R156, 2)+ COUNTIF($U156, 2)+ COUNTIF($X156, 2)+ COUNTIF($AA156,2)</f>
        <v>1</v>
      </c>
      <c r="AF156" s="122">
        <f>COUNTIF($F156,3) +COUNTIF($I156, 3)  + COUNTIF($L156, 3)+ COUNTIF($O156, 3)+ COUNTIF($R156, 3)+ COUNTIF($U156, 3)+ COUNTIF($X156, 3)+ COUNTIF($AA156,3)</f>
        <v>1</v>
      </c>
      <c r="AG156" s="122">
        <f>COUNTIF($F156,4) +COUNTIF($I156, 4)  + COUNTIF($L156, 4)+ COUNTIF($O156, 4)+ COUNTIF($R156, 4)+ COUNTIF($U156, 4)+ COUNTIF($X156, 4)+ COUNTIF($AA156,4)</f>
        <v>1</v>
      </c>
      <c r="AH156" s="122">
        <f>COUNTIF($F156,5) +COUNTIF($I156, 5)  + COUNTIF($L156, 5)+ COUNTIF($O156, 5)+ COUNTIF($R156, 5)+ COUNTIF($U156, 5)+ COUNTIF($X156, 5)+ COUNTIF($AA156,5)</f>
        <v>1</v>
      </c>
      <c r="AI156" s="122">
        <f>COUNTIF($F156,6) +COUNTIF($I156, 6)  + COUNTIF($L156, 6)+ COUNTIF($O156, 6)+ COUNTIF($R156, 6)+ COUNTIF($U156, 6)+ COUNTIF($X156, 6)+ COUNTIF($AA156,6)</f>
        <v>1</v>
      </c>
      <c r="AJ156" s="122">
        <f>COUNTIF($F156,7) +COUNTIF($I156, 7)  + COUNTIF($L156, 7)+ COUNTIF($O156, 7)+ COUNTIF($R156, 7)+ COUNTIF($U156, 7)+ COUNTIF($X156, 7)+ COUNTIF($AA156,7)</f>
        <v>1</v>
      </c>
      <c r="AK156" s="123">
        <f>COUNTIF($F156,8) +COUNTIF($I156, 8)  + COUNTIF($L156, 8)+ COUNTIF($O156, 8)+ COUNTIF($R156, 8)+ COUNTIF($U156, 8)+ COUNTIF($X156, 8)+ COUNTIF($AA156,8)</f>
        <v>1</v>
      </c>
      <c r="AL156" s="70"/>
    </row>
    <row r="157" spans="1:38" ht="15.75" customHeight="1">
      <c r="A157" s="131">
        <f>A153+1</f>
        <v>37</v>
      </c>
      <c r="B157" s="532"/>
      <c r="C157" s="520" t="str">
        <f>IF(HSL_Format="Majors",IF(HSL_Division=1,VLOOKUP(B156,HMLD1_EventList,4,0),IF(HSL_Division=2,VLOOKUP(B156,HMLD2_EventList,4,0),VLOOKUP(B156,HMLD3_EventList,4,0))),IF(HSL_Division=1,VLOOKUP(B156,NutsD1_EventList,4,0),IF(HSL_Division=2,VLOOKUP(B156,NutsD2_EventList,4,0),VLOOKUP(B156,NutsD3_EventList,4,0)))) &amp; " " &amp; IF(HSL_Format="Majors",IF(HSL_Division=1,VLOOKUP(B156,HMLD1_EventList,5,0),IF(HSL_Division=2,VLOOKUP(B156,HMLD2_EventList,5,0),VLOOKUP(B156,HMLD3_EventList,5,0))),IF(HSL_Division=1,VLOOKUP(B156,NutsD1_EventList,5,0),IF(HSL_Division=2,VLOOKUP(B156,NutsD2_EventList,5,0),VLOOKUP(B156,NutsD3_EventList,5,0))))</f>
        <v>50m Butterfly</v>
      </c>
      <c r="D157" s="536"/>
      <c r="E157" s="524" t="str">
        <f>IF(IFERROR(SEARCH("Relay",$C157),0) = 0, IF(IFERROR(SEARCH("Squadron",$C157),0) = 0, VLOOKUP($B156,Lane1_Swimmers,2,0), "Squadron"), "Relay Team")</f>
        <v>Pippa Croucher</v>
      </c>
      <c r="F157" s="525"/>
      <c r="G157" s="526"/>
      <c r="H157" s="524" t="str">
        <f>IF(IFERROR(SEARCH("Relay",$C157),0) = 0, IF(IFERROR(SEARCH("Squadron",$C157),0) = 0, VLOOKUP($B156,Lane2_Swimmers,2,0), "Squadron"), "Relay Team")</f>
        <v>Lara Coster</v>
      </c>
      <c r="I157" s="525"/>
      <c r="J157" s="526"/>
      <c r="K157" s="524" t="str">
        <f>IF(IFERROR(SEARCH("Relay",$C157),0) = 0, IF(IFERROR(SEARCH("Squadron",$C157),0) = 0, VLOOKUP($B156,Lane3_Swimmers,2,0), "Squadron"), "Relay Team")</f>
        <v>Destiny Carnell</v>
      </c>
      <c r="L157" s="525"/>
      <c r="M157" s="526"/>
      <c r="N157" s="524" t="str">
        <f>IF(IFERROR(SEARCH("Relay",$C157),0) = 0, IF(IFERROR(SEARCH("Squadron",$C157),0) = 0, VLOOKUP($B156,Lane4_Swimmers,2,0), "Squadron"), "Relay Team")</f>
        <v>Kaitlyn Butterly</v>
      </c>
      <c r="O157" s="525"/>
      <c r="P157" s="526"/>
      <c r="Q157" s="524" t="str">
        <f>IF(IFERROR(SEARCH("Relay",$C157),0) = 0, IF(IFERROR(SEARCH("Squadron",$C157),0) = 0, VLOOKUP($B156,Lane5_Swimmers,2,0), "Squadron"), "Relay Team")</f>
        <v>Charlotte Williams</v>
      </c>
      <c r="R157" s="525"/>
      <c r="S157" s="526"/>
      <c r="T157" s="524" t="str">
        <f>IF(IFERROR(SEARCH("Relay",$C157),0) = 0, IF(IFERROR(SEARCH("Squadron",$C157),0) = 0, VLOOKUP($B156,Lane6_Swimmers,2,0), "Squadron"), "Relay Team")</f>
        <v>Charlie Mailey</v>
      </c>
      <c r="U157" s="525"/>
      <c r="V157" s="526"/>
      <c r="W157" s="524" t="str">
        <f>IF(IFERROR(SEARCH("Relay",$C157),0) = 0, IF(IFERROR(SEARCH("Squadron",$C157),0) = 0, VLOOKUP($B156,Lane7_Swimmers,2,0), "Squadron"), "Relay Team")</f>
        <v>Olivia Lydon</v>
      </c>
      <c r="X157" s="525"/>
      <c r="Y157" s="526"/>
      <c r="Z157" s="524" t="str">
        <f>IF(IFERROR(SEARCH("Relay",$C157),0) = 0, IF(IFERROR(SEARCH("Squadron",$C157),0) = 0, VLOOKUP($B156,Lane7_Swimmers,2,0), "Squadron"), "Relay Team")</f>
        <v>Olivia Lydon</v>
      </c>
      <c r="AA157" s="525"/>
      <c r="AB157" s="527"/>
    </row>
    <row r="158" spans="1:38" ht="15.75" customHeight="1">
      <c r="A158" s="131" t="str">
        <f>TEXT(B156, "#0") &amp; ":Placing"</f>
        <v>37:Placing</v>
      </c>
      <c r="B158" s="532"/>
      <c r="C158" s="520" t="s">
        <v>135</v>
      </c>
      <c r="D158" s="521"/>
      <c r="E158" s="126">
        <f>VLOOKUP(($B156 &amp; ":Placing"),Recording_ResultList,(F$5+3),0)</f>
        <v>8</v>
      </c>
      <c r="F158" s="522">
        <f>F156</f>
        <v>8</v>
      </c>
      <c r="G158" s="523"/>
      <c r="H158" s="126">
        <f>VLOOKUP(($B156 &amp; ":Placing"),Recording_ResultList,(I$5+3),0)</f>
        <v>3</v>
      </c>
      <c r="I158" s="522">
        <f>I156</f>
        <v>3</v>
      </c>
      <c r="J158" s="523"/>
      <c r="K158" s="126">
        <f>VLOOKUP(($B156 &amp; ":Placing"),Recording_ResultList,(L$5+3),0)</f>
        <v>7</v>
      </c>
      <c r="L158" s="522">
        <f>L156</f>
        <v>7</v>
      </c>
      <c r="M158" s="523"/>
      <c r="N158" s="126">
        <f>VLOOKUP(($B156 &amp; ":Placing"),Recording_ResultList,(O$5+3),0)</f>
        <v>6</v>
      </c>
      <c r="O158" s="522">
        <f>O156</f>
        <v>6</v>
      </c>
      <c r="P158" s="523"/>
      <c r="Q158" s="126">
        <f>VLOOKUP(($B156 &amp; ":Placing"),Recording_ResultList,(R$5+3),0)</f>
        <v>4</v>
      </c>
      <c r="R158" s="522">
        <f>R156</f>
        <v>4</v>
      </c>
      <c r="S158" s="523"/>
      <c r="T158" s="126">
        <f>VLOOKUP(($B156 &amp; ":Placing"),Recording_ResultList,(U$5+3),0)</f>
        <v>2</v>
      </c>
      <c r="U158" s="522">
        <f>U156</f>
        <v>2</v>
      </c>
      <c r="V158" s="523"/>
      <c r="W158" s="126">
        <f>VLOOKUP(($B156 &amp; ":Placing"),Recording_ResultList,(X$5+3),0)</f>
        <v>5</v>
      </c>
      <c r="X158" s="522">
        <f>X156</f>
        <v>5</v>
      </c>
      <c r="Y158" s="523"/>
      <c r="Z158" s="126">
        <f>VLOOKUP(($B156 &amp; ":Placing"),Recording_ResultList,(AA$5+3),0)</f>
        <v>1</v>
      </c>
      <c r="AA158" s="522">
        <f>AA156</f>
        <v>1</v>
      </c>
      <c r="AB158" s="523"/>
    </row>
    <row r="159" spans="1:38" ht="16" customHeight="1" thickBot="1">
      <c r="A159" s="131">
        <f>A155+1</f>
        <v>37</v>
      </c>
      <c r="B159" s="533"/>
      <c r="C159" s="537" t="s">
        <v>122</v>
      </c>
      <c r="D159" s="538"/>
      <c r="E159" s="528">
        <f>VLOOKUP(($B156 &amp; ": DQ Reason"),Recording_ResultList,(F$5+3),0)</f>
        <v>0</v>
      </c>
      <c r="F159" s="529"/>
      <c r="G159" s="530"/>
      <c r="H159" s="528">
        <f>VLOOKUP(($B156 &amp; ": DQ Reason"),Recording_ResultList,(I$5+3),0)</f>
        <v>0</v>
      </c>
      <c r="I159" s="529"/>
      <c r="J159" s="530"/>
      <c r="K159" s="528">
        <f>VLOOKUP(($B156 &amp; ": DQ Reason"),Recording_ResultList,(L$5+3),0)</f>
        <v>0</v>
      </c>
      <c r="L159" s="529"/>
      <c r="M159" s="530"/>
      <c r="N159" s="528">
        <f>VLOOKUP(($B156 &amp; ": DQ Reason"),Recording_ResultList,(O$5+3),0)</f>
        <v>0</v>
      </c>
      <c r="O159" s="529"/>
      <c r="P159" s="530"/>
      <c r="Q159" s="528">
        <f>VLOOKUP(($B156 &amp; ": DQ Reason"),Recording_ResultList,(R$5+3),0)</f>
        <v>0</v>
      </c>
      <c r="R159" s="529"/>
      <c r="S159" s="530"/>
      <c r="T159" s="528">
        <f>VLOOKUP(($B156 &amp; ": DQ Reason"),Recording_ResultList,(U$5+3),0)</f>
        <v>0</v>
      </c>
      <c r="U159" s="529"/>
      <c r="V159" s="530"/>
      <c r="W159" s="528">
        <f>VLOOKUP(($B156 &amp; ": DQ Reason"),Recording_ResultList,(X$5+3),0)</f>
        <v>0</v>
      </c>
      <c r="X159" s="529"/>
      <c r="Y159" s="530"/>
      <c r="Z159" s="528">
        <f>VLOOKUP(($B156 &amp; ": DQ Reason"),Recording_ResultList,(AA$5+3),0)</f>
        <v>0</v>
      </c>
      <c r="AA159" s="529"/>
      <c r="AB159" s="530"/>
      <c r="AC159" s="93">
        <f>COUNTIF(E159:AB159, "&gt;0")</f>
        <v>0</v>
      </c>
    </row>
    <row r="160" spans="1:38" ht="15" customHeight="1" thickBot="1">
      <c r="A160" s="131">
        <f>A156+1</f>
        <v>38</v>
      </c>
      <c r="B160" s="531">
        <f>A160</f>
        <v>38</v>
      </c>
      <c r="C160" s="534" t="str">
        <f>IF(HSL_Format="Majors",IF(HSL_Division=1,VLOOKUP(B160,HMLD1_EventList,3,0),IF(HSL_Division=2,VLOOKUP(B160,HMLD2_EventList,3,0),VLOOKUP(B160,HMLD3_EventList,3,0))),IF(HSL_Division=1,VLOOKUP(B160,NutsD1_EventList,3,0),IF(HSL_Division=2,VLOOKUP(B160,NutsD2_EventList,3,0),VLOOKUP(B160,NutsD3_EventList,3,0)))) &amp; " " &amp; IF(HSL_Format="Majors",IF(HSL_Division=1,VLOOKUP(B160,HMLD1_EventList,2,0),IF(HSL_Division=2,VLOOKUP(B160,HMLD2_EventList,2,0),VLOOKUP(B160,HMLD3_EventList,2,0))),IF(HSL_Division=1,VLOOKUP(B160,NutsD1_EventList,2,0),IF(HSL_Division=2,VLOOKUP(B160,NutsD2_EventList,2,0),VLOOKUP(B160,NutsD3_EventList,2,0))))</f>
        <v>Boys Under 13s</v>
      </c>
      <c r="D160" s="535"/>
      <c r="E160" s="96">
        <f>IF(E163 = 0,(0+TEXT(VLOOKUP($B160,Recording_ResultList,F$5+3,0),"00\:00\.00")),0+TEXT(DQRaceTime,"00\:00\.00"))</f>
        <v>4.1192129629629635E-4</v>
      </c>
      <c r="F160" s="98">
        <f>IF($E160=0,0,IF(E$6=0,0,IF($E160&lt;1,SUM(($E160&gt;$H160),($E160&gt;$K160),($E160&gt;$N160),($E160&gt;$Q160),($E160&gt;$T160),($E160&gt;$W160),($E160&gt;$Z160),($E160&gt;$DD160)))-EmptyLanes))</f>
        <v>1</v>
      </c>
      <c r="G160" s="99">
        <f>IF(E160=0,0,IF(E$6=0,0,IF(F160=0,0,IF(E163&gt;0,GalaDQPoints,VLOOKUP((F160+IF(F160=1,($AD160/10),IF(F160=2,($AE160/10),IF(F160=3,($AF160/10),IF(F160=4,($AG160/10),IF(F160=5,($AH160/10),IF(F160=6,($AI160/10),IF(F160=7,($AJ160/10),IF(F160=8,($AK160/10)))))))))),EventPointsList,2)))))</f>
        <v>1</v>
      </c>
      <c r="H160" s="96">
        <f>IF(H163 = 0,(0+TEXT(VLOOKUP($B160,Recording_ResultList,I$5+3,0),"00\:00\.00")),0+TEXT(DQRaceTime,"00\:00\.00"))</f>
        <v>4.2754629629629626E-4</v>
      </c>
      <c r="I160" s="98">
        <f>IF($H160=0,0,IF(H$6=0,0,IF($H160&lt;1,SUM(($H160&gt;$E160),($H160&gt;$K160),($H160&gt;$N160),($H160&gt;$Q160),($H160&gt;$T160),($H160&gt;$W160),($H160&gt;$Z160),($H160&gt;$DD160)))-EmptyLanes))</f>
        <v>3</v>
      </c>
      <c r="J160" s="99">
        <f>IF(H160=0,0,IF(H$6=0,0,IF(I160=0,0,IF(H163&gt;0,GalaDQPoints,VLOOKUP((I160+IF(I160=1,($AD160/10),IF(I160=2,($AE160/10),IF(I160=3,($AF160/10),IF(I160=4,($AG160/10),IF(I160=5,($AH160/10),IF(I160=6,($AI160/10),IF(I160=7,($AJ160/10),IF(I160=8,($AK160/10)))))))))),EventPointsList,2)))))</f>
        <v>3</v>
      </c>
      <c r="K160" s="96">
        <f>IF(K163 = 0,(0+TEXT(VLOOKUP($B160,Recording_ResultList,L$5+3,0),"00\:00\.00")),0+TEXT(DQRaceTime,"00\:00\.00"))</f>
        <v>4.6770833333333338E-4</v>
      </c>
      <c r="L160" s="98">
        <f>IF($K160=0,0,IF(K$6=0,0,IF($K160&lt;1,SUM(($K160&gt;$E160),($K160&gt;$H160),($K160&gt;$N160),($K160&gt;$Q160),($K160&gt;$T160),($K160&gt;$W160),($K160&gt;$Z160),($K160&gt;$DD160)))-EmptyLanes))</f>
        <v>6</v>
      </c>
      <c r="M160" s="99">
        <f>IF(K160=0,0,IF(K$6=0,0,IF(L160=0,0,IF(K163&gt;0,GalaDQPoints,VLOOKUP((L160+IF(L160=1,($AD160/10),IF(L160=2,($AE160/10),IF(L160=3,($AF160/10),IF(L160=4,($AG160/10),IF(L160=5,($AH160/10),IF(L160=6,($AI160/10),IF(L160=7,($AJ160/10),IF(L160=8,($AK160/10)))))))))),EventPointsList,2)))))</f>
        <v>6</v>
      </c>
      <c r="N160" s="96">
        <f>IF(N163 = 0,(0+TEXT(VLOOKUP($B160,Recording_ResultList,O$5+3,0),"00\:00\.00")),0+TEXT(DQRaceTime,"00\:00\.00"))</f>
        <v>4.6145833333333331E-4</v>
      </c>
      <c r="O160" s="98">
        <f>IF($N160=0,0,IF(N$6=0,0,IF($N160&lt;1,SUM(($N160&gt;$E160),($N160&gt;$H160),($N160&gt;$K160),($N160&gt;$Q160),($N160&gt;$T160),($N160&gt;$W160),($N160&gt;$Z160),($N160&gt;$DD160)))-EmptyLanes))</f>
        <v>5</v>
      </c>
      <c r="P160" s="99">
        <f>IF(N160=0,0,IF(N$6=0,0,IF(O160=0,0,IF(N163&gt;0,GalaDQPoints,VLOOKUP((O160+IF(O160=1,($AD160/10),IF(O160=2,($AE160/10),IF(O160=3,($AF160/10),IF(O160=4,($AG160/10),IF(O160=5,($AH160/10),IF(O160=6,($AI160/10),IF(O160=7,($AJ160/10),IF(O160=8,($AK160/10)))))))))),EventPointsList,2)))))</f>
        <v>5</v>
      </c>
      <c r="Q160" s="96">
        <f>IF(Q163 = 0,(0+TEXT(VLOOKUP($B160,Recording_ResultList,R$5+3,0),"00\:00\.00")),0+TEXT(DQRaceTime,"00\:00\.00"))</f>
        <v>4.1851851851851843E-4</v>
      </c>
      <c r="R160" s="98">
        <f>IF($Q160=0,0,IF(Q$6=0,0,IF($Q160&lt;1,SUM(($Q160&gt;$E160),($Q160&gt;$H160),($Q160&gt;$K160),($Q160&gt;$N160),($Q160&gt;$T160),($Q160&gt;$W160),($Q160&gt;$Z160),($Q160&gt;$DD160)))-EmptyLanes))</f>
        <v>2</v>
      </c>
      <c r="S160" s="99">
        <f>IF(Q160=0,0,IF(Q$6=0,0,IF(R160=0,0,IF(Q163&gt;0,GalaDQPoints,VLOOKUP((R160+IF(R160=1,($AD160/10),IF(R160=2,($AE160/10),IF(R160=3,($AF160/10),IF(R160=4,($AG160/10),IF(R160=5,($AH160/10),IF(R160=6,($AI160/10),IF(R160=7,($AJ160/10),IF(R160=8,($AK160/10)))))))))),EventPointsList,2)))))</f>
        <v>2</v>
      </c>
      <c r="T160" s="96">
        <f>IF(T163 = 0,(0+TEXT(VLOOKUP($B160,Recording_ResultList,U$5+3,0),"00\:00\.00")),0+TEXT(DQRaceTime,"00\:00\.00"))</f>
        <v>5.2048611111111111E-4</v>
      </c>
      <c r="U160" s="98">
        <f>IF($T160=0,0,IF(T$6=0,0,IF($Q160&lt;1,SUM(($T160&gt;$E160),($T160&gt;$H160),($T160&gt;$K160),($T160&gt;$N160),($T160&gt;$Q160),($T160&gt;$W160),($T160&gt;$Z160),($T160&gt;$DD160)))-EmptyLanes))</f>
        <v>7</v>
      </c>
      <c r="V160" s="99">
        <f>IF(T160=0,0,IF(T$6=0,0,IF(U160=0,0,IF(T163&gt;0,GalaDQPoints,VLOOKUP((U160+IF(U160=1,($AD160/10),IF(U160=2,($AE160/10),IF(U160=3,($AF160/10),IF(U160=4,($AG160/10),IF(U160=5,($AH160/10),IF(U160=6,($AI160/10),IF(U160=7,($AJ160/10),IF(U160=8,($AK160/10)))))))))),EventPointsList,2)))))</f>
        <v>7</v>
      </c>
      <c r="W160" s="96">
        <f>IF(W163 = 0,(0+TEXT(VLOOKUP($B160,Recording_ResultList,X$5+3,0),"00\:00\.00")),0+TEXT(DQRaceTime,"00\:00\.00"))</f>
        <v>4.4386574074074077E-4</v>
      </c>
      <c r="X160" s="98">
        <f>IF($W160=0,0,IF(W$6=0,0,IF($W160&lt;1,SUM(($W160&gt;$E160),($W160&gt;$H160),($W160&gt;$K160),($W160&gt;$N160),($W160&gt;$Q160),($W160&gt;$T160),($W160&gt;$Z160),($W160&gt;$DD160)))-EmptyLanes))</f>
        <v>4</v>
      </c>
      <c r="Y160" s="99">
        <f>IF(W160=0,0,IF(W$6=0,0,IF(X160=0,0,IF(W163&gt;0,GalaDQPoints,VLOOKUP((X160+IF(X160=1,($AD160/10),IF(X160=2,($AE160/10),IF(X160=3,($AF160/10),IF(X160=4,($AG160/10),IF(X160=5,($AH160/10),IF(X160=6,($AI160/10),IF(X160=7,($AJ160/10),IF(X160=8,($AK160/10)))))))))),EventPointsList,2)))))</f>
        <v>4</v>
      </c>
      <c r="Z160" s="96">
        <f>IF(Z163 = 0,(0+TEXT(VLOOKUP($B160,Recording_ResultList,AA$5+3,0),"00\:00\.00")),0+TEXT(DQRaceTime,"00\:00\.00"))</f>
        <v>4.1666550925925923E-2</v>
      </c>
      <c r="AA160" s="98">
        <f>IF($Z160=0,0,IF(Z$6=0,0,IF($Z160&lt;1,SUM(($Z160&gt;$E160),($Z160&gt;$H160),($Z160&gt;$K160),($Z160&gt;$N160),($Z160&gt;$Q160),($Z160&gt;$T160),($Z160&gt;$W160),($Z160&gt;$DD160)))-EmptyLanes))</f>
        <v>8</v>
      </c>
      <c r="AB160" s="100">
        <f>IF(Z160=0,0,IF(Z$6=0,0,IF(AA160=0,0,IF(Z163&gt;0,GalaDQPoints,VLOOKUP((AA160+IF(AA160=1,($AD160/10),IF(AA160=2,($AE160/10),IF(AA160=3,($AF160/10),IF(AA160=4,($AG160/10),IF(AA160=5,($AH160/10),IF(AA160=6,($AI160/10),IF(AA160=7,($AJ160/10),IF(AA160=8,($AK160/10)))))))))),EventPointsList,2)))))</f>
        <v>9</v>
      </c>
      <c r="AD160" s="121">
        <f>COUNTIF($F160,1) +COUNTIF($I160, 1)  + COUNTIF($L160, 1)+ COUNTIF($O160, 1)+ COUNTIF($R160, 1)+ COUNTIF($U160, 1)+ COUNTIF($X160, 1)+ COUNTIF($AA160,1)</f>
        <v>1</v>
      </c>
      <c r="AE160" s="122">
        <f>COUNTIF($F160,2) +COUNTIF($I160, 2)  + COUNTIF($L160, 2)+ COUNTIF($O160,2)+ COUNTIF($R160, 2)+ COUNTIF($U160, 2)+ COUNTIF($X160, 2)+ COUNTIF($AA160,2)</f>
        <v>1</v>
      </c>
      <c r="AF160" s="122">
        <f>COUNTIF($F160,3) +COUNTIF($I160, 3)  + COUNTIF($L160, 3)+ COUNTIF($O160, 3)+ COUNTIF($R160, 3)+ COUNTIF($U160, 3)+ COUNTIF($X160, 3)+ COUNTIF($AA160,3)</f>
        <v>1</v>
      </c>
      <c r="AG160" s="122">
        <f>COUNTIF($F160,4) +COUNTIF($I160, 4)  + COUNTIF($L160, 4)+ COUNTIF($O160, 4)+ COUNTIF($R160, 4)+ COUNTIF($U160, 4)+ COUNTIF($X160, 4)+ COUNTIF($AA160,4)</f>
        <v>1</v>
      </c>
      <c r="AH160" s="122">
        <f>COUNTIF($F160,5) +COUNTIF($I160, 5)  + COUNTIF($L160, 5)+ COUNTIF($O160, 5)+ COUNTIF($R160, 5)+ COUNTIF($U160, 5)+ COUNTIF($X160, 5)+ COUNTIF($AA160,5)</f>
        <v>1</v>
      </c>
      <c r="AI160" s="122">
        <f>COUNTIF($F160,6) +COUNTIF($I160, 6)  + COUNTIF($L160, 6)+ COUNTIF($O160, 6)+ COUNTIF($R160, 6)+ COUNTIF($U160, 6)+ COUNTIF($X160, 6)+ COUNTIF($AA160,6)</f>
        <v>1</v>
      </c>
      <c r="AJ160" s="122">
        <f>COUNTIF($F160,7) +COUNTIF($I160, 7)  + COUNTIF($L160, 7)+ COUNTIF($O160, 7)+ COUNTIF($R160, 7)+ COUNTIF($U160, 7)+ COUNTIF($X160, 7)+ COUNTIF($AA160,7)</f>
        <v>1</v>
      </c>
      <c r="AK160" s="123">
        <f>COUNTIF($F160,8) +COUNTIF($I160, 8)  + COUNTIF($L160, 8)+ COUNTIF($O160, 8)+ COUNTIF($R160, 8)+ COUNTIF($U160, 8)+ COUNTIF($X160, 8)+ COUNTIF($AA160,8)</f>
        <v>1</v>
      </c>
      <c r="AL160" s="70"/>
    </row>
    <row r="161" spans="1:38" ht="15.75" customHeight="1">
      <c r="A161" s="131">
        <f>A157+1</f>
        <v>38</v>
      </c>
      <c r="B161" s="532"/>
      <c r="C161" s="520" t="str">
        <f>IF(HSL_Format="Majors",IF(HSL_Division=1,VLOOKUP(B160,HMLD1_EventList,4,0),IF(HSL_Division=2,VLOOKUP(B160,HMLD2_EventList,4,0),VLOOKUP(B160,HMLD3_EventList,4,0))),IF(HSL_Division=1,VLOOKUP(B160,NutsD1_EventList,4,0),IF(HSL_Division=2,VLOOKUP(B160,NutsD2_EventList,4,0),VLOOKUP(B160,NutsD3_EventList,4,0)))) &amp; " " &amp; IF(HSL_Format="Majors",IF(HSL_Division=1,VLOOKUP(B160,HMLD1_EventList,5,0),IF(HSL_Division=2,VLOOKUP(B160,HMLD2_EventList,5,0),VLOOKUP(B160,HMLD3_EventList,5,0))),IF(HSL_Division=1,VLOOKUP(B160,NutsD1_EventList,5,0),IF(HSL_Division=2,VLOOKUP(B160,NutsD2_EventList,5,0),VLOOKUP(B160,NutsD3_EventList,5,0))))</f>
        <v>50m Butterfly</v>
      </c>
      <c r="D161" s="536"/>
      <c r="E161" s="524" t="str">
        <f>IF(IFERROR(SEARCH("Relay",$C161),0) = 0, IF(IFERROR(SEARCH("Squadron",$C161),0) = 0, VLOOKUP($B160,Lane1_Swimmers,2,0), "Squadron"), "Relay Team")</f>
        <v>Nathan Whiting</v>
      </c>
      <c r="F161" s="525"/>
      <c r="G161" s="526"/>
      <c r="H161" s="524" t="str">
        <f>IF(IFERROR(SEARCH("Relay",$C161),0) = 0, IF(IFERROR(SEARCH("Squadron",$C161),0) = 0, VLOOKUP($B160,Lane2_Swimmers,2,0), "Squadron"), "Relay Team")</f>
        <v>Tom Holmes-Higgin</v>
      </c>
      <c r="I161" s="525"/>
      <c r="J161" s="526"/>
      <c r="K161" s="524" t="str">
        <f>IF(IFERROR(SEARCH("Relay",$C161),0) = 0, IF(IFERROR(SEARCH("Squadron",$C161),0) = 0, VLOOKUP($B160,Lane3_Swimmers,2,0), "Squadron"), "Relay Team")</f>
        <v>Joseph Sutton</v>
      </c>
      <c r="L161" s="525"/>
      <c r="M161" s="526"/>
      <c r="N161" s="524" t="str">
        <f>IF(IFERROR(SEARCH("Relay",$C161),0) = 0, IF(IFERROR(SEARCH("Squadron",$C161),0) = 0, VLOOKUP($B160,Lane4_Swimmers,2,0), "Squadron"), "Relay Team")</f>
        <v>Jack Birtwistle</v>
      </c>
      <c r="O161" s="525"/>
      <c r="P161" s="526"/>
      <c r="Q161" s="524" t="str">
        <f>IF(IFERROR(SEARCH("Relay",$C161),0) = 0, IF(IFERROR(SEARCH("Squadron",$C161),0) = 0, VLOOKUP($B160,Lane5_Swimmers,2,0), "Squadron"), "Relay Team")</f>
        <v>Jake Evans</v>
      </c>
      <c r="R161" s="525"/>
      <c r="S161" s="526"/>
      <c r="T161" s="524" t="str">
        <f>IF(IFERROR(SEARCH("Relay",$C161),0) = 0, IF(IFERROR(SEARCH("Squadron",$C161),0) = 0, VLOOKUP($B160,Lane6_Swimmers,2,0), "Squadron"), "Relay Team")</f>
        <v>Oliver Denton-Sparke</v>
      </c>
      <c r="U161" s="525"/>
      <c r="V161" s="526"/>
      <c r="W161" s="524" t="str">
        <f>IF(IFERROR(SEARCH("Relay",$C161),0) = 0, IF(IFERROR(SEARCH("Squadron",$C161),0) = 0, VLOOKUP($B160,Lane7_Swimmers,2,0), "Squadron"), "Relay Team")</f>
        <v>Ryan Wall</v>
      </c>
      <c r="X161" s="525"/>
      <c r="Y161" s="526"/>
      <c r="Z161" s="524" t="str">
        <f>IF(IFERROR(SEARCH("Relay",$C161),0) = 0, IF(IFERROR(SEARCH("Squadron",$C161),0) = 0, VLOOKUP($B160,Lane7_Swimmers,2,0), "Squadron"), "Relay Team")</f>
        <v>Ryan Wall</v>
      </c>
      <c r="AA161" s="525"/>
      <c r="AB161" s="527"/>
    </row>
    <row r="162" spans="1:38" ht="15.75" customHeight="1">
      <c r="A162" s="131" t="str">
        <f>TEXT(B160, "#0") &amp; ":Placing"</f>
        <v>38:Placing</v>
      </c>
      <c r="B162" s="532"/>
      <c r="C162" s="520" t="s">
        <v>135</v>
      </c>
      <c r="D162" s="521"/>
      <c r="E162" s="126">
        <f>VLOOKUP(($B160 &amp; ":Placing"),Recording_ResultList,(F$5+3),0)</f>
        <v>1</v>
      </c>
      <c r="F162" s="522">
        <f>F160</f>
        <v>1</v>
      </c>
      <c r="G162" s="523"/>
      <c r="H162" s="126">
        <f>VLOOKUP(($B160 &amp; ":Placing"),Recording_ResultList,(I$5+3),0)</f>
        <v>3</v>
      </c>
      <c r="I162" s="522">
        <f>I160</f>
        <v>3</v>
      </c>
      <c r="J162" s="523"/>
      <c r="K162" s="126">
        <f>VLOOKUP(($B160 &amp; ":Placing"),Recording_ResultList,(L$5+3),0)</f>
        <v>6</v>
      </c>
      <c r="L162" s="522">
        <f>L160</f>
        <v>6</v>
      </c>
      <c r="M162" s="523"/>
      <c r="N162" s="126">
        <f>VLOOKUP(($B160 &amp; ":Placing"),Recording_ResultList,(O$5+3),0)</f>
        <v>5</v>
      </c>
      <c r="O162" s="522">
        <f>O160</f>
        <v>5</v>
      </c>
      <c r="P162" s="523"/>
      <c r="Q162" s="126">
        <f>VLOOKUP(($B160 &amp; ":Placing"),Recording_ResultList,(R$5+3),0)</f>
        <v>2</v>
      </c>
      <c r="R162" s="522">
        <f>R160</f>
        <v>2</v>
      </c>
      <c r="S162" s="523"/>
      <c r="T162" s="126">
        <f>VLOOKUP(($B160 &amp; ":Placing"),Recording_ResultList,(U$5+3),0)</f>
        <v>7</v>
      </c>
      <c r="U162" s="522">
        <f>U160</f>
        <v>7</v>
      </c>
      <c r="V162" s="523"/>
      <c r="W162" s="126">
        <f>VLOOKUP(($B160 &amp; ":Placing"),Recording_ResultList,(X$5+3),0)</f>
        <v>4</v>
      </c>
      <c r="X162" s="522">
        <f>X160</f>
        <v>4</v>
      </c>
      <c r="Y162" s="523"/>
      <c r="Z162" s="126">
        <f>VLOOKUP(($B160 &amp; ":Placing"),Recording_ResultList,(AA$5+3),0)</f>
        <v>0</v>
      </c>
      <c r="AA162" s="522">
        <f>AA160</f>
        <v>8</v>
      </c>
      <c r="AB162" s="523"/>
    </row>
    <row r="163" spans="1:38" ht="16" customHeight="1" thickBot="1">
      <c r="A163" s="131">
        <f>A159+1</f>
        <v>38</v>
      </c>
      <c r="B163" s="533"/>
      <c r="C163" s="537" t="s">
        <v>122</v>
      </c>
      <c r="D163" s="538"/>
      <c r="E163" s="528">
        <f>VLOOKUP(($B160 &amp; ": DQ Reason"),Recording_ResultList,(F$5+3),0)</f>
        <v>0</v>
      </c>
      <c r="F163" s="529"/>
      <c r="G163" s="530"/>
      <c r="H163" s="528">
        <f>VLOOKUP(($B160 &amp; ": DQ Reason"),Recording_ResultList,(I$5+3),0)</f>
        <v>0</v>
      </c>
      <c r="I163" s="529"/>
      <c r="J163" s="530"/>
      <c r="K163" s="528">
        <f>VLOOKUP(($B160 &amp; ": DQ Reason"),Recording_ResultList,(L$5+3),0)</f>
        <v>0</v>
      </c>
      <c r="L163" s="529"/>
      <c r="M163" s="530"/>
      <c r="N163" s="528">
        <f>VLOOKUP(($B160 &amp; ": DQ Reason"),Recording_ResultList,(O$5+3),0)</f>
        <v>0</v>
      </c>
      <c r="O163" s="529"/>
      <c r="P163" s="530"/>
      <c r="Q163" s="528">
        <f>VLOOKUP(($B160 &amp; ": DQ Reason"),Recording_ResultList,(R$5+3),0)</f>
        <v>0</v>
      </c>
      <c r="R163" s="529"/>
      <c r="S163" s="530"/>
      <c r="T163" s="528">
        <f>VLOOKUP(($B160 &amp; ": DQ Reason"),Recording_ResultList,(U$5+3),0)</f>
        <v>0</v>
      </c>
      <c r="U163" s="529"/>
      <c r="V163" s="530"/>
      <c r="W163" s="528">
        <f>VLOOKUP(($B160 &amp; ": DQ Reason"),Recording_ResultList,(X$5+3),0)</f>
        <v>0</v>
      </c>
      <c r="X163" s="529"/>
      <c r="Y163" s="530"/>
      <c r="Z163" s="528">
        <f>VLOOKUP(($B160 &amp; ": DQ Reason"),Recording_ResultList,(AA$5+3),0)</f>
        <v>8.4</v>
      </c>
      <c r="AA163" s="529"/>
      <c r="AB163" s="530"/>
      <c r="AC163" s="93">
        <f>COUNTIF(E163:AB163, "&gt;0")</f>
        <v>1</v>
      </c>
    </row>
    <row r="164" spans="1:38" ht="15" customHeight="1" thickBot="1">
      <c r="A164" s="131">
        <f>A160+1</f>
        <v>39</v>
      </c>
      <c r="B164" s="531">
        <f>A164</f>
        <v>39</v>
      </c>
      <c r="C164" s="534" t="str">
        <f>IF(HSL_Format="Majors",IF(HSL_Division=1,VLOOKUP(B164,HMLD1_EventList,3,0),IF(HSL_Division=2,VLOOKUP(B164,HMLD2_EventList,3,0),VLOOKUP(B164,HMLD3_EventList,3,0))),IF(HSL_Division=1,VLOOKUP(B164,NutsD1_EventList,3,0),IF(HSL_Division=2,VLOOKUP(B164,NutsD2_EventList,3,0),VLOOKUP(B164,NutsD3_EventList,3,0)))) &amp; " " &amp; IF(HSL_Format="Majors",IF(HSL_Division=1,VLOOKUP(B164,HMLD1_EventList,2,0),IF(HSL_Division=2,VLOOKUP(B164,HMLD2_EventList,2,0),VLOOKUP(B164,HMLD3_EventList,2,0))),IF(HSL_Division=1,VLOOKUP(B164,NutsD1_EventList,2,0),IF(HSL_Division=2,VLOOKUP(B164,NutsD2_EventList,2,0),VLOOKUP(B164,NutsD3_EventList,2,0))))</f>
        <v>Girls 9 Years</v>
      </c>
      <c r="D164" s="535"/>
      <c r="E164" s="96">
        <f>IF(E167 = 0,(0+TEXT(VLOOKUP($B164,Recording_ResultList,F$5+3,0),"00\:00\.00")),0+TEXT(DQRaceTime,"00\:00\.00"))</f>
        <v>4.1666550925925923E-2</v>
      </c>
      <c r="F164" s="98">
        <f>IF($E164=0,0,IF(E$6=0,0,IF($E164&lt;1,SUM(($E164&gt;$H164),($E164&gt;$K164),($E164&gt;$N164),($E164&gt;$Q164),($E164&gt;$T164),($E164&gt;$W164),($E164&gt;$Z164),($E164&gt;$DD164)))-EmptyLanes))</f>
        <v>5</v>
      </c>
      <c r="G164" s="99">
        <f>IF(E164=0,0,IF(E$6=0,0,IF(F164=0,0,IF(E167&gt;0,GalaDQPoints,VLOOKUP((F164+IF(F164=1,($AD164/10),IF(F164=2,($AE164/10),IF(F164=3,($AF164/10),IF(F164=4,($AG164/10),IF(F164=5,($AH164/10),IF(F164=6,($AI164/10),IF(F164=7,($AJ164/10),IF(F164=8,($AK164/10)))))))))),EventPointsList,2)))))</f>
        <v>9</v>
      </c>
      <c r="H164" s="96">
        <f>IF(H167 = 0,(0+TEXT(VLOOKUP($B164,Recording_ResultList,I$5+3,0),"00\:00\.00")),0+TEXT(DQRaceTime,"00\:00\.00"))</f>
        <v>4.1666550925925923E-2</v>
      </c>
      <c r="I164" s="98">
        <f>IF($H164=0,0,IF(H$6=0,0,IF($H164&lt;1,SUM(($H164&gt;$E164),($H164&gt;$K164),($H164&gt;$N164),($H164&gt;$Q164),($H164&gt;$T164),($H164&gt;$W164),($H164&gt;$Z164),($H164&gt;$DD164)))-EmptyLanes))</f>
        <v>5</v>
      </c>
      <c r="J164" s="99">
        <f>IF(H164=0,0,IF(H$6=0,0,IF(I164=0,0,IF(H167&gt;0,GalaDQPoints,VLOOKUP((I164+IF(I164=1,($AD164/10),IF(I164=2,($AE164/10),IF(I164=3,($AF164/10),IF(I164=4,($AG164/10),IF(I164=5,($AH164/10),IF(I164=6,($AI164/10),IF(I164=7,($AJ164/10),IF(I164=8,($AK164/10)))))))))),EventPointsList,2)))))</f>
        <v>9</v>
      </c>
      <c r="K164" s="96">
        <f>IF(K167 = 0,(0+TEXT(VLOOKUP($B164,Recording_ResultList,L$5+3,0),"00\:00\.00")),0+TEXT(DQRaceTime,"00\:00\.00"))</f>
        <v>4.1666550925925923E-2</v>
      </c>
      <c r="L164" s="98">
        <f>IF($K164=0,0,IF(K$6=0,0,IF($K164&lt;1,SUM(($K164&gt;$E164),($K164&gt;$H164),($K164&gt;$N164),($K164&gt;$Q164),($K164&gt;$T164),($K164&gt;$W164),($K164&gt;$Z164),($K164&gt;$DD164)))-EmptyLanes))</f>
        <v>5</v>
      </c>
      <c r="M164" s="99">
        <f>IF(K164=0,0,IF(K$6=0,0,IF(L164=0,0,IF(K167&gt;0,GalaDQPoints,VLOOKUP((L164+IF(L164=1,($AD164/10),IF(L164=2,($AE164/10),IF(L164=3,($AF164/10),IF(L164=4,($AG164/10),IF(L164=5,($AH164/10),IF(L164=6,($AI164/10),IF(L164=7,($AJ164/10),IF(L164=8,($AK164/10)))))))))),EventPointsList,2)))))</f>
        <v>9</v>
      </c>
      <c r="N164" s="96">
        <f>IF(N167 = 0,(0+TEXT(VLOOKUP($B164,Recording_ResultList,O$5+3,0),"00\:00\.00")),0+TEXT(DQRaceTime,"00\:00\.00"))</f>
        <v>1.0675925925925924E-3</v>
      </c>
      <c r="O164" s="98">
        <f>IF($N164=0,0,IF(N$6=0,0,IF($N164&lt;1,SUM(($N164&gt;$E164),($N164&gt;$H164),($N164&gt;$K164),($N164&gt;$Q164),($N164&gt;$T164),($N164&gt;$W164),($N164&gt;$Z164),($N164&gt;$DD164)))-EmptyLanes))</f>
        <v>1</v>
      </c>
      <c r="P164" s="99">
        <f>IF(N164=0,0,IF(N$6=0,0,IF(O164=0,0,IF(N167&gt;0,GalaDQPoints,VLOOKUP((O164+IF(O164=1,($AD164/10),IF(O164=2,($AE164/10),IF(O164=3,($AF164/10),IF(O164=4,($AG164/10),IF(O164=5,($AH164/10),IF(O164=6,($AI164/10),IF(O164=7,($AJ164/10),IF(O164=8,($AK164/10)))))))))),EventPointsList,2)))))</f>
        <v>1</v>
      </c>
      <c r="Q164" s="96">
        <f>IF(Q167 = 0,(0+TEXT(VLOOKUP($B164,Recording_ResultList,R$5+3,0),"00\:00\.00")),0+TEXT(DQRaceTime,"00\:00\.00"))</f>
        <v>1.1284722222222223E-3</v>
      </c>
      <c r="R164" s="98">
        <f>IF($Q164=0,0,IF(Q$6=0,0,IF($Q164&lt;1,SUM(($Q164&gt;$E164),($Q164&gt;$H164),($Q164&gt;$K164),($Q164&gt;$N164),($Q164&gt;$T164),($Q164&gt;$W164),($Q164&gt;$Z164),($Q164&gt;$DD164)))-EmptyLanes))</f>
        <v>4</v>
      </c>
      <c r="S164" s="99">
        <f>IF(Q164=0,0,IF(Q$6=0,0,IF(R164=0,0,IF(Q167&gt;0,GalaDQPoints,VLOOKUP((R164+IF(R164=1,($AD164/10),IF(R164=2,($AE164/10),IF(R164=3,($AF164/10),IF(R164=4,($AG164/10),IF(R164=5,($AH164/10),IF(R164=6,($AI164/10),IF(R164=7,($AJ164/10),IF(R164=8,($AK164/10)))))))))),EventPointsList,2)))))</f>
        <v>4</v>
      </c>
      <c r="T164" s="96">
        <f>IF(T167 = 0,(0+TEXT(VLOOKUP($B164,Recording_ResultList,U$5+3,0),"00\:00\.00")),0+TEXT(DQRaceTime,"00\:00\.00"))</f>
        <v>1.1216435185185186E-3</v>
      </c>
      <c r="U164" s="98">
        <f>IF($T164=0,0,IF(T$6=0,0,IF($Q164&lt;1,SUM(($T164&gt;$E164),($T164&gt;$H164),($T164&gt;$K164),($T164&gt;$N164),($T164&gt;$Q164),($T164&gt;$W164),($T164&gt;$Z164),($T164&gt;$DD164)))-EmptyLanes))</f>
        <v>3</v>
      </c>
      <c r="V164" s="99">
        <f>IF(T164=0,0,IF(T$6=0,0,IF(U164=0,0,IF(T167&gt;0,GalaDQPoints,VLOOKUP((U164+IF(U164=1,($AD164/10),IF(U164=2,($AE164/10),IF(U164=3,($AF164/10),IF(U164=4,($AG164/10),IF(U164=5,($AH164/10),IF(U164=6,($AI164/10),IF(U164=7,($AJ164/10),IF(U164=8,($AK164/10)))))))))),EventPointsList,2)))))</f>
        <v>3</v>
      </c>
      <c r="W164" s="96">
        <f>IF(W167 = 0,(0+TEXT(VLOOKUP($B164,Recording_ResultList,X$5+3,0),"00\:00\.00")),0+TEXT(DQRaceTime,"00\:00\.00"))</f>
        <v>1.1046296296296297E-3</v>
      </c>
      <c r="X164" s="98">
        <f>IF($W164=0,0,IF(W$6=0,0,IF($W164&lt;1,SUM(($W164&gt;$E164),($W164&gt;$H164),($W164&gt;$K164),($W164&gt;$N164),($W164&gt;$Q164),($W164&gt;$T164),($W164&gt;$Z164),($W164&gt;$DD164)))-EmptyLanes))</f>
        <v>2</v>
      </c>
      <c r="Y164" s="99">
        <f>IF(W164=0,0,IF(W$6=0,0,IF(X164=0,0,IF(W167&gt;0,GalaDQPoints,VLOOKUP((X164+IF(X164=1,($AD164/10),IF(X164=2,($AE164/10),IF(X164=3,($AF164/10),IF(X164=4,($AG164/10),IF(X164=5,($AH164/10),IF(X164=6,($AI164/10),IF(X164=7,($AJ164/10),IF(X164=8,($AK164/10)))))))))),EventPointsList,2)))))</f>
        <v>2</v>
      </c>
      <c r="Z164" s="96">
        <f>IF(Z167 = 0,(0+TEXT(VLOOKUP($B164,Recording_ResultList,AA$5+3,0),"00\:00\.00")),0+TEXT(DQRaceTime,"00\:00\.00"))</f>
        <v>4.1666550925925923E-2</v>
      </c>
      <c r="AA164" s="98">
        <f>IF($Z164=0,0,IF(Z$6=0,0,IF($Z164&lt;1,SUM(($Z164&gt;$E164),($Z164&gt;$H164),($Z164&gt;$K164),($Z164&gt;$N164),($Z164&gt;$Q164),($Z164&gt;$T164),($Z164&gt;$W164),($Z164&gt;$DD164)))-EmptyLanes))</f>
        <v>5</v>
      </c>
      <c r="AB164" s="100">
        <f>IF(Z164=0,0,IF(Z$6=0,0,IF(AA164=0,0,IF(Z167&gt;0,GalaDQPoints,VLOOKUP((AA164+IF(AA164=1,($AD164/10),IF(AA164=2,($AE164/10),IF(AA164=3,($AF164/10),IF(AA164=4,($AG164/10),IF(AA164=5,($AH164/10),IF(AA164=6,($AI164/10),IF(AA164=7,($AJ164/10),IF(AA164=8,($AK164/10)))))))))),EventPointsList,2)))))</f>
        <v>9</v>
      </c>
      <c r="AD164" s="121">
        <f>COUNTIF($F164,1) +COUNTIF($I164, 1)  + COUNTIF($L164, 1)+ COUNTIF($O164, 1)+ COUNTIF($R164, 1)+ COUNTIF($U164, 1)+ COUNTIF($X164, 1)+ COUNTIF($AA164,1)</f>
        <v>1</v>
      </c>
      <c r="AE164" s="122">
        <f>COUNTIF($F164,2) +COUNTIF($I164, 2)  + COUNTIF($L164, 2)+ COUNTIF($O164,2)+ COUNTIF($R164, 2)+ COUNTIF($U164, 2)+ COUNTIF($X164, 2)+ COUNTIF($AA164,2)</f>
        <v>1</v>
      </c>
      <c r="AF164" s="122">
        <f>COUNTIF($F164,3) +COUNTIF($I164, 3)  + COUNTIF($L164, 3)+ COUNTIF($O164, 3)+ COUNTIF($R164, 3)+ COUNTIF($U164, 3)+ COUNTIF($X164, 3)+ COUNTIF($AA164,3)</f>
        <v>1</v>
      </c>
      <c r="AG164" s="122">
        <f>COUNTIF($F164,4) +COUNTIF($I164, 4)  + COUNTIF($L164, 4)+ COUNTIF($O164, 4)+ COUNTIF($R164, 4)+ COUNTIF($U164, 4)+ COUNTIF($X164, 4)+ COUNTIF($AA164,4)</f>
        <v>1</v>
      </c>
      <c r="AH164" s="122">
        <f>COUNTIF($F164,5) +COUNTIF($I164, 5)  + COUNTIF($L164, 5)+ COUNTIF($O164, 5)+ COUNTIF($R164, 5)+ COUNTIF($U164, 5)+ COUNTIF($X164, 5)+ COUNTIF($AA164,5)</f>
        <v>4</v>
      </c>
      <c r="AI164" s="122">
        <f>COUNTIF($F164,6) +COUNTIF($I164, 6)  + COUNTIF($L164, 6)+ COUNTIF($O164, 6)+ COUNTIF($R164, 6)+ COUNTIF($U164, 6)+ COUNTIF($X164, 6)+ COUNTIF($AA164,6)</f>
        <v>0</v>
      </c>
      <c r="AJ164" s="122">
        <f>COUNTIF($F164,7) +COUNTIF($I164, 7)  + COUNTIF($L164, 7)+ COUNTIF($O164, 7)+ COUNTIF($R164, 7)+ COUNTIF($U164, 7)+ COUNTIF($X164, 7)+ COUNTIF($AA164,7)</f>
        <v>0</v>
      </c>
      <c r="AK164" s="123">
        <f>COUNTIF($F164,8) +COUNTIF($I164, 8)  + COUNTIF($L164, 8)+ COUNTIF($O164, 8)+ COUNTIF($R164, 8)+ COUNTIF($U164, 8)+ COUNTIF($X164, 8)+ COUNTIF($AA164,8)</f>
        <v>0</v>
      </c>
      <c r="AL164" s="70"/>
    </row>
    <row r="165" spans="1:38" ht="15.75" customHeight="1">
      <c r="A165" s="131">
        <f>A161+1</f>
        <v>39</v>
      </c>
      <c r="B165" s="532"/>
      <c r="C165" s="520" t="str">
        <f>IF(HSL_Format="Majors",IF(HSL_Division=1,VLOOKUP(B164,HMLD1_EventList,4,0),IF(HSL_Division=2,VLOOKUP(B164,HMLD2_EventList,4,0),VLOOKUP(B164,HMLD3_EventList,4,0))),IF(HSL_Division=1,VLOOKUP(B164,NutsD1_EventList,4,0),IF(HSL_Division=2,VLOOKUP(B164,NutsD2_EventList,4,0),VLOOKUP(B164,NutsD3_EventList,4,0)))) &amp; " " &amp; IF(HSL_Format="Majors",IF(HSL_Division=1,VLOOKUP(B164,HMLD1_EventList,5,0),IF(HSL_Division=2,VLOOKUP(B164,HMLD2_EventList,5,0),VLOOKUP(B164,HMLD3_EventList,5,0))),IF(HSL_Division=1,VLOOKUP(B164,NutsD1_EventList,5,0),IF(HSL_Division=2,VLOOKUP(B164,NutsD2_EventList,5,0),VLOOKUP(B164,NutsD3_EventList,5,0))))</f>
        <v>4x25m Special Relay</v>
      </c>
      <c r="D165" s="536"/>
      <c r="E165" s="524" t="str">
        <f>IF(IFERROR(SEARCH("Relay",$C165),0) = 0, IF(IFERROR(SEARCH("Squadron",$C165),0) = 0, VLOOKUP($B164,Lane1_Swimmers,2,0), "Squadron"), "Relay Team")</f>
        <v>Relay Team</v>
      </c>
      <c r="F165" s="525"/>
      <c r="G165" s="526"/>
      <c r="H165" s="524" t="str">
        <f>IF(IFERROR(SEARCH("Relay",$C165),0) = 0, IF(IFERROR(SEARCH("Squadron",$C165),0) = 0, VLOOKUP($B164,Lane2_Swimmers,2,0), "Squadron"), "Relay Team")</f>
        <v>Relay Team</v>
      </c>
      <c r="I165" s="525"/>
      <c r="J165" s="526"/>
      <c r="K165" s="524" t="str">
        <f>IF(IFERROR(SEARCH("Relay",$C165),0) = 0, IF(IFERROR(SEARCH("Squadron",$C165),0) = 0, VLOOKUP($B164,Lane3_Swimmers,2,0), "Squadron"), "Relay Team")</f>
        <v>Relay Team</v>
      </c>
      <c r="L165" s="525"/>
      <c r="M165" s="526"/>
      <c r="N165" s="524" t="str">
        <f>IF(IFERROR(SEARCH("Relay",$C165),0) = 0, IF(IFERROR(SEARCH("Squadron",$C165),0) = 0, VLOOKUP($B164,Lane4_Swimmers,2,0), "Squadron"), "Relay Team")</f>
        <v>Relay Team</v>
      </c>
      <c r="O165" s="525"/>
      <c r="P165" s="526"/>
      <c r="Q165" s="524" t="str">
        <f>IF(IFERROR(SEARCH("Relay",$C165),0) = 0, IF(IFERROR(SEARCH("Squadron",$C165),0) = 0, VLOOKUP($B164,Lane5_Swimmers,2,0), "Squadron"), "Relay Team")</f>
        <v>Relay Team</v>
      </c>
      <c r="R165" s="525"/>
      <c r="S165" s="526"/>
      <c r="T165" s="524" t="str">
        <f>IF(IFERROR(SEARCH("Relay",$C165),0) = 0, IF(IFERROR(SEARCH("Squadron",$C165),0) = 0, VLOOKUP($B164,Lane6_Swimmers,2,0), "Squadron"), "Relay Team")</f>
        <v>Relay Team</v>
      </c>
      <c r="U165" s="525"/>
      <c r="V165" s="526"/>
      <c r="W165" s="524" t="str">
        <f>IF(IFERROR(SEARCH("Relay",$C165),0) = 0, IF(IFERROR(SEARCH("Squadron",$C165),0) = 0, VLOOKUP($B164,Lane7_Swimmers,2,0), "Squadron"), "Relay Team")</f>
        <v>Relay Team</v>
      </c>
      <c r="X165" s="525"/>
      <c r="Y165" s="526"/>
      <c r="Z165" s="524" t="str">
        <f>IF(IFERROR(SEARCH("Relay",$C165),0) = 0, IF(IFERROR(SEARCH("Squadron",$C165),0) = 0, VLOOKUP($B164,Lane7_Swimmers,2,0), "Squadron"), "Relay Team")</f>
        <v>Relay Team</v>
      </c>
      <c r="AA165" s="525"/>
      <c r="AB165" s="527"/>
    </row>
    <row r="166" spans="1:38" ht="15.75" customHeight="1">
      <c r="A166" s="131" t="str">
        <f>TEXT(B164, "#0") &amp; ":Placing"</f>
        <v>39:Placing</v>
      </c>
      <c r="B166" s="532"/>
      <c r="C166" s="520" t="s">
        <v>135</v>
      </c>
      <c r="D166" s="521"/>
      <c r="E166" s="126">
        <f>VLOOKUP(($B164 &amp; ":Placing"),Recording_ResultList,(F$5+3),0)</f>
        <v>0</v>
      </c>
      <c r="F166" s="522">
        <f>F164</f>
        <v>5</v>
      </c>
      <c r="G166" s="523"/>
      <c r="H166" s="126">
        <f>VLOOKUP(($B164 &amp; ":Placing"),Recording_ResultList,(I$5+3),0)</f>
        <v>0</v>
      </c>
      <c r="I166" s="522">
        <f>I164</f>
        <v>5</v>
      </c>
      <c r="J166" s="523"/>
      <c r="K166" s="126">
        <f>VLOOKUP(($B164 &amp; ":Placing"),Recording_ResultList,(L$5+3),0)</f>
        <v>0</v>
      </c>
      <c r="L166" s="522">
        <f>L164</f>
        <v>5</v>
      </c>
      <c r="M166" s="523"/>
      <c r="N166" s="126">
        <f>VLOOKUP(($B164 &amp; ":Placing"),Recording_ResultList,(O$5+3),0)</f>
        <v>1</v>
      </c>
      <c r="O166" s="522">
        <f>O164</f>
        <v>1</v>
      </c>
      <c r="P166" s="523"/>
      <c r="Q166" s="126">
        <f>VLOOKUP(($B164 &amp; ":Placing"),Recording_ResultList,(R$5+3),0)</f>
        <v>4</v>
      </c>
      <c r="R166" s="522">
        <f>R164</f>
        <v>4</v>
      </c>
      <c r="S166" s="523"/>
      <c r="T166" s="126">
        <f>VLOOKUP(($B164 &amp; ":Placing"),Recording_ResultList,(U$5+3),0)</f>
        <v>3</v>
      </c>
      <c r="U166" s="522">
        <f>U164</f>
        <v>3</v>
      </c>
      <c r="V166" s="523"/>
      <c r="W166" s="126">
        <f>VLOOKUP(($B164 &amp; ":Placing"),Recording_ResultList,(X$5+3),0)</f>
        <v>2</v>
      </c>
      <c r="X166" s="522">
        <f>X164</f>
        <v>2</v>
      </c>
      <c r="Y166" s="523"/>
      <c r="Z166" s="126">
        <f>VLOOKUP(($B164 &amp; ":Placing"),Recording_ResultList,(AA$5+3),0)</f>
        <v>0</v>
      </c>
      <c r="AA166" s="522">
        <f>AA164</f>
        <v>5</v>
      </c>
      <c r="AB166" s="523"/>
    </row>
    <row r="167" spans="1:38" ht="16" customHeight="1" thickBot="1">
      <c r="A167" s="131">
        <f>A163+1</f>
        <v>39</v>
      </c>
      <c r="B167" s="533"/>
      <c r="C167" s="537" t="s">
        <v>122</v>
      </c>
      <c r="D167" s="538"/>
      <c r="E167" s="528" t="str">
        <f>VLOOKUP(($B164 &amp; ": DQ Reason"),Recording_ResultList,(F$5+3),0)</f>
        <v>DQ OAS</v>
      </c>
      <c r="F167" s="529"/>
      <c r="G167" s="530"/>
      <c r="H167" s="528" t="str">
        <f>VLOOKUP(($B164 &amp; ": DQ Reason"),Recording_ResultList,(I$5+3),0)</f>
        <v>DQ OA</v>
      </c>
      <c r="I167" s="529"/>
      <c r="J167" s="530"/>
      <c r="K167" s="528" t="str">
        <f>VLOOKUP(($B164 &amp; ": DQ Reason"),Recording_ResultList,(L$5+3),0)</f>
        <v>DNS</v>
      </c>
      <c r="L167" s="529"/>
      <c r="M167" s="530"/>
      <c r="N167" s="528">
        <f>VLOOKUP(($B164 &amp; ": DQ Reason"),Recording_ResultList,(O$5+3),0)</f>
        <v>0</v>
      </c>
      <c r="O167" s="529"/>
      <c r="P167" s="530"/>
      <c r="Q167" s="528">
        <f>VLOOKUP(($B164 &amp; ": DQ Reason"),Recording_ResultList,(R$5+3),0)</f>
        <v>0</v>
      </c>
      <c r="R167" s="529"/>
      <c r="S167" s="530"/>
      <c r="T167" s="528">
        <f>VLOOKUP(($B164 &amp; ": DQ Reason"),Recording_ResultList,(U$5+3),0)</f>
        <v>0</v>
      </c>
      <c r="U167" s="529"/>
      <c r="V167" s="530"/>
      <c r="W167" s="528">
        <f>VLOOKUP(($B164 &amp; ": DQ Reason"),Recording_ResultList,(X$5+3),0)</f>
        <v>0</v>
      </c>
      <c r="X167" s="529"/>
      <c r="Y167" s="530"/>
      <c r="Z167" s="528" t="str">
        <f>VLOOKUP(($B164 &amp; ": DQ Reason"),Recording_ResultList,(AA$5+3),0)</f>
        <v>DNS</v>
      </c>
      <c r="AA167" s="529"/>
      <c r="AB167" s="530"/>
      <c r="AC167" s="93">
        <f>COUNTIF(E167:AB167, "&gt;0")</f>
        <v>0</v>
      </c>
    </row>
    <row r="168" spans="1:38" ht="15" customHeight="1" thickBot="1">
      <c r="A168" s="131">
        <f>A164+1</f>
        <v>40</v>
      </c>
      <c r="B168" s="531">
        <f>A168</f>
        <v>40</v>
      </c>
      <c r="C168" s="534" t="str">
        <f>IF(HSL_Format="Majors",IF(HSL_Division=1,VLOOKUP(B168,HMLD1_EventList,3,0),IF(HSL_Division=2,VLOOKUP(B168,HMLD2_EventList,3,0),VLOOKUP(B168,HMLD3_EventList,3,0))),IF(HSL_Division=1,VLOOKUP(B168,NutsD1_EventList,3,0),IF(HSL_Division=2,VLOOKUP(B168,NutsD2_EventList,3,0),VLOOKUP(B168,NutsD3_EventList,3,0)))) &amp; " " &amp; IF(HSL_Format="Majors",IF(HSL_Division=1,VLOOKUP(B168,HMLD1_EventList,2,0),IF(HSL_Division=2,VLOOKUP(B168,HMLD2_EventList,2,0),VLOOKUP(B168,HMLD3_EventList,2,0))),IF(HSL_Division=1,VLOOKUP(B168,NutsD1_EventList,2,0),IF(HSL_Division=2,VLOOKUP(B168,NutsD2_EventList,2,0),VLOOKUP(B168,NutsD3_EventList,2,0))))</f>
        <v>Boys 9 Years</v>
      </c>
      <c r="D168" s="535"/>
      <c r="E168" s="96">
        <f>IF(E171 = 0,(0+TEXT(VLOOKUP($B168,Recording_ResultList,F$5+3,0),"00\:00\.00")),0+TEXT(DQRaceTime,"00\:00\.00"))</f>
        <v>4.1666550925925923E-2</v>
      </c>
      <c r="F168" s="98">
        <f>IF($E168=0,0,IF(E$6=0,0,IF($E168&lt;1,SUM(($E168&gt;$H168),($E168&gt;$K168),($E168&gt;$N168),($E168&gt;$Q168),($E168&gt;$T168),($E168&gt;$W168),($E168&gt;$Z168),($E168&gt;$DD168)))-EmptyLanes))</f>
        <v>3</v>
      </c>
      <c r="G168" s="99">
        <f>IF(E168=0,0,IF(E$6=0,0,IF(F168=0,0,IF(E171&gt;0,GalaDQPoints,VLOOKUP((F168+IF(F168=1,($AD168/10),IF(F168=2,($AE168/10),IF(F168=3,($AF168/10),IF(F168=4,($AG168/10),IF(F168=5,($AH168/10),IF(F168=6,($AI168/10),IF(F168=7,($AJ168/10),IF(F168=8,($AK168/10)))))))))),EventPointsList,2)))))</f>
        <v>9</v>
      </c>
      <c r="H168" s="96">
        <f>IF(H171 = 0,(0+TEXT(VLOOKUP($B168,Recording_ResultList,I$5+3,0),"00\:00\.00")),0+TEXT(DQRaceTime,"00\:00\.00"))</f>
        <v>4.1666550925925923E-2</v>
      </c>
      <c r="I168" s="98">
        <f>IF($H168=0,0,IF(H$6=0,0,IF($H168&lt;1,SUM(($H168&gt;$E168),($H168&gt;$K168),($H168&gt;$N168),($H168&gt;$Q168),($H168&gt;$T168),($H168&gt;$W168),($H168&gt;$Z168),($H168&gt;$DD168)))-EmptyLanes))</f>
        <v>3</v>
      </c>
      <c r="J168" s="99">
        <f>IF(H168=0,0,IF(H$6=0,0,IF(I168=0,0,IF(H171&gt;0,GalaDQPoints,VLOOKUP((I168+IF(I168=1,($AD168/10),IF(I168=2,($AE168/10),IF(I168=3,($AF168/10),IF(I168=4,($AG168/10),IF(I168=5,($AH168/10),IF(I168=6,($AI168/10),IF(I168=7,($AJ168/10),IF(I168=8,($AK168/10)))))))))),EventPointsList,2)))))</f>
        <v>9</v>
      </c>
      <c r="K168" s="96">
        <f>IF(K171 = 0,(0+TEXT(VLOOKUP($B168,Recording_ResultList,L$5+3,0),"00\:00\.00")),0+TEXT(DQRaceTime,"00\:00\.00"))</f>
        <v>4.1666550925925923E-2</v>
      </c>
      <c r="L168" s="98">
        <f>IF($K168=0,0,IF(K$6=0,0,IF($K168&lt;1,SUM(($K168&gt;$E168),($K168&gt;$H168),($K168&gt;$N168),($K168&gt;$Q168),($K168&gt;$T168),($K168&gt;$W168),($K168&gt;$Z168),($K168&gt;$DD168)))-EmptyLanes))</f>
        <v>3</v>
      </c>
      <c r="M168" s="99">
        <f>IF(K168=0,0,IF(K$6=0,0,IF(L168=0,0,IF(K171&gt;0,GalaDQPoints,VLOOKUP((L168+IF(L168=1,($AD168/10),IF(L168=2,($AE168/10),IF(L168=3,($AF168/10),IF(L168=4,($AG168/10),IF(L168=5,($AH168/10),IF(L168=6,($AI168/10),IF(L168=7,($AJ168/10),IF(L168=8,($AK168/10)))))))))),EventPointsList,2)))))</f>
        <v>9</v>
      </c>
      <c r="N168" s="96">
        <f>IF(N171 = 0,(0+TEXT(VLOOKUP($B168,Recording_ResultList,O$5+3,0),"00\:00\.00")),0+TEXT(DQRaceTime,"00\:00\.00"))</f>
        <v>4.1666550925925923E-2</v>
      </c>
      <c r="O168" s="98">
        <f>IF($N168=0,0,IF(N$6=0,0,IF($N168&lt;1,SUM(($N168&gt;$E168),($N168&gt;$H168),($N168&gt;$K168),($N168&gt;$Q168),($N168&gt;$T168),($N168&gt;$W168),($N168&gt;$Z168),($N168&gt;$DD168)))-EmptyLanes))</f>
        <v>3</v>
      </c>
      <c r="P168" s="99">
        <f>IF(N168=0,0,IF(N$6=0,0,IF(O168=0,0,IF(N171&gt;0,GalaDQPoints,VLOOKUP((O168+IF(O168=1,($AD168/10),IF(O168=2,($AE168/10),IF(O168=3,($AF168/10),IF(O168=4,($AG168/10),IF(O168=5,($AH168/10),IF(O168=6,($AI168/10),IF(O168=7,($AJ168/10),IF(O168=8,($AK168/10)))))))))),EventPointsList,2)))))</f>
        <v>9</v>
      </c>
      <c r="Q168" s="96">
        <f>IF(Q171 = 0,(0+TEXT(VLOOKUP($B168,Recording_ResultList,R$5+3,0),"00\:00\.00")),0+TEXT(DQRaceTime,"00\:00\.00"))</f>
        <v>4.1666550925925923E-2</v>
      </c>
      <c r="R168" s="98">
        <f>IF($Q168=0,0,IF(Q$6=0,0,IF($Q168&lt;1,SUM(($Q168&gt;$E168),($Q168&gt;$H168),($Q168&gt;$K168),($Q168&gt;$N168),($Q168&gt;$T168),($Q168&gt;$W168),($Q168&gt;$Z168),($Q168&gt;$DD168)))-EmptyLanes))</f>
        <v>3</v>
      </c>
      <c r="S168" s="99">
        <f>IF(Q168=0,0,IF(Q$6=0,0,IF(R168=0,0,IF(Q171&gt;0,GalaDQPoints,VLOOKUP((R168+IF(R168=1,($AD168/10),IF(R168=2,($AE168/10),IF(R168=3,($AF168/10),IF(R168=4,($AG168/10),IF(R168=5,($AH168/10),IF(R168=6,($AI168/10),IF(R168=7,($AJ168/10),IF(R168=8,($AK168/10)))))))))),EventPointsList,2)))))</f>
        <v>9</v>
      </c>
      <c r="T168" s="96">
        <f>IF(T171 = 0,(0+TEXT(VLOOKUP($B168,Recording_ResultList,U$5+3,0),"00\:00\.00")),0+TEXT(DQRaceTime,"00\:00\.00"))</f>
        <v>1.2496527777777779E-3</v>
      </c>
      <c r="U168" s="98">
        <f>IF($T168=0,0,IF(T$6=0,0,IF($Q168&lt;1,SUM(($T168&gt;$E168),($T168&gt;$H168),($T168&gt;$K168),($T168&gt;$N168),($T168&gt;$Q168),($T168&gt;$W168),($T168&gt;$Z168),($T168&gt;$DD168)))-EmptyLanes))</f>
        <v>2</v>
      </c>
      <c r="V168" s="99">
        <f>IF(T168=0,0,IF(T$6=0,0,IF(U168=0,0,IF(T171&gt;0,GalaDQPoints,VLOOKUP((U168+IF(U168=1,($AD168/10),IF(U168=2,($AE168/10),IF(U168=3,($AF168/10),IF(U168=4,($AG168/10),IF(U168=5,($AH168/10),IF(U168=6,($AI168/10),IF(U168=7,($AJ168/10),IF(U168=8,($AK168/10)))))))))),EventPointsList,2)))))</f>
        <v>2</v>
      </c>
      <c r="W168" s="96">
        <f>IF(W171 = 0,(0+TEXT(VLOOKUP($B168,Recording_ResultList,X$5+3,0),"00\:00\.00")),0+TEXT(DQRaceTime,"00\:00\.00"))</f>
        <v>1.0300925925925926E-3</v>
      </c>
      <c r="X168" s="98">
        <f>IF($W168=0,0,IF(W$6=0,0,IF($W168&lt;1,SUM(($W168&gt;$E168),($W168&gt;$H168),($W168&gt;$K168),($W168&gt;$N168),($W168&gt;$Q168),($W168&gt;$T168),($W168&gt;$Z168),($W168&gt;$DD168)))-EmptyLanes))</f>
        <v>1</v>
      </c>
      <c r="Y168" s="99">
        <f>IF(W168=0,0,IF(W$6=0,0,IF(X168=0,0,IF(W171&gt;0,GalaDQPoints,VLOOKUP((X168+IF(X168=1,($AD168/10),IF(X168=2,($AE168/10),IF(X168=3,($AF168/10),IF(X168=4,($AG168/10),IF(X168=5,($AH168/10),IF(X168=6,($AI168/10),IF(X168=7,($AJ168/10),IF(X168=8,($AK168/10)))))))))),EventPointsList,2)))))</f>
        <v>1</v>
      </c>
      <c r="Z168" s="96">
        <f>IF(Z171 = 0,(0+TEXT(VLOOKUP($B168,Recording_ResultList,AA$5+3,0),"00\:00\.00")),0+TEXT(DQRaceTime,"00\:00\.00"))</f>
        <v>4.1666550925925923E-2</v>
      </c>
      <c r="AA168" s="98">
        <f>IF($Z168=0,0,IF(Z$6=0,0,IF($Z168&lt;1,SUM(($Z168&gt;$E168),($Z168&gt;$H168),($Z168&gt;$K168),($Z168&gt;$N168),($Z168&gt;$Q168),($Z168&gt;$T168),($Z168&gt;$W168),($Z168&gt;$DD168)))-EmptyLanes))</f>
        <v>3</v>
      </c>
      <c r="AB168" s="100">
        <f>IF(Z168=0,0,IF(Z$6=0,0,IF(AA168=0,0,IF(Z171&gt;0,GalaDQPoints,VLOOKUP((AA168+IF(AA168=1,($AD168/10),IF(AA168=2,($AE168/10),IF(AA168=3,($AF168/10),IF(AA168=4,($AG168/10),IF(AA168=5,($AH168/10),IF(AA168=6,($AI168/10),IF(AA168=7,($AJ168/10),IF(AA168=8,($AK168/10)))))))))),EventPointsList,2)))))</f>
        <v>9</v>
      </c>
      <c r="AD168" s="121">
        <f>COUNTIF($F168,1) +COUNTIF($I168, 1)  + COUNTIF($L168, 1)+ COUNTIF($O168, 1)+ COUNTIF($R168, 1)+ COUNTIF($U168, 1)+ COUNTIF($X168, 1)+ COUNTIF($AA168,1)</f>
        <v>1</v>
      </c>
      <c r="AE168" s="122">
        <f>COUNTIF($F168,2) +COUNTIF($I168, 2)  + COUNTIF($L168, 2)+ COUNTIF($O168,2)+ COUNTIF($R168, 2)+ COUNTIF($U168, 2)+ COUNTIF($X168, 2)+ COUNTIF($AA168,2)</f>
        <v>1</v>
      </c>
      <c r="AF168" s="122">
        <f>COUNTIF($F168,3) +COUNTIF($I168, 3)  + COUNTIF($L168, 3)+ COUNTIF($O168, 3)+ COUNTIF($R168, 3)+ COUNTIF($U168, 3)+ COUNTIF($X168, 3)+ COUNTIF($AA168,3)</f>
        <v>6</v>
      </c>
      <c r="AG168" s="122">
        <f>COUNTIF($F168,4) +COUNTIF($I168, 4)  + COUNTIF($L168, 4)+ COUNTIF($O168, 4)+ COUNTIF($R168, 4)+ COUNTIF($U168, 4)+ COUNTIF($X168, 4)+ COUNTIF($AA168,4)</f>
        <v>0</v>
      </c>
      <c r="AH168" s="122">
        <f>COUNTIF($F168,5) +COUNTIF($I168, 5)  + COUNTIF($L168, 5)+ COUNTIF($O168, 5)+ COUNTIF($R168, 5)+ COUNTIF($U168, 5)+ COUNTIF($X168, 5)+ COUNTIF($AA168,5)</f>
        <v>0</v>
      </c>
      <c r="AI168" s="122">
        <f>COUNTIF($F168,6) +COUNTIF($I168, 6)  + COUNTIF($L168, 6)+ COUNTIF($O168, 6)+ COUNTIF($R168, 6)+ COUNTIF($U168, 6)+ COUNTIF($X168, 6)+ COUNTIF($AA168,6)</f>
        <v>0</v>
      </c>
      <c r="AJ168" s="122">
        <f>COUNTIF($F168,7) +COUNTIF($I168, 7)  + COUNTIF($L168, 7)+ COUNTIF($O168, 7)+ COUNTIF($R168, 7)+ COUNTIF($U168, 7)+ COUNTIF($X168, 7)+ COUNTIF($AA168,7)</f>
        <v>0</v>
      </c>
      <c r="AK168" s="123">
        <f>COUNTIF($F168,8) +COUNTIF($I168, 8)  + COUNTIF($L168, 8)+ COUNTIF($O168, 8)+ COUNTIF($R168, 8)+ COUNTIF($U168, 8)+ COUNTIF($X168, 8)+ COUNTIF($AA168,8)</f>
        <v>0</v>
      </c>
      <c r="AL168" s="70"/>
    </row>
    <row r="169" spans="1:38" ht="15.75" customHeight="1">
      <c r="A169" s="131">
        <f>A165+1</f>
        <v>40</v>
      </c>
      <c r="B169" s="532"/>
      <c r="C169" s="520" t="str">
        <f>IF(HSL_Format="Majors",IF(HSL_Division=1,VLOOKUP(B168,HMLD1_EventList,4,0),IF(HSL_Division=2,VLOOKUP(B168,HMLD2_EventList,4,0),VLOOKUP(B168,HMLD3_EventList,4,0))),IF(HSL_Division=1,VLOOKUP(B168,NutsD1_EventList,4,0),IF(HSL_Division=2,VLOOKUP(B168,NutsD2_EventList,4,0),VLOOKUP(B168,NutsD3_EventList,4,0)))) &amp; " " &amp; IF(HSL_Format="Majors",IF(HSL_Division=1,VLOOKUP(B168,HMLD1_EventList,5,0),IF(HSL_Division=2,VLOOKUP(B168,HMLD2_EventList,5,0),VLOOKUP(B168,HMLD3_EventList,5,0))),IF(HSL_Division=1,VLOOKUP(B168,NutsD1_EventList,5,0),IF(HSL_Division=2,VLOOKUP(B168,NutsD2_EventList,5,0),VLOOKUP(B168,NutsD3_EventList,5,0))))</f>
        <v>4x25m Special Relay</v>
      </c>
      <c r="D169" s="536"/>
      <c r="E169" s="524" t="str">
        <f>IF(IFERROR(SEARCH("Relay",$C169),0) = 0, IF(IFERROR(SEARCH("Squadron",$C169),0) = 0, VLOOKUP($B168,Lane1_Swimmers,2,0), "Squadron"), "Relay Team")</f>
        <v>Relay Team</v>
      </c>
      <c r="F169" s="525"/>
      <c r="G169" s="526"/>
      <c r="H169" s="524" t="str">
        <f>IF(IFERROR(SEARCH("Relay",$C169),0) = 0, IF(IFERROR(SEARCH("Squadron",$C169),0) = 0, VLOOKUP($B168,Lane2_Swimmers,2,0), "Squadron"), "Relay Team")</f>
        <v>Relay Team</v>
      </c>
      <c r="I169" s="525"/>
      <c r="J169" s="526"/>
      <c r="K169" s="524" t="str">
        <f>IF(IFERROR(SEARCH("Relay",$C169),0) = 0, IF(IFERROR(SEARCH("Squadron",$C169),0) = 0, VLOOKUP($B168,Lane3_Swimmers,2,0), "Squadron"), "Relay Team")</f>
        <v>Relay Team</v>
      </c>
      <c r="L169" s="525"/>
      <c r="M169" s="526"/>
      <c r="N169" s="524" t="str">
        <f>IF(IFERROR(SEARCH("Relay",$C169),0) = 0, IF(IFERROR(SEARCH("Squadron",$C169),0) = 0, VLOOKUP($B168,Lane4_Swimmers,2,0), "Squadron"), "Relay Team")</f>
        <v>Relay Team</v>
      </c>
      <c r="O169" s="525"/>
      <c r="P169" s="526"/>
      <c r="Q169" s="524" t="str">
        <f>IF(IFERROR(SEARCH("Relay",$C169),0) = 0, IF(IFERROR(SEARCH("Squadron",$C169),0) = 0, VLOOKUP($B168,Lane5_Swimmers,2,0), "Squadron"), "Relay Team")</f>
        <v>Relay Team</v>
      </c>
      <c r="R169" s="525"/>
      <c r="S169" s="526"/>
      <c r="T169" s="524" t="str">
        <f>IF(IFERROR(SEARCH("Relay",$C169),0) = 0, IF(IFERROR(SEARCH("Squadron",$C169),0) = 0, VLOOKUP($B168,Lane6_Swimmers,2,0), "Squadron"), "Relay Team")</f>
        <v>Relay Team</v>
      </c>
      <c r="U169" s="525"/>
      <c r="V169" s="526"/>
      <c r="W169" s="524" t="str">
        <f>IF(IFERROR(SEARCH("Relay",$C169),0) = 0, IF(IFERROR(SEARCH("Squadron",$C169),0) = 0, VLOOKUP($B168,Lane7_Swimmers,2,0), "Squadron"), "Relay Team")</f>
        <v>Relay Team</v>
      </c>
      <c r="X169" s="525"/>
      <c r="Y169" s="526"/>
      <c r="Z169" s="524" t="str">
        <f>IF(IFERROR(SEARCH("Relay",$C169),0) = 0, IF(IFERROR(SEARCH("Squadron",$C169),0) = 0, VLOOKUP($B168,Lane7_Swimmers,2,0), "Squadron"), "Relay Team")</f>
        <v>Relay Team</v>
      </c>
      <c r="AA169" s="525"/>
      <c r="AB169" s="527"/>
    </row>
    <row r="170" spans="1:38" ht="15.75" customHeight="1">
      <c r="A170" s="131" t="str">
        <f>TEXT(B168, "#0") &amp; ":Placing"</f>
        <v>40:Placing</v>
      </c>
      <c r="B170" s="532"/>
      <c r="C170" s="520" t="s">
        <v>135</v>
      </c>
      <c r="D170" s="521"/>
      <c r="E170" s="126">
        <f>VLOOKUP(($B168 &amp; ":Placing"),Recording_ResultList,(F$5+3),0)</f>
        <v>0</v>
      </c>
      <c r="F170" s="522">
        <f>F168</f>
        <v>3</v>
      </c>
      <c r="G170" s="523"/>
      <c r="H170" s="126">
        <f>VLOOKUP(($B168 &amp; ":Placing"),Recording_ResultList,(I$5+3),0)</f>
        <v>0</v>
      </c>
      <c r="I170" s="522">
        <f>I168</f>
        <v>3</v>
      </c>
      <c r="J170" s="523"/>
      <c r="K170" s="126">
        <f>VLOOKUP(($B168 &amp; ":Placing"),Recording_ResultList,(L$5+3),0)</f>
        <v>0</v>
      </c>
      <c r="L170" s="522">
        <f>L168</f>
        <v>3</v>
      </c>
      <c r="M170" s="523"/>
      <c r="N170" s="126">
        <f>VLOOKUP(($B168 &amp; ":Placing"),Recording_ResultList,(O$5+3),0)</f>
        <v>0</v>
      </c>
      <c r="O170" s="522">
        <f>O168</f>
        <v>3</v>
      </c>
      <c r="P170" s="523"/>
      <c r="Q170" s="126">
        <f>VLOOKUP(($B168 &amp; ":Placing"),Recording_ResultList,(R$5+3),0)</f>
        <v>0</v>
      </c>
      <c r="R170" s="522">
        <f>R168</f>
        <v>3</v>
      </c>
      <c r="S170" s="523"/>
      <c r="T170" s="126">
        <f>VLOOKUP(($B168 &amp; ":Placing"),Recording_ResultList,(U$5+3),0)</f>
        <v>2</v>
      </c>
      <c r="U170" s="522">
        <f>U168</f>
        <v>2</v>
      </c>
      <c r="V170" s="523"/>
      <c r="W170" s="126">
        <f>VLOOKUP(($B168 &amp; ":Placing"),Recording_ResultList,(X$5+3),0)</f>
        <v>1</v>
      </c>
      <c r="X170" s="522">
        <f>X168</f>
        <v>1</v>
      </c>
      <c r="Y170" s="523"/>
      <c r="Z170" s="126">
        <f>VLOOKUP(($B168 &amp; ":Placing"),Recording_ResultList,(AA$5+3),0)</f>
        <v>0</v>
      </c>
      <c r="AA170" s="522">
        <f>AA168</f>
        <v>3</v>
      </c>
      <c r="AB170" s="523"/>
    </row>
    <row r="171" spans="1:38" ht="16" customHeight="1" thickBot="1">
      <c r="A171" s="131">
        <f>A167+1</f>
        <v>40</v>
      </c>
      <c r="B171" s="533"/>
      <c r="C171" s="537" t="s">
        <v>122</v>
      </c>
      <c r="D171" s="538"/>
      <c r="E171" s="528">
        <f>VLOOKUP(($B168 &amp; ": DQ Reason"),Recording_ResultList,(F$5+3),0)</f>
        <v>7.1</v>
      </c>
      <c r="F171" s="529"/>
      <c r="G171" s="530"/>
      <c r="H171" s="528" t="str">
        <f>VLOOKUP(($B168 &amp; ": DQ Reason"),Recording_ResultList,(I$5+3),0)</f>
        <v>DQ OA</v>
      </c>
      <c r="I171" s="529"/>
      <c r="J171" s="530"/>
      <c r="K171" s="528" t="str">
        <f>VLOOKUP(($B168 &amp; ": DQ Reason"),Recording_ResultList,(L$5+3),0)</f>
        <v>DNS</v>
      </c>
      <c r="L171" s="529"/>
      <c r="M171" s="530"/>
      <c r="N171" s="528" t="str">
        <f>VLOOKUP(($B168 &amp; ": DQ Reason"),Recording_ResultList,(O$5+3),0)</f>
        <v>DNS</v>
      </c>
      <c r="O171" s="529"/>
      <c r="P171" s="530"/>
      <c r="Q171" s="528" t="str">
        <f>VLOOKUP(($B168 &amp; ": DQ Reason"),Recording_ResultList,(R$5+3),0)</f>
        <v>DQ OA</v>
      </c>
      <c r="R171" s="529"/>
      <c r="S171" s="530"/>
      <c r="T171" s="528">
        <f>VLOOKUP(($B168 &amp; ": DQ Reason"),Recording_ResultList,(U$5+3),0)</f>
        <v>0</v>
      </c>
      <c r="U171" s="529"/>
      <c r="V171" s="530"/>
      <c r="W171" s="528">
        <f>VLOOKUP(($B168 &amp; ": DQ Reason"),Recording_ResultList,(X$5+3),0)</f>
        <v>0</v>
      </c>
      <c r="X171" s="529"/>
      <c r="Y171" s="530"/>
      <c r="Z171" s="528" t="str">
        <f>VLOOKUP(($B168 &amp; ": DQ Reason"),Recording_ResultList,(AA$5+3),0)</f>
        <v>DNS</v>
      </c>
      <c r="AA171" s="529"/>
      <c r="AB171" s="530"/>
      <c r="AC171" s="93">
        <f>COUNTIF(E171:AB171, "&gt;0")</f>
        <v>1</v>
      </c>
    </row>
    <row r="172" spans="1:38" ht="15.75" customHeight="1" thickBot="1">
      <c r="A172" s="131">
        <f>A168+1</f>
        <v>41</v>
      </c>
      <c r="B172" s="531">
        <f>A172</f>
        <v>41</v>
      </c>
      <c r="C172" s="534" t="str">
        <f>IF(HSL_Format="Majors",IF(HSL_Division=1,VLOOKUP(B172,HMLD1_EventList,3,0),IF(HSL_Division=2,VLOOKUP(B172,HMLD2_EventList,3,0),VLOOKUP(B172,HMLD3_EventList,3,0))),IF(HSL_Division=1,VLOOKUP(B172,NutsD1_EventList,3,0),IF(HSL_Division=2,VLOOKUP(B172,NutsD2_EventList,3,0),VLOOKUP(B172,NutsD3_EventList,3,0)))) &amp; " " &amp; IF(HSL_Format="Majors",IF(HSL_Division=1,VLOOKUP(B172,HMLD1_EventList,2,0),IF(HSL_Division=2,VLOOKUP(B172,HMLD2_EventList,2,0),VLOOKUP(B172,HMLD3_EventList,2,0))),IF(HSL_Division=1,VLOOKUP(B172,NutsD1_EventList,2,0),IF(HSL_Division=2,VLOOKUP(B172,NutsD2_EventList,2,0),VLOOKUP(B172,NutsD3_EventList,2,0))))</f>
        <v>Girls Under 11s</v>
      </c>
      <c r="D172" s="535"/>
      <c r="E172" s="96">
        <f>IF(E175 = 0,(0+TEXT(VLOOKUP($B172,Recording_ResultList,F$5+3,0),"00\:00\.00")),0+TEXT(DQRaceTime,"00\:00\.00"))</f>
        <v>1.0096064814814813E-3</v>
      </c>
      <c r="F172" s="98">
        <f>IF($E172=0,0,IF(E$6=0,0,IF($E172&lt;1,SUM(($E172&gt;$H172),($E172&gt;$K172),($E172&gt;$N172),($E172&gt;$Q172),($E172&gt;$T172),($E172&gt;$W172),($E172&gt;$Z172),($E172&gt;$DD172)))-EmptyLanes))</f>
        <v>6</v>
      </c>
      <c r="G172" s="99">
        <f>IF(E172=0,0,IF(E$6=0,0,IF(F172=0,0,IF(E175&gt;0,GalaDQPoints,VLOOKUP((F172+IF(F172=1,($AD172/10),IF(F172=2,($AE172/10),IF(F172=3,($AF172/10),IF(F172=4,($AG172/10),IF(F172=5,($AH172/10),IF(F172=6,($AI172/10),IF(F172=7,($AJ172/10),IF(F172=8,($AK172/10)))))))))),EventPointsList,2)))))</f>
        <v>6</v>
      </c>
      <c r="H172" s="96">
        <f>IF(H175 = 0,(0+TEXT(VLOOKUP($B172,Recording_ResultList,I$5+3,0),"00\:00\.00")),0+TEXT(DQRaceTime,"00\:00\.00"))</f>
        <v>8.2071759259259251E-4</v>
      </c>
      <c r="I172" s="98">
        <f>IF($H172=0,0,IF(H$6=0,0,IF($H172&lt;1,SUM(($H172&gt;$E172),($H172&gt;$K172),($H172&gt;$N172),($H172&gt;$Q172),($H172&gt;$T172),($H172&gt;$W172),($H172&gt;$Z172),($H172&gt;$DD172)))-EmptyLanes))</f>
        <v>3</v>
      </c>
      <c r="J172" s="99">
        <f>IF(H172=0,0,IF(H$6=0,0,IF(I172=0,0,IF(H175&gt;0,GalaDQPoints,VLOOKUP((I172+IF(I172=1,($AD172/10),IF(I172=2,($AE172/10),IF(I172=3,($AF172/10),IF(I172=4,($AG172/10),IF(I172=5,($AH172/10),IF(I172=6,($AI172/10),IF(I172=7,($AJ172/10),IF(I172=8,($AK172/10)))))))))),EventPointsList,2)))))</f>
        <v>3</v>
      </c>
      <c r="K172" s="96">
        <f>IF(K175 = 0,(0+TEXT(VLOOKUP($B172,Recording_ResultList,L$5+3,0),"00\:00\.00")),0+TEXT(DQRaceTime,"00\:00\.00"))</f>
        <v>1.0652777777777778E-3</v>
      </c>
      <c r="L172" s="98">
        <f>IF($K172=0,0,IF(K$6=0,0,IF($K172&lt;1,SUM(($K172&gt;$E172),($K172&gt;$H172),($K172&gt;$N172),($K172&gt;$Q172),($K172&gt;$T172),($K172&gt;$W172),($K172&gt;$Z172),($K172&gt;$DD172)))-EmptyLanes))</f>
        <v>7</v>
      </c>
      <c r="M172" s="99">
        <f>IF(K172=0,0,IF(K$6=0,0,IF(L172=0,0,IF(K175&gt;0,GalaDQPoints,VLOOKUP((L172+IF(L172=1,($AD172/10),IF(L172=2,($AE172/10),IF(L172=3,($AF172/10),IF(L172=4,($AG172/10),IF(L172=5,($AH172/10),IF(L172=6,($AI172/10),IF(L172=7,($AJ172/10),IF(L172=8,($AK172/10)))))))))),EventPointsList,2)))))</f>
        <v>7</v>
      </c>
      <c r="N172" s="96">
        <f>IF(N175 = 0,(0+TEXT(VLOOKUP($B172,Recording_ResultList,O$5+3,0),"00\:00\.00")),0+TEXT(DQRaceTime,"00\:00\.00"))</f>
        <v>4.1666550925925923E-2</v>
      </c>
      <c r="O172" s="98">
        <f>IF($N172=0,0,IF(N$6=0,0,IF($N172&lt;1,SUM(($N172&gt;$E172),($N172&gt;$H172),($N172&gt;$K172),($N172&gt;$Q172),($N172&gt;$T172),($N172&gt;$W172),($N172&gt;$Z172),($N172&gt;$DD172)))-EmptyLanes))</f>
        <v>8</v>
      </c>
      <c r="P172" s="99">
        <f>IF(N172=0,0,IF(N$6=0,0,IF(O172=0,0,IF(N175&gt;0,GalaDQPoints,VLOOKUP((O172+IF(O172=1,($AD172/10),IF(O172=2,($AE172/10),IF(O172=3,($AF172/10),IF(O172=4,($AG172/10),IF(O172=5,($AH172/10),IF(O172=6,($AI172/10),IF(O172=7,($AJ172/10),IF(O172=8,($AK172/10)))))))))),EventPointsList,2)))))</f>
        <v>9</v>
      </c>
      <c r="Q172" s="96">
        <f>IF(Q175 = 0,(0+TEXT(VLOOKUP($B172,Recording_ResultList,R$5+3,0),"00\:00\.00")),0+TEXT(DQRaceTime,"00\:00\.00"))</f>
        <v>8.5138888888888894E-4</v>
      </c>
      <c r="R172" s="98">
        <f>IF($Q172=0,0,IF(Q$6=0,0,IF($Q172&lt;1,SUM(($Q172&gt;$E172),($Q172&gt;$H172),($Q172&gt;$K172),($Q172&gt;$N172),($Q172&gt;$T172),($Q172&gt;$W172),($Q172&gt;$Z172),($Q172&gt;$DD172)))-EmptyLanes))</f>
        <v>4</v>
      </c>
      <c r="S172" s="99">
        <f>IF(Q172=0,0,IF(Q$6=0,0,IF(R172=0,0,IF(Q175&gt;0,GalaDQPoints,VLOOKUP((R172+IF(R172=1,($AD172/10),IF(R172=2,($AE172/10),IF(R172=3,($AF172/10),IF(R172=4,($AG172/10),IF(R172=5,($AH172/10),IF(R172=6,($AI172/10),IF(R172=7,($AJ172/10),IF(R172=8,($AK172/10)))))))))),EventPointsList,2)))))</f>
        <v>4</v>
      </c>
      <c r="T172" s="96">
        <f>IF(T175 = 0,(0+TEXT(VLOOKUP($B172,Recording_ResultList,U$5+3,0),"00\:00\.00")),0+TEXT(DQRaceTime,"00\:00\.00"))</f>
        <v>8.0150462962962977E-4</v>
      </c>
      <c r="U172" s="98">
        <f>IF($T172=0,0,IF(T$6=0,0,IF($Q172&lt;1,SUM(($T172&gt;$E172),($T172&gt;$H172),($T172&gt;$K172),($T172&gt;$N172),($T172&gt;$Q172),($T172&gt;$W172),($T172&gt;$Z172),($T172&gt;$DD172)))-EmptyLanes))</f>
        <v>1</v>
      </c>
      <c r="V172" s="99">
        <f>IF(T172=0,0,IF(T$6=0,0,IF(U172=0,0,IF(T175&gt;0,GalaDQPoints,VLOOKUP((U172+IF(U172=1,($AD172/10),IF(U172=2,($AE172/10),IF(U172=3,($AF172/10),IF(U172=4,($AG172/10),IF(U172=5,($AH172/10),IF(U172=6,($AI172/10),IF(U172=7,($AJ172/10),IF(U172=8,($AK172/10)))))))))),EventPointsList,2)))))</f>
        <v>1</v>
      </c>
      <c r="W172" s="96">
        <f>IF(W175 = 0,(0+TEXT(VLOOKUP($B172,Recording_ResultList,X$5+3,0),"00\:00\.00")),0+TEXT(DQRaceTime,"00\:00\.00"))</f>
        <v>8.6226851851851861E-4</v>
      </c>
      <c r="X172" s="98">
        <f>IF($W172=0,0,IF(W$6=0,0,IF($W172&lt;1,SUM(($W172&gt;$E172),($W172&gt;$H172),($W172&gt;$K172),($W172&gt;$N172),($W172&gt;$Q172),($W172&gt;$T172),($W172&gt;$Z172),($W172&gt;$DD172)))-EmptyLanes))</f>
        <v>5</v>
      </c>
      <c r="Y172" s="99">
        <f>IF(W172=0,0,IF(W$6=0,0,IF(X172=0,0,IF(W175&gt;0,GalaDQPoints,VLOOKUP((X172+IF(X172=1,($AD172/10),IF(X172=2,($AE172/10),IF(X172=3,($AF172/10),IF(X172=4,($AG172/10),IF(X172=5,($AH172/10),IF(X172=6,($AI172/10),IF(X172=7,($AJ172/10),IF(X172=8,($AK172/10)))))))))),EventPointsList,2)))))</f>
        <v>5</v>
      </c>
      <c r="Z172" s="96">
        <f>IF(Z175 = 0,(0+TEXT(VLOOKUP($B172,Recording_ResultList,AA$5+3,0),"00\:00\.00")),0+TEXT(DQRaceTime,"00\:00\.00"))</f>
        <v>8.1388888888888884E-4</v>
      </c>
      <c r="AA172" s="98">
        <f>IF($Z172=0,0,IF(Z$6=0,0,IF($Z172&lt;1,SUM(($Z172&gt;$E172),($Z172&gt;$H172),($Z172&gt;$K172),($Z172&gt;$N172),($Z172&gt;$Q172),($Z172&gt;$T172),($Z172&gt;$W172),($Z172&gt;$DD172)))-EmptyLanes))</f>
        <v>2</v>
      </c>
      <c r="AB172" s="100">
        <f>IF(Z172=0,0,IF(Z$6=0,0,IF(AA172=0,0,IF(Z175&gt;0,GalaDQPoints,VLOOKUP((AA172+IF(AA172=1,($AD172/10),IF(AA172=2,($AE172/10),IF(AA172=3,($AF172/10),IF(AA172=4,($AG172/10),IF(AA172=5,($AH172/10),IF(AA172=6,($AI172/10),IF(AA172=7,($AJ172/10),IF(AA172=8,($AK172/10)))))))))),EventPointsList,2)))))</f>
        <v>2</v>
      </c>
      <c r="AD172" s="121">
        <f>COUNTIF($F172,1) +COUNTIF($I172, 1)  + COUNTIF($L172, 1)+ COUNTIF($O172, 1)+ COUNTIF($R172, 1)+ COUNTIF($U172, 1)+ COUNTIF($X172, 1)+ COUNTIF($AA172,1)</f>
        <v>1</v>
      </c>
      <c r="AE172" s="122">
        <f>COUNTIF($F172,2) +COUNTIF($I172, 2)  + COUNTIF($L172, 2)+ COUNTIF($O172,2)+ COUNTIF($R172, 2)+ COUNTIF($U172, 2)+ COUNTIF($X172, 2)+ COUNTIF($AA172,2)</f>
        <v>1</v>
      </c>
      <c r="AF172" s="122">
        <f>COUNTIF($F172,3) +COUNTIF($I172, 3)  + COUNTIF($L172, 3)+ COUNTIF($O172, 3)+ COUNTIF($R172, 3)+ COUNTIF($U172, 3)+ COUNTIF($X172, 3)+ COUNTIF($AA172,3)</f>
        <v>1</v>
      </c>
      <c r="AG172" s="122">
        <f>COUNTIF($F172,4) +COUNTIF($I172, 4)  + COUNTIF($L172, 4)+ COUNTIF($O172, 4)+ COUNTIF($R172, 4)+ COUNTIF($U172, 4)+ COUNTIF($X172, 4)+ COUNTIF($AA172,4)</f>
        <v>1</v>
      </c>
      <c r="AH172" s="122">
        <f>COUNTIF($F172,5) +COUNTIF($I172, 5)  + COUNTIF($L172, 5)+ COUNTIF($O172, 5)+ COUNTIF($R172, 5)+ COUNTIF($U172, 5)+ COUNTIF($X172, 5)+ COUNTIF($AA172,5)</f>
        <v>1</v>
      </c>
      <c r="AI172" s="122">
        <f>COUNTIF($F172,6) +COUNTIF($I172, 6)  + COUNTIF($L172, 6)+ COUNTIF($O172, 6)+ COUNTIF($R172, 6)+ COUNTIF($U172, 6)+ COUNTIF($X172, 6)+ COUNTIF($AA172,6)</f>
        <v>1</v>
      </c>
      <c r="AJ172" s="122">
        <f>COUNTIF($F172,7) +COUNTIF($I172, 7)  + COUNTIF($L172, 7)+ COUNTIF($O172, 7)+ COUNTIF($R172, 7)+ COUNTIF($U172, 7)+ COUNTIF($X172, 7)+ COUNTIF($AA172,7)</f>
        <v>1</v>
      </c>
      <c r="AK172" s="123">
        <f>COUNTIF($F172,8) +COUNTIF($I172, 8)  + COUNTIF($L172, 8)+ COUNTIF($O172, 8)+ COUNTIF($R172, 8)+ COUNTIF($U172, 8)+ COUNTIF($X172, 8)+ COUNTIF($AA172,8)</f>
        <v>1</v>
      </c>
      <c r="AL172" s="70"/>
    </row>
    <row r="173" spans="1:38" ht="15.75" customHeight="1">
      <c r="A173" s="131">
        <f>A169+1</f>
        <v>41</v>
      </c>
      <c r="B173" s="532"/>
      <c r="C173" s="520" t="str">
        <f>IF(HSL_Format="Majors",IF(HSL_Division=1,VLOOKUP(B172,HMLD1_EventList,4,0),IF(HSL_Division=2,VLOOKUP(B172,HMLD2_EventList,4,0),VLOOKUP(B172,HMLD3_EventList,4,0))),IF(HSL_Division=1,VLOOKUP(B172,NutsD1_EventList,4,0),IF(HSL_Division=2,VLOOKUP(B172,NutsD2_EventList,4,0),VLOOKUP(B172,NutsD3_EventList,4,0)))) &amp; " " &amp; IF(HSL_Format="Majors",IF(HSL_Division=1,VLOOKUP(B172,HMLD1_EventList,5,0),IF(HSL_Division=2,VLOOKUP(B172,HMLD2_EventList,5,0),VLOOKUP(B172,HMLD3_EventList,5,0))),IF(HSL_Division=1,VLOOKUP(B172,NutsD1_EventList,5,0),IF(HSL_Division=2,VLOOKUP(B172,NutsD2_EventList,5,0),VLOOKUP(B172,NutsD3_EventList,5,0))))</f>
        <v>4x25m Freestyle Relay</v>
      </c>
      <c r="D173" s="536"/>
      <c r="E173" s="524" t="str">
        <f>IF(IFERROR(SEARCH("Relay",$C173),0) = 0, IF(IFERROR(SEARCH("Squadron",$C173),0) = 0, VLOOKUP($B172,Lane1_Swimmers,2,0), "Squadron"), "Relay Team")</f>
        <v>Relay Team</v>
      </c>
      <c r="F173" s="525"/>
      <c r="G173" s="526"/>
      <c r="H173" s="524" t="str">
        <f>IF(IFERROR(SEARCH("Relay",$C173),0) = 0, IF(IFERROR(SEARCH("Squadron",$C173),0) = 0, VLOOKUP($B172,Lane2_Swimmers,2,0), "Squadron"), "Relay Team")</f>
        <v>Relay Team</v>
      </c>
      <c r="I173" s="525"/>
      <c r="J173" s="526"/>
      <c r="K173" s="524" t="str">
        <f>IF(IFERROR(SEARCH("Relay",$C173),0) = 0, IF(IFERROR(SEARCH("Squadron",$C173),0) = 0, VLOOKUP($B172,Lane3_Swimmers,2,0), "Squadron"), "Relay Team")</f>
        <v>Relay Team</v>
      </c>
      <c r="L173" s="525"/>
      <c r="M173" s="526"/>
      <c r="N173" s="524" t="str">
        <f>IF(IFERROR(SEARCH("Relay",$C173),0) = 0, IF(IFERROR(SEARCH("Squadron",$C173),0) = 0, VLOOKUP($B172,Lane4_Swimmers,2,0), "Squadron"), "Relay Team")</f>
        <v>Relay Team</v>
      </c>
      <c r="O173" s="525"/>
      <c r="P173" s="526"/>
      <c r="Q173" s="524" t="str">
        <f>IF(IFERROR(SEARCH("Relay",$C173),0) = 0, IF(IFERROR(SEARCH("Squadron",$C173),0) = 0, VLOOKUP($B172,Lane5_Swimmers,2,0), "Squadron"), "Relay Team")</f>
        <v>Relay Team</v>
      </c>
      <c r="R173" s="525"/>
      <c r="S173" s="526"/>
      <c r="T173" s="524" t="str">
        <f>IF(IFERROR(SEARCH("Relay",$C173),0) = 0, IF(IFERROR(SEARCH("Squadron",$C173),0) = 0, VLOOKUP($B172,Lane6_Swimmers,2,0), "Squadron"), "Relay Team")</f>
        <v>Relay Team</v>
      </c>
      <c r="U173" s="525"/>
      <c r="V173" s="526"/>
      <c r="W173" s="524" t="str">
        <f>IF(IFERROR(SEARCH("Relay",$C173),0) = 0, IF(IFERROR(SEARCH("Squadron",$C173),0) = 0, VLOOKUP($B172,Lane7_Swimmers,2,0), "Squadron"), "Relay Team")</f>
        <v>Relay Team</v>
      </c>
      <c r="X173" s="525"/>
      <c r="Y173" s="526"/>
      <c r="Z173" s="524" t="str">
        <f>IF(IFERROR(SEARCH("Relay",$C173),0) = 0, IF(IFERROR(SEARCH("Squadron",$C173),0) = 0, VLOOKUP($B172,Lane7_Swimmers,2,0), "Squadron"), "Relay Team")</f>
        <v>Relay Team</v>
      </c>
      <c r="AA173" s="525"/>
      <c r="AB173" s="527"/>
    </row>
    <row r="174" spans="1:38" ht="15.75" customHeight="1">
      <c r="A174" s="131" t="str">
        <f>TEXT(B172, "#0") &amp; ":Placing"</f>
        <v>41:Placing</v>
      </c>
      <c r="B174" s="532"/>
      <c r="C174" s="520" t="s">
        <v>135</v>
      </c>
      <c r="D174" s="521"/>
      <c r="E174" s="126">
        <f>VLOOKUP(($B172 &amp; ":Placing"),Recording_ResultList,(F$5+3),0)</f>
        <v>6</v>
      </c>
      <c r="F174" s="522">
        <f>F172</f>
        <v>6</v>
      </c>
      <c r="G174" s="523"/>
      <c r="H174" s="126">
        <f>VLOOKUP(($B172 &amp; ":Placing"),Recording_ResultList,(I$5+3),0)</f>
        <v>3</v>
      </c>
      <c r="I174" s="522">
        <f>I172</f>
        <v>3</v>
      </c>
      <c r="J174" s="523"/>
      <c r="K174" s="126">
        <f>VLOOKUP(($B172 &amp; ":Placing"),Recording_ResultList,(L$5+3),0)</f>
        <v>7</v>
      </c>
      <c r="L174" s="522">
        <f>L172</f>
        <v>7</v>
      </c>
      <c r="M174" s="523"/>
      <c r="N174" s="126">
        <f>VLOOKUP(($B172 &amp; ":Placing"),Recording_ResultList,(O$5+3),0)</f>
        <v>0</v>
      </c>
      <c r="O174" s="522">
        <f>O172</f>
        <v>8</v>
      </c>
      <c r="P174" s="523"/>
      <c r="Q174" s="126">
        <f>VLOOKUP(($B172 &amp; ":Placing"),Recording_ResultList,(R$5+3),0)</f>
        <v>4</v>
      </c>
      <c r="R174" s="522">
        <f>R172</f>
        <v>4</v>
      </c>
      <c r="S174" s="523"/>
      <c r="T174" s="126">
        <f>VLOOKUP(($B172 &amp; ":Placing"),Recording_ResultList,(U$5+3),0)</f>
        <v>1</v>
      </c>
      <c r="U174" s="522">
        <f>U172</f>
        <v>1</v>
      </c>
      <c r="V174" s="523"/>
      <c r="W174" s="126">
        <f>VLOOKUP(($B172 &amp; ":Placing"),Recording_ResultList,(X$5+3),0)</f>
        <v>5</v>
      </c>
      <c r="X174" s="522">
        <f>X172</f>
        <v>5</v>
      </c>
      <c r="Y174" s="523"/>
      <c r="Z174" s="126">
        <f>VLOOKUP(($B172 &amp; ":Placing"),Recording_ResultList,(AA$5+3),0)</f>
        <v>2</v>
      </c>
      <c r="AA174" s="522">
        <f>AA172</f>
        <v>2</v>
      </c>
      <c r="AB174" s="523"/>
    </row>
    <row r="175" spans="1:38" ht="16" customHeight="1" thickBot="1">
      <c r="A175" s="131">
        <f>A171+1</f>
        <v>41</v>
      </c>
      <c r="B175" s="533"/>
      <c r="C175" s="537" t="s">
        <v>122</v>
      </c>
      <c r="D175" s="538"/>
      <c r="E175" s="528">
        <f>VLOOKUP(($B172 &amp; ": DQ Reason"),Recording_ResultList,(F$5+3),0)</f>
        <v>0</v>
      </c>
      <c r="F175" s="529"/>
      <c r="G175" s="530"/>
      <c r="H175" s="528">
        <f>VLOOKUP(($B172 &amp; ": DQ Reason"),Recording_ResultList,(I$5+3),0)</f>
        <v>0</v>
      </c>
      <c r="I175" s="529"/>
      <c r="J175" s="530"/>
      <c r="K175" s="528">
        <f>VLOOKUP(($B172 &amp; ": DQ Reason"),Recording_ResultList,(L$5+3),0)</f>
        <v>0</v>
      </c>
      <c r="L175" s="529"/>
      <c r="M175" s="530"/>
      <c r="N175" s="528">
        <f>VLOOKUP(($B172 &amp; ": DQ Reason"),Recording_ResultList,(O$5+3),0)</f>
        <v>10.11</v>
      </c>
      <c r="O175" s="529"/>
      <c r="P175" s="530"/>
      <c r="Q175" s="528">
        <f>VLOOKUP(($B172 &amp; ": DQ Reason"),Recording_ResultList,(R$5+3),0)</f>
        <v>0</v>
      </c>
      <c r="R175" s="529"/>
      <c r="S175" s="530"/>
      <c r="T175" s="528">
        <f>VLOOKUP(($B172 &amp; ": DQ Reason"),Recording_ResultList,(U$5+3),0)</f>
        <v>0</v>
      </c>
      <c r="U175" s="529"/>
      <c r="V175" s="530"/>
      <c r="W175" s="528">
        <f>VLOOKUP(($B172 &amp; ": DQ Reason"),Recording_ResultList,(X$5+3),0)</f>
        <v>0</v>
      </c>
      <c r="X175" s="529"/>
      <c r="Y175" s="530"/>
      <c r="Z175" s="528">
        <f>VLOOKUP(($B172 &amp; ": DQ Reason"),Recording_ResultList,(AA$5+3),0)</f>
        <v>0</v>
      </c>
      <c r="AA175" s="529"/>
      <c r="AB175" s="530"/>
      <c r="AC175" s="93">
        <f>COUNTIF(E175:AB175, "&gt;0")</f>
        <v>1</v>
      </c>
    </row>
    <row r="176" spans="1:38" ht="15" customHeight="1" thickBot="1">
      <c r="A176" s="131">
        <f>A172+1</f>
        <v>42</v>
      </c>
      <c r="B176" s="531">
        <f>A176</f>
        <v>42</v>
      </c>
      <c r="C176" s="534" t="str">
        <f>IF(HSL_Format="Majors",IF(HSL_Division=1,VLOOKUP(B176,HMLD1_EventList,3,0),IF(HSL_Division=2,VLOOKUP(B176,HMLD2_EventList,3,0),VLOOKUP(B176,HMLD3_EventList,3,0))),IF(HSL_Division=1,VLOOKUP(B176,NutsD1_EventList,3,0),IF(HSL_Division=2,VLOOKUP(B176,NutsD2_EventList,3,0),VLOOKUP(B176,NutsD3_EventList,3,0)))) &amp; " " &amp; IF(HSL_Format="Majors",IF(HSL_Division=1,VLOOKUP(B176,HMLD1_EventList,2,0),IF(HSL_Division=2,VLOOKUP(B176,HMLD2_EventList,2,0),VLOOKUP(B176,HMLD3_EventList,2,0))),IF(HSL_Division=1,VLOOKUP(B176,NutsD1_EventList,2,0),IF(HSL_Division=2,VLOOKUP(B176,NutsD2_EventList,2,0),VLOOKUP(B176,NutsD3_EventList,2,0))))</f>
        <v>Boys Under 11s</v>
      </c>
      <c r="D176" s="535"/>
      <c r="E176" s="96">
        <f>IF(E179 = 0,(0+TEXT(VLOOKUP($B176,Recording_ResultList,F$5+3,0),"00\:00\.00")),0+TEXT(DQRaceTime,"00\:00\.00"))</f>
        <v>8.8946759259259263E-4</v>
      </c>
      <c r="F176" s="98">
        <f>IF($E176=0,0,IF(E$6=0,0,IF($E176&lt;1,SUM(($E176&gt;$H176),($E176&gt;$K176),($E176&gt;$N176),($E176&gt;$Q176),($E176&gt;$T176),($E176&gt;$W176),($E176&gt;$Z176),($E176&gt;$DD176)))-EmptyLanes))</f>
        <v>7</v>
      </c>
      <c r="G176" s="99">
        <f>IF(E176=0,0,IF(E$6=0,0,IF(F176=0,0,IF(E179&gt;0,GalaDQPoints,VLOOKUP((F176+IF(F176=1,($AD176/10),IF(F176=2,($AE176/10),IF(F176=3,($AF176/10),IF(F176=4,($AG176/10),IF(F176=5,($AH176/10),IF(F176=6,($AI176/10),IF(F176=7,($AJ176/10),IF(F176=8,($AK176/10)))))))))),EventPointsList,2)))))</f>
        <v>7</v>
      </c>
      <c r="H176" s="96">
        <f>IF(H179 = 0,(0+TEXT(VLOOKUP($B176,Recording_ResultList,I$5+3,0),"00\:00\.00")),0+TEXT(DQRaceTime,"00\:00\.00"))</f>
        <v>9.6967592592592602E-4</v>
      </c>
      <c r="I176" s="98">
        <f>IF($H176=0,0,IF(H$6=0,0,IF($H176&lt;1,SUM(($H176&gt;$E176),($H176&gt;$K176),($H176&gt;$N176),($H176&gt;$Q176),($H176&gt;$T176),($H176&gt;$W176),($H176&gt;$Z176),($H176&gt;$DD176)))-EmptyLanes))</f>
        <v>8</v>
      </c>
      <c r="J176" s="99">
        <f>IF(H176=0,0,IF(H$6=0,0,IF(I176=0,0,IF(H179&gt;0,GalaDQPoints,VLOOKUP((I176+IF(I176=1,($AD176/10),IF(I176=2,($AE176/10),IF(I176=3,($AF176/10),IF(I176=4,($AG176/10),IF(I176=5,($AH176/10),IF(I176=6,($AI176/10),IF(I176=7,($AJ176/10),IF(I176=8,($AK176/10)))))))))),EventPointsList,2)))))</f>
        <v>8</v>
      </c>
      <c r="K176" s="96">
        <f>IF(K179 = 0,(0+TEXT(VLOOKUP($B176,Recording_ResultList,L$5+3,0),"00\:00\.00")),0+TEXT(DQRaceTime,"00\:00\.00"))</f>
        <v>8.5856481481481472E-4</v>
      </c>
      <c r="L176" s="98">
        <f>IF($K176=0,0,IF(K$6=0,0,IF($K176&lt;1,SUM(($K176&gt;$E176),($K176&gt;$H176),($K176&gt;$N176),($K176&gt;$Q176),($K176&gt;$T176),($K176&gt;$W176),($K176&gt;$Z176),($K176&gt;$DD176)))-EmptyLanes))</f>
        <v>3</v>
      </c>
      <c r="M176" s="99">
        <f>IF(K176=0,0,IF(K$6=0,0,IF(L176=0,0,IF(K179&gt;0,GalaDQPoints,VLOOKUP((L176+IF(L176=1,($AD176/10),IF(L176=2,($AE176/10),IF(L176=3,($AF176/10),IF(L176=4,($AG176/10),IF(L176=5,($AH176/10),IF(L176=6,($AI176/10),IF(L176=7,($AJ176/10),IF(L176=8,($AK176/10)))))))))),EventPointsList,2)))))</f>
        <v>3</v>
      </c>
      <c r="N176" s="96">
        <f>IF(N179 = 0,(0+TEXT(VLOOKUP($B176,Recording_ResultList,O$5+3,0),"00\:00\.00")),0+TEXT(DQRaceTime,"00\:00\.00"))</f>
        <v>8.2928240740740738E-4</v>
      </c>
      <c r="O176" s="98">
        <f>IF($N176=0,0,IF(N$6=0,0,IF($N176&lt;1,SUM(($N176&gt;$E176),($N176&gt;$H176),($N176&gt;$K176),($N176&gt;$Q176),($N176&gt;$T176),($N176&gt;$W176),($N176&gt;$Z176),($N176&gt;$DD176)))-EmptyLanes))</f>
        <v>1</v>
      </c>
      <c r="P176" s="99">
        <f>IF(N176=0,0,IF(N$6=0,0,IF(O176=0,0,IF(N179&gt;0,GalaDQPoints,VLOOKUP((O176+IF(O176=1,($AD176/10),IF(O176=2,($AE176/10),IF(O176=3,($AF176/10),IF(O176=4,($AG176/10),IF(O176=5,($AH176/10),IF(O176=6,($AI176/10),IF(O176=7,($AJ176/10),IF(O176=8,($AK176/10)))))))))),EventPointsList,2)))))</f>
        <v>1</v>
      </c>
      <c r="Q176" s="96">
        <f>IF(Q179 = 0,(0+TEXT(VLOOKUP($B176,Recording_ResultList,R$5+3,0),"00\:00\.00")),0+TEXT(DQRaceTime,"00\:00\.00"))</f>
        <v>8.4745370370370367E-4</v>
      </c>
      <c r="R176" s="98">
        <f>IF($Q176=0,0,IF(Q$6=0,0,IF($Q176&lt;1,SUM(($Q176&gt;$E176),($Q176&gt;$H176),($Q176&gt;$K176),($Q176&gt;$N176),($Q176&gt;$T176),($Q176&gt;$W176),($Q176&gt;$Z176),($Q176&gt;$DD176)))-EmptyLanes))</f>
        <v>2</v>
      </c>
      <c r="S176" s="99">
        <f>IF(Q176=0,0,IF(Q$6=0,0,IF(R176=0,0,IF(Q179&gt;0,GalaDQPoints,VLOOKUP((R176+IF(R176=1,($AD176/10),IF(R176=2,($AE176/10),IF(R176=3,($AF176/10),IF(R176=4,($AG176/10),IF(R176=5,($AH176/10),IF(R176=6,($AI176/10),IF(R176=7,($AJ176/10),IF(R176=8,($AK176/10)))))))))),EventPointsList,2)))))</f>
        <v>2</v>
      </c>
      <c r="T176" s="96">
        <f>IF(T179 = 0,(0+TEXT(VLOOKUP($B176,Recording_ResultList,U$5+3,0),"00\:00\.00")),0+TEXT(DQRaceTime,"00\:00\.00"))</f>
        <v>8.6562499999999997E-4</v>
      </c>
      <c r="U176" s="98">
        <f>IF($T176=0,0,IF(T$6=0,0,IF($Q176&lt;1,SUM(($T176&gt;$E176),($T176&gt;$H176),($T176&gt;$K176),($T176&gt;$N176),($T176&gt;$Q176),($T176&gt;$W176),($T176&gt;$Z176),($T176&gt;$DD176)))-EmptyLanes))</f>
        <v>5</v>
      </c>
      <c r="V176" s="99">
        <f>IF(T176=0,0,IF(T$6=0,0,IF(U176=0,0,IF(T179&gt;0,GalaDQPoints,VLOOKUP((U176+IF(U176=1,($AD176/10),IF(U176=2,($AE176/10),IF(U176=3,($AF176/10),IF(U176=4,($AG176/10),IF(U176=5,($AH176/10),IF(U176=6,($AI176/10),IF(U176=7,($AJ176/10),IF(U176=8,($AK176/10)))))))))),EventPointsList,2)))))</f>
        <v>5</v>
      </c>
      <c r="W176" s="96">
        <f>IF(W179 = 0,(0+TEXT(VLOOKUP($B176,Recording_ResultList,X$5+3,0),"00\:00\.00")),0+TEXT(DQRaceTime,"00\:00\.00"))</f>
        <v>8.611111111111111E-4</v>
      </c>
      <c r="X176" s="98">
        <f>IF($W176=0,0,IF(W$6=0,0,IF($W176&lt;1,SUM(($W176&gt;$E176),($W176&gt;$H176),($W176&gt;$K176),($W176&gt;$N176),($W176&gt;$Q176),($W176&gt;$T176),($W176&gt;$Z176),($W176&gt;$DD176)))-EmptyLanes))</f>
        <v>4</v>
      </c>
      <c r="Y176" s="99">
        <f>IF(W176=0,0,IF(W$6=0,0,IF(X176=0,0,IF(W179&gt;0,GalaDQPoints,VLOOKUP((X176+IF(X176=1,($AD176/10),IF(X176=2,($AE176/10),IF(X176=3,($AF176/10),IF(X176=4,($AG176/10),IF(X176=5,($AH176/10),IF(X176=6,($AI176/10),IF(X176=7,($AJ176/10),IF(X176=8,($AK176/10)))))))))),EventPointsList,2)))))</f>
        <v>4</v>
      </c>
      <c r="Z176" s="96">
        <f>IF(Z179 = 0,(0+TEXT(VLOOKUP($B176,Recording_ResultList,AA$5+3,0),"00\:00\.00")),0+TEXT(DQRaceTime,"00\:00\.00"))</f>
        <v>8.8541666666666662E-4</v>
      </c>
      <c r="AA176" s="98">
        <f>IF($Z176=0,0,IF(Z$6=0,0,IF($Z176&lt;1,SUM(($Z176&gt;$E176),($Z176&gt;$H176),($Z176&gt;$K176),($Z176&gt;$N176),($Z176&gt;$Q176),($Z176&gt;$T176),($Z176&gt;$W176),($Z176&gt;$DD176)))-EmptyLanes))</f>
        <v>6</v>
      </c>
      <c r="AB176" s="100">
        <f>IF(Z176=0,0,IF(Z$6=0,0,IF(AA176=0,0,IF(Z179&gt;0,GalaDQPoints,VLOOKUP((AA176+IF(AA176=1,($AD176/10),IF(AA176=2,($AE176/10),IF(AA176=3,($AF176/10),IF(AA176=4,($AG176/10),IF(AA176=5,($AH176/10),IF(AA176=6,($AI176/10),IF(AA176=7,($AJ176/10),IF(AA176=8,($AK176/10)))))))))),EventPointsList,2)))))</f>
        <v>6</v>
      </c>
      <c r="AD176" s="121">
        <f>COUNTIF($F176,1) +COUNTIF($I176, 1)  + COUNTIF($L176, 1)+ COUNTIF($O176, 1)+ COUNTIF($R176, 1)+ COUNTIF($U176, 1)+ COUNTIF($X176, 1)+ COUNTIF($AA176,1)</f>
        <v>1</v>
      </c>
      <c r="AE176" s="122">
        <f>COUNTIF($F176,2) +COUNTIF($I176, 2)  + COUNTIF($L176, 2)+ COUNTIF($O176,2)+ COUNTIF($R176, 2)+ COUNTIF($U176, 2)+ COUNTIF($X176, 2)+ COUNTIF($AA176,2)</f>
        <v>1</v>
      </c>
      <c r="AF176" s="122">
        <f>COUNTIF($F176,3) +COUNTIF($I176, 3)  + COUNTIF($L176, 3)+ COUNTIF($O176, 3)+ COUNTIF($R176, 3)+ COUNTIF($U176, 3)+ COUNTIF($X176, 3)+ COUNTIF($AA176,3)</f>
        <v>1</v>
      </c>
      <c r="AG176" s="122">
        <f>COUNTIF($F176,4) +COUNTIF($I176, 4)  + COUNTIF($L176, 4)+ COUNTIF($O176, 4)+ COUNTIF($R176, 4)+ COUNTIF($U176, 4)+ COUNTIF($X176, 4)+ COUNTIF($AA176,4)</f>
        <v>1</v>
      </c>
      <c r="AH176" s="122">
        <f>COUNTIF($F176,5) +COUNTIF($I176, 5)  + COUNTIF($L176, 5)+ COUNTIF($O176, 5)+ COUNTIF($R176, 5)+ COUNTIF($U176, 5)+ COUNTIF($X176, 5)+ COUNTIF($AA176,5)</f>
        <v>1</v>
      </c>
      <c r="AI176" s="122">
        <f>COUNTIF($F176,6) +COUNTIF($I176, 6)  + COUNTIF($L176, 6)+ COUNTIF($O176, 6)+ COUNTIF($R176, 6)+ COUNTIF($U176, 6)+ COUNTIF($X176, 6)+ COUNTIF($AA176,6)</f>
        <v>1</v>
      </c>
      <c r="AJ176" s="122">
        <f>COUNTIF($F176,7) +COUNTIF($I176, 7)  + COUNTIF($L176, 7)+ COUNTIF($O176, 7)+ COUNTIF($R176, 7)+ COUNTIF($U176, 7)+ COUNTIF($X176, 7)+ COUNTIF($AA176,7)</f>
        <v>1</v>
      </c>
      <c r="AK176" s="123">
        <f>COUNTIF($F176,8) +COUNTIF($I176, 8)  + COUNTIF($L176, 8)+ COUNTIF($O176, 8)+ COUNTIF($R176, 8)+ COUNTIF($U176, 8)+ COUNTIF($X176, 8)+ COUNTIF($AA176,8)</f>
        <v>1</v>
      </c>
      <c r="AL176" s="70"/>
    </row>
    <row r="177" spans="1:38" ht="15.75" customHeight="1">
      <c r="A177" s="131">
        <f>A173+1</f>
        <v>42</v>
      </c>
      <c r="B177" s="532"/>
      <c r="C177" s="520" t="str">
        <f>IF(HSL_Format="Majors",IF(HSL_Division=1,VLOOKUP(B176,HMLD1_EventList,4,0),IF(HSL_Division=2,VLOOKUP(B176,HMLD2_EventList,4,0),VLOOKUP(B176,HMLD3_EventList,4,0))),IF(HSL_Division=1,VLOOKUP(B176,NutsD1_EventList,4,0),IF(HSL_Division=2,VLOOKUP(B176,NutsD2_EventList,4,0),VLOOKUP(B176,NutsD3_EventList,4,0)))) &amp; " " &amp; IF(HSL_Format="Majors",IF(HSL_Division=1,VLOOKUP(B176,HMLD1_EventList,5,0),IF(HSL_Division=2,VLOOKUP(B176,HMLD2_EventList,5,0),VLOOKUP(B176,HMLD3_EventList,5,0))),IF(HSL_Division=1,VLOOKUP(B176,NutsD1_EventList,5,0),IF(HSL_Division=2,VLOOKUP(B176,NutsD2_EventList,5,0),VLOOKUP(B176,NutsD3_EventList,5,0))))</f>
        <v>4x25m Freestyle Relay</v>
      </c>
      <c r="D177" s="536"/>
      <c r="E177" s="524" t="str">
        <f>IF(IFERROR(SEARCH("Relay",$C177),0) = 0, IF(IFERROR(SEARCH("Squadron",$C177),0) = 0, VLOOKUP($B176,Lane1_Swimmers,2,0), "Squadron"), "Relay Team")</f>
        <v>Relay Team</v>
      </c>
      <c r="F177" s="525"/>
      <c r="G177" s="526"/>
      <c r="H177" s="524" t="str">
        <f>IF(IFERROR(SEARCH("Relay",$C177),0) = 0, IF(IFERROR(SEARCH("Squadron",$C177),0) = 0, VLOOKUP($B176,Lane2_Swimmers,2,0), "Squadron"), "Relay Team")</f>
        <v>Relay Team</v>
      </c>
      <c r="I177" s="525"/>
      <c r="J177" s="526"/>
      <c r="K177" s="524" t="str">
        <f>IF(IFERROR(SEARCH("Relay",$C177),0) = 0, IF(IFERROR(SEARCH("Squadron",$C177),0) = 0, VLOOKUP($B176,Lane3_Swimmers,2,0), "Squadron"), "Relay Team")</f>
        <v>Relay Team</v>
      </c>
      <c r="L177" s="525"/>
      <c r="M177" s="526"/>
      <c r="N177" s="524" t="str">
        <f>IF(IFERROR(SEARCH("Relay",$C177),0) = 0, IF(IFERROR(SEARCH("Squadron",$C177),0) = 0, VLOOKUP($B176,Lane4_Swimmers,2,0), "Squadron"), "Relay Team")</f>
        <v>Relay Team</v>
      </c>
      <c r="O177" s="525"/>
      <c r="P177" s="526"/>
      <c r="Q177" s="524" t="str">
        <f>IF(IFERROR(SEARCH("Relay",$C177),0) = 0, IF(IFERROR(SEARCH("Squadron",$C177),0) = 0, VLOOKUP($B176,Lane5_Swimmers,2,0), "Squadron"), "Relay Team")</f>
        <v>Relay Team</v>
      </c>
      <c r="R177" s="525"/>
      <c r="S177" s="526"/>
      <c r="T177" s="524" t="str">
        <f>IF(IFERROR(SEARCH("Relay",$C177),0) = 0, IF(IFERROR(SEARCH("Squadron",$C177),0) = 0, VLOOKUP($B176,Lane6_Swimmers,2,0), "Squadron"), "Relay Team")</f>
        <v>Relay Team</v>
      </c>
      <c r="U177" s="525"/>
      <c r="V177" s="526"/>
      <c r="W177" s="524" t="str">
        <f>IF(IFERROR(SEARCH("Relay",$C177),0) = 0, IF(IFERROR(SEARCH("Squadron",$C177),0) = 0, VLOOKUP($B176,Lane7_Swimmers,2,0), "Squadron"), "Relay Team")</f>
        <v>Relay Team</v>
      </c>
      <c r="X177" s="525"/>
      <c r="Y177" s="526"/>
      <c r="Z177" s="524" t="str">
        <f>IF(IFERROR(SEARCH("Relay",$C177),0) = 0, IF(IFERROR(SEARCH("Squadron",$C177),0) = 0, VLOOKUP($B176,Lane7_Swimmers,2,0), "Squadron"), "Relay Team")</f>
        <v>Relay Team</v>
      </c>
      <c r="AA177" s="525"/>
      <c r="AB177" s="527"/>
    </row>
    <row r="178" spans="1:38" ht="15.75" customHeight="1">
      <c r="A178" s="131" t="str">
        <f>TEXT(B176, "#0") &amp; ":Placing"</f>
        <v>42:Placing</v>
      </c>
      <c r="B178" s="532"/>
      <c r="C178" s="520" t="s">
        <v>135</v>
      </c>
      <c r="D178" s="521"/>
      <c r="E178" s="126">
        <f>VLOOKUP(($B176 &amp; ":Placing"),Recording_ResultList,(F$5+3),0)</f>
        <v>7</v>
      </c>
      <c r="F178" s="522">
        <f>F176</f>
        <v>7</v>
      </c>
      <c r="G178" s="523"/>
      <c r="H178" s="126">
        <f>VLOOKUP(($B176 &amp; ":Placing"),Recording_ResultList,(I$5+3),0)</f>
        <v>8</v>
      </c>
      <c r="I178" s="522">
        <f>I176</f>
        <v>8</v>
      </c>
      <c r="J178" s="523"/>
      <c r="K178" s="126">
        <f>VLOOKUP(($B176 &amp; ":Placing"),Recording_ResultList,(L$5+3),0)</f>
        <v>3</v>
      </c>
      <c r="L178" s="522">
        <f>L176</f>
        <v>3</v>
      </c>
      <c r="M178" s="523"/>
      <c r="N178" s="126">
        <f>VLOOKUP(($B176 &amp; ":Placing"),Recording_ResultList,(O$5+3),0)</f>
        <v>1</v>
      </c>
      <c r="O178" s="522">
        <f>O176</f>
        <v>1</v>
      </c>
      <c r="P178" s="523"/>
      <c r="Q178" s="126">
        <f>VLOOKUP(($B176 &amp; ":Placing"),Recording_ResultList,(R$5+3),0)</f>
        <v>2</v>
      </c>
      <c r="R178" s="522">
        <f>R176</f>
        <v>2</v>
      </c>
      <c r="S178" s="523"/>
      <c r="T178" s="126">
        <f>VLOOKUP(($B176 &amp; ":Placing"),Recording_ResultList,(U$5+3),0)</f>
        <v>5</v>
      </c>
      <c r="U178" s="522">
        <f>U176</f>
        <v>5</v>
      </c>
      <c r="V178" s="523"/>
      <c r="W178" s="126">
        <f>VLOOKUP(($B176 &amp; ":Placing"),Recording_ResultList,(X$5+3),0)</f>
        <v>4</v>
      </c>
      <c r="X178" s="522">
        <f>X176</f>
        <v>4</v>
      </c>
      <c r="Y178" s="523"/>
      <c r="Z178" s="126">
        <f>VLOOKUP(($B176 &amp; ":Placing"),Recording_ResultList,(AA$5+3),0)</f>
        <v>6</v>
      </c>
      <c r="AA178" s="522">
        <f>AA176</f>
        <v>6</v>
      </c>
      <c r="AB178" s="523"/>
    </row>
    <row r="179" spans="1:38" ht="16" customHeight="1" thickBot="1">
      <c r="A179" s="131">
        <f>A175+1</f>
        <v>42</v>
      </c>
      <c r="B179" s="533"/>
      <c r="C179" s="537" t="s">
        <v>122</v>
      </c>
      <c r="D179" s="538"/>
      <c r="E179" s="528">
        <f>VLOOKUP(($B176 &amp; ": DQ Reason"),Recording_ResultList,(F$5+3),0)</f>
        <v>0</v>
      </c>
      <c r="F179" s="529"/>
      <c r="G179" s="530"/>
      <c r="H179" s="528">
        <f>VLOOKUP(($B176 &amp; ": DQ Reason"),Recording_ResultList,(I$5+3),0)</f>
        <v>0</v>
      </c>
      <c r="I179" s="529"/>
      <c r="J179" s="530"/>
      <c r="K179" s="528">
        <f>VLOOKUP(($B176 &amp; ": DQ Reason"),Recording_ResultList,(L$5+3),0)</f>
        <v>0</v>
      </c>
      <c r="L179" s="529"/>
      <c r="M179" s="530"/>
      <c r="N179" s="528">
        <f>VLOOKUP(($B176 &amp; ": DQ Reason"),Recording_ResultList,(O$5+3),0)</f>
        <v>0</v>
      </c>
      <c r="O179" s="529"/>
      <c r="P179" s="530"/>
      <c r="Q179" s="528">
        <f>VLOOKUP(($B176 &amp; ": DQ Reason"),Recording_ResultList,(R$5+3),0)</f>
        <v>0</v>
      </c>
      <c r="R179" s="529"/>
      <c r="S179" s="530"/>
      <c r="T179" s="528">
        <f>VLOOKUP(($B176 &amp; ": DQ Reason"),Recording_ResultList,(U$5+3),0)</f>
        <v>0</v>
      </c>
      <c r="U179" s="529"/>
      <c r="V179" s="530"/>
      <c r="W179" s="528">
        <f>VLOOKUP(($B176 &amp; ": DQ Reason"),Recording_ResultList,(X$5+3),0)</f>
        <v>0</v>
      </c>
      <c r="X179" s="529"/>
      <c r="Y179" s="530"/>
      <c r="Z179" s="528">
        <f>VLOOKUP(($B176 &amp; ": DQ Reason"),Recording_ResultList,(AA$5+3),0)</f>
        <v>0</v>
      </c>
      <c r="AA179" s="529"/>
      <c r="AB179" s="530"/>
      <c r="AC179" s="93">
        <f>COUNTIF(E179:AB179, "&gt;0")</f>
        <v>0</v>
      </c>
    </row>
    <row r="180" spans="1:38" ht="15" customHeight="1" thickBot="1">
      <c r="A180" s="131">
        <f>A176+1</f>
        <v>43</v>
      </c>
      <c r="B180" s="531">
        <f>A180</f>
        <v>43</v>
      </c>
      <c r="C180" s="534" t="str">
        <f>IF(HSL_Format="Majors",IF(HSL_Division=1,VLOOKUP(B180,HMLD1_EventList,3,0),IF(HSL_Division=2,VLOOKUP(B180,HMLD2_EventList,3,0),VLOOKUP(B180,HMLD3_EventList,3,0))),IF(HSL_Division=1,VLOOKUP(B180,NutsD1_EventList,3,0),IF(HSL_Division=2,VLOOKUP(B180,NutsD2_EventList,3,0),VLOOKUP(B180,NutsD3_EventList,3,0)))) &amp; " " &amp; IF(HSL_Format="Majors",IF(HSL_Division=1,VLOOKUP(B180,HMLD1_EventList,2,0),IF(HSL_Division=2,VLOOKUP(B180,HMLD2_EventList,2,0),VLOOKUP(B180,HMLD3_EventList,2,0))),IF(HSL_Division=1,VLOOKUP(B180,NutsD1_EventList,2,0),IF(HSL_Division=2,VLOOKUP(B180,NutsD2_EventList,2,0),VLOOKUP(B180,NutsD3_EventList,2,0))))</f>
        <v>Girls Under 12s</v>
      </c>
      <c r="D180" s="535"/>
      <c r="E180" s="96">
        <f>IF(E183 = 0,(0+TEXT(VLOOKUP($B180,Recording_ResultList,F$5+3,0),"00\:00\.00")),0+TEXT(DQRaceTime,"00\:00\.00"))</f>
        <v>9.3865740740740726E-4</v>
      </c>
      <c r="F180" s="98">
        <f>IF($E180=0,0,IF(E$6=0,0,IF($E180&lt;1,SUM(($E180&gt;$H180),($E180&gt;$K180),($E180&gt;$N180),($E180&gt;$Q180),($E180&gt;$T180),($E180&gt;$W180),($E180&gt;$Z180),($E180&gt;$DD180)))-EmptyLanes))</f>
        <v>6</v>
      </c>
      <c r="G180" s="99">
        <f>IF(E180=0,0,IF(E$6=0,0,IF(F180=0,0,IF(E183&gt;0,GalaDQPoints,VLOOKUP((F180+IF(F180=1,($AD180/10),IF(F180=2,($AE180/10),IF(F180=3,($AF180/10),IF(F180=4,($AG180/10),IF(F180=5,($AH180/10),IF(F180=6,($AI180/10),IF(F180=7,($AJ180/10),IF(F180=8,($AK180/10)))))))))),EventPointsList,2)))))</f>
        <v>6</v>
      </c>
      <c r="H180" s="96">
        <f>IF(H183 = 0,(0+TEXT(VLOOKUP($B180,Recording_ResultList,I$5+3,0),"00\:00\.00")),0+TEXT(DQRaceTime,"00\:00\.00"))</f>
        <v>8.9212962962962954E-4</v>
      </c>
      <c r="I180" s="98">
        <f>IF($H180=0,0,IF(H$6=0,0,IF($H180&lt;1,SUM(($H180&gt;$E180),($H180&gt;$K180),($H180&gt;$N180),($H180&gt;$Q180),($H180&gt;$T180),($H180&gt;$W180),($H180&gt;$Z180),($H180&gt;$DD180)))-EmptyLanes))</f>
        <v>3</v>
      </c>
      <c r="J180" s="99">
        <f>IF(H180=0,0,IF(H$6=0,0,IF(I180=0,0,IF(H183&gt;0,GalaDQPoints,VLOOKUP((I180+IF(I180=1,($AD180/10),IF(I180=2,($AE180/10),IF(I180=3,($AF180/10),IF(I180=4,($AG180/10),IF(I180=5,($AH180/10),IF(I180=6,($AI180/10),IF(I180=7,($AJ180/10),IF(I180=8,($AK180/10)))))))))),EventPointsList,2)))))</f>
        <v>3</v>
      </c>
      <c r="K180" s="96">
        <f>IF(K183 = 0,(0+TEXT(VLOOKUP($B180,Recording_ResultList,L$5+3,0),"00\:00\.00")),0+TEXT(DQRaceTime,"00\:00\.00"))</f>
        <v>9.2118055555555562E-4</v>
      </c>
      <c r="L180" s="98">
        <f>IF($K180=0,0,IF(K$6=0,0,IF($K180&lt;1,SUM(($K180&gt;$E180),($K180&gt;$H180),($K180&gt;$N180),($K180&gt;$Q180),($K180&gt;$T180),($K180&gt;$W180),($K180&gt;$Z180),($K180&gt;$DD180)))-EmptyLanes))</f>
        <v>4</v>
      </c>
      <c r="M180" s="99">
        <f>IF(K180=0,0,IF(K$6=0,0,IF(L180=0,0,IF(K183&gt;0,GalaDQPoints,VLOOKUP((L180+IF(L180=1,($AD180/10),IF(L180=2,($AE180/10),IF(L180=3,($AF180/10),IF(L180=4,($AG180/10),IF(L180=5,($AH180/10),IF(L180=6,($AI180/10),IF(L180=7,($AJ180/10),IF(L180=8,($AK180/10)))))))))),EventPointsList,2)))))</f>
        <v>4</v>
      </c>
      <c r="N180" s="96">
        <f>IF(N183 = 0,(0+TEXT(VLOOKUP($B180,Recording_ResultList,O$5+3,0),"00\:00\.00")),0+TEXT(DQRaceTime,"00\:00\.00"))</f>
        <v>8.6712962962962959E-4</v>
      </c>
      <c r="O180" s="98">
        <f>IF($N180=0,0,IF(N$6=0,0,IF($N180&lt;1,SUM(($N180&gt;$E180),($N180&gt;$H180),($N180&gt;$K180),($N180&gt;$Q180),($N180&gt;$T180),($N180&gt;$W180),($N180&gt;$Z180),($N180&gt;$DD180)))-EmptyLanes))</f>
        <v>2</v>
      </c>
      <c r="P180" s="99">
        <f>IF(N180=0,0,IF(N$6=0,0,IF(O180=0,0,IF(N183&gt;0,GalaDQPoints,VLOOKUP((O180+IF(O180=1,($AD180/10),IF(O180=2,($AE180/10),IF(O180=3,($AF180/10),IF(O180=4,($AG180/10),IF(O180=5,($AH180/10),IF(O180=6,($AI180/10),IF(O180=7,($AJ180/10),IF(O180=8,($AK180/10)))))))))),EventPointsList,2)))))</f>
        <v>2</v>
      </c>
      <c r="Q180" s="96">
        <f>IF(Q183 = 0,(0+TEXT(VLOOKUP($B180,Recording_ResultList,R$5+3,0),"00\:00\.00")),0+TEXT(DQRaceTime,"00\:00\.00"))</f>
        <v>9.3078703703703715E-4</v>
      </c>
      <c r="R180" s="98">
        <f>IF($Q180=0,0,IF(Q$6=0,0,IF($Q180&lt;1,SUM(($Q180&gt;$E180),($Q180&gt;$H180),($Q180&gt;$K180),($Q180&gt;$N180),($Q180&gt;$T180),($Q180&gt;$W180),($Q180&gt;$Z180),($Q180&gt;$DD180)))-EmptyLanes))</f>
        <v>5</v>
      </c>
      <c r="S180" s="99">
        <f>IF(Q180=0,0,IF(Q$6=0,0,IF(R180=0,0,IF(Q183&gt;0,GalaDQPoints,VLOOKUP((R180+IF(R180=1,($AD180/10),IF(R180=2,($AE180/10),IF(R180=3,($AF180/10),IF(R180=4,($AG180/10),IF(R180=5,($AH180/10),IF(R180=6,($AI180/10),IF(R180=7,($AJ180/10),IF(R180=8,($AK180/10)))))))))),EventPointsList,2)))))</f>
        <v>5</v>
      </c>
      <c r="T180" s="96">
        <f>IF(T183 = 0,(0+TEXT(VLOOKUP($B180,Recording_ResultList,U$5+3,0),"00\:00\.00")),0+TEXT(DQRaceTime,"00\:00\.00"))</f>
        <v>8.5833333333333334E-4</v>
      </c>
      <c r="U180" s="98">
        <f>IF($T180=0,0,IF(T$6=0,0,IF($Q180&lt;1,SUM(($T180&gt;$E180),($T180&gt;$H180),($T180&gt;$K180),($T180&gt;$N180),($T180&gt;$Q180),($T180&gt;$W180),($T180&gt;$Z180),($T180&gt;$DD180)))-EmptyLanes))</f>
        <v>1</v>
      </c>
      <c r="V180" s="99">
        <f>IF(T180=0,0,IF(T$6=0,0,IF(U180=0,0,IF(T183&gt;0,GalaDQPoints,VLOOKUP((U180+IF(U180=1,($AD180/10),IF(U180=2,($AE180/10),IF(U180=3,($AF180/10),IF(U180=4,($AG180/10),IF(U180=5,($AH180/10),IF(U180=6,($AI180/10),IF(U180=7,($AJ180/10),IF(U180=8,($AK180/10)))))))))),EventPointsList,2)))))</f>
        <v>1</v>
      </c>
      <c r="W180" s="96">
        <f>IF(W183 = 0,(0+TEXT(VLOOKUP($B180,Recording_ResultList,X$5+3,0),"00\:00\.00")),0+TEXT(DQRaceTime,"00\:00\.00"))</f>
        <v>9.8958333333333342E-4</v>
      </c>
      <c r="X180" s="98">
        <f>IF($W180=0,0,IF(W$6=0,0,IF($W180&lt;1,SUM(($W180&gt;$E180),($W180&gt;$H180),($W180&gt;$K180),($W180&gt;$N180),($W180&gt;$Q180),($W180&gt;$T180),($W180&gt;$Z180),($W180&gt;$DD180)))-EmptyLanes))</f>
        <v>7</v>
      </c>
      <c r="Y180" s="99">
        <f>IF(W180=0,0,IF(W$6=0,0,IF(X180=0,0,IF(W183&gt;0,GalaDQPoints,VLOOKUP((X180+IF(X180=1,($AD180/10),IF(X180=2,($AE180/10),IF(X180=3,($AF180/10),IF(X180=4,($AG180/10),IF(X180=5,($AH180/10),IF(X180=6,($AI180/10),IF(X180=7,($AJ180/10),IF(X180=8,($AK180/10)))))))))),EventPointsList,2)))))</f>
        <v>7</v>
      </c>
      <c r="Z180" s="96">
        <f>IF(Z183 = 0,(0+TEXT(VLOOKUP($B180,Recording_ResultList,AA$5+3,0),"00\:00\.00")),0+TEXT(DQRaceTime,"00\:00\.00"))</f>
        <v>1.0050925925925926E-3</v>
      </c>
      <c r="AA180" s="98">
        <f>IF($Z180=0,0,IF(Z$6=0,0,IF($Z180&lt;1,SUM(($Z180&gt;$E180),($Z180&gt;$H180),($Z180&gt;$K180),($Z180&gt;$N180),($Z180&gt;$Q180),($Z180&gt;$T180),($Z180&gt;$W180),($Z180&gt;$DD180)))-EmptyLanes))</f>
        <v>8</v>
      </c>
      <c r="AB180" s="100">
        <f>IF(Z180=0,0,IF(Z$6=0,0,IF(AA180=0,0,IF(Z183&gt;0,GalaDQPoints,VLOOKUP((AA180+IF(AA180=1,($AD180/10),IF(AA180=2,($AE180/10),IF(AA180=3,($AF180/10),IF(AA180=4,($AG180/10),IF(AA180=5,($AH180/10),IF(AA180=6,($AI180/10),IF(AA180=7,($AJ180/10),IF(AA180=8,($AK180/10)))))))))),EventPointsList,2)))))</f>
        <v>8</v>
      </c>
      <c r="AD180" s="121">
        <f>COUNTIF($F180,1) +COUNTIF($I180, 1)  + COUNTIF($L180, 1)+ COUNTIF($O180, 1)+ COUNTIF($R180, 1)+ COUNTIF($U180, 1)+ COUNTIF($X180, 1)+ COUNTIF($AA180,1)</f>
        <v>1</v>
      </c>
      <c r="AE180" s="122">
        <f>COUNTIF($F180,2) +COUNTIF($I180, 2)  + COUNTIF($L180, 2)+ COUNTIF($O180,2)+ COUNTIF($R180, 2)+ COUNTIF($U180, 2)+ COUNTIF($X180, 2)+ COUNTIF($AA180,2)</f>
        <v>1</v>
      </c>
      <c r="AF180" s="122">
        <f>COUNTIF($F180,3) +COUNTIF($I180, 3)  + COUNTIF($L180, 3)+ COUNTIF($O180, 3)+ COUNTIF($R180, 3)+ COUNTIF($U180, 3)+ COUNTIF($X180, 3)+ COUNTIF($AA180,3)</f>
        <v>1</v>
      </c>
      <c r="AG180" s="122">
        <f>COUNTIF($F180,4) +COUNTIF($I180, 4)  + COUNTIF($L180, 4)+ COUNTIF($O180, 4)+ COUNTIF($R180, 4)+ COUNTIF($U180, 4)+ COUNTIF($X180, 4)+ COUNTIF($AA180,4)</f>
        <v>1</v>
      </c>
      <c r="AH180" s="122">
        <f>COUNTIF($F180,5) +COUNTIF($I180, 5)  + COUNTIF($L180, 5)+ COUNTIF($O180, 5)+ COUNTIF($R180, 5)+ COUNTIF($U180, 5)+ COUNTIF($X180, 5)+ COUNTIF($AA180,5)</f>
        <v>1</v>
      </c>
      <c r="AI180" s="122">
        <f>COUNTIF($F180,6) +COUNTIF($I180, 6)  + COUNTIF($L180, 6)+ COUNTIF($O180, 6)+ COUNTIF($R180, 6)+ COUNTIF($U180, 6)+ COUNTIF($X180, 6)+ COUNTIF($AA180,6)</f>
        <v>1</v>
      </c>
      <c r="AJ180" s="122">
        <f>COUNTIF($F180,7) +COUNTIF($I180, 7)  + COUNTIF($L180, 7)+ COUNTIF($O180, 7)+ COUNTIF($R180, 7)+ COUNTIF($U180, 7)+ COUNTIF($X180, 7)+ COUNTIF($AA180,7)</f>
        <v>1</v>
      </c>
      <c r="AK180" s="123">
        <f>COUNTIF($F180,8) +COUNTIF($I180, 8)  + COUNTIF($L180, 8)+ COUNTIF($O180, 8)+ COUNTIF($R180, 8)+ COUNTIF($U180, 8)+ COUNTIF($X180, 8)+ COUNTIF($AA180,8)</f>
        <v>1</v>
      </c>
      <c r="AL180" s="70"/>
    </row>
    <row r="181" spans="1:38" ht="15.75" customHeight="1">
      <c r="A181" s="131">
        <f>A177+1</f>
        <v>43</v>
      </c>
      <c r="B181" s="532"/>
      <c r="C181" s="520" t="str">
        <f>IF(HSL_Format="Majors",IF(HSL_Division=1,VLOOKUP(B180,HMLD1_EventList,4,0),IF(HSL_Division=2,VLOOKUP(B180,HMLD2_EventList,4,0),VLOOKUP(B180,HMLD3_EventList,4,0))),IF(HSL_Division=1,VLOOKUP(B180,NutsD1_EventList,4,0),IF(HSL_Division=2,VLOOKUP(B180,NutsD2_EventList,4,0),VLOOKUP(B180,NutsD3_EventList,4,0)))) &amp; " " &amp; IF(HSL_Format="Majors",IF(HSL_Division=1,VLOOKUP(B180,HMLD1_EventList,5,0),IF(HSL_Division=2,VLOOKUP(B180,HMLD2_EventList,5,0),VLOOKUP(B180,HMLD3_EventList,5,0))),IF(HSL_Division=1,VLOOKUP(B180,NutsD1_EventList,5,0),IF(HSL_Division=2,VLOOKUP(B180,NutsD2_EventList,5,0),VLOOKUP(B180,NutsD3_EventList,5,0))))</f>
        <v>4x25m Medley Relay</v>
      </c>
      <c r="D181" s="536"/>
      <c r="E181" s="524" t="str">
        <f>IF(IFERROR(SEARCH("Relay",$C181),0) = 0, IF(IFERROR(SEARCH("Squadron",$C181),0) = 0, VLOOKUP($B180,Lane1_Swimmers,2,0), "Squadron"), "Relay Team")</f>
        <v>Relay Team</v>
      </c>
      <c r="F181" s="525"/>
      <c r="G181" s="526"/>
      <c r="H181" s="524" t="str">
        <f>IF(IFERROR(SEARCH("Relay",$C181),0) = 0, IF(IFERROR(SEARCH("Squadron",$C181),0) = 0, VLOOKUP($B180,Lane2_Swimmers,2,0), "Squadron"), "Relay Team")</f>
        <v>Relay Team</v>
      </c>
      <c r="I181" s="525"/>
      <c r="J181" s="526"/>
      <c r="K181" s="524" t="str">
        <f>IF(IFERROR(SEARCH("Relay",$C181),0) = 0, IF(IFERROR(SEARCH("Squadron",$C181),0) = 0, VLOOKUP($B180,Lane3_Swimmers,2,0), "Squadron"), "Relay Team")</f>
        <v>Relay Team</v>
      </c>
      <c r="L181" s="525"/>
      <c r="M181" s="526"/>
      <c r="N181" s="524" t="str">
        <f>IF(IFERROR(SEARCH("Relay",$C181),0) = 0, IF(IFERROR(SEARCH("Squadron",$C181),0) = 0, VLOOKUP($B180,Lane4_Swimmers,2,0), "Squadron"), "Relay Team")</f>
        <v>Relay Team</v>
      </c>
      <c r="O181" s="525"/>
      <c r="P181" s="526"/>
      <c r="Q181" s="524" t="str">
        <f>IF(IFERROR(SEARCH("Relay",$C181),0) = 0, IF(IFERROR(SEARCH("Squadron",$C181),0) = 0, VLOOKUP($B180,Lane5_Swimmers,2,0), "Squadron"), "Relay Team")</f>
        <v>Relay Team</v>
      </c>
      <c r="R181" s="525"/>
      <c r="S181" s="526"/>
      <c r="T181" s="524" t="str">
        <f>IF(IFERROR(SEARCH("Relay",$C181),0) = 0, IF(IFERROR(SEARCH("Squadron",$C181),0) = 0, VLOOKUP($B180,Lane6_Swimmers,2,0), "Squadron"), "Relay Team")</f>
        <v>Relay Team</v>
      </c>
      <c r="U181" s="525"/>
      <c r="V181" s="526"/>
      <c r="W181" s="524" t="str">
        <f>IF(IFERROR(SEARCH("Relay",$C181),0) = 0, IF(IFERROR(SEARCH("Squadron",$C181),0) = 0, VLOOKUP($B180,Lane7_Swimmers,2,0), "Squadron"), "Relay Team")</f>
        <v>Relay Team</v>
      </c>
      <c r="X181" s="525"/>
      <c r="Y181" s="526"/>
      <c r="Z181" s="524" t="str">
        <f>IF(IFERROR(SEARCH("Relay",$C181),0) = 0, IF(IFERROR(SEARCH("Squadron",$C181),0) = 0, VLOOKUP($B180,Lane7_Swimmers,2,0), "Squadron"), "Relay Team")</f>
        <v>Relay Team</v>
      </c>
      <c r="AA181" s="525"/>
      <c r="AB181" s="527"/>
    </row>
    <row r="182" spans="1:38" ht="15.75" customHeight="1">
      <c r="A182" s="131" t="str">
        <f>TEXT(B180, "#0") &amp; ":Placing"</f>
        <v>43:Placing</v>
      </c>
      <c r="B182" s="532"/>
      <c r="C182" s="520" t="s">
        <v>135</v>
      </c>
      <c r="D182" s="521"/>
      <c r="E182" s="126">
        <f>VLOOKUP(($B180 &amp; ":Placing"),Recording_ResultList,(F$5+3),0)</f>
        <v>6</v>
      </c>
      <c r="F182" s="522">
        <f>F180</f>
        <v>6</v>
      </c>
      <c r="G182" s="523"/>
      <c r="H182" s="126">
        <f>VLOOKUP(($B180 &amp; ":Placing"),Recording_ResultList,(I$5+3),0)</f>
        <v>3</v>
      </c>
      <c r="I182" s="522">
        <f>I180</f>
        <v>3</v>
      </c>
      <c r="J182" s="523"/>
      <c r="K182" s="126">
        <f>VLOOKUP(($B180 &amp; ":Placing"),Recording_ResultList,(L$5+3),0)</f>
        <v>4</v>
      </c>
      <c r="L182" s="522">
        <f>L180</f>
        <v>4</v>
      </c>
      <c r="M182" s="523"/>
      <c r="N182" s="126">
        <f>VLOOKUP(($B180 &amp; ":Placing"),Recording_ResultList,(O$5+3),0)</f>
        <v>2</v>
      </c>
      <c r="O182" s="522">
        <f>O180</f>
        <v>2</v>
      </c>
      <c r="P182" s="523"/>
      <c r="Q182" s="126">
        <f>VLOOKUP(($B180 &amp; ":Placing"),Recording_ResultList,(R$5+3),0)</f>
        <v>5</v>
      </c>
      <c r="R182" s="522">
        <f>R180</f>
        <v>5</v>
      </c>
      <c r="S182" s="523"/>
      <c r="T182" s="126">
        <f>VLOOKUP(($B180 &amp; ":Placing"),Recording_ResultList,(U$5+3),0)</f>
        <v>1</v>
      </c>
      <c r="U182" s="522">
        <f>U180</f>
        <v>1</v>
      </c>
      <c r="V182" s="523"/>
      <c r="W182" s="126">
        <f>VLOOKUP(($B180 &amp; ":Placing"),Recording_ResultList,(X$5+3),0)</f>
        <v>7</v>
      </c>
      <c r="X182" s="522">
        <f>X180</f>
        <v>7</v>
      </c>
      <c r="Y182" s="523"/>
      <c r="Z182" s="126">
        <f>VLOOKUP(($B180 &amp; ":Placing"),Recording_ResultList,(AA$5+3),0)</f>
        <v>8</v>
      </c>
      <c r="AA182" s="522">
        <f>AA180</f>
        <v>8</v>
      </c>
      <c r="AB182" s="523"/>
    </row>
    <row r="183" spans="1:38" ht="16" customHeight="1" thickBot="1">
      <c r="A183" s="131">
        <f>A179+1</f>
        <v>43</v>
      </c>
      <c r="B183" s="533"/>
      <c r="C183" s="537" t="s">
        <v>122</v>
      </c>
      <c r="D183" s="538"/>
      <c r="E183" s="528">
        <f>VLOOKUP(($B180 &amp; ": DQ Reason"),Recording_ResultList,(F$5+3),0)</f>
        <v>0</v>
      </c>
      <c r="F183" s="529"/>
      <c r="G183" s="530"/>
      <c r="H183" s="528">
        <f>VLOOKUP(($B180 &amp; ": DQ Reason"),Recording_ResultList,(I$5+3),0)</f>
        <v>0</v>
      </c>
      <c r="I183" s="529"/>
      <c r="J183" s="530"/>
      <c r="K183" s="528">
        <f>VLOOKUP(($B180 &amp; ": DQ Reason"),Recording_ResultList,(L$5+3),0)</f>
        <v>0</v>
      </c>
      <c r="L183" s="529"/>
      <c r="M183" s="530"/>
      <c r="N183" s="528">
        <f>VLOOKUP(($B180 &amp; ": DQ Reason"),Recording_ResultList,(O$5+3),0)</f>
        <v>0</v>
      </c>
      <c r="O183" s="529"/>
      <c r="P183" s="530"/>
      <c r="Q183" s="528">
        <f>VLOOKUP(($B180 &amp; ": DQ Reason"),Recording_ResultList,(R$5+3),0)</f>
        <v>0</v>
      </c>
      <c r="R183" s="529"/>
      <c r="S183" s="530"/>
      <c r="T183" s="528">
        <f>VLOOKUP(($B180 &amp; ": DQ Reason"),Recording_ResultList,(U$5+3),0)</f>
        <v>0</v>
      </c>
      <c r="U183" s="529"/>
      <c r="V183" s="530"/>
      <c r="W183" s="528">
        <f>VLOOKUP(($B180 &amp; ": DQ Reason"),Recording_ResultList,(X$5+3),0)</f>
        <v>0</v>
      </c>
      <c r="X183" s="529"/>
      <c r="Y183" s="530"/>
      <c r="Z183" s="528">
        <f>VLOOKUP(($B180 &amp; ": DQ Reason"),Recording_ResultList,(AA$5+3),0)</f>
        <v>0</v>
      </c>
      <c r="AA183" s="529"/>
      <c r="AB183" s="530"/>
      <c r="AC183" s="93">
        <f>COUNTIF(E183:AB183, "&gt;0")</f>
        <v>0</v>
      </c>
    </row>
    <row r="184" spans="1:38" ht="15" customHeight="1" thickBot="1">
      <c r="A184" s="131">
        <f>A180+1</f>
        <v>44</v>
      </c>
      <c r="B184" s="531">
        <f>A184</f>
        <v>44</v>
      </c>
      <c r="C184" s="534" t="str">
        <f>IF(HSL_Format="Majors",IF(HSL_Division=1,VLOOKUP(B184,HMLD1_EventList,3,0),IF(HSL_Division=2,VLOOKUP(B184,HMLD2_EventList,3,0),VLOOKUP(B184,HMLD3_EventList,3,0))),IF(HSL_Division=1,VLOOKUP(B184,NutsD1_EventList,3,0),IF(HSL_Division=2,VLOOKUP(B184,NutsD2_EventList,3,0),VLOOKUP(B184,NutsD3_EventList,3,0)))) &amp; " " &amp; IF(HSL_Format="Majors",IF(HSL_Division=1,VLOOKUP(B184,HMLD1_EventList,2,0),IF(HSL_Division=2,VLOOKUP(B184,HMLD2_EventList,2,0),VLOOKUP(B184,HMLD3_EventList,2,0))),IF(HSL_Division=1,VLOOKUP(B184,NutsD1_EventList,2,0),IF(HSL_Division=2,VLOOKUP(B184,NutsD2_EventList,2,0),VLOOKUP(B184,NutsD3_EventList,2,0))))</f>
        <v>Boys Under 12s</v>
      </c>
      <c r="D184" s="535"/>
      <c r="E184" s="96">
        <f>IF(E187 = 0,(0+TEXT(VLOOKUP($B184,Recording_ResultList,F$5+3,0),"00\:00\.00")),0+TEXT(DQRaceTime,"00\:00\.00"))</f>
        <v>1.0260416666666666E-3</v>
      </c>
      <c r="F184" s="98">
        <f>IF($E184=0,0,IF(E$6=0,0,IF($E184&lt;1,SUM(($E184&gt;$H184),($E184&gt;$K184),($E184&gt;$N184),($E184&gt;$Q184),($E184&gt;$T184),($E184&gt;$W184),($E184&gt;$Z184),($E184&gt;$DD184)))-EmptyLanes))</f>
        <v>7</v>
      </c>
      <c r="G184" s="99">
        <f>IF(E184=0,0,IF(E$6=0,0,IF(F184=0,0,IF(E187&gt;0,GalaDQPoints,VLOOKUP((F184+IF(F184=1,($AD184/10),IF(F184=2,($AE184/10),IF(F184=3,($AF184/10),IF(F184=4,($AG184/10),IF(F184=5,($AH184/10),IF(F184=6,($AI184/10),IF(F184=7,($AJ184/10),IF(F184=8,($AK184/10)))))))))),EventPointsList,2)))))</f>
        <v>7</v>
      </c>
      <c r="H184" s="96">
        <f>IF(H187 = 0,(0+TEXT(VLOOKUP($B184,Recording_ResultList,I$5+3,0),"00\:00\.00")),0+TEXT(DQRaceTime,"00\:00\.00"))</f>
        <v>1.0112268518518519E-3</v>
      </c>
      <c r="I184" s="98">
        <f>IF($H184=0,0,IF(H$6=0,0,IF($H184&lt;1,SUM(($H184&gt;$E184),($H184&gt;$K184),($H184&gt;$N184),($H184&gt;$Q184),($H184&gt;$T184),($H184&gt;$W184),($H184&gt;$Z184),($H184&gt;$DD184)))-EmptyLanes))</f>
        <v>6</v>
      </c>
      <c r="J184" s="99">
        <f>IF(H184=0,0,IF(H$6=0,0,IF(I184=0,0,IF(H187&gt;0,GalaDQPoints,VLOOKUP((I184+IF(I184=1,($AD184/10),IF(I184=2,($AE184/10),IF(I184=3,($AF184/10),IF(I184=4,($AG184/10),IF(I184=5,($AH184/10),IF(I184=6,($AI184/10),IF(I184=7,($AJ184/10),IF(I184=8,($AK184/10)))))))))),EventPointsList,2)))))</f>
        <v>6</v>
      </c>
      <c r="K184" s="96">
        <f>IF(K187 = 0,(0+TEXT(VLOOKUP($B184,Recording_ResultList,L$5+3,0),"00\:00\.00")),0+TEXT(DQRaceTime,"00\:00\.00"))</f>
        <v>9.1215277777777768E-4</v>
      </c>
      <c r="L184" s="98">
        <f>IF($K184=0,0,IF(K$6=0,0,IF($K184&lt;1,SUM(($K184&gt;$E184),($K184&gt;$H184),($K184&gt;$N184),($K184&gt;$Q184),($K184&gt;$T184),($K184&gt;$W184),($K184&gt;$Z184),($K184&gt;$DD184)))-EmptyLanes))</f>
        <v>2</v>
      </c>
      <c r="M184" s="99">
        <f>IF(K184=0,0,IF(K$6=0,0,IF(L184=0,0,IF(K187&gt;0,GalaDQPoints,VLOOKUP((L184+IF(L184=1,($AD184/10),IF(L184=2,($AE184/10),IF(L184=3,($AF184/10),IF(L184=4,($AG184/10),IF(L184=5,($AH184/10),IF(L184=6,($AI184/10),IF(L184=7,($AJ184/10),IF(L184=8,($AK184/10)))))))))),EventPointsList,2)))))</f>
        <v>2</v>
      </c>
      <c r="N184" s="96">
        <f>IF(N187 = 0,(0+TEXT(VLOOKUP($B184,Recording_ResultList,O$5+3,0),"00\:00\.00")),0+TEXT(DQRaceTime,"00\:00\.00"))</f>
        <v>9.3923611111111117E-4</v>
      </c>
      <c r="O184" s="98">
        <f>IF($N184=0,0,IF(N$6=0,0,IF($N184&lt;1,SUM(($N184&gt;$E184),($N184&gt;$H184),($N184&gt;$K184),($N184&gt;$Q184),($N184&gt;$T184),($N184&gt;$W184),($N184&gt;$Z184),($N184&gt;$DD184)))-EmptyLanes))</f>
        <v>4</v>
      </c>
      <c r="P184" s="99">
        <f>IF(N184=0,0,IF(N$6=0,0,IF(O184=0,0,IF(N187&gt;0,GalaDQPoints,VLOOKUP((O184+IF(O184=1,($AD184/10),IF(O184=2,($AE184/10),IF(O184=3,($AF184/10),IF(O184=4,($AG184/10),IF(O184=5,($AH184/10),IF(O184=6,($AI184/10),IF(O184=7,($AJ184/10),IF(O184=8,($AK184/10)))))))))),EventPointsList,2)))))</f>
        <v>4</v>
      </c>
      <c r="Q184" s="96">
        <f>IF(Q187 = 0,(0+TEXT(VLOOKUP($B184,Recording_ResultList,R$5+3,0),"00\:00\.00")),0+TEXT(DQRaceTime,"00\:00\.00"))</f>
        <v>9.2916666666666668E-4</v>
      </c>
      <c r="R184" s="98">
        <f>IF($Q184=0,0,IF(Q$6=0,0,IF($Q184&lt;1,SUM(($Q184&gt;$E184),($Q184&gt;$H184),($Q184&gt;$K184),($Q184&gt;$N184),($Q184&gt;$T184),($Q184&gt;$W184),($Q184&gt;$Z184),($Q184&gt;$DD184)))-EmptyLanes))</f>
        <v>3</v>
      </c>
      <c r="S184" s="99">
        <f>IF(Q184=0,0,IF(Q$6=0,0,IF(R184=0,0,IF(Q187&gt;0,GalaDQPoints,VLOOKUP((R184+IF(R184=1,($AD184/10),IF(R184=2,($AE184/10),IF(R184=3,($AF184/10),IF(R184=4,($AG184/10),IF(R184=5,($AH184/10),IF(R184=6,($AI184/10),IF(R184=7,($AJ184/10),IF(R184=8,($AK184/10)))))))))),EventPointsList,2)))))</f>
        <v>3</v>
      </c>
      <c r="T184" s="96">
        <f>IF(T187 = 0,(0+TEXT(VLOOKUP($B184,Recording_ResultList,U$5+3,0),"00\:00\.00")),0+TEXT(DQRaceTime,"00\:00\.00"))</f>
        <v>9.00925925925926E-4</v>
      </c>
      <c r="U184" s="98">
        <f>IF($T184=0,0,IF(T$6=0,0,IF($Q184&lt;1,SUM(($T184&gt;$E184),($T184&gt;$H184),($T184&gt;$K184),($T184&gt;$N184),($T184&gt;$Q184),($T184&gt;$W184),($T184&gt;$Z184),($T184&gt;$DD184)))-EmptyLanes))</f>
        <v>1</v>
      </c>
      <c r="V184" s="99">
        <f>IF(T184=0,0,IF(T$6=0,0,IF(U184=0,0,IF(T187&gt;0,GalaDQPoints,VLOOKUP((U184+IF(U184=1,($AD184/10),IF(U184=2,($AE184/10),IF(U184=3,($AF184/10),IF(U184=4,($AG184/10),IF(U184=5,($AH184/10),IF(U184=6,($AI184/10),IF(U184=7,($AJ184/10),IF(U184=8,($AK184/10)))))))))),EventPointsList,2)))))</f>
        <v>1</v>
      </c>
      <c r="W184" s="96">
        <f>IF(W187 = 0,(0+TEXT(VLOOKUP($B184,Recording_ResultList,X$5+3,0),"00\:00\.00")),0+TEXT(DQRaceTime,"00\:00\.00"))</f>
        <v>9.6574074074074086E-4</v>
      </c>
      <c r="X184" s="98">
        <f>IF($W184=0,0,IF(W$6=0,0,IF($W184&lt;1,SUM(($W184&gt;$E184),($W184&gt;$H184),($W184&gt;$K184),($W184&gt;$N184),($W184&gt;$Q184),($W184&gt;$T184),($W184&gt;$Z184),($W184&gt;$DD184)))-EmptyLanes))</f>
        <v>5</v>
      </c>
      <c r="Y184" s="99">
        <f>IF(W184=0,0,IF(W$6=0,0,IF(X184=0,0,IF(W187&gt;0,GalaDQPoints,VLOOKUP((X184+IF(X184=1,($AD184/10),IF(X184=2,($AE184/10),IF(X184=3,($AF184/10),IF(X184=4,($AG184/10),IF(X184=5,($AH184/10),IF(X184=6,($AI184/10),IF(X184=7,($AJ184/10),IF(X184=8,($AK184/10)))))))))),EventPointsList,2)))))</f>
        <v>5</v>
      </c>
      <c r="Z184" s="96">
        <f>IF(Z187 = 0,(0+TEXT(VLOOKUP($B184,Recording_ResultList,AA$5+3,0),"00\:00\.00")),0+TEXT(DQRaceTime,"00\:00\.00"))</f>
        <v>4.1666550925925923E-2</v>
      </c>
      <c r="AA184" s="98">
        <f>IF($Z184=0,0,IF(Z$6=0,0,IF($Z184&lt;1,SUM(($Z184&gt;$E184),($Z184&gt;$H184),($Z184&gt;$K184),($Z184&gt;$N184),($Z184&gt;$Q184),($Z184&gt;$T184),($Z184&gt;$W184),($Z184&gt;$DD184)))-EmptyLanes))</f>
        <v>8</v>
      </c>
      <c r="AB184" s="100">
        <f>IF(Z184=0,0,IF(Z$6=0,0,IF(AA184=0,0,IF(Z187&gt;0,GalaDQPoints,VLOOKUP((AA184+IF(AA184=1,($AD184/10),IF(AA184=2,($AE184/10),IF(AA184=3,($AF184/10),IF(AA184=4,($AG184/10),IF(AA184=5,($AH184/10),IF(AA184=6,($AI184/10),IF(AA184=7,($AJ184/10),IF(AA184=8,($AK184/10)))))))))),EventPointsList,2)))))</f>
        <v>9</v>
      </c>
      <c r="AD184" s="121">
        <f>COUNTIF($F184,1) +COUNTIF($I184, 1)  + COUNTIF($L184, 1)+ COUNTIF($O184, 1)+ COUNTIF($R184, 1)+ COUNTIF($U184, 1)+ COUNTIF($X184, 1)+ COUNTIF($AA184,1)</f>
        <v>1</v>
      </c>
      <c r="AE184" s="122">
        <f>COUNTIF($F184,2) +COUNTIF($I184, 2)  + COUNTIF($L184, 2)+ COUNTIF($O184,2)+ COUNTIF($R184, 2)+ COUNTIF($U184, 2)+ COUNTIF($X184, 2)+ COUNTIF($AA184,2)</f>
        <v>1</v>
      </c>
      <c r="AF184" s="122">
        <f>COUNTIF($F184,3) +COUNTIF($I184, 3)  + COUNTIF($L184, 3)+ COUNTIF($O184, 3)+ COUNTIF($R184, 3)+ COUNTIF($U184, 3)+ COUNTIF($X184, 3)+ COUNTIF($AA184,3)</f>
        <v>1</v>
      </c>
      <c r="AG184" s="122">
        <f>COUNTIF($F184,4) +COUNTIF($I184, 4)  + COUNTIF($L184, 4)+ COUNTIF($O184, 4)+ COUNTIF($R184, 4)+ COUNTIF($U184, 4)+ COUNTIF($X184, 4)+ COUNTIF($AA184,4)</f>
        <v>1</v>
      </c>
      <c r="AH184" s="122">
        <f>COUNTIF($F184,5) +COUNTIF($I184, 5)  + COUNTIF($L184, 5)+ COUNTIF($O184, 5)+ COUNTIF($R184, 5)+ COUNTIF($U184, 5)+ COUNTIF($X184, 5)+ COUNTIF($AA184,5)</f>
        <v>1</v>
      </c>
      <c r="AI184" s="122">
        <f>COUNTIF($F184,6) +COUNTIF($I184, 6)  + COUNTIF($L184, 6)+ COUNTIF($O184, 6)+ COUNTIF($R184, 6)+ COUNTIF($U184, 6)+ COUNTIF($X184, 6)+ COUNTIF($AA184,6)</f>
        <v>1</v>
      </c>
      <c r="AJ184" s="122">
        <f>COUNTIF($F184,7) +COUNTIF($I184, 7)  + COUNTIF($L184, 7)+ COUNTIF($O184, 7)+ COUNTIF($R184, 7)+ COUNTIF($U184, 7)+ COUNTIF($X184, 7)+ COUNTIF($AA184,7)</f>
        <v>1</v>
      </c>
      <c r="AK184" s="123">
        <f>COUNTIF($F184,8) +COUNTIF($I184, 8)  + COUNTIF($L184, 8)+ COUNTIF($O184, 8)+ COUNTIF($R184, 8)+ COUNTIF($U184, 8)+ COUNTIF($X184, 8)+ COUNTIF($AA184,8)</f>
        <v>1</v>
      </c>
      <c r="AL184" s="70"/>
    </row>
    <row r="185" spans="1:38" ht="15.75" customHeight="1">
      <c r="A185" s="131">
        <f>A181+1</f>
        <v>44</v>
      </c>
      <c r="B185" s="532"/>
      <c r="C185" s="520" t="str">
        <f>IF(HSL_Format="Majors",IF(HSL_Division=1,VLOOKUP(B184,HMLD1_EventList,4,0),IF(HSL_Division=2,VLOOKUP(B184,HMLD2_EventList,4,0),VLOOKUP(B184,HMLD3_EventList,4,0))),IF(HSL_Division=1,VLOOKUP(B184,NutsD1_EventList,4,0),IF(HSL_Division=2,VLOOKUP(B184,NutsD2_EventList,4,0),VLOOKUP(B184,NutsD3_EventList,4,0)))) &amp; " " &amp; IF(HSL_Format="Majors",IF(HSL_Division=1,VLOOKUP(B184,HMLD1_EventList,5,0),IF(HSL_Division=2,VLOOKUP(B184,HMLD2_EventList,5,0),VLOOKUP(B184,HMLD3_EventList,5,0))),IF(HSL_Division=1,VLOOKUP(B184,NutsD1_EventList,5,0),IF(HSL_Division=2,VLOOKUP(B184,NutsD2_EventList,5,0),VLOOKUP(B184,NutsD3_EventList,5,0))))</f>
        <v>4x25m Medley Relay</v>
      </c>
      <c r="D185" s="536"/>
      <c r="E185" s="524" t="str">
        <f>IF(IFERROR(SEARCH("Relay",$C185),0) = 0, IF(IFERROR(SEARCH("Squadron",$C185),0) = 0, VLOOKUP($B184,Lane1_Swimmers,2,0), "Squadron"), "Relay Team")</f>
        <v>Relay Team</v>
      </c>
      <c r="F185" s="525"/>
      <c r="G185" s="526"/>
      <c r="H185" s="524" t="str">
        <f>IF(IFERROR(SEARCH("Relay",$C185),0) = 0, IF(IFERROR(SEARCH("Squadron",$C185),0) = 0, VLOOKUP($B184,Lane2_Swimmers,2,0), "Squadron"), "Relay Team")</f>
        <v>Relay Team</v>
      </c>
      <c r="I185" s="525"/>
      <c r="J185" s="526"/>
      <c r="K185" s="524" t="str">
        <f>IF(IFERROR(SEARCH("Relay",$C185),0) = 0, IF(IFERROR(SEARCH("Squadron",$C185),0) = 0, VLOOKUP($B184,Lane3_Swimmers,2,0), "Squadron"), "Relay Team")</f>
        <v>Relay Team</v>
      </c>
      <c r="L185" s="525"/>
      <c r="M185" s="526"/>
      <c r="N185" s="524" t="str">
        <f>IF(IFERROR(SEARCH("Relay",$C185),0) = 0, IF(IFERROR(SEARCH("Squadron",$C185),0) = 0, VLOOKUP($B184,Lane4_Swimmers,2,0), "Squadron"), "Relay Team")</f>
        <v>Relay Team</v>
      </c>
      <c r="O185" s="525"/>
      <c r="P185" s="526"/>
      <c r="Q185" s="524" t="str">
        <f>IF(IFERROR(SEARCH("Relay",$C185),0) = 0, IF(IFERROR(SEARCH("Squadron",$C185),0) = 0, VLOOKUP($B184,Lane5_Swimmers,2,0), "Squadron"), "Relay Team")</f>
        <v>Relay Team</v>
      </c>
      <c r="R185" s="525"/>
      <c r="S185" s="526"/>
      <c r="T185" s="524" t="str">
        <f>IF(IFERROR(SEARCH("Relay",$C185),0) = 0, IF(IFERROR(SEARCH("Squadron",$C185),0) = 0, VLOOKUP($B184,Lane6_Swimmers,2,0), "Squadron"), "Relay Team")</f>
        <v>Relay Team</v>
      </c>
      <c r="U185" s="525"/>
      <c r="V185" s="526"/>
      <c r="W185" s="524" t="str">
        <f>IF(IFERROR(SEARCH("Relay",$C185),0) = 0, IF(IFERROR(SEARCH("Squadron",$C185),0) = 0, VLOOKUP($B184,Lane7_Swimmers,2,0), "Squadron"), "Relay Team")</f>
        <v>Relay Team</v>
      </c>
      <c r="X185" s="525"/>
      <c r="Y185" s="526"/>
      <c r="Z185" s="524" t="str">
        <f>IF(IFERROR(SEARCH("Relay",$C185),0) = 0, IF(IFERROR(SEARCH("Squadron",$C185),0) = 0, VLOOKUP($B184,Lane7_Swimmers,2,0), "Squadron"), "Relay Team")</f>
        <v>Relay Team</v>
      </c>
      <c r="AA185" s="525"/>
      <c r="AB185" s="527"/>
    </row>
    <row r="186" spans="1:38" ht="15.75" customHeight="1">
      <c r="A186" s="131" t="str">
        <f>TEXT(B184, "#0") &amp; ":Placing"</f>
        <v>44:Placing</v>
      </c>
      <c r="B186" s="532"/>
      <c r="C186" s="520" t="s">
        <v>135</v>
      </c>
      <c r="D186" s="521"/>
      <c r="E186" s="126">
        <f>VLOOKUP(($B184 &amp; ":Placing"),Recording_ResultList,(F$5+3),0)</f>
        <v>7</v>
      </c>
      <c r="F186" s="522">
        <f>F184</f>
        <v>7</v>
      </c>
      <c r="G186" s="523"/>
      <c r="H186" s="126">
        <f>VLOOKUP(($B184 &amp; ":Placing"),Recording_ResultList,(I$5+3),0)</f>
        <v>6</v>
      </c>
      <c r="I186" s="522">
        <f>I184</f>
        <v>6</v>
      </c>
      <c r="J186" s="523"/>
      <c r="K186" s="126">
        <f>VLOOKUP(($B184 &amp; ":Placing"),Recording_ResultList,(L$5+3),0)</f>
        <v>2</v>
      </c>
      <c r="L186" s="522">
        <f>L184</f>
        <v>2</v>
      </c>
      <c r="M186" s="523"/>
      <c r="N186" s="126">
        <f>VLOOKUP(($B184 &amp; ":Placing"),Recording_ResultList,(O$5+3),0)</f>
        <v>4</v>
      </c>
      <c r="O186" s="522">
        <f>O184</f>
        <v>4</v>
      </c>
      <c r="P186" s="523"/>
      <c r="Q186" s="126">
        <f>VLOOKUP(($B184 &amp; ":Placing"),Recording_ResultList,(R$5+3),0)</f>
        <v>3</v>
      </c>
      <c r="R186" s="522">
        <f>R184</f>
        <v>3</v>
      </c>
      <c r="S186" s="523"/>
      <c r="T186" s="126">
        <f>VLOOKUP(($B184 &amp; ":Placing"),Recording_ResultList,(U$5+3),0)</f>
        <v>1</v>
      </c>
      <c r="U186" s="522">
        <f>U184</f>
        <v>1</v>
      </c>
      <c r="V186" s="523"/>
      <c r="W186" s="126">
        <f>VLOOKUP(($B184 &amp; ":Placing"),Recording_ResultList,(X$5+3),0)</f>
        <v>5</v>
      </c>
      <c r="X186" s="522">
        <f>X184</f>
        <v>5</v>
      </c>
      <c r="Y186" s="523"/>
      <c r="Z186" s="126">
        <f>VLOOKUP(($B184 &amp; ":Placing"),Recording_ResultList,(AA$5+3),0)</f>
        <v>0</v>
      </c>
      <c r="AA186" s="522">
        <f>AA184</f>
        <v>8</v>
      </c>
      <c r="AB186" s="523"/>
    </row>
    <row r="187" spans="1:38" ht="16" customHeight="1" thickBot="1">
      <c r="A187" s="131">
        <f>A183+1</f>
        <v>44</v>
      </c>
      <c r="B187" s="533"/>
      <c r="C187" s="537" t="s">
        <v>122</v>
      </c>
      <c r="D187" s="538"/>
      <c r="E187" s="528">
        <f>VLOOKUP(($B184 &amp; ": DQ Reason"),Recording_ResultList,(F$5+3),0)</f>
        <v>0</v>
      </c>
      <c r="F187" s="529"/>
      <c r="G187" s="530"/>
      <c r="H187" s="528">
        <f>VLOOKUP(($B184 &amp; ": DQ Reason"),Recording_ResultList,(I$5+3),0)</f>
        <v>0</v>
      </c>
      <c r="I187" s="529"/>
      <c r="J187" s="530"/>
      <c r="K187" s="528">
        <f>VLOOKUP(($B184 &amp; ": DQ Reason"),Recording_ResultList,(L$5+3),0)</f>
        <v>0</v>
      </c>
      <c r="L187" s="529"/>
      <c r="M187" s="530"/>
      <c r="N187" s="528">
        <f>VLOOKUP(($B184 &amp; ": DQ Reason"),Recording_ResultList,(O$5+3),0)</f>
        <v>0</v>
      </c>
      <c r="O187" s="529"/>
      <c r="P187" s="530"/>
      <c r="Q187" s="528">
        <f>VLOOKUP(($B184 &amp; ": DQ Reason"),Recording_ResultList,(R$5+3),0)</f>
        <v>0</v>
      </c>
      <c r="R187" s="529"/>
      <c r="S187" s="530"/>
      <c r="T187" s="528">
        <f>VLOOKUP(($B184 &amp; ": DQ Reason"),Recording_ResultList,(U$5+3),0)</f>
        <v>0</v>
      </c>
      <c r="U187" s="529"/>
      <c r="V187" s="530"/>
      <c r="W187" s="528">
        <f>VLOOKUP(($B184 &amp; ": DQ Reason"),Recording_ResultList,(X$5+3),0)</f>
        <v>0</v>
      </c>
      <c r="X187" s="529"/>
      <c r="Y187" s="530"/>
      <c r="Z187" s="528">
        <f>VLOOKUP(($B184 &amp; ": DQ Reason"),Recording_ResultList,(AA$5+3),0)</f>
        <v>6.5</v>
      </c>
      <c r="AA187" s="529"/>
      <c r="AB187" s="530"/>
      <c r="AC187" s="93">
        <f>COUNTIF(E187:AB187, "&gt;0")</f>
        <v>1</v>
      </c>
    </row>
    <row r="188" spans="1:38" ht="15" customHeight="1" thickBot="1">
      <c r="A188" s="131">
        <f>A184+1</f>
        <v>45</v>
      </c>
      <c r="B188" s="531">
        <f>A188</f>
        <v>45</v>
      </c>
      <c r="C188" s="534" t="str">
        <f>IF(HSL_Format="Majors",IF(HSL_Division=1,VLOOKUP(B188,HMLD1_EventList,3,0),IF(HSL_Division=2,VLOOKUP(B188,HMLD2_EventList,3,0),VLOOKUP(B188,HMLD3_EventList,3,0))),IF(HSL_Division=1,VLOOKUP(B188,NutsD1_EventList,3,0),IF(HSL_Division=2,VLOOKUP(B188,NutsD2_EventList,3,0),VLOOKUP(B188,NutsD3_EventList,3,0)))) &amp; " " &amp; IF(HSL_Format="Majors",IF(HSL_Division=1,VLOOKUP(B188,HMLD1_EventList,2,0),IF(HSL_Division=2,VLOOKUP(B188,HMLD2_EventList,2,0),VLOOKUP(B188,HMLD3_EventList,2,0))),IF(HSL_Division=1,VLOOKUP(B188,NutsD1_EventList,2,0),IF(HSL_Division=2,VLOOKUP(B188,NutsD2_EventList,2,0),VLOOKUP(B188,NutsD3_EventList,2,0))))</f>
        <v>Girls Under 13s</v>
      </c>
      <c r="D188" s="535"/>
      <c r="E188" s="96">
        <f>IF(E191 = 0,(0+TEXT(VLOOKUP($B188,Recording_ResultList,F$5+3,0),"00\:00\.00")),0+TEXT(DQRaceTime,"00\:00\.00"))</f>
        <v>7.3645833333333332E-4</v>
      </c>
      <c r="F188" s="98">
        <f>IF($E188=0,0,IF(E$6=0,0,IF($E188&lt;1,SUM(($E188&gt;$H188),($E188&gt;$K188),($E188&gt;$N188),($E188&gt;$Q188),($E188&gt;$T188),($E188&gt;$W188),($E188&gt;$Z188),($E188&gt;$DD188)))-EmptyLanes))</f>
        <v>3</v>
      </c>
      <c r="G188" s="99">
        <f>IF(E188=0,0,IF(E$6=0,0,IF(F188=0,0,IF(E191&gt;0,GalaDQPoints,VLOOKUP((F188+IF(F188=1,($AD188/10),IF(F188=2,($AE188/10),IF(F188=3,($AF188/10),IF(F188=4,($AG188/10),IF(F188=5,($AH188/10),IF(F188=6,($AI188/10),IF(F188=7,($AJ188/10),IF(F188=8,($AK188/10)))))))))),EventPointsList,2)))))</f>
        <v>3</v>
      </c>
      <c r="H188" s="96">
        <f>IF(H191 = 0,(0+TEXT(VLOOKUP($B188,Recording_ResultList,I$5+3,0),"00\:00\.00")),0+TEXT(DQRaceTime,"00\:00\.00"))</f>
        <v>7.4108796296296292E-4</v>
      </c>
      <c r="I188" s="98">
        <f>IF($H188=0,0,IF(H$6=0,0,IF($H188&lt;1,SUM(($H188&gt;$E188),($H188&gt;$K188),($H188&gt;$N188),($H188&gt;$Q188),($H188&gt;$T188),($H188&gt;$W188),($H188&gt;$Z188),($H188&gt;$DD188)))-EmptyLanes))</f>
        <v>4</v>
      </c>
      <c r="J188" s="99">
        <f>IF(H188=0,0,IF(H$6=0,0,IF(I188=0,0,IF(H191&gt;0,GalaDQPoints,VLOOKUP((I188+IF(I188=1,($AD188/10),IF(I188=2,($AE188/10),IF(I188=3,($AF188/10),IF(I188=4,($AG188/10),IF(I188=5,($AH188/10),IF(I188=6,($AI188/10),IF(I188=7,($AJ188/10),IF(I188=8,($AK188/10)))))))))),EventPointsList,2)))))</f>
        <v>4</v>
      </c>
      <c r="K188" s="96">
        <f>IF(K191 = 0,(0+TEXT(VLOOKUP($B188,Recording_ResultList,L$5+3,0),"00\:00\.00")),0+TEXT(DQRaceTime,"00\:00\.00"))</f>
        <v>7.6458333333333326E-4</v>
      </c>
      <c r="L188" s="98">
        <f>IF($K188=0,0,IF(K$6=0,0,IF($K188&lt;1,SUM(($K188&gt;$E188),($K188&gt;$H188),($K188&gt;$N188),($K188&gt;$Q188),($K188&gt;$T188),($K188&gt;$W188),($K188&gt;$Z188),($K188&gt;$DD188)))-EmptyLanes))</f>
        <v>6</v>
      </c>
      <c r="M188" s="99">
        <f>IF(K188=0,0,IF(K$6=0,0,IF(L188=0,0,IF(K191&gt;0,GalaDQPoints,VLOOKUP((L188+IF(L188=1,($AD188/10),IF(L188=2,($AE188/10),IF(L188=3,($AF188/10),IF(L188=4,($AG188/10),IF(L188=5,($AH188/10),IF(L188=6,($AI188/10),IF(L188=7,($AJ188/10),IF(L188=8,($AK188/10)))))))))),EventPointsList,2)))))</f>
        <v>6</v>
      </c>
      <c r="N188" s="96">
        <f>IF(N191 = 0,(0+TEXT(VLOOKUP($B188,Recording_ResultList,O$5+3,0),"00\:00\.00")),0+TEXT(DQRaceTime,"00\:00\.00"))</f>
        <v>7.8298611111111104E-4</v>
      </c>
      <c r="O188" s="98">
        <f>IF($N188=0,0,IF(N$6=0,0,IF($N188&lt;1,SUM(($N188&gt;$E188),($N188&gt;$H188),($N188&gt;$K188),($N188&gt;$Q188),($N188&gt;$T188),($N188&gt;$W188),($N188&gt;$Z188),($N188&gt;$DD188)))-EmptyLanes))</f>
        <v>8</v>
      </c>
      <c r="P188" s="99">
        <f>IF(N188=0,0,IF(N$6=0,0,IF(O188=0,0,IF(N191&gt;0,GalaDQPoints,VLOOKUP((O188+IF(O188=1,($AD188/10),IF(O188=2,($AE188/10),IF(O188=3,($AF188/10),IF(O188=4,($AG188/10),IF(O188=5,($AH188/10),IF(O188=6,($AI188/10),IF(O188=7,($AJ188/10),IF(O188=8,($AK188/10)))))))))),EventPointsList,2)))))</f>
        <v>8</v>
      </c>
      <c r="Q188" s="96">
        <f>IF(Q191 = 0,(0+TEXT(VLOOKUP($B188,Recording_ResultList,R$5+3,0),"00\:00\.00")),0+TEXT(DQRaceTime,"00\:00\.00"))</f>
        <v>7.3425925925925915E-4</v>
      </c>
      <c r="R188" s="98">
        <f>IF($Q188=0,0,IF(Q$6=0,0,IF($Q188&lt;1,SUM(($Q188&gt;$E188),($Q188&gt;$H188),($Q188&gt;$K188),($Q188&gt;$N188),($Q188&gt;$T188),($Q188&gt;$W188),($Q188&gt;$Z188),($Q188&gt;$DD188)))-EmptyLanes))</f>
        <v>2</v>
      </c>
      <c r="S188" s="99">
        <f>IF(Q188=0,0,IF(Q$6=0,0,IF(R188=0,0,IF(Q191&gt;0,GalaDQPoints,VLOOKUP((R188+IF(R188=1,($AD188/10),IF(R188=2,($AE188/10),IF(R188=3,($AF188/10),IF(R188=4,($AG188/10),IF(R188=5,($AH188/10),IF(R188=6,($AI188/10),IF(R188=7,($AJ188/10),IF(R188=8,($AK188/10)))))))))),EventPointsList,2)))))</f>
        <v>2</v>
      </c>
      <c r="T188" s="96">
        <f>IF(T191 = 0,(0+TEXT(VLOOKUP($B188,Recording_ResultList,U$5+3,0),"00\:00\.00")),0+TEXT(DQRaceTime,"00\:00\.00"))</f>
        <v>7.6030092592592599E-4</v>
      </c>
      <c r="U188" s="98">
        <f>IF($T188=0,0,IF(T$6=0,0,IF($Q188&lt;1,SUM(($T188&gt;$E188),($T188&gt;$H188),($T188&gt;$K188),($T188&gt;$N188),($T188&gt;$Q188),($T188&gt;$W188),($T188&gt;$Z188),($T188&gt;$DD188)))-EmptyLanes))</f>
        <v>5</v>
      </c>
      <c r="V188" s="99">
        <f>IF(T188=0,0,IF(T$6=0,0,IF(U188=0,0,IF(T191&gt;0,GalaDQPoints,VLOOKUP((U188+IF(U188=1,($AD188/10),IF(U188=2,($AE188/10),IF(U188=3,($AF188/10),IF(U188=4,($AG188/10),IF(U188=5,($AH188/10),IF(U188=6,($AI188/10),IF(U188=7,($AJ188/10),IF(U188=8,($AK188/10)))))))))),EventPointsList,2)))))</f>
        <v>5</v>
      </c>
      <c r="W188" s="96">
        <f>IF(W191 = 0,(0+TEXT(VLOOKUP($B188,Recording_ResultList,X$5+3,0),"00\:00\.00")),0+TEXT(DQRaceTime,"00\:00\.00"))</f>
        <v>7.6898148148148149E-4</v>
      </c>
      <c r="X188" s="98">
        <f>IF($W188=0,0,IF(W$6=0,0,IF($W188&lt;1,SUM(($W188&gt;$E188),($W188&gt;$H188),($W188&gt;$K188),($W188&gt;$N188),($W188&gt;$Q188),($W188&gt;$T188),($W188&gt;$Z188),($W188&gt;$DD188)))-EmptyLanes))</f>
        <v>7</v>
      </c>
      <c r="Y188" s="99">
        <f>IF(W188=0,0,IF(W$6=0,0,IF(X188=0,0,IF(W191&gt;0,GalaDQPoints,VLOOKUP((X188+IF(X188=1,($AD188/10),IF(X188=2,($AE188/10),IF(X188=3,($AF188/10),IF(X188=4,($AG188/10),IF(X188=5,($AH188/10),IF(X188=6,($AI188/10),IF(X188=7,($AJ188/10),IF(X188=8,($AK188/10)))))))))),EventPointsList,2)))))</f>
        <v>7</v>
      </c>
      <c r="Z188" s="96">
        <f>IF(Z191 = 0,(0+TEXT(VLOOKUP($B188,Recording_ResultList,AA$5+3,0),"00\:00\.00")),0+TEXT(DQRaceTime,"00\:00\.00"))</f>
        <v>7.2118055555555553E-4</v>
      </c>
      <c r="AA188" s="98">
        <f>IF($Z188=0,0,IF(Z$6=0,0,IF($Z188&lt;1,SUM(($Z188&gt;$E188),($Z188&gt;$H188),($Z188&gt;$K188),($Z188&gt;$N188),($Z188&gt;$Q188),($Z188&gt;$T188),($Z188&gt;$W188),($Z188&gt;$DD188)))-EmptyLanes))</f>
        <v>1</v>
      </c>
      <c r="AB188" s="100">
        <f>IF(Z188=0,0,IF(Z$6=0,0,IF(AA188=0,0,IF(Z191&gt;0,GalaDQPoints,VLOOKUP((AA188+IF(AA188=1,($AD188/10),IF(AA188=2,($AE188/10),IF(AA188=3,($AF188/10),IF(AA188=4,($AG188/10),IF(AA188=5,($AH188/10),IF(AA188=6,($AI188/10),IF(AA188=7,($AJ188/10),IF(AA188=8,($AK188/10)))))))))),EventPointsList,2)))))</f>
        <v>1</v>
      </c>
      <c r="AD188" s="121">
        <f>COUNTIF($F188,1) +COUNTIF($I188, 1)  + COUNTIF($L188, 1)+ COUNTIF($O188, 1)+ COUNTIF($R188, 1)+ COUNTIF($U188, 1)+ COUNTIF($X188, 1)+ COUNTIF($AA188,1)</f>
        <v>1</v>
      </c>
      <c r="AE188" s="122">
        <f>COUNTIF($F188,2) +COUNTIF($I188, 2)  + COUNTIF($L188, 2)+ COUNTIF($O188,2)+ COUNTIF($R188, 2)+ COUNTIF($U188, 2)+ COUNTIF($X188, 2)+ COUNTIF($AA188,2)</f>
        <v>1</v>
      </c>
      <c r="AF188" s="122">
        <f>COUNTIF($F188,3) +COUNTIF($I188, 3)  + COUNTIF($L188, 3)+ COUNTIF($O188, 3)+ COUNTIF($R188, 3)+ COUNTIF($U188, 3)+ COUNTIF($X188, 3)+ COUNTIF($AA188,3)</f>
        <v>1</v>
      </c>
      <c r="AG188" s="122">
        <f>COUNTIF($F188,4) +COUNTIF($I188, 4)  + COUNTIF($L188, 4)+ COUNTIF($O188, 4)+ COUNTIF($R188, 4)+ COUNTIF($U188, 4)+ COUNTIF($X188, 4)+ COUNTIF($AA188,4)</f>
        <v>1</v>
      </c>
      <c r="AH188" s="122">
        <f>COUNTIF($F188,5) +COUNTIF($I188, 5)  + COUNTIF($L188, 5)+ COUNTIF($O188, 5)+ COUNTIF($R188, 5)+ COUNTIF($U188, 5)+ COUNTIF($X188, 5)+ COUNTIF($AA188,5)</f>
        <v>1</v>
      </c>
      <c r="AI188" s="122">
        <f>COUNTIF($F188,6) +COUNTIF($I188, 6)  + COUNTIF($L188, 6)+ COUNTIF($O188, 6)+ COUNTIF($R188, 6)+ COUNTIF($U188, 6)+ COUNTIF($X188, 6)+ COUNTIF($AA188,6)</f>
        <v>1</v>
      </c>
      <c r="AJ188" s="122">
        <f>COUNTIF($F188,7) +COUNTIF($I188, 7)  + COUNTIF($L188, 7)+ COUNTIF($O188, 7)+ COUNTIF($R188, 7)+ COUNTIF($U188, 7)+ COUNTIF($X188, 7)+ COUNTIF($AA188,7)</f>
        <v>1</v>
      </c>
      <c r="AK188" s="123">
        <f>COUNTIF($F188,8) +COUNTIF($I188, 8)  + COUNTIF($L188, 8)+ COUNTIF($O188, 8)+ COUNTIF($R188, 8)+ COUNTIF($U188, 8)+ COUNTIF($X188, 8)+ COUNTIF($AA188,8)</f>
        <v>1</v>
      </c>
      <c r="AL188" s="70"/>
    </row>
    <row r="189" spans="1:38" ht="15.75" customHeight="1">
      <c r="A189" s="131">
        <f>A185+1</f>
        <v>45</v>
      </c>
      <c r="B189" s="532"/>
      <c r="C189" s="520" t="str">
        <f>IF(HSL_Format="Majors",IF(HSL_Division=1,VLOOKUP(B188,HMLD1_EventList,4,0),IF(HSL_Division=2,VLOOKUP(B188,HMLD2_EventList,4,0),VLOOKUP(B188,HMLD3_EventList,4,0))),IF(HSL_Division=1,VLOOKUP(B188,NutsD1_EventList,4,0),IF(HSL_Division=2,VLOOKUP(B188,NutsD2_EventList,4,0),VLOOKUP(B188,NutsD3_EventList,4,0)))) &amp; " " &amp; IF(HSL_Format="Majors",IF(HSL_Division=1,VLOOKUP(B188,HMLD1_EventList,5,0),IF(HSL_Division=2,VLOOKUP(B188,HMLD2_EventList,5,0),VLOOKUP(B188,HMLD3_EventList,5,0))),IF(HSL_Division=1,VLOOKUP(B188,NutsD1_EventList,5,0),IF(HSL_Division=2,VLOOKUP(B188,NutsD2_EventList,5,0),VLOOKUP(B188,NutsD3_EventList,5,0))))</f>
        <v>4x25m Freestyle Relay</v>
      </c>
      <c r="D189" s="536"/>
      <c r="E189" s="524" t="str">
        <f>IF(IFERROR(SEARCH("Relay",$C189),0) = 0, IF(IFERROR(SEARCH("Squadron",$C189),0) = 0, VLOOKUP($B188,Lane1_Swimmers,2,0), "Squadron"), "Relay Team")</f>
        <v>Relay Team</v>
      </c>
      <c r="F189" s="525"/>
      <c r="G189" s="526"/>
      <c r="H189" s="524" t="str">
        <f>IF(IFERROR(SEARCH("Relay",$C189),0) = 0, IF(IFERROR(SEARCH("Squadron",$C189),0) = 0, VLOOKUP($B188,Lane2_Swimmers,2,0), "Squadron"), "Relay Team")</f>
        <v>Relay Team</v>
      </c>
      <c r="I189" s="525"/>
      <c r="J189" s="526"/>
      <c r="K189" s="524" t="str">
        <f>IF(IFERROR(SEARCH("Relay",$C189),0) = 0, IF(IFERROR(SEARCH("Squadron",$C189),0) = 0, VLOOKUP($B188,Lane3_Swimmers,2,0), "Squadron"), "Relay Team")</f>
        <v>Relay Team</v>
      </c>
      <c r="L189" s="525"/>
      <c r="M189" s="526"/>
      <c r="N189" s="524" t="str">
        <f>IF(IFERROR(SEARCH("Relay",$C189),0) = 0, IF(IFERROR(SEARCH("Squadron",$C189),0) = 0, VLOOKUP($B188,Lane4_Swimmers,2,0), "Squadron"), "Relay Team")</f>
        <v>Relay Team</v>
      </c>
      <c r="O189" s="525"/>
      <c r="P189" s="526"/>
      <c r="Q189" s="524" t="str">
        <f>IF(IFERROR(SEARCH("Relay",$C189),0) = 0, IF(IFERROR(SEARCH("Squadron",$C189),0) = 0, VLOOKUP($B188,Lane5_Swimmers,2,0), "Squadron"), "Relay Team")</f>
        <v>Relay Team</v>
      </c>
      <c r="R189" s="525"/>
      <c r="S189" s="526"/>
      <c r="T189" s="524" t="str">
        <f>IF(IFERROR(SEARCH("Relay",$C189),0) = 0, IF(IFERROR(SEARCH("Squadron",$C189),0) = 0, VLOOKUP($B188,Lane6_Swimmers,2,0), "Squadron"), "Relay Team")</f>
        <v>Relay Team</v>
      </c>
      <c r="U189" s="525"/>
      <c r="V189" s="526"/>
      <c r="W189" s="524" t="str">
        <f>IF(IFERROR(SEARCH("Relay",$C189),0) = 0, IF(IFERROR(SEARCH("Squadron",$C189),0) = 0, VLOOKUP($B188,Lane7_Swimmers,2,0), "Squadron"), "Relay Team")</f>
        <v>Relay Team</v>
      </c>
      <c r="X189" s="525"/>
      <c r="Y189" s="526"/>
      <c r="Z189" s="524" t="str">
        <f>IF(IFERROR(SEARCH("Relay",$C189),0) = 0, IF(IFERROR(SEARCH("Squadron",$C189),0) = 0, VLOOKUP($B188,Lane7_Swimmers,2,0), "Squadron"), "Relay Team")</f>
        <v>Relay Team</v>
      </c>
      <c r="AA189" s="525"/>
      <c r="AB189" s="527"/>
    </row>
    <row r="190" spans="1:38" ht="15.75" customHeight="1">
      <c r="A190" s="131" t="str">
        <f>TEXT(B188, "#0") &amp; ":Placing"</f>
        <v>45:Placing</v>
      </c>
      <c r="B190" s="532"/>
      <c r="C190" s="520" t="s">
        <v>135</v>
      </c>
      <c r="D190" s="521"/>
      <c r="E190" s="126">
        <f>VLOOKUP(($B188 &amp; ":Placing"),Recording_ResultList,(F$5+3),0)</f>
        <v>3</v>
      </c>
      <c r="F190" s="522">
        <f>F188</f>
        <v>3</v>
      </c>
      <c r="G190" s="523"/>
      <c r="H190" s="126">
        <f>VLOOKUP(($B188 &amp; ":Placing"),Recording_ResultList,(I$5+3),0)</f>
        <v>4</v>
      </c>
      <c r="I190" s="522">
        <f>I188</f>
        <v>4</v>
      </c>
      <c r="J190" s="523"/>
      <c r="K190" s="126">
        <f>VLOOKUP(($B188 &amp; ":Placing"),Recording_ResultList,(L$5+3),0)</f>
        <v>6</v>
      </c>
      <c r="L190" s="522">
        <f>L188</f>
        <v>6</v>
      </c>
      <c r="M190" s="523"/>
      <c r="N190" s="126">
        <f>VLOOKUP(($B188 &amp; ":Placing"),Recording_ResultList,(O$5+3),0)</f>
        <v>8</v>
      </c>
      <c r="O190" s="522">
        <f>O188</f>
        <v>8</v>
      </c>
      <c r="P190" s="523"/>
      <c r="Q190" s="126">
        <f>VLOOKUP(($B188 &amp; ":Placing"),Recording_ResultList,(R$5+3),0)</f>
        <v>2</v>
      </c>
      <c r="R190" s="522">
        <f>R188</f>
        <v>2</v>
      </c>
      <c r="S190" s="523"/>
      <c r="T190" s="126">
        <f>VLOOKUP(($B188 &amp; ":Placing"),Recording_ResultList,(U$5+3),0)</f>
        <v>5</v>
      </c>
      <c r="U190" s="522">
        <f>U188</f>
        <v>5</v>
      </c>
      <c r="V190" s="523"/>
      <c r="W190" s="126">
        <f>VLOOKUP(($B188 &amp; ":Placing"),Recording_ResultList,(X$5+3),0)</f>
        <v>7</v>
      </c>
      <c r="X190" s="522">
        <f>X188</f>
        <v>7</v>
      </c>
      <c r="Y190" s="523"/>
      <c r="Z190" s="126">
        <f>VLOOKUP(($B188 &amp; ":Placing"),Recording_ResultList,(AA$5+3),0)</f>
        <v>1</v>
      </c>
      <c r="AA190" s="522">
        <f>AA188</f>
        <v>1</v>
      </c>
      <c r="AB190" s="523"/>
    </row>
    <row r="191" spans="1:38" ht="16" customHeight="1" thickBot="1">
      <c r="A191" s="131">
        <f>A187+1</f>
        <v>45</v>
      </c>
      <c r="B191" s="533"/>
      <c r="C191" s="537" t="s">
        <v>122</v>
      </c>
      <c r="D191" s="538"/>
      <c r="E191" s="528">
        <f>VLOOKUP(($B188 &amp; ": DQ Reason"),Recording_ResultList,(F$5+3),0)</f>
        <v>0</v>
      </c>
      <c r="F191" s="529"/>
      <c r="G191" s="530"/>
      <c r="H191" s="528">
        <f>VLOOKUP(($B188 &amp; ": DQ Reason"),Recording_ResultList,(I$5+3),0)</f>
        <v>0</v>
      </c>
      <c r="I191" s="529"/>
      <c r="J191" s="530"/>
      <c r="K191" s="528">
        <f>VLOOKUP(($B188 &amp; ": DQ Reason"),Recording_ResultList,(L$5+3),0)</f>
        <v>0</v>
      </c>
      <c r="L191" s="529"/>
      <c r="M191" s="530"/>
      <c r="N191" s="528">
        <f>VLOOKUP(($B188 &amp; ": DQ Reason"),Recording_ResultList,(O$5+3),0)</f>
        <v>0</v>
      </c>
      <c r="O191" s="529"/>
      <c r="P191" s="530"/>
      <c r="Q191" s="528">
        <f>VLOOKUP(($B188 &amp; ": DQ Reason"),Recording_ResultList,(R$5+3),0)</f>
        <v>0</v>
      </c>
      <c r="R191" s="529"/>
      <c r="S191" s="530"/>
      <c r="T191" s="528">
        <f>VLOOKUP(($B188 &amp; ": DQ Reason"),Recording_ResultList,(U$5+3),0)</f>
        <v>0</v>
      </c>
      <c r="U191" s="529"/>
      <c r="V191" s="530"/>
      <c r="W191" s="528">
        <f>VLOOKUP(($B188 &amp; ": DQ Reason"),Recording_ResultList,(X$5+3),0)</f>
        <v>0</v>
      </c>
      <c r="X191" s="529"/>
      <c r="Y191" s="530"/>
      <c r="Z191" s="528">
        <f>VLOOKUP(($B188 &amp; ": DQ Reason"),Recording_ResultList,(AA$5+3),0)</f>
        <v>0</v>
      </c>
      <c r="AA191" s="529"/>
      <c r="AB191" s="530"/>
      <c r="AC191" s="93">
        <f>COUNTIF(E191:AB191, "&gt;0")</f>
        <v>0</v>
      </c>
    </row>
    <row r="192" spans="1:38" ht="15" customHeight="1" thickBot="1">
      <c r="A192" s="131">
        <f>A188+1</f>
        <v>46</v>
      </c>
      <c r="B192" s="531">
        <f>A192</f>
        <v>46</v>
      </c>
      <c r="C192" s="534" t="str">
        <f>IF(HSL_Format="Majors",IF(HSL_Division=1,VLOOKUP(B192,HMLD1_EventList,3,0),IF(HSL_Division=2,VLOOKUP(B192,HMLD2_EventList,3,0),VLOOKUP(B192,HMLD3_EventList,3,0))),IF(HSL_Division=1,VLOOKUP(B192,NutsD1_EventList,3,0),IF(HSL_Division=2,VLOOKUP(B192,NutsD2_EventList,3,0),VLOOKUP(B192,NutsD3_EventList,3,0)))) &amp; " " &amp; IF(HSL_Format="Majors",IF(HSL_Division=1,VLOOKUP(B192,HMLD1_EventList,2,0),IF(HSL_Division=2,VLOOKUP(B192,HMLD2_EventList,2,0),VLOOKUP(B192,HMLD3_EventList,2,0))),IF(HSL_Division=1,VLOOKUP(B192,NutsD1_EventList,2,0),IF(HSL_Division=2,VLOOKUP(B192,NutsD2_EventList,2,0),VLOOKUP(B192,NutsD3_EventList,2,0))))</f>
        <v>Boys Under 13s</v>
      </c>
      <c r="D192" s="535"/>
      <c r="E192" s="96">
        <f>IF(E195 = 0,(0+TEXT(VLOOKUP($B192,Recording_ResultList,F$5+3,0),"00\:00\.00")),0+TEXT(DQRaceTime,"00\:00\.00"))</f>
        <v>4.1666550925925923E-2</v>
      </c>
      <c r="F192" s="98">
        <f>IF($E192=0,0,IF(E$6=0,0,IF($E192&lt;1,SUM(($E192&gt;$H192),($E192&gt;$K192),($E192&gt;$N192),($E192&gt;$Q192),($E192&gt;$T192),($E192&gt;$W192),($E192&gt;$Z192),($E192&gt;$DD192)))-EmptyLanes))</f>
        <v>8</v>
      </c>
      <c r="G192" s="99">
        <f>IF(E192=0,0,IF(E$6=0,0,IF(F192=0,0,IF(E195&gt;0,GalaDQPoints,VLOOKUP((F192+IF(F192=1,($AD192/10),IF(F192=2,($AE192/10),IF(F192=3,($AF192/10),IF(F192=4,($AG192/10),IF(F192=5,($AH192/10),IF(F192=6,($AI192/10),IF(F192=7,($AJ192/10),IF(F192=8,($AK192/10)))))))))),EventPointsList,2)))))</f>
        <v>9</v>
      </c>
      <c r="H192" s="96">
        <f>IF(H195 = 0,(0+TEXT(VLOOKUP($B192,Recording_ResultList,I$5+3,0),"00\:00\.00")),0+TEXT(DQRaceTime,"00\:00\.00"))</f>
        <v>7.8564814814814816E-4</v>
      </c>
      <c r="I192" s="98">
        <f>IF($H192=0,0,IF(H$6=0,0,IF($H192&lt;1,SUM(($H192&gt;$E192),($H192&gt;$K192),($H192&gt;$N192),($H192&gt;$Q192),($H192&gt;$T192),($H192&gt;$W192),($H192&gt;$Z192),($H192&gt;$DD192)))-EmptyLanes))</f>
        <v>5</v>
      </c>
      <c r="J192" s="99">
        <f>IF(H192=0,0,IF(H$6=0,0,IF(I192=0,0,IF(H195&gt;0,GalaDQPoints,VLOOKUP((I192+IF(I192=1,($AD192/10),IF(I192=2,($AE192/10),IF(I192=3,($AF192/10),IF(I192=4,($AG192/10),IF(I192=5,($AH192/10),IF(I192=6,($AI192/10),IF(I192=7,($AJ192/10),IF(I192=8,($AK192/10)))))))))),EventPointsList,2)))))</f>
        <v>5</v>
      </c>
      <c r="K192" s="96">
        <f>IF(K195 = 0,(0+TEXT(VLOOKUP($B192,Recording_ResultList,L$5+3,0),"00\:00\.00")),0+TEXT(DQRaceTime,"00\:00\.00"))</f>
        <v>7.5474537037037036E-4</v>
      </c>
      <c r="L192" s="98">
        <f>IF($K192=0,0,IF(K$6=0,0,IF($K192&lt;1,SUM(($K192&gt;$E192),($K192&gt;$H192),($K192&gt;$N192),($K192&gt;$Q192),($K192&gt;$T192),($K192&gt;$W192),($K192&gt;$Z192),($K192&gt;$DD192)))-EmptyLanes))</f>
        <v>3</v>
      </c>
      <c r="M192" s="99">
        <f>IF(K192=0,0,IF(K$6=0,0,IF(L192=0,0,IF(K195&gt;0,GalaDQPoints,VLOOKUP((L192+IF(L192=1,($AD192/10),IF(L192=2,($AE192/10),IF(L192=3,($AF192/10),IF(L192=4,($AG192/10),IF(L192=5,($AH192/10),IF(L192=6,($AI192/10),IF(L192=7,($AJ192/10),IF(L192=8,($AK192/10)))))))))),EventPointsList,2)))))</f>
        <v>3</v>
      </c>
      <c r="N192" s="96">
        <f>IF(N195 = 0,(0+TEXT(VLOOKUP($B192,Recording_ResultList,O$5+3,0),"00\:00\.00")),0+TEXT(DQRaceTime,"00\:00\.00"))</f>
        <v>7.7569444444444441E-4</v>
      </c>
      <c r="O192" s="98">
        <f>IF($N192=0,0,IF(N$6=0,0,IF($N192&lt;1,SUM(($N192&gt;$E192),($N192&gt;$H192),($N192&gt;$K192),($N192&gt;$Q192),($N192&gt;$T192),($N192&gt;$W192),($N192&gt;$Z192),($N192&gt;$DD192)))-EmptyLanes))</f>
        <v>4</v>
      </c>
      <c r="P192" s="99">
        <f>IF(N192=0,0,IF(N$6=0,0,IF(O192=0,0,IF(N195&gt;0,GalaDQPoints,VLOOKUP((O192+IF(O192=1,($AD192/10),IF(O192=2,($AE192/10),IF(O192=3,($AF192/10),IF(O192=4,($AG192/10),IF(O192=5,($AH192/10),IF(O192=6,($AI192/10),IF(O192=7,($AJ192/10),IF(O192=8,($AK192/10)))))))))),EventPointsList,2)))))</f>
        <v>4</v>
      </c>
      <c r="Q192" s="96">
        <f>IF(Q195 = 0,(0+TEXT(VLOOKUP($B192,Recording_ResultList,R$5+3,0),"00\:00\.00")),0+TEXT(DQRaceTime,"00\:00\.00"))</f>
        <v>7.1226851851851865E-4</v>
      </c>
      <c r="R192" s="98">
        <f>IF($Q192=0,0,IF(Q$6=0,0,IF($Q192&lt;1,SUM(($Q192&gt;$E192),($Q192&gt;$H192),($Q192&gt;$K192),($Q192&gt;$N192),($Q192&gt;$T192),($Q192&gt;$W192),($Q192&gt;$Z192),($Q192&gt;$DD192)))-EmptyLanes))</f>
        <v>1</v>
      </c>
      <c r="S192" s="99">
        <f>IF(Q192=0,0,IF(Q$6=0,0,IF(R192=0,0,IF(Q195&gt;0,GalaDQPoints,VLOOKUP((R192+IF(R192=1,($AD192/10),IF(R192=2,($AE192/10),IF(R192=3,($AF192/10),IF(R192=4,($AG192/10),IF(R192=5,($AH192/10),IF(R192=6,($AI192/10),IF(R192=7,($AJ192/10),IF(R192=8,($AK192/10)))))))))),EventPointsList,2)))))</f>
        <v>1</v>
      </c>
      <c r="T192" s="96">
        <f>IF(T195 = 0,(0+TEXT(VLOOKUP($B192,Recording_ResultList,U$5+3,0),"00\:00\.00")),0+TEXT(DQRaceTime,"00\:00\.00"))</f>
        <v>8.0439814814814816E-4</v>
      </c>
      <c r="U192" s="98">
        <f>IF($T192=0,0,IF(T$6=0,0,IF($Q192&lt;1,SUM(($T192&gt;$E192),($T192&gt;$H192),($T192&gt;$K192),($T192&gt;$N192),($T192&gt;$Q192),($T192&gt;$W192),($T192&gt;$Z192),($T192&gt;$DD192)))-EmptyLanes))</f>
        <v>6</v>
      </c>
      <c r="V192" s="99">
        <f>IF(T192=0,0,IF(T$6=0,0,IF(U192=0,0,IF(T195&gt;0,GalaDQPoints,VLOOKUP((U192+IF(U192=1,($AD192/10),IF(U192=2,($AE192/10),IF(U192=3,($AF192/10),IF(U192=4,($AG192/10),IF(U192=5,($AH192/10),IF(U192=6,($AI192/10),IF(U192=7,($AJ192/10),IF(U192=8,($AK192/10)))))))))),EventPointsList,2)))))</f>
        <v>6</v>
      </c>
      <c r="W192" s="96">
        <f>IF(W195 = 0,(0+TEXT(VLOOKUP($B192,Recording_ResultList,X$5+3,0),"00\:00\.00")),0+TEXT(DQRaceTime,"00\:00\.00"))</f>
        <v>7.5451388888888888E-4</v>
      </c>
      <c r="X192" s="98">
        <f>IF($W192=0,0,IF(W$6=0,0,IF($W192&lt;1,SUM(($W192&gt;$E192),($W192&gt;$H192),($W192&gt;$K192),($W192&gt;$N192),($W192&gt;$Q192),($W192&gt;$T192),($W192&gt;$Z192),($W192&gt;$DD192)))-EmptyLanes))</f>
        <v>2</v>
      </c>
      <c r="Y192" s="99">
        <f>IF(W192=0,0,IF(W$6=0,0,IF(X192=0,0,IF(W195&gt;0,GalaDQPoints,VLOOKUP((X192+IF(X192=1,($AD192/10),IF(X192=2,($AE192/10),IF(X192=3,($AF192/10),IF(X192=4,($AG192/10),IF(X192=5,($AH192/10),IF(X192=6,($AI192/10),IF(X192=7,($AJ192/10),IF(X192=8,($AK192/10)))))))))),EventPointsList,2)))))</f>
        <v>2</v>
      </c>
      <c r="Z192" s="96">
        <f>IF(Z195 = 0,(0+TEXT(VLOOKUP($B192,Recording_ResultList,AA$5+3,0),"00\:00\.00")),0+TEXT(DQRaceTime,"00\:00\.00"))</f>
        <v>8.1631944444444449E-4</v>
      </c>
      <c r="AA192" s="98">
        <f>IF($Z192=0,0,IF(Z$6=0,0,IF($Z192&lt;1,SUM(($Z192&gt;$E192),($Z192&gt;$H192),($Z192&gt;$K192),($Z192&gt;$N192),($Z192&gt;$Q192),($Z192&gt;$T192),($Z192&gt;$W192),($Z192&gt;$DD192)))-EmptyLanes))</f>
        <v>7</v>
      </c>
      <c r="AB192" s="100">
        <f>IF(Z192=0,0,IF(Z$6=0,0,IF(AA192=0,0,IF(Z195&gt;0,GalaDQPoints,VLOOKUP((AA192+IF(AA192=1,($AD192/10),IF(AA192=2,($AE192/10),IF(AA192=3,($AF192/10),IF(AA192=4,($AG192/10),IF(AA192=5,($AH192/10),IF(AA192=6,($AI192/10),IF(AA192=7,($AJ192/10),IF(AA192=8,($AK192/10)))))))))),EventPointsList,2)))))</f>
        <v>7</v>
      </c>
      <c r="AD192" s="121">
        <f>COUNTIF($F192,1) +COUNTIF($I192, 1)  + COUNTIF($L192, 1)+ COUNTIF($O192, 1)+ COUNTIF($R192, 1)+ COUNTIF($U192, 1)+ COUNTIF($X192, 1)+ COUNTIF($AA192,1)</f>
        <v>1</v>
      </c>
      <c r="AE192" s="122">
        <f>COUNTIF($F192,2) +COUNTIF($I192, 2)  + COUNTIF($L192, 2)+ COUNTIF($O192,2)+ COUNTIF($R192, 2)+ COUNTIF($U192, 2)+ COUNTIF($X192, 2)+ COUNTIF($AA192,2)</f>
        <v>1</v>
      </c>
      <c r="AF192" s="122">
        <f>COUNTIF($F192,3) +COUNTIF($I192, 3)  + COUNTIF($L192, 3)+ COUNTIF($O192, 3)+ COUNTIF($R192, 3)+ COUNTIF($U192, 3)+ COUNTIF($X192, 3)+ COUNTIF($AA192,3)</f>
        <v>1</v>
      </c>
      <c r="AG192" s="122">
        <f>COUNTIF($F192,4) +COUNTIF($I192, 4)  + COUNTIF($L192, 4)+ COUNTIF($O192, 4)+ COUNTIF($R192, 4)+ COUNTIF($U192, 4)+ COUNTIF($X192, 4)+ COUNTIF($AA192,4)</f>
        <v>1</v>
      </c>
      <c r="AH192" s="122">
        <f>COUNTIF($F192,5) +COUNTIF($I192, 5)  + COUNTIF($L192, 5)+ COUNTIF($O192, 5)+ COUNTIF($R192, 5)+ COUNTIF($U192, 5)+ COUNTIF($X192, 5)+ COUNTIF($AA192,5)</f>
        <v>1</v>
      </c>
      <c r="AI192" s="122">
        <f>COUNTIF($F192,6) +COUNTIF($I192, 6)  + COUNTIF($L192, 6)+ COUNTIF($O192, 6)+ COUNTIF($R192, 6)+ COUNTIF($U192, 6)+ COUNTIF($X192, 6)+ COUNTIF($AA192,6)</f>
        <v>1</v>
      </c>
      <c r="AJ192" s="122">
        <f>COUNTIF($F192,7) +COUNTIF($I192, 7)  + COUNTIF($L192, 7)+ COUNTIF($O192, 7)+ COUNTIF($R192, 7)+ COUNTIF($U192, 7)+ COUNTIF($X192, 7)+ COUNTIF($AA192,7)</f>
        <v>1</v>
      </c>
      <c r="AK192" s="123">
        <f>COUNTIF($F192,8) +COUNTIF($I192, 8)  + COUNTIF($L192, 8)+ COUNTIF($O192, 8)+ COUNTIF($R192, 8)+ COUNTIF($U192, 8)+ COUNTIF($X192, 8)+ COUNTIF($AA192,8)</f>
        <v>1</v>
      </c>
      <c r="AL192" s="70"/>
    </row>
    <row r="193" spans="1:38" ht="15.75" customHeight="1">
      <c r="A193" s="131">
        <f>A189+1</f>
        <v>46</v>
      </c>
      <c r="B193" s="532"/>
      <c r="C193" s="520" t="str">
        <f>IF(HSL_Format="Majors",IF(HSL_Division=1,VLOOKUP(B192,HMLD1_EventList,4,0),IF(HSL_Division=2,VLOOKUP(B192,HMLD2_EventList,4,0),VLOOKUP(B192,HMLD3_EventList,4,0))),IF(HSL_Division=1,VLOOKUP(B192,NutsD1_EventList,4,0),IF(HSL_Division=2,VLOOKUP(B192,NutsD2_EventList,4,0),VLOOKUP(B192,NutsD3_EventList,4,0)))) &amp; " " &amp; IF(HSL_Format="Majors",IF(HSL_Division=1,VLOOKUP(B192,HMLD1_EventList,5,0),IF(HSL_Division=2,VLOOKUP(B192,HMLD2_EventList,5,0),VLOOKUP(B192,HMLD3_EventList,5,0))),IF(HSL_Division=1,VLOOKUP(B192,NutsD1_EventList,5,0),IF(HSL_Division=2,VLOOKUP(B192,NutsD2_EventList,5,0),VLOOKUP(B192,NutsD3_EventList,5,0))))</f>
        <v>4x25m Freestyle Relay</v>
      </c>
      <c r="D193" s="536"/>
      <c r="E193" s="524" t="str">
        <f>IF(IFERROR(SEARCH("Relay",$C193),0) = 0, IF(IFERROR(SEARCH("Squadron",$C193),0) = 0, VLOOKUP($B192,Lane1_Swimmers,2,0), "Squadron"), "Relay Team")</f>
        <v>Relay Team</v>
      </c>
      <c r="F193" s="525"/>
      <c r="G193" s="526"/>
      <c r="H193" s="524" t="str">
        <f>IF(IFERROR(SEARCH("Relay",$C193),0) = 0, IF(IFERROR(SEARCH("Squadron",$C193),0) = 0, VLOOKUP($B192,Lane2_Swimmers,2,0), "Squadron"), "Relay Team")</f>
        <v>Relay Team</v>
      </c>
      <c r="I193" s="525"/>
      <c r="J193" s="526"/>
      <c r="K193" s="524" t="str">
        <f>IF(IFERROR(SEARCH("Relay",$C193),0) = 0, IF(IFERROR(SEARCH("Squadron",$C193),0) = 0, VLOOKUP($B192,Lane3_Swimmers,2,0), "Squadron"), "Relay Team")</f>
        <v>Relay Team</v>
      </c>
      <c r="L193" s="525"/>
      <c r="M193" s="526"/>
      <c r="N193" s="524" t="str">
        <f>IF(IFERROR(SEARCH("Relay",$C193),0) = 0, IF(IFERROR(SEARCH("Squadron",$C193),0) = 0, VLOOKUP($B192,Lane4_Swimmers,2,0), "Squadron"), "Relay Team")</f>
        <v>Relay Team</v>
      </c>
      <c r="O193" s="525"/>
      <c r="P193" s="526"/>
      <c r="Q193" s="524" t="str">
        <f>IF(IFERROR(SEARCH("Relay",$C193),0) = 0, IF(IFERROR(SEARCH("Squadron",$C193),0) = 0, VLOOKUP($B192,Lane5_Swimmers,2,0), "Squadron"), "Relay Team")</f>
        <v>Relay Team</v>
      </c>
      <c r="R193" s="525"/>
      <c r="S193" s="526"/>
      <c r="T193" s="524" t="str">
        <f>IF(IFERROR(SEARCH("Relay",$C193),0) = 0, IF(IFERROR(SEARCH("Squadron",$C193),0) = 0, VLOOKUP($B192,Lane6_Swimmers,2,0), "Squadron"), "Relay Team")</f>
        <v>Relay Team</v>
      </c>
      <c r="U193" s="525"/>
      <c r="V193" s="526"/>
      <c r="W193" s="524" t="str">
        <f>IF(IFERROR(SEARCH("Relay",$C193),0) = 0, IF(IFERROR(SEARCH("Squadron",$C193),0) = 0, VLOOKUP($B192,Lane7_Swimmers,2,0), "Squadron"), "Relay Team")</f>
        <v>Relay Team</v>
      </c>
      <c r="X193" s="525"/>
      <c r="Y193" s="526"/>
      <c r="Z193" s="524" t="str">
        <f>IF(IFERROR(SEARCH("Relay",$C193),0) = 0, IF(IFERROR(SEARCH("Squadron",$C193),0) = 0, VLOOKUP($B192,Lane7_Swimmers,2,0), "Squadron"), "Relay Team")</f>
        <v>Relay Team</v>
      </c>
      <c r="AA193" s="525"/>
      <c r="AB193" s="527"/>
    </row>
    <row r="194" spans="1:38" ht="15.75" customHeight="1">
      <c r="A194" s="131" t="str">
        <f>TEXT(B192, "#0") &amp; ":Placing"</f>
        <v>46:Placing</v>
      </c>
      <c r="B194" s="532"/>
      <c r="C194" s="520" t="s">
        <v>135</v>
      </c>
      <c r="D194" s="521"/>
      <c r="E194" s="126">
        <f>VLOOKUP(($B192 &amp; ":Placing"),Recording_ResultList,(F$5+3),0)</f>
        <v>0</v>
      </c>
      <c r="F194" s="522">
        <f>F192</f>
        <v>8</v>
      </c>
      <c r="G194" s="523"/>
      <c r="H194" s="126">
        <f>VLOOKUP(($B192 &amp; ":Placing"),Recording_ResultList,(I$5+3),0)</f>
        <v>5</v>
      </c>
      <c r="I194" s="522">
        <f>I192</f>
        <v>5</v>
      </c>
      <c r="J194" s="523"/>
      <c r="K194" s="126">
        <f>VLOOKUP(($B192 &amp; ":Placing"),Recording_ResultList,(L$5+3),0)</f>
        <v>3</v>
      </c>
      <c r="L194" s="522">
        <f>L192</f>
        <v>3</v>
      </c>
      <c r="M194" s="523"/>
      <c r="N194" s="126">
        <f>VLOOKUP(($B192 &amp; ":Placing"),Recording_ResultList,(O$5+3),0)</f>
        <v>4</v>
      </c>
      <c r="O194" s="522">
        <f>O192</f>
        <v>4</v>
      </c>
      <c r="P194" s="523"/>
      <c r="Q194" s="126">
        <f>VLOOKUP(($B192 &amp; ":Placing"),Recording_ResultList,(R$5+3),0)</f>
        <v>1</v>
      </c>
      <c r="R194" s="522">
        <f>R192</f>
        <v>1</v>
      </c>
      <c r="S194" s="523"/>
      <c r="T194" s="126">
        <f>VLOOKUP(($B192 &amp; ":Placing"),Recording_ResultList,(U$5+3),0)</f>
        <v>6</v>
      </c>
      <c r="U194" s="522">
        <f>U192</f>
        <v>6</v>
      </c>
      <c r="V194" s="523"/>
      <c r="W194" s="126">
        <f>VLOOKUP(($B192 &amp; ":Placing"),Recording_ResultList,(X$5+3),0)</f>
        <v>2</v>
      </c>
      <c r="X194" s="522">
        <f>X192</f>
        <v>2</v>
      </c>
      <c r="Y194" s="523"/>
      <c r="Z194" s="126">
        <f>VLOOKUP(($B192 &amp; ":Placing"),Recording_ResultList,(AA$5+3),0)</f>
        <v>7</v>
      </c>
      <c r="AA194" s="522">
        <f>AA192</f>
        <v>7</v>
      </c>
      <c r="AB194" s="523"/>
    </row>
    <row r="195" spans="1:38" ht="16" customHeight="1" thickBot="1">
      <c r="A195" s="131">
        <f>A191+1</f>
        <v>46</v>
      </c>
      <c r="B195" s="533"/>
      <c r="C195" s="537" t="s">
        <v>122</v>
      </c>
      <c r="D195" s="538"/>
      <c r="E195" s="528">
        <f>VLOOKUP(($B192 &amp; ": DQ Reason"),Recording_ResultList,(F$5+3),0)</f>
        <v>10.119999999999999</v>
      </c>
      <c r="F195" s="529"/>
      <c r="G195" s="530"/>
      <c r="H195" s="528">
        <f>VLOOKUP(($B192 &amp; ": DQ Reason"),Recording_ResultList,(I$5+3),0)</f>
        <v>0</v>
      </c>
      <c r="I195" s="529"/>
      <c r="J195" s="530"/>
      <c r="K195" s="528">
        <f>VLOOKUP(($B192 &amp; ": DQ Reason"),Recording_ResultList,(L$5+3),0)</f>
        <v>0</v>
      </c>
      <c r="L195" s="529"/>
      <c r="M195" s="530"/>
      <c r="N195" s="528">
        <f>VLOOKUP(($B192 &amp; ": DQ Reason"),Recording_ResultList,(O$5+3),0)</f>
        <v>0</v>
      </c>
      <c r="O195" s="529"/>
      <c r="P195" s="530"/>
      <c r="Q195" s="528">
        <f>VLOOKUP(($B192 &amp; ": DQ Reason"),Recording_ResultList,(R$5+3),0)</f>
        <v>0</v>
      </c>
      <c r="R195" s="529"/>
      <c r="S195" s="530"/>
      <c r="T195" s="528">
        <f>VLOOKUP(($B192 &amp; ": DQ Reason"),Recording_ResultList,(U$5+3),0)</f>
        <v>0</v>
      </c>
      <c r="U195" s="529"/>
      <c r="V195" s="530"/>
      <c r="W195" s="528">
        <f>VLOOKUP(($B192 &amp; ": DQ Reason"),Recording_ResultList,(X$5+3),0)</f>
        <v>0</v>
      </c>
      <c r="X195" s="529"/>
      <c r="Y195" s="530"/>
      <c r="Z195" s="528">
        <f>VLOOKUP(($B192 &amp; ": DQ Reason"),Recording_ResultList,(AA$5+3),0)</f>
        <v>0</v>
      </c>
      <c r="AA195" s="529"/>
      <c r="AB195" s="530"/>
      <c r="AC195" s="93">
        <f>COUNTIF(E195:AB195, "&gt;0")</f>
        <v>1</v>
      </c>
    </row>
    <row r="196" spans="1:38" ht="15" customHeight="1" thickBot="1">
      <c r="A196" s="131">
        <f>A192+1</f>
        <v>47</v>
      </c>
      <c r="B196" s="531">
        <f>A196</f>
        <v>47</v>
      </c>
      <c r="C196" s="534" t="str">
        <f>IF(HSL_Format="Majors",IF(HSL_Division=1,VLOOKUP(B196,HMLD1_EventList,3,0),IF(HSL_Division=2,VLOOKUP(B196,HMLD2_EventList,3,0),VLOOKUP(B196,HMLD3_EventList,3,0))),IF(HSL_Division=1,VLOOKUP(B196,NutsD1_EventList,3,0),IF(HSL_Division=2,VLOOKUP(B196,NutsD2_EventList,3,0),VLOOKUP(B196,NutsD3_EventList,3,0)))) &amp; " " &amp; IF(HSL_Format="Majors",IF(HSL_Division=1,VLOOKUP(B196,HMLD1_EventList,2,0),IF(HSL_Division=2,VLOOKUP(B196,HMLD2_EventList,2,0),VLOOKUP(B196,HMLD3_EventList,2,0))),IF(HSL_Division=1,VLOOKUP(B196,NutsD1_EventList,2,0),IF(HSL_Division=2,VLOOKUP(B196,NutsD2_EventList,2,0),VLOOKUP(B196,NutsD3_EventList,2,0))))</f>
        <v xml:space="preserve">Mixed  </v>
      </c>
      <c r="D196" s="535"/>
      <c r="E196" s="96">
        <f>IF(E199 = 0,(0+TEXT(VLOOKUP($B196,Recording_ResultList,F$5+3,0),"00\:00\.00")),0+TEXT(DQRaceTime,"00\:00\.00"))</f>
        <v>1.5998842592592592E-3</v>
      </c>
      <c r="F196" s="98">
        <f>IF($E196=0,0,IF(E$6=0,0,IF($E196&lt;1,SUM(($E196&gt;$H196),($E196&gt;$K196),($E196&gt;$N196),($E196&gt;$Q196),($E196&gt;$T196),($E196&gt;$W196),($E196&gt;$Z196),($E196&gt;$DD196)))-EmptyLanes))</f>
        <v>5</v>
      </c>
      <c r="G196" s="99">
        <f>IF(E196=0,0,IF(E$6=0,0,IF(F196=0,0,IF(E199&gt;0,GalaDQPoints,VLOOKUP((F196+IF(F196=1,($AD196/10),IF(F196=2,($AE196/10),IF(F196=3,($AF196/10),IF(F196=4,($AG196/10),IF(F196=5,($AH196/10),IF(F196=6,($AI196/10),IF(F196=7,($AJ196/10),IF(F196=8,($AK196/10)))))))))),EventPointsList,2)))))</f>
        <v>5</v>
      </c>
      <c r="H196" s="96">
        <f>IF(H199 = 0,(0+TEXT(VLOOKUP($B196,Recording_ResultList,I$5+3,0),"00\:00\.00")),0+TEXT(DQRaceTime,"00\:00\.00"))</f>
        <v>1.5197916666666667E-3</v>
      </c>
      <c r="I196" s="98">
        <f>IF($H196=0,0,IF(H$6=0,0,IF($H196&lt;1,SUM(($H196&gt;$E196),($H196&gt;$K196),($H196&gt;$N196),($H196&gt;$Q196),($H196&gt;$T196),($H196&gt;$W196),($H196&gt;$Z196),($H196&gt;$DD196)))-EmptyLanes))</f>
        <v>1</v>
      </c>
      <c r="J196" s="99">
        <f>IF(H196=0,0,IF(H$6=0,0,IF(I196=0,0,IF(H199&gt;0,GalaDQPoints,VLOOKUP((I196+IF(I196=1,($AD196/10),IF(I196=2,($AE196/10),IF(I196=3,($AF196/10),IF(I196=4,($AG196/10),IF(I196=5,($AH196/10),IF(I196=6,($AI196/10),IF(I196=7,($AJ196/10),IF(I196=8,($AK196/10)))))))))),EventPointsList,2)))))</f>
        <v>1</v>
      </c>
      <c r="K196" s="96">
        <f>IF(K199 = 0,(0+TEXT(VLOOKUP($B196,Recording_ResultList,L$5+3,0),"00\:00\.00")),0+TEXT(DQRaceTime,"00\:00\.00"))</f>
        <v>1.6217592592592592E-3</v>
      </c>
      <c r="L196" s="98">
        <f>IF($K196=0,0,IF(K$6=0,0,IF($K196&lt;1,SUM(($K196&gt;$E196),($K196&gt;$H196),($K196&gt;$N196),($K196&gt;$Q196),($K196&gt;$T196),($K196&gt;$W196),($K196&gt;$Z196),($K196&gt;$DD196)))-EmptyLanes))</f>
        <v>6</v>
      </c>
      <c r="M196" s="99">
        <f>IF(K196=0,0,IF(K$6=0,0,IF(L196=0,0,IF(K199&gt;0,GalaDQPoints,VLOOKUP((L196+IF(L196=1,($AD196/10),IF(L196=2,($AE196/10),IF(L196=3,($AF196/10),IF(L196=4,($AG196/10),IF(L196=5,($AH196/10),IF(L196=6,($AI196/10),IF(L196=7,($AJ196/10),IF(L196=8,($AK196/10)))))))))),EventPointsList,2)))))</f>
        <v>6</v>
      </c>
      <c r="N196" s="96">
        <f>IF(N199 = 0,(0+TEXT(VLOOKUP($B196,Recording_ResultList,O$5+3,0),"00\:00\.00")),0+TEXT(DQRaceTime,"00\:00\.00"))</f>
        <v>1.6225694444444445E-3</v>
      </c>
      <c r="O196" s="98">
        <f>IF($N196=0,0,IF(N$6=0,0,IF($N196&lt;1,SUM(($N196&gt;$E196),($N196&gt;$H196),($N196&gt;$K196),($N196&gt;$Q196),($N196&gt;$T196),($N196&gt;$W196),($N196&gt;$Z196),($N196&gt;$DD196)))-EmptyLanes))</f>
        <v>7</v>
      </c>
      <c r="P196" s="99">
        <f>IF(N196=0,0,IF(N$6=0,0,IF(O196=0,0,IF(N199&gt;0,GalaDQPoints,VLOOKUP((O196+IF(O196=1,($AD196/10),IF(O196=2,($AE196/10),IF(O196=3,($AF196/10),IF(O196=4,($AG196/10),IF(O196=5,($AH196/10),IF(O196=6,($AI196/10),IF(O196=7,($AJ196/10),IF(O196=8,($AK196/10)))))))))),EventPointsList,2)))))</f>
        <v>7</v>
      </c>
      <c r="Q196" s="96">
        <f>IF(Q199 = 0,(0+TEXT(VLOOKUP($B196,Recording_ResultList,R$5+3,0),"00\:00\.00")),0+TEXT(DQRaceTime,"00\:00\.00"))</f>
        <v>1.5233796296296297E-3</v>
      </c>
      <c r="R196" s="98">
        <f>IF($Q196=0,0,IF(Q$6=0,0,IF($Q196&lt;1,SUM(($Q196&gt;$E196),($Q196&gt;$H196),($Q196&gt;$K196),($Q196&gt;$N196),($Q196&gt;$T196),($Q196&gt;$W196),($Q196&gt;$Z196),($Q196&gt;$DD196)))-EmptyLanes))</f>
        <v>2</v>
      </c>
      <c r="S196" s="99">
        <f>IF(Q196=0,0,IF(Q$6=0,0,IF(R196=0,0,IF(Q199&gt;0,GalaDQPoints,VLOOKUP((R196+IF(R196=1,($AD196/10),IF(R196=2,($AE196/10),IF(R196=3,($AF196/10),IF(R196=4,($AG196/10),IF(R196=5,($AH196/10),IF(R196=6,($AI196/10),IF(R196=7,($AJ196/10),IF(R196=8,($AK196/10)))))))))),EventPointsList,2)))))</f>
        <v>2</v>
      </c>
      <c r="T196" s="96">
        <f>IF(T199 = 0,(0+TEXT(VLOOKUP($B196,Recording_ResultList,U$5+3,0),"00\:00\.00")),0+TEXT(DQRaceTime,"00\:00\.00"))</f>
        <v>1.5567129629629629E-3</v>
      </c>
      <c r="U196" s="98">
        <f>IF($T196=0,0,IF(T$6=0,0,IF($Q196&lt;1,SUM(($T196&gt;$E196),($T196&gt;$H196),($T196&gt;$K196),($T196&gt;$N196),($T196&gt;$Q196),($T196&gt;$W196),($T196&gt;$Z196),($T196&gt;$DD196)))-EmptyLanes))</f>
        <v>4</v>
      </c>
      <c r="V196" s="99">
        <f>IF(T196=0,0,IF(T$6=0,0,IF(U196=0,0,IF(T199&gt;0,GalaDQPoints,VLOOKUP((U196+IF(U196=1,($AD196/10),IF(U196=2,($AE196/10),IF(U196=3,($AF196/10),IF(U196=4,($AG196/10),IF(U196=5,($AH196/10),IF(U196=6,($AI196/10),IF(U196=7,($AJ196/10),IF(U196=8,($AK196/10)))))))))),EventPointsList,2)))))</f>
        <v>4</v>
      </c>
      <c r="W196" s="96">
        <f>IF(W199 = 0,(0+TEXT(VLOOKUP($B196,Recording_ResultList,X$5+3,0),"00\:00\.00")),0+TEXT(DQRaceTime,"00\:00\.00"))</f>
        <v>1.5556712962962963E-3</v>
      </c>
      <c r="X196" s="98">
        <f>IF($W196=0,0,IF(W$6=0,0,IF($W196&lt;1,SUM(($W196&gt;$E196),($W196&gt;$H196),($W196&gt;$K196),($W196&gt;$N196),($W196&gt;$Q196),($W196&gt;$T196),($W196&gt;$Z196),($W196&gt;$DD196)))-EmptyLanes))</f>
        <v>3</v>
      </c>
      <c r="Y196" s="99">
        <f>IF(W196=0,0,IF(W$6=0,0,IF(X196=0,0,IF(W199&gt;0,GalaDQPoints,VLOOKUP((X196+IF(X196=1,($AD196/10),IF(X196=2,($AE196/10),IF(X196=3,($AF196/10),IF(X196=4,($AG196/10),IF(X196=5,($AH196/10),IF(X196=6,($AI196/10),IF(X196=7,($AJ196/10),IF(X196=8,($AK196/10)))))))))),EventPointsList,2)))))</f>
        <v>3</v>
      </c>
      <c r="Z196" s="96">
        <f>IF(Z199 = 0,(0+TEXT(VLOOKUP($B196,Recording_ResultList,AA$5+3,0),"00\:00\.00")),0+TEXT(DQRaceTime,"00\:00\.00"))</f>
        <v>1.6768518518518519E-3</v>
      </c>
      <c r="AA196" s="98">
        <f>IF($Z196=0,0,IF(Z$6=0,0,IF($Z196&lt;1,SUM(($Z196&gt;$E196),($Z196&gt;$H196),($Z196&gt;$K196),($Z196&gt;$N196),($Z196&gt;$Q196),($Z196&gt;$T196),($Z196&gt;$W196),($Z196&gt;$DD196)))-EmptyLanes))</f>
        <v>8</v>
      </c>
      <c r="AB196" s="100">
        <f>IF(Z196=0,0,IF(Z$6=0,0,IF(AA196=0,0,IF(Z199&gt;0,GalaDQPoints,VLOOKUP((AA196+IF(AA196=1,($AD196/10),IF(AA196=2,($AE196/10),IF(AA196=3,($AF196/10),IF(AA196=4,($AG196/10),IF(AA196=5,($AH196/10),IF(AA196=6,($AI196/10),IF(AA196=7,($AJ196/10),IF(AA196=8,($AK196/10)))))))))),EventPointsList,2)))))</f>
        <v>8</v>
      </c>
      <c r="AD196" s="121">
        <f>COUNTIF($F196,1) +COUNTIF($I196, 1)  + COUNTIF($L196, 1)+ COUNTIF($O196, 1)+ COUNTIF($R196, 1)+ COUNTIF($U196, 1)+ COUNTIF($X196, 1)+ COUNTIF($AA196,1)</f>
        <v>1</v>
      </c>
      <c r="AE196" s="122">
        <f>COUNTIF($F196,2) +COUNTIF($I196, 2)  + COUNTIF($L196, 2)+ COUNTIF($O196,2)+ COUNTIF($R196, 2)+ COUNTIF($U196, 2)+ COUNTIF($X196, 2)+ COUNTIF($AA196,2)</f>
        <v>1</v>
      </c>
      <c r="AF196" s="122">
        <f>COUNTIF($F196,3) +COUNTIF($I196, 3)  + COUNTIF($L196, 3)+ COUNTIF($O196, 3)+ COUNTIF($R196, 3)+ COUNTIF($U196, 3)+ COUNTIF($X196, 3)+ COUNTIF($AA196,3)</f>
        <v>1</v>
      </c>
      <c r="AG196" s="122">
        <f>COUNTIF($F196,4) +COUNTIF($I196, 4)  + COUNTIF($L196, 4)+ COUNTIF($O196, 4)+ COUNTIF($R196, 4)+ COUNTIF($U196, 4)+ COUNTIF($X196, 4)+ COUNTIF($AA196,4)</f>
        <v>1</v>
      </c>
      <c r="AH196" s="122">
        <f>COUNTIF($F196,5) +COUNTIF($I196, 5)  + COUNTIF($L196, 5)+ COUNTIF($O196, 5)+ COUNTIF($R196, 5)+ COUNTIF($U196, 5)+ COUNTIF($X196, 5)+ COUNTIF($AA196,5)</f>
        <v>1</v>
      </c>
      <c r="AI196" s="122">
        <f>COUNTIF($F196,6) +COUNTIF($I196, 6)  + COUNTIF($L196, 6)+ COUNTIF($O196, 6)+ COUNTIF($R196, 6)+ COUNTIF($U196, 6)+ COUNTIF($X196, 6)+ COUNTIF($AA196,6)</f>
        <v>1</v>
      </c>
      <c r="AJ196" s="122">
        <f>COUNTIF($F196,7) +COUNTIF($I196, 7)  + COUNTIF($L196, 7)+ COUNTIF($O196, 7)+ COUNTIF($R196, 7)+ COUNTIF($U196, 7)+ COUNTIF($X196, 7)+ COUNTIF($AA196,7)</f>
        <v>1</v>
      </c>
      <c r="AK196" s="123">
        <f>COUNTIF($F196,8) +COUNTIF($I196, 8)  + COUNTIF($L196, 8)+ COUNTIF($O196, 8)+ COUNTIF($R196, 8)+ COUNTIF($U196, 8)+ COUNTIF($X196, 8)+ COUNTIF($AA196,8)</f>
        <v>1</v>
      </c>
      <c r="AL196" s="70"/>
    </row>
    <row r="197" spans="1:38" ht="15.75" customHeight="1">
      <c r="A197" s="131">
        <f>A193+1</f>
        <v>47</v>
      </c>
      <c r="B197" s="532"/>
      <c r="C197" s="520" t="str">
        <f>IF(HSL_Format="Majors",IF(HSL_Division=1,VLOOKUP(B196,HMLD1_EventList,4,0),IF(HSL_Division=2,VLOOKUP(B196,HMLD2_EventList,4,0),VLOOKUP(B196,HMLD3_EventList,4,0))),IF(HSL_Division=1,VLOOKUP(B196,NutsD1_EventList,4,0),IF(HSL_Division=2,VLOOKUP(B196,NutsD2_EventList,4,0),VLOOKUP(B196,NutsD3_EventList,4,0)))) &amp; " " &amp; IF(HSL_Format="Majors",IF(HSL_Division=1,VLOOKUP(B196,HMLD1_EventList,5,0),IF(HSL_Division=2,VLOOKUP(B196,HMLD2_EventList,5,0),VLOOKUP(B196,HMLD3_EventList,5,0))),IF(HSL_Division=1,VLOOKUP(B196,NutsD1_EventList,5,0),IF(HSL_Division=2,VLOOKUP(B196,NutsD2_EventList,5,0),VLOOKUP(B196,NutsD3_EventList,5,0))))</f>
        <v>8x25m Squadron</v>
      </c>
      <c r="D197" s="536"/>
      <c r="E197" s="524" t="str">
        <f>IF(IFERROR(SEARCH("Relay",$C197),0) = 0, IF(IFERROR(SEARCH("Squadron",$C197),0) = 0, VLOOKUP($B196,Lane1_Swimmers,2,0), "Squadron"), "Relay Team")</f>
        <v>Squadron</v>
      </c>
      <c r="F197" s="525"/>
      <c r="G197" s="526"/>
      <c r="H197" s="524" t="str">
        <f>IF(IFERROR(SEARCH("Relay",$C197),0) = 0, IF(IFERROR(SEARCH("Squadron",$C197),0) = 0, VLOOKUP($B196,Lane2_Swimmers,2,0), "Squadron"), "Relay Team")</f>
        <v>Squadron</v>
      </c>
      <c r="I197" s="525"/>
      <c r="J197" s="526"/>
      <c r="K197" s="524" t="str">
        <f>IF(IFERROR(SEARCH("Relay",$C197),0) = 0, IF(IFERROR(SEARCH("Squadron",$C197),0) = 0, VLOOKUP($B196,Lane3_Swimmers,2,0), "Squadron"), "Relay Team")</f>
        <v>Squadron</v>
      </c>
      <c r="L197" s="525"/>
      <c r="M197" s="526"/>
      <c r="N197" s="524" t="str">
        <f>IF(IFERROR(SEARCH("Relay",$C197),0) = 0, IF(IFERROR(SEARCH("Squadron",$C197),0) = 0, VLOOKUP($B196,Lane4_Swimmers,2,0), "Squadron"), "Relay Team")</f>
        <v>Squadron</v>
      </c>
      <c r="O197" s="525"/>
      <c r="P197" s="526"/>
      <c r="Q197" s="524" t="str">
        <f>IF(IFERROR(SEARCH("Relay",$C197),0) = 0, IF(IFERROR(SEARCH("Squadron",$C197),0) = 0, VLOOKUP($B196,Lane5_Swimmers,2,0), "Squadron"), "Relay Team")</f>
        <v>Squadron</v>
      </c>
      <c r="R197" s="525"/>
      <c r="S197" s="526"/>
      <c r="T197" s="524" t="str">
        <f>IF(IFERROR(SEARCH("Relay",$C197),0) = 0, IF(IFERROR(SEARCH("Squadron",$C197),0) = 0, VLOOKUP($B196,Lane6_Swimmers,2,0), "Squadron"), "Relay Team")</f>
        <v>Squadron</v>
      </c>
      <c r="U197" s="525"/>
      <c r="V197" s="526"/>
      <c r="W197" s="524" t="str">
        <f>IF(IFERROR(SEARCH("Relay",$C197),0) = 0, IF(IFERROR(SEARCH("Squadron",$C197),0) = 0, VLOOKUP($B196,Lane7_Swimmers,2,0), "Squadron"), "Relay Team")</f>
        <v>Squadron</v>
      </c>
      <c r="X197" s="525"/>
      <c r="Y197" s="526"/>
      <c r="Z197" s="524" t="str">
        <f>IF(IFERROR(SEARCH("Relay",$C197),0) = 0, IF(IFERROR(SEARCH("Squadron",$C197),0) = 0, VLOOKUP($B196,Lane7_Swimmers,2,0), "Squadron"), "Relay Team")</f>
        <v>Squadron</v>
      </c>
      <c r="AA197" s="525"/>
      <c r="AB197" s="527"/>
    </row>
    <row r="198" spans="1:38" ht="15.75" customHeight="1">
      <c r="A198" s="131" t="str">
        <f>TEXT(B196, "#0") &amp; ":Placing"</f>
        <v>47:Placing</v>
      </c>
      <c r="B198" s="532"/>
      <c r="C198" s="520" t="s">
        <v>135</v>
      </c>
      <c r="D198" s="521"/>
      <c r="E198" s="126">
        <f>VLOOKUP(($B196 &amp; ":Placing"),Recording_ResultList,(F$5+3),0)</f>
        <v>5</v>
      </c>
      <c r="F198" s="522">
        <f>F196</f>
        <v>5</v>
      </c>
      <c r="G198" s="523"/>
      <c r="H198" s="126">
        <f>VLOOKUP(($B196 &amp; ":Placing"),Recording_ResultList,(I$5+3),0)</f>
        <v>1</v>
      </c>
      <c r="I198" s="522">
        <f>I196</f>
        <v>1</v>
      </c>
      <c r="J198" s="523"/>
      <c r="K198" s="126">
        <f>VLOOKUP(($B196 &amp; ":Placing"),Recording_ResultList,(L$5+3),0)</f>
        <v>6</v>
      </c>
      <c r="L198" s="522">
        <f>L196</f>
        <v>6</v>
      </c>
      <c r="M198" s="523"/>
      <c r="N198" s="126">
        <f>VLOOKUP(($B196 &amp; ":Placing"),Recording_ResultList,(O$5+3),0)</f>
        <v>7</v>
      </c>
      <c r="O198" s="522">
        <f>O196</f>
        <v>7</v>
      </c>
      <c r="P198" s="523"/>
      <c r="Q198" s="126">
        <f>VLOOKUP(($B196 &amp; ":Placing"),Recording_ResultList,(R$5+3),0)</f>
        <v>2</v>
      </c>
      <c r="R198" s="522">
        <f>R196</f>
        <v>2</v>
      </c>
      <c r="S198" s="523"/>
      <c r="T198" s="126">
        <f>VLOOKUP(($B196 &amp; ":Placing"),Recording_ResultList,(U$5+3),0)</f>
        <v>4</v>
      </c>
      <c r="U198" s="522">
        <f>U196</f>
        <v>4</v>
      </c>
      <c r="V198" s="523"/>
      <c r="W198" s="126">
        <f>VLOOKUP(($B196 &amp; ":Placing"),Recording_ResultList,(X$5+3),0)</f>
        <v>3</v>
      </c>
      <c r="X198" s="522">
        <f>X196</f>
        <v>3</v>
      </c>
      <c r="Y198" s="523"/>
      <c r="Z198" s="126">
        <f>VLOOKUP(($B196 &amp; ":Placing"),Recording_ResultList,(AA$5+3),0)</f>
        <v>8</v>
      </c>
      <c r="AA198" s="522">
        <f>AA196</f>
        <v>8</v>
      </c>
      <c r="AB198" s="523"/>
    </row>
    <row r="199" spans="1:38" ht="16" customHeight="1" thickBot="1">
      <c r="A199" s="131">
        <f>A195+1</f>
        <v>47</v>
      </c>
      <c r="B199" s="533"/>
      <c r="C199" s="537" t="s">
        <v>122</v>
      </c>
      <c r="D199" s="538"/>
      <c r="E199" s="528">
        <f>VLOOKUP(($B196 &amp; ": DQ Reason"),Recording_ResultList,(F$5+3),0)</f>
        <v>0</v>
      </c>
      <c r="F199" s="529"/>
      <c r="G199" s="530"/>
      <c r="H199" s="528">
        <f>VLOOKUP(($B196 &amp; ": DQ Reason"),Recording_ResultList,(I$5+3),0)</f>
        <v>0</v>
      </c>
      <c r="I199" s="529"/>
      <c r="J199" s="530"/>
      <c r="K199" s="528">
        <f>VLOOKUP(($B196 &amp; ": DQ Reason"),Recording_ResultList,(L$5+3),0)</f>
        <v>0</v>
      </c>
      <c r="L199" s="529"/>
      <c r="M199" s="530"/>
      <c r="N199" s="528">
        <f>VLOOKUP(($B196 &amp; ": DQ Reason"),Recording_ResultList,(O$5+3),0)</f>
        <v>0</v>
      </c>
      <c r="O199" s="529"/>
      <c r="P199" s="530"/>
      <c r="Q199" s="528">
        <f>VLOOKUP(($B196 &amp; ": DQ Reason"),Recording_ResultList,(R$5+3),0)</f>
        <v>0</v>
      </c>
      <c r="R199" s="529"/>
      <c r="S199" s="530"/>
      <c r="T199" s="528">
        <f>VLOOKUP(($B196 &amp; ": DQ Reason"),Recording_ResultList,(U$5+3),0)</f>
        <v>0</v>
      </c>
      <c r="U199" s="529"/>
      <c r="V199" s="530"/>
      <c r="W199" s="528">
        <f>VLOOKUP(($B196 &amp; ": DQ Reason"),Recording_ResultList,(X$5+3),0)</f>
        <v>0</v>
      </c>
      <c r="X199" s="529"/>
      <c r="Y199" s="530"/>
      <c r="Z199" s="528">
        <f>VLOOKUP(($B196 &amp; ": DQ Reason"),Recording_ResultList,(AA$5+3),0)</f>
        <v>0</v>
      </c>
      <c r="AA199" s="529"/>
      <c r="AB199" s="530"/>
      <c r="AC199" s="93">
        <f>COUNTIF(E199:AB199, "&gt;0")</f>
        <v>0</v>
      </c>
    </row>
    <row r="200" spans="1:38" ht="15" customHeight="1" thickBot="1">
      <c r="A200" s="131">
        <f>A196+1</f>
        <v>48</v>
      </c>
      <c r="B200" s="531">
        <f>A200</f>
        <v>48</v>
      </c>
      <c r="C200" s="534" t="str">
        <f>IF(HSL_Format="Majors",IF(HSL_Division=1,VLOOKUP(B200,HMLD1_EventList,3,0),IF(HSL_Division=2,VLOOKUP(B200,HMLD2_EventList,3,0),VLOOKUP(B200,HMLD3_EventList,3,0))),IF(HSL_Division=1,VLOOKUP(B200,NutsD1_EventList,3,0),IF(HSL_Division=2,VLOOKUP(B200,NutsD2_EventList,3,0),VLOOKUP(B200,NutsD3_EventList,3,0)))) &amp; " " &amp; IF(HSL_Format="Majors",IF(HSL_Division=1,VLOOKUP(B200,HMLD1_EventList,2,0),IF(HSL_Division=2,VLOOKUP(B200,HMLD2_EventList,2,0),VLOOKUP(B200,HMLD3_EventList,2,0))),IF(HSL_Division=1,VLOOKUP(B200,NutsD1_EventList,2,0),IF(HSL_Division=2,VLOOKUP(B200,NutsD2_EventList,2,0),VLOOKUP(B200,NutsD3_EventList,2,0))))</f>
        <v xml:space="preserve">   </v>
      </c>
      <c r="D200" s="535"/>
      <c r="E200" s="96">
        <f>IF(E203 = 0,(0+TEXT(VLOOKUP($B200,Recording_ResultList,F$5+3,0),"00\:00\.00")),0+TEXT(DQRaceTime,"00\:00\.00"))</f>
        <v>0</v>
      </c>
      <c r="F200" s="98">
        <f>IF($E200=0,0,IF(E$6=0,0,IF($E200&lt;1,SUM(($E200&gt;$H200),($E200&gt;$K200),($E200&gt;$N200),($E200&gt;$Q200),($E200&gt;$T200),($E200&gt;$W200),($E200&gt;$Z200),($E200&gt;$DD200)))-EmptyLanes))</f>
        <v>0</v>
      </c>
      <c r="G200" s="99">
        <f>IF(E200=0,0,IF(E$6=0,0,IF(F200=0,0,IF(E203&gt;0,GalaDQPoints,VLOOKUP((F200+IF(F200=1,($AD200/10),IF(F200=2,($AE200/10),IF(F200=3,($AF200/10),IF(F200=4,($AG200/10),IF(F200=5,($AH200/10),IF(F200=6,($AI200/10),IF(F200=7,($AJ200/10),IF(F200=8,($AK200/10)))))))))),EventPointsList,2)))))</f>
        <v>0</v>
      </c>
      <c r="H200" s="96">
        <f>IF(H203 = 0,(0+TEXT(VLOOKUP($B200,Recording_ResultList,I$5+3,0),"00\:00\.00")),0+TEXT(DQRaceTime,"00\:00\.00"))</f>
        <v>0</v>
      </c>
      <c r="I200" s="98">
        <f>IF($H200=0,0,IF(H$6=0,0,IF($H200&lt;1,SUM(($H200&gt;$E200),($H200&gt;$K200),($H200&gt;$N200),($H200&gt;$Q200),($H200&gt;$T200),($H200&gt;$W200),($H200&gt;$Z200),($H200&gt;$DD200)))-EmptyLanes))</f>
        <v>0</v>
      </c>
      <c r="J200" s="99">
        <f>IF(H200=0,0,IF(H$6=0,0,IF(I200=0,0,IF(H203&gt;0,GalaDQPoints,VLOOKUP((I200+IF(I200=1,($AD200/10),IF(I200=2,($AE200/10),IF(I200=3,($AF200/10),IF(I200=4,($AG200/10),IF(I200=5,($AH200/10),IF(I200=6,($AI200/10),IF(I200=7,($AJ200/10),IF(I200=8,($AK200/10)))))))))),EventPointsList,2)))))</f>
        <v>0</v>
      </c>
      <c r="K200" s="96">
        <f>IF(K203 = 0,(0+TEXT(VLOOKUP($B200,Recording_ResultList,L$5+3,0),"00\:00\.00")),0+TEXT(DQRaceTime,"00\:00\.00"))</f>
        <v>0</v>
      </c>
      <c r="L200" s="98">
        <f>IF($K200=0,0,IF(K$6=0,0,IF($K200&lt;1,SUM(($K200&gt;$E200),($K200&gt;$H200),($K200&gt;$N200),($K200&gt;$Q200),($K200&gt;$T200),($K200&gt;$W200),($K200&gt;$Z200),($K200&gt;$DD200)))-EmptyLanes))</f>
        <v>0</v>
      </c>
      <c r="M200" s="99">
        <f>IF(K200=0,0,IF(K$6=0,0,IF(L200=0,0,IF(K203&gt;0,GalaDQPoints,VLOOKUP((L200+IF(L200=1,($AD200/10),IF(L200=2,($AE200/10),IF(L200=3,($AF200/10),IF(L200=4,($AG200/10),IF(L200=5,($AH200/10),IF(L200=6,($AI200/10),IF(L200=7,($AJ200/10),IF(L200=8,($AK200/10)))))))))),EventPointsList,2)))))</f>
        <v>0</v>
      </c>
      <c r="N200" s="96">
        <f>IF(N203 = 0,(0+TEXT(VLOOKUP($B200,Recording_ResultList,O$5+3,0),"00\:00\.00")),0+TEXT(DQRaceTime,"00\:00\.00"))</f>
        <v>0</v>
      </c>
      <c r="O200" s="98">
        <f>IF($N200=0,0,IF(N$6=0,0,IF($N200&lt;1,SUM(($N200&gt;$E200),($N200&gt;$H200),($N200&gt;$K200),($N200&gt;$Q200),($N200&gt;$T200),($N200&gt;$W200),($N200&gt;$Z200),($N200&gt;$DD200)))-EmptyLanes))</f>
        <v>0</v>
      </c>
      <c r="P200" s="99">
        <f>IF(N200=0,0,IF(N$6=0,0,IF(O200=0,0,IF(N203&gt;0,GalaDQPoints,VLOOKUP((O200+IF(O200=1,($AD200/10),IF(O200=2,($AE200/10),IF(O200=3,($AF200/10),IF(O200=4,($AG200/10),IF(O200=5,($AH200/10),IF(O200=6,($AI200/10),IF(O200=7,($AJ200/10),IF(O200=8,($AK200/10)))))))))),EventPointsList,2)))))</f>
        <v>0</v>
      </c>
      <c r="Q200" s="96">
        <f>IF(Q203 = 0,(0+TEXT(VLOOKUP($B200,Recording_ResultList,R$5+3,0),"00\:00\.00")),0+TEXT(DQRaceTime,"00\:00\.00"))</f>
        <v>0</v>
      </c>
      <c r="R200" s="98">
        <f>IF($Q200=0,0,IF(Q$6=0,0,IF($Q200&lt;1,SUM(($Q200&gt;$E200),($Q200&gt;$H200),($Q200&gt;$K200),($Q200&gt;$N200),($Q200&gt;$T200),($Q200&gt;$W200),($Q200&gt;$Z200),($Q200&gt;$DD200)))-EmptyLanes))</f>
        <v>0</v>
      </c>
      <c r="S200" s="99">
        <f>IF(Q200=0,0,IF(Q$6=0,0,IF(R200=0,0,IF(Q203&gt;0,GalaDQPoints,VLOOKUP((R200+IF(R200=1,($AD200/10),IF(R200=2,($AE200/10),IF(R200=3,($AF200/10),IF(R200=4,($AG200/10),IF(R200=5,($AH200/10),IF(R200=6,($AI200/10),IF(R200=7,($AJ200/10),IF(R200=8,($AK200/10)))))))))),EventPointsList,2)))))</f>
        <v>0</v>
      </c>
      <c r="T200" s="96">
        <f>IF(T203 = 0,(0+TEXT(VLOOKUP($B200,Recording_ResultList,U$5+3,0),"00\:00\.00")),0+TEXT(DQRaceTime,"00\:00\.00"))</f>
        <v>0</v>
      </c>
      <c r="U200" s="98">
        <f>IF($T200=0,0,IF(T$6=0,0,IF($Q200&lt;1,SUM(($T200&gt;$E200),($T200&gt;$H200),($T200&gt;$K200),($T200&gt;$N200),($T200&gt;$Q200),($T200&gt;$W200),($T200&gt;$Z200),($T200&gt;$DD200)))-EmptyLanes))</f>
        <v>0</v>
      </c>
      <c r="V200" s="99">
        <f>IF(T200=0,0,IF(T$6=0,0,IF(U200=0,0,IF(T203&gt;0,GalaDQPoints,VLOOKUP((U200+IF(U200=1,($AD200/10),IF(U200=2,($AE200/10),IF(U200=3,($AF200/10),IF(U200=4,($AG200/10),IF(U200=5,($AH200/10),IF(U200=6,($AI200/10),IF(U200=7,($AJ200/10),IF(U200=8,($AK200/10)))))))))),EventPointsList,2)))))</f>
        <v>0</v>
      </c>
      <c r="W200" s="96">
        <f>IF(W203 = 0,(0+TEXT(VLOOKUP($B200,Recording_ResultList,X$5+3,0),"00\:00\.00")),0+TEXT(DQRaceTime,"00\:00\.00"))</f>
        <v>0</v>
      </c>
      <c r="X200" s="98">
        <f>IF($W200=0,0,IF(W$6=0,0,IF($W200&lt;1,SUM(($W200&gt;$E200),($W200&gt;$H200),($W200&gt;$K200),($W200&gt;$N200),($W200&gt;$Q200),($W200&gt;$T200),($W200&gt;$Z200),($W200&gt;$DD200)))-EmptyLanes))</f>
        <v>0</v>
      </c>
      <c r="Y200" s="99">
        <f>IF(W200=0,0,IF(W$6=0,0,IF(X200=0,0,IF(W203&gt;0,GalaDQPoints,VLOOKUP((X200+IF(X200=1,($AD200/10),IF(X200=2,($AE200/10),IF(X200=3,($AF200/10),IF(X200=4,($AG200/10),IF(X200=5,($AH200/10),IF(X200=6,($AI200/10),IF(X200=7,($AJ200/10),IF(X200=8,($AK200/10)))))))))),EventPointsList,2)))))</f>
        <v>0</v>
      </c>
      <c r="Z200" s="96">
        <f>IF(Z203 = 0,(0+TEXT(VLOOKUP($B200,Recording_ResultList,AA$5+3,0),"00\:00\.00")),0+TEXT(DQRaceTime,"00\:00\.00"))</f>
        <v>0</v>
      </c>
      <c r="AA200" s="98">
        <f>IF($Z200=0,0,IF(Z$6=0,0,IF($Z200&lt;1,SUM(($Z200&gt;$E200),($Z200&gt;$H200),($Z200&gt;$K200),($Z200&gt;$N200),($Z200&gt;$Q200),($Z200&gt;$T200),($Z200&gt;$W200),($Z200&gt;$DD200)))-EmptyLanes))</f>
        <v>0</v>
      </c>
      <c r="AB200" s="100">
        <f>IF(Z200=0,0,IF(Z$6=0,0,IF(AA200=0,0,IF(Z203&gt;0,GalaDQPoints,VLOOKUP((AA200+IF(AA200=1,($AD200/10),IF(AA200=2,($AE200/10),IF(AA200=3,($AF200/10),IF(AA200=4,($AG200/10),IF(AA200=5,($AH200/10),IF(AA200=6,($AI200/10),IF(AA200=7,($AJ200/10),IF(AA200=8,($AK200/10)))))))))),EventPointsList,2)))))</f>
        <v>0</v>
      </c>
      <c r="AD200" s="121">
        <f>COUNTIF($F200,1) +COUNTIF($I200, 1)  + COUNTIF($L200, 1)+ COUNTIF($O200, 1)+ COUNTIF($R200, 1)+ COUNTIF($U200, 1)+ COUNTIF($X200, 1)+ COUNTIF($AA200,1)</f>
        <v>0</v>
      </c>
      <c r="AE200" s="122">
        <f>COUNTIF($F200,2) +COUNTIF($I200, 2)  + COUNTIF($L200, 2)+ COUNTIF($O200,2)+ COUNTIF($R200, 2)+ COUNTIF($U200, 2)+ COUNTIF($X200, 2)+ COUNTIF($AA200,2)</f>
        <v>0</v>
      </c>
      <c r="AF200" s="122">
        <f>COUNTIF($F200,3) +COUNTIF($I200, 3)  + COUNTIF($L200, 3)+ COUNTIF($O200, 3)+ COUNTIF($R200, 3)+ COUNTIF($U200, 3)+ COUNTIF($X200, 3)+ COUNTIF($AA200,3)</f>
        <v>0</v>
      </c>
      <c r="AG200" s="122">
        <f>COUNTIF($F200,4) +COUNTIF($I200, 4)  + COUNTIF($L200, 4)+ COUNTIF($O200, 4)+ COUNTIF($R200, 4)+ COUNTIF($U200, 4)+ COUNTIF($X200, 4)+ COUNTIF($AA200,4)</f>
        <v>0</v>
      </c>
      <c r="AH200" s="122">
        <f>COUNTIF($F200,5) +COUNTIF($I200, 5)  + COUNTIF($L200, 5)+ COUNTIF($O200, 5)+ COUNTIF($R200, 5)+ COUNTIF($U200, 5)+ COUNTIF($X200, 5)+ COUNTIF($AA200,5)</f>
        <v>0</v>
      </c>
      <c r="AI200" s="122">
        <f>COUNTIF($F200,6) +COUNTIF($I200, 6)  + COUNTIF($L200, 6)+ COUNTIF($O200, 6)+ COUNTIF($R200, 6)+ COUNTIF($U200, 6)+ COUNTIF($X200, 6)+ COUNTIF($AA200,6)</f>
        <v>0</v>
      </c>
      <c r="AJ200" s="122">
        <f>COUNTIF($F200,7) +COUNTIF($I200, 7)  + COUNTIF($L200, 7)+ COUNTIF($O200, 7)+ COUNTIF($R200, 7)+ COUNTIF($U200, 7)+ COUNTIF($X200, 7)+ COUNTIF($AA200,7)</f>
        <v>0</v>
      </c>
      <c r="AK200" s="123">
        <f>COUNTIF($F200,8) +COUNTIF($I200, 8)  + COUNTIF($L200, 8)+ COUNTIF($O200, 8)+ COUNTIF($R200, 8)+ COUNTIF($U200, 8)+ COUNTIF($X200, 8)+ COUNTIF($AA200,8)</f>
        <v>0</v>
      </c>
      <c r="AL200" s="70"/>
    </row>
    <row r="201" spans="1:38" ht="15.75" customHeight="1">
      <c r="A201" s="131">
        <f>A197+1</f>
        <v>48</v>
      </c>
      <c r="B201" s="532"/>
      <c r="C201" s="520" t="str">
        <f>IF(HSL_Format="Majors",IF(HSL_Division=1,VLOOKUP(B200,HMLD1_EventList,4,0),IF(HSL_Division=2,VLOOKUP(B200,HMLD2_EventList,4,0),VLOOKUP(B200,HMLD3_EventList,4,0))),IF(HSL_Division=1,VLOOKUP(B200,NutsD1_EventList,4,0),IF(HSL_Division=2,VLOOKUP(B200,NutsD2_EventList,4,0),VLOOKUP(B200,NutsD3_EventList,4,0)))) &amp; " " &amp; IF(HSL_Format="Majors",IF(HSL_Division=1,VLOOKUP(B200,HMLD1_EventList,5,0),IF(HSL_Division=2,VLOOKUP(B200,HMLD2_EventList,5,0),VLOOKUP(B200,HMLD3_EventList,5,0))),IF(HSL_Division=1,VLOOKUP(B200,NutsD1_EventList,5,0),IF(HSL_Division=2,VLOOKUP(B200,NutsD2_EventList,5,0),VLOOKUP(B200,NutsD3_EventList,5,0))))</f>
        <v xml:space="preserve">   </v>
      </c>
      <c r="D201" s="536"/>
      <c r="E201" s="524">
        <f>IF(IFERROR(SEARCH("Relay",$C201),0) = 0, IF(IFERROR(SEARCH("Squadron",$C201),0) = 0, VLOOKUP($B200,Lane1_Swimmers,2,0), "Squadron"), "Relay Team")</f>
        <v>0</v>
      </c>
      <c r="F201" s="525"/>
      <c r="G201" s="526"/>
      <c r="H201" s="524">
        <f>IF(IFERROR(SEARCH("Relay",$C201),0) = 0, IF(IFERROR(SEARCH("Squadron",$C201),0) = 0, VLOOKUP($B200,Lane2_Swimmers,2,0), "Squadron"), "Relay Team")</f>
        <v>0</v>
      </c>
      <c r="I201" s="525"/>
      <c r="J201" s="526"/>
      <c r="K201" s="524">
        <f>IF(IFERROR(SEARCH("Relay",$C201),0) = 0, IF(IFERROR(SEARCH("Squadron",$C201),0) = 0, VLOOKUP($B200,Lane3_Swimmers,2,0), "Squadron"), "Relay Team")</f>
        <v>0</v>
      </c>
      <c r="L201" s="525"/>
      <c r="M201" s="526"/>
      <c r="N201" s="524">
        <f>IF(IFERROR(SEARCH("Relay",$C201),0) = 0, IF(IFERROR(SEARCH("Squadron",$C201),0) = 0, VLOOKUP($B200,Lane4_Swimmers,2,0), "Squadron"), "Relay Team")</f>
        <v>0</v>
      </c>
      <c r="O201" s="525"/>
      <c r="P201" s="526"/>
      <c r="Q201" s="524">
        <f>IF(IFERROR(SEARCH("Relay",$C201),0) = 0, IF(IFERROR(SEARCH("Squadron",$C201),0) = 0, VLOOKUP($B200,Lane5_Swimmers,2,0), "Squadron"), "Relay Team")</f>
        <v>0</v>
      </c>
      <c r="R201" s="525"/>
      <c r="S201" s="526"/>
      <c r="T201" s="524">
        <f>IF(IFERROR(SEARCH("Relay",$C201),0) = 0, IF(IFERROR(SEARCH("Squadron",$C201),0) = 0, VLOOKUP($B200,Lane6_Swimmers,2,0), "Squadron"), "Relay Team")</f>
        <v>0</v>
      </c>
      <c r="U201" s="525"/>
      <c r="V201" s="526"/>
      <c r="W201" s="524">
        <f>IF(IFERROR(SEARCH("Relay",$C201),0) = 0, IF(IFERROR(SEARCH("Squadron",$C201),0) = 0, VLOOKUP($B200,Lane7_Swimmers,2,0), "Squadron"), "Relay Team")</f>
        <v>0</v>
      </c>
      <c r="X201" s="525"/>
      <c r="Y201" s="526"/>
      <c r="Z201" s="524">
        <f>IF(IFERROR(SEARCH("Relay",$C201),0) = 0, IF(IFERROR(SEARCH("Squadron",$C201),0) = 0, VLOOKUP($B200,Lane7_Swimmers,2,0), "Squadron"), "Relay Team")</f>
        <v>0</v>
      </c>
      <c r="AA201" s="525"/>
      <c r="AB201" s="527"/>
    </row>
    <row r="202" spans="1:38" ht="15.75" customHeight="1">
      <c r="A202" s="131" t="str">
        <f>TEXT(B200, "#0") &amp; ":Placing"</f>
        <v>48:Placing</v>
      </c>
      <c r="B202" s="532"/>
      <c r="C202" s="520" t="s">
        <v>135</v>
      </c>
      <c r="D202" s="521"/>
      <c r="E202" s="126">
        <f>VLOOKUP(($B200 &amp; ":Placing"),Recording_ResultList,(F$5+3),0)</f>
        <v>0</v>
      </c>
      <c r="F202" s="522">
        <f>F200</f>
        <v>0</v>
      </c>
      <c r="G202" s="523"/>
      <c r="H202" s="126">
        <f>VLOOKUP(($B200 &amp; ":Placing"),Recording_ResultList,(I$5+3),0)</f>
        <v>0</v>
      </c>
      <c r="I202" s="522">
        <f>I200</f>
        <v>0</v>
      </c>
      <c r="J202" s="523"/>
      <c r="K202" s="126">
        <f>VLOOKUP(($B200 &amp; ":Placing"),Recording_ResultList,(L$5+3),0)</f>
        <v>0</v>
      </c>
      <c r="L202" s="522">
        <f>L200</f>
        <v>0</v>
      </c>
      <c r="M202" s="523"/>
      <c r="N202" s="126">
        <f>VLOOKUP(($B200 &amp; ":Placing"),Recording_ResultList,(O$5+3),0)</f>
        <v>0</v>
      </c>
      <c r="O202" s="522">
        <f>O200</f>
        <v>0</v>
      </c>
      <c r="P202" s="523"/>
      <c r="Q202" s="126">
        <f>VLOOKUP(($B200 &amp; ":Placing"),Recording_ResultList,(R$5+3),0)</f>
        <v>0</v>
      </c>
      <c r="R202" s="522">
        <f>R200</f>
        <v>0</v>
      </c>
      <c r="S202" s="523"/>
      <c r="T202" s="126">
        <f>VLOOKUP(($B200 &amp; ":Placing"),Recording_ResultList,(U$5+3),0)</f>
        <v>0</v>
      </c>
      <c r="U202" s="522">
        <f>U200</f>
        <v>0</v>
      </c>
      <c r="V202" s="523"/>
      <c r="W202" s="126">
        <f>VLOOKUP(($B200 &amp; ":Placing"),Recording_ResultList,(X$5+3),0)</f>
        <v>0</v>
      </c>
      <c r="X202" s="522">
        <f>X200</f>
        <v>0</v>
      </c>
      <c r="Y202" s="523"/>
      <c r="Z202" s="126">
        <f>VLOOKUP(($B200 &amp; ":Placing"),Recording_ResultList,(AA$5+3),0)</f>
        <v>0</v>
      </c>
      <c r="AA202" s="522">
        <f>AA200</f>
        <v>0</v>
      </c>
      <c r="AB202" s="523"/>
    </row>
    <row r="203" spans="1:38" ht="16" customHeight="1" thickBot="1">
      <c r="A203" s="131">
        <f>A199+1</f>
        <v>48</v>
      </c>
      <c r="B203" s="533"/>
      <c r="C203" s="537" t="s">
        <v>122</v>
      </c>
      <c r="D203" s="538"/>
      <c r="E203" s="528">
        <f>VLOOKUP(($B200 &amp; ": DQ Reason"),Recording_ResultList,(F$5+3),0)</f>
        <v>0</v>
      </c>
      <c r="F203" s="529"/>
      <c r="G203" s="530"/>
      <c r="H203" s="528">
        <f>VLOOKUP(($B200 &amp; ": DQ Reason"),Recording_ResultList,(I$5+3),0)</f>
        <v>0</v>
      </c>
      <c r="I203" s="529"/>
      <c r="J203" s="530"/>
      <c r="K203" s="528">
        <f>VLOOKUP(($B200 &amp; ": DQ Reason"),Recording_ResultList,(L$5+3),0)</f>
        <v>0</v>
      </c>
      <c r="L203" s="529"/>
      <c r="M203" s="530"/>
      <c r="N203" s="528">
        <f>VLOOKUP(($B200 &amp; ": DQ Reason"),Recording_ResultList,(O$5+3),0)</f>
        <v>0</v>
      </c>
      <c r="O203" s="529"/>
      <c r="P203" s="530"/>
      <c r="Q203" s="528">
        <f>VLOOKUP(($B200 &amp; ": DQ Reason"),Recording_ResultList,(R$5+3),0)</f>
        <v>0</v>
      </c>
      <c r="R203" s="529"/>
      <c r="S203" s="530"/>
      <c r="T203" s="528">
        <f>VLOOKUP(($B200 &amp; ": DQ Reason"),Recording_ResultList,(U$5+3),0)</f>
        <v>0</v>
      </c>
      <c r="U203" s="529"/>
      <c r="V203" s="530"/>
      <c r="W203" s="528">
        <f>VLOOKUP(($B200 &amp; ": DQ Reason"),Recording_ResultList,(X$5+3),0)</f>
        <v>0</v>
      </c>
      <c r="X203" s="529"/>
      <c r="Y203" s="530"/>
      <c r="Z203" s="528">
        <f>VLOOKUP(($B200 &amp; ": DQ Reason"),Recording_ResultList,(AA$5+3),0)</f>
        <v>0</v>
      </c>
      <c r="AA203" s="529"/>
      <c r="AB203" s="530"/>
      <c r="AC203" s="93">
        <f>COUNTIF(E203:AB203, "&gt;0")</f>
        <v>0</v>
      </c>
    </row>
    <row r="204" spans="1:38" ht="15.75" customHeight="1" thickBot="1">
      <c r="A204" s="131">
        <f>A200+1</f>
        <v>49</v>
      </c>
      <c r="B204" s="531">
        <f>A204</f>
        <v>49</v>
      </c>
      <c r="C204" s="534" t="str">
        <f>IF(HSL_Format="Majors",IF(HSL_Division=1,VLOOKUP(B204,HMLD1_EventList,3,0),IF(HSL_Division=2,VLOOKUP(B204,HMLD2_EventList,3,0),VLOOKUP(B204,HMLD3_EventList,3,0))),IF(HSL_Division=1,VLOOKUP(B204,NutsD1_EventList,3,0),IF(HSL_Division=2,VLOOKUP(B204,NutsD2_EventList,3,0),VLOOKUP(B204,NutsD3_EventList,3,0)))) &amp; " " &amp; IF(HSL_Format="Majors",IF(HSL_Division=1,VLOOKUP(B204,HMLD1_EventList,2,0),IF(HSL_Division=2,VLOOKUP(B204,HMLD2_EventList,2,0),VLOOKUP(B204,HMLD3_EventList,2,0))),IF(HSL_Division=1,VLOOKUP(B204,NutsD1_EventList,2,0),IF(HSL_Division=2,VLOOKUP(B204,NutsD2_EventList,2,0),VLOOKUP(B204,NutsD3_EventList,2,0))))</f>
        <v xml:space="preserve">   </v>
      </c>
      <c r="D204" s="535"/>
      <c r="E204" s="96">
        <f>IF(E207 = 0,(0+TEXT(VLOOKUP($B204,Recording_ResultList,F$5+3,0),"00\:00\.00")),0+TEXT(DQRaceTime,"00\:00\.00"))</f>
        <v>0</v>
      </c>
      <c r="F204" s="98">
        <f>IF($E204=0,0,IF(E$6=0,0,IF($E204&lt;1,SUM(($E204&gt;$H204),($E204&gt;$K204),($E204&gt;$N204),($E204&gt;$Q204),($E204&gt;$T204),($E204&gt;$W204),($E204&gt;$Z204),($E204&gt;$DD204)))-EmptyLanes))</f>
        <v>0</v>
      </c>
      <c r="G204" s="99">
        <f>IF(E204=0,0,IF(E$6=0,0,IF(F204=0,0,IF(E207&gt;0,GalaDQPoints,VLOOKUP((F204+IF(F204=1,($AD204/10),IF(F204=2,($AE204/10),IF(F204=3,($AF204/10),IF(F204=4,($AG204/10),IF(F204=5,($AH204/10),IF(F204=6,($AI204/10),IF(F204=7,($AJ204/10),IF(F204=8,($AK204/10)))))))))),EventPointsList,2)))))</f>
        <v>0</v>
      </c>
      <c r="H204" s="96">
        <f>IF(H207 = 0,(0+TEXT(VLOOKUP($B204,Recording_ResultList,I$5+3,0),"00\:00\.00")),0+TEXT(DQRaceTime,"00\:00\.00"))</f>
        <v>0</v>
      </c>
      <c r="I204" s="98">
        <f>IF($H204=0,0,IF(H$6=0,0,IF($H204&lt;1,SUM(($H204&gt;$E204),($H204&gt;$K204),($H204&gt;$N204),($H204&gt;$Q204),($H204&gt;$T204),($H204&gt;$W204),($H204&gt;$Z204),($H204&gt;$DD204)))-EmptyLanes))</f>
        <v>0</v>
      </c>
      <c r="J204" s="99">
        <f>IF(H204=0,0,IF(H$6=0,0,IF(I204=0,0,IF(H207&gt;0,GalaDQPoints,VLOOKUP((I204+IF(I204=1,($AD204/10),IF(I204=2,($AE204/10),IF(I204=3,($AF204/10),IF(I204=4,($AG204/10),IF(I204=5,($AH204/10),IF(I204=6,($AI204/10),IF(I204=7,($AJ204/10),IF(I204=8,($AK204/10)))))))))),EventPointsList,2)))))</f>
        <v>0</v>
      </c>
      <c r="K204" s="96">
        <f>IF(K207 = 0,(0+TEXT(VLOOKUP($B204,Recording_ResultList,L$5+3,0),"00\:00\.00")),0+TEXT(DQRaceTime,"00\:00\.00"))</f>
        <v>0</v>
      </c>
      <c r="L204" s="98">
        <f>IF($K204=0,0,IF(K$6=0,0,IF($K204&lt;1,SUM(($K204&gt;$E204),($K204&gt;$H204),($K204&gt;$N204),($K204&gt;$Q204),($K204&gt;$T204),($K204&gt;$W204),($K204&gt;$Z204),($K204&gt;$DD204)))-EmptyLanes))</f>
        <v>0</v>
      </c>
      <c r="M204" s="99">
        <f>IF(K204=0,0,IF(K$6=0,0,IF(L204=0,0,IF(K207&gt;0,GalaDQPoints,VLOOKUP((L204+IF(L204=1,($AD204/10),IF(L204=2,($AE204/10),IF(L204=3,($AF204/10),IF(L204=4,($AG204/10),IF(L204=5,($AH204/10),IF(L204=6,($AI204/10),IF(L204=7,($AJ204/10),IF(L204=8,($AK204/10)))))))))),EventPointsList,2)))))</f>
        <v>0</v>
      </c>
      <c r="N204" s="96">
        <f>IF(N207 = 0,(0+TEXT(VLOOKUP($B204,Recording_ResultList,O$5+3,0),"00\:00\.00")),0+TEXT(DQRaceTime,"00\:00\.00"))</f>
        <v>0</v>
      </c>
      <c r="O204" s="98">
        <f>IF($N204=0,0,IF(N$6=0,0,IF($N204&lt;1,SUM(($N204&gt;$E204),($N204&gt;$H204),($N204&gt;$K204),($N204&gt;$Q204),($N204&gt;$T204),($N204&gt;$W204),($N204&gt;$Z204),($N204&gt;$DD204)))-EmptyLanes))</f>
        <v>0</v>
      </c>
      <c r="P204" s="99">
        <f>IF(N204=0,0,IF(N$6=0,0,IF(O204=0,0,IF(N207&gt;0,GalaDQPoints,VLOOKUP((O204+IF(O204=1,($AD204/10),IF(O204=2,($AE204/10),IF(O204=3,($AF204/10),IF(O204=4,($AG204/10),IF(O204=5,($AH204/10),IF(O204=6,($AI204/10),IF(O204=7,($AJ204/10),IF(O204=8,($AK204/10)))))))))),EventPointsList,2)))))</f>
        <v>0</v>
      </c>
      <c r="Q204" s="96">
        <f>IF(Q207 = 0,(0+TEXT(VLOOKUP($B204,Recording_ResultList,R$5+3,0),"00\:00\.00")),0+TEXT(DQRaceTime,"00\:00\.00"))</f>
        <v>0</v>
      </c>
      <c r="R204" s="98">
        <f>IF($Q204=0,0,IF(Q$6=0,0,IF($Q204&lt;1,SUM(($Q204&gt;$E204),($Q204&gt;$H204),($Q204&gt;$K204),($Q204&gt;$N204),($Q204&gt;$T204),($Q204&gt;$W204),($Q204&gt;$Z204),($Q204&gt;$DD204)))-EmptyLanes))</f>
        <v>0</v>
      </c>
      <c r="S204" s="99">
        <f>IF(Q204=0,0,IF(Q$6=0,0,IF(R204=0,0,IF(Q207&gt;0,GalaDQPoints,VLOOKUP((R204+IF(R204=1,($AD204/10),IF(R204=2,($AE204/10),IF(R204=3,($AF204/10),IF(R204=4,($AG204/10),IF(R204=5,($AH204/10),IF(R204=6,($AI204/10),IF(R204=7,($AJ204/10),IF(R204=8,($AK204/10)))))))))),EventPointsList,2)))))</f>
        <v>0</v>
      </c>
      <c r="T204" s="96">
        <f>IF(T207 = 0,(0+TEXT(VLOOKUP($B204,Recording_ResultList,U$5+3,0),"00\:00\.00")),0+TEXT(DQRaceTime,"00\:00\.00"))</f>
        <v>0</v>
      </c>
      <c r="U204" s="98">
        <f>IF($T204=0,0,IF(T$6=0,0,IF($Q204&lt;1,SUM(($T204&gt;$E204),($T204&gt;$H204),($T204&gt;$K204),($T204&gt;$N204),($T204&gt;$Q204),($T204&gt;$W204),($T204&gt;$Z204),($T204&gt;$DD204)))-EmptyLanes))</f>
        <v>0</v>
      </c>
      <c r="V204" s="99">
        <f>IF(T204=0,0,IF(T$6=0,0,IF(U204=0,0,IF(T207&gt;0,GalaDQPoints,VLOOKUP((U204+IF(U204=1,($AD204/10),IF(U204=2,($AE204/10),IF(U204=3,($AF204/10),IF(U204=4,($AG204/10),IF(U204=5,($AH204/10),IF(U204=6,($AI204/10),IF(U204=7,($AJ204/10),IF(U204=8,($AK204/10)))))))))),EventPointsList,2)))))</f>
        <v>0</v>
      </c>
      <c r="W204" s="96">
        <f>IF(W207 = 0,(0+TEXT(VLOOKUP($B204,Recording_ResultList,X$5+3,0),"00\:00\.00")),0+TEXT(DQRaceTime,"00\:00\.00"))</f>
        <v>0</v>
      </c>
      <c r="X204" s="98">
        <f>IF($W204=0,0,IF(W$6=0,0,IF($W204&lt;1,SUM(($W204&gt;$E204),($W204&gt;$H204),($W204&gt;$K204),($W204&gt;$N204),($W204&gt;$Q204),($W204&gt;$T204),($W204&gt;$Z204),($W204&gt;$DD204)))-EmptyLanes))</f>
        <v>0</v>
      </c>
      <c r="Y204" s="99">
        <f>IF(W204=0,0,IF(W$6=0,0,IF(X204=0,0,IF(W207&gt;0,GalaDQPoints,VLOOKUP((X204+IF(X204=1,($AD204/10),IF(X204=2,($AE204/10),IF(X204=3,($AF204/10),IF(X204=4,($AG204/10),IF(X204=5,($AH204/10),IF(X204=6,($AI204/10),IF(X204=7,($AJ204/10),IF(X204=8,($AK204/10)))))))))),EventPointsList,2)))))</f>
        <v>0</v>
      </c>
      <c r="Z204" s="96">
        <f>IF(Z207 = 0,(0+TEXT(VLOOKUP($B204,Recording_ResultList,AA$5+3,0),"00\:00\.00")),0+TEXT(DQRaceTime,"00\:00\.00"))</f>
        <v>0</v>
      </c>
      <c r="AA204" s="98">
        <f>IF($Z204=0,0,IF(Z$6=0,0,IF($Z204&lt;1,SUM(($Z204&gt;$E204),($Z204&gt;$H204),($Z204&gt;$K204),($Z204&gt;$N204),($Z204&gt;$Q204),($Z204&gt;$T204),($Z204&gt;$W204),($Z204&gt;$DD204)))-EmptyLanes))</f>
        <v>0</v>
      </c>
      <c r="AB204" s="100">
        <f>IF(Z204=0,0,IF(Z$6=0,0,IF(AA204=0,0,IF(Z207&gt;0,GalaDQPoints,VLOOKUP((AA204+IF(AA204=1,($AD204/10),IF(AA204=2,($AE204/10),IF(AA204=3,($AF204/10),IF(AA204=4,($AG204/10),IF(AA204=5,($AH204/10),IF(AA204=6,($AI204/10),IF(AA204=7,($AJ204/10),IF(AA204=8,($AK204/10)))))))))),EventPointsList,2)))))</f>
        <v>0</v>
      </c>
      <c r="AD204" s="121">
        <f>COUNTIF($F204,1) +COUNTIF($I204, 1)  + COUNTIF($L204, 1)+ COUNTIF($O204, 1)+ COUNTIF($R204, 1)+ COUNTIF($U204, 1)+ COUNTIF($X204, 1)+ COUNTIF($AA204,1)</f>
        <v>0</v>
      </c>
      <c r="AE204" s="122">
        <f>COUNTIF($F204,2) +COUNTIF($I204, 2)  + COUNTIF($L204, 2)+ COUNTIF($O204,2)+ COUNTIF($R204, 2)+ COUNTIF($U204, 2)+ COUNTIF($X204, 2)+ COUNTIF($AA204,2)</f>
        <v>0</v>
      </c>
      <c r="AF204" s="122">
        <f>COUNTIF($F204,3) +COUNTIF($I204, 3)  + COUNTIF($L204, 3)+ COUNTIF($O204, 3)+ COUNTIF($R204, 3)+ COUNTIF($U204, 3)+ COUNTIF($X204, 3)+ COUNTIF($AA204,3)</f>
        <v>0</v>
      </c>
      <c r="AG204" s="122">
        <f>COUNTIF($F204,4) +COUNTIF($I204, 4)  + COUNTIF($L204, 4)+ COUNTIF($O204, 4)+ COUNTIF($R204, 4)+ COUNTIF($U204, 4)+ COUNTIF($X204, 4)+ COUNTIF($AA204,4)</f>
        <v>0</v>
      </c>
      <c r="AH204" s="122">
        <f>COUNTIF($F204,5) +COUNTIF($I204, 5)  + COUNTIF($L204, 5)+ COUNTIF($O204, 5)+ COUNTIF($R204, 5)+ COUNTIF($U204, 5)+ COUNTIF($X204, 5)+ COUNTIF($AA204,5)</f>
        <v>0</v>
      </c>
      <c r="AI204" s="122">
        <f>COUNTIF($F204,6) +COUNTIF($I204, 6)  + COUNTIF($L204, 6)+ COUNTIF($O204, 6)+ COUNTIF($R204, 6)+ COUNTIF($U204, 6)+ COUNTIF($X204, 6)+ COUNTIF($AA204,6)</f>
        <v>0</v>
      </c>
      <c r="AJ204" s="122">
        <f>COUNTIF($F204,7) +COUNTIF($I204, 7)  + COUNTIF($L204, 7)+ COUNTIF($O204, 7)+ COUNTIF($R204, 7)+ COUNTIF($U204, 7)+ COUNTIF($X204, 7)+ COUNTIF($AA204,7)</f>
        <v>0</v>
      </c>
      <c r="AK204" s="123">
        <f>COUNTIF($F204,8) +COUNTIF($I204, 8)  + COUNTIF($L204, 8)+ COUNTIF($O204, 8)+ COUNTIF($R204, 8)+ COUNTIF($U204, 8)+ COUNTIF($X204, 8)+ COUNTIF($AA204,8)</f>
        <v>0</v>
      </c>
      <c r="AL204" s="70"/>
    </row>
    <row r="205" spans="1:38" ht="15.75" customHeight="1">
      <c r="A205" s="131">
        <f>A201+1</f>
        <v>49</v>
      </c>
      <c r="B205" s="532"/>
      <c r="C205" s="520" t="str">
        <f>IF(HSL_Format="Majors",IF(HSL_Division=1,VLOOKUP(B204,HMLD1_EventList,4,0),IF(HSL_Division=2,VLOOKUP(B204,HMLD2_EventList,4,0),VLOOKUP(B204,HMLD3_EventList,4,0))),IF(HSL_Division=1,VLOOKUP(B204,NutsD1_EventList,4,0),IF(HSL_Division=2,VLOOKUP(B204,NutsD2_EventList,4,0),VLOOKUP(B204,NutsD3_EventList,4,0)))) &amp; " " &amp; IF(HSL_Format="Majors",IF(HSL_Division=1,VLOOKUP(B204,HMLD1_EventList,5,0),IF(HSL_Division=2,VLOOKUP(B204,HMLD2_EventList,5,0),VLOOKUP(B204,HMLD3_EventList,5,0))),IF(HSL_Division=1,VLOOKUP(B204,NutsD1_EventList,5,0),IF(HSL_Division=2,VLOOKUP(B204,NutsD2_EventList,5,0),VLOOKUP(B204,NutsD3_EventList,5,0))))</f>
        <v xml:space="preserve">   </v>
      </c>
      <c r="D205" s="536"/>
      <c r="E205" s="524">
        <f>IF(IFERROR(SEARCH("Relay",$C205),0) = 0, IF(IFERROR(SEARCH("Squadron",$C205),0) = 0, VLOOKUP($B204,Lane1_Swimmers,2,0), "Squadron"), "Relay Team")</f>
        <v>0</v>
      </c>
      <c r="F205" s="525"/>
      <c r="G205" s="526"/>
      <c r="H205" s="524">
        <f>IF(IFERROR(SEARCH("Relay",$C205),0) = 0, IF(IFERROR(SEARCH("Squadron",$C205),0) = 0, VLOOKUP($B204,Lane2_Swimmers,2,0), "Squadron"), "Relay Team")</f>
        <v>0</v>
      </c>
      <c r="I205" s="525"/>
      <c r="J205" s="526"/>
      <c r="K205" s="524">
        <f>IF(IFERROR(SEARCH("Relay",$C205),0) = 0, IF(IFERROR(SEARCH("Squadron",$C205),0) = 0, VLOOKUP($B204,Lane3_Swimmers,2,0), "Squadron"), "Relay Team")</f>
        <v>0</v>
      </c>
      <c r="L205" s="525"/>
      <c r="M205" s="526"/>
      <c r="N205" s="524">
        <f>IF(IFERROR(SEARCH("Relay",$C205),0) = 0, IF(IFERROR(SEARCH("Squadron",$C205),0) = 0, VLOOKUP($B204,Lane4_Swimmers,2,0), "Squadron"), "Relay Team")</f>
        <v>0</v>
      </c>
      <c r="O205" s="525"/>
      <c r="P205" s="526"/>
      <c r="Q205" s="524">
        <f>IF(IFERROR(SEARCH("Relay",$C205),0) = 0, IF(IFERROR(SEARCH("Squadron",$C205),0) = 0, VLOOKUP($B204,Lane5_Swimmers,2,0), "Squadron"), "Relay Team")</f>
        <v>0</v>
      </c>
      <c r="R205" s="525"/>
      <c r="S205" s="526"/>
      <c r="T205" s="524">
        <f>IF(IFERROR(SEARCH("Relay",$C205),0) = 0, IF(IFERROR(SEARCH("Squadron",$C205),0) = 0, VLOOKUP($B204,Lane6_Swimmers,2,0), "Squadron"), "Relay Team")</f>
        <v>0</v>
      </c>
      <c r="U205" s="525"/>
      <c r="V205" s="526"/>
      <c r="W205" s="524">
        <f>IF(IFERROR(SEARCH("Relay",$C205),0) = 0, IF(IFERROR(SEARCH("Squadron",$C205),0) = 0, VLOOKUP($B204,Lane7_Swimmers,2,0), "Squadron"), "Relay Team")</f>
        <v>0</v>
      </c>
      <c r="X205" s="525"/>
      <c r="Y205" s="526"/>
      <c r="Z205" s="524">
        <f>IF(IFERROR(SEARCH("Relay",$C205),0) = 0, IF(IFERROR(SEARCH("Squadron",$C205),0) = 0, VLOOKUP($B204,Lane7_Swimmers,2,0), "Squadron"), "Relay Team")</f>
        <v>0</v>
      </c>
      <c r="AA205" s="525"/>
      <c r="AB205" s="527"/>
    </row>
    <row r="206" spans="1:38" ht="15.75" customHeight="1">
      <c r="A206" s="131" t="str">
        <f>TEXT(B204, "#0") &amp; ":Placing"</f>
        <v>49:Placing</v>
      </c>
      <c r="B206" s="532"/>
      <c r="C206" s="520" t="s">
        <v>135</v>
      </c>
      <c r="D206" s="521"/>
      <c r="E206" s="126">
        <f>VLOOKUP(($B204 &amp; ":Placing"),Recording_ResultList,(F$5+3),0)</f>
        <v>0</v>
      </c>
      <c r="F206" s="522">
        <f>F204</f>
        <v>0</v>
      </c>
      <c r="G206" s="523"/>
      <c r="H206" s="126">
        <f>VLOOKUP(($B204 &amp; ":Placing"),Recording_ResultList,(I$5+3),0)</f>
        <v>0</v>
      </c>
      <c r="I206" s="522">
        <f>I204</f>
        <v>0</v>
      </c>
      <c r="J206" s="523"/>
      <c r="K206" s="126">
        <f>VLOOKUP(($B204 &amp; ":Placing"),Recording_ResultList,(L$5+3),0)</f>
        <v>0</v>
      </c>
      <c r="L206" s="522">
        <f>L204</f>
        <v>0</v>
      </c>
      <c r="M206" s="523"/>
      <c r="N206" s="126">
        <f>VLOOKUP(($B204 &amp; ":Placing"),Recording_ResultList,(O$5+3),0)</f>
        <v>0</v>
      </c>
      <c r="O206" s="522">
        <f>O204</f>
        <v>0</v>
      </c>
      <c r="P206" s="523"/>
      <c r="Q206" s="126">
        <f>VLOOKUP(($B204 &amp; ":Placing"),Recording_ResultList,(R$5+3),0)</f>
        <v>0</v>
      </c>
      <c r="R206" s="522">
        <f>R204</f>
        <v>0</v>
      </c>
      <c r="S206" s="523"/>
      <c r="T206" s="126">
        <f>VLOOKUP(($B204 &amp; ":Placing"),Recording_ResultList,(U$5+3),0)</f>
        <v>0</v>
      </c>
      <c r="U206" s="522">
        <f>U204</f>
        <v>0</v>
      </c>
      <c r="V206" s="523"/>
      <c r="W206" s="126">
        <f>VLOOKUP(($B204 &amp; ":Placing"),Recording_ResultList,(X$5+3),0)</f>
        <v>0</v>
      </c>
      <c r="X206" s="522">
        <f>X204</f>
        <v>0</v>
      </c>
      <c r="Y206" s="523"/>
      <c r="Z206" s="126">
        <f>VLOOKUP(($B204 &amp; ":Placing"),Recording_ResultList,(AA$5+3),0)</f>
        <v>0</v>
      </c>
      <c r="AA206" s="522">
        <f>AA204</f>
        <v>0</v>
      </c>
      <c r="AB206" s="523"/>
    </row>
    <row r="207" spans="1:38" ht="16.5" customHeight="1" thickBot="1">
      <c r="A207" s="131">
        <f>A203+1</f>
        <v>49</v>
      </c>
      <c r="B207" s="533"/>
      <c r="C207" s="537" t="s">
        <v>122</v>
      </c>
      <c r="D207" s="538"/>
      <c r="E207" s="528">
        <f>VLOOKUP(($B204 &amp; ": DQ Reason"),Recording_ResultList,(F$5+3),0)</f>
        <v>0</v>
      </c>
      <c r="F207" s="529"/>
      <c r="G207" s="530"/>
      <c r="H207" s="528">
        <f>VLOOKUP(($B204 &amp; ": DQ Reason"),Recording_ResultList,(I$5+3),0)</f>
        <v>0</v>
      </c>
      <c r="I207" s="529"/>
      <c r="J207" s="530"/>
      <c r="K207" s="528">
        <f>VLOOKUP(($B204 &amp; ": DQ Reason"),Recording_ResultList,(L$5+3),0)</f>
        <v>0</v>
      </c>
      <c r="L207" s="529"/>
      <c r="M207" s="530"/>
      <c r="N207" s="528">
        <f>VLOOKUP(($B204 &amp; ": DQ Reason"),Recording_ResultList,(O$5+3),0)</f>
        <v>0</v>
      </c>
      <c r="O207" s="529"/>
      <c r="P207" s="530"/>
      <c r="Q207" s="528">
        <f>VLOOKUP(($B204 &amp; ": DQ Reason"),Recording_ResultList,(R$5+3),0)</f>
        <v>0</v>
      </c>
      <c r="R207" s="529"/>
      <c r="S207" s="530"/>
      <c r="T207" s="528">
        <f>VLOOKUP(($B204 &amp; ": DQ Reason"),Recording_ResultList,(U$5+3),0)</f>
        <v>0</v>
      </c>
      <c r="U207" s="529"/>
      <c r="V207" s="530"/>
      <c r="W207" s="528">
        <f>VLOOKUP(($B204 &amp; ": DQ Reason"),Recording_ResultList,(X$5+3),0)</f>
        <v>0</v>
      </c>
      <c r="X207" s="529"/>
      <c r="Y207" s="530"/>
      <c r="Z207" s="528">
        <f>VLOOKUP(($B204 &amp; ": DQ Reason"),Recording_ResultList,(AA$5+3),0)</f>
        <v>0</v>
      </c>
      <c r="AA207" s="529"/>
      <c r="AB207" s="530"/>
      <c r="AC207" s="93">
        <f>COUNTIF(E207:AB207, "&gt;0")</f>
        <v>0</v>
      </c>
    </row>
    <row r="208" spans="1:38" ht="13.5" thickBot="1"/>
    <row r="209" spans="3:28">
      <c r="E209" s="101" t="s">
        <v>127</v>
      </c>
      <c r="F209" s="597">
        <f>COUNTIF(F12:F207,1)/2</f>
        <v>3</v>
      </c>
      <c r="G209" s="597"/>
      <c r="H209" s="104" t="s">
        <v>127</v>
      </c>
      <c r="I209" s="597">
        <f>COUNTIF(I12:I207,1)/2</f>
        <v>9</v>
      </c>
      <c r="J209" s="597"/>
      <c r="K209" s="104" t="s">
        <v>127</v>
      </c>
      <c r="L209" s="597">
        <f>COUNTIF(L12:L207,1)/2</f>
        <v>3</v>
      </c>
      <c r="M209" s="597"/>
      <c r="N209" s="104" t="s">
        <v>127</v>
      </c>
      <c r="O209" s="597">
        <f>COUNTIF(O12:O207,1)/2</f>
        <v>5</v>
      </c>
      <c r="P209" s="597"/>
      <c r="Q209" s="104" t="s">
        <v>127</v>
      </c>
      <c r="R209" s="597">
        <f>COUNTIF(R12:R207,1)/2</f>
        <v>10</v>
      </c>
      <c r="S209" s="597"/>
      <c r="T209" s="104" t="s">
        <v>127</v>
      </c>
      <c r="U209" s="597">
        <f>COUNTIF(U12:U207,1)/1</f>
        <v>20</v>
      </c>
      <c r="V209" s="598"/>
      <c r="W209" s="104" t="s">
        <v>127</v>
      </c>
      <c r="X209" s="597">
        <f>COUNTIF(X12:X207,1)/2</f>
        <v>2</v>
      </c>
      <c r="Y209" s="598"/>
      <c r="Z209" s="104" t="s">
        <v>127</v>
      </c>
      <c r="AA209" s="597">
        <f>COUNTIF(AA12:AA207,1)/2</f>
        <v>5</v>
      </c>
      <c r="AB209" s="599"/>
    </row>
    <row r="210" spans="3:28">
      <c r="E210" s="102" t="s">
        <v>128</v>
      </c>
      <c r="F210" s="600">
        <f>COUNTIF(F12:F207,2)/2</f>
        <v>1</v>
      </c>
      <c r="G210" s="600"/>
      <c r="H210" s="105" t="s">
        <v>128</v>
      </c>
      <c r="I210" s="600">
        <f>COUNTIF(I12:I207,2)/2</f>
        <v>3</v>
      </c>
      <c r="J210" s="600"/>
      <c r="K210" s="105" t="s">
        <v>128</v>
      </c>
      <c r="L210" s="600">
        <f>COUNTIF(L12:L207,2)/2</f>
        <v>6</v>
      </c>
      <c r="M210" s="600"/>
      <c r="N210" s="105" t="s">
        <v>128</v>
      </c>
      <c r="O210" s="600">
        <f>COUNTIF(O12:O207,2)/2</f>
        <v>7</v>
      </c>
      <c r="P210" s="600"/>
      <c r="Q210" s="105" t="s">
        <v>128</v>
      </c>
      <c r="R210" s="600">
        <f>COUNTIF(R12:R207,2)/2</f>
        <v>16</v>
      </c>
      <c r="S210" s="600"/>
      <c r="T210" s="105" t="s">
        <v>128</v>
      </c>
      <c r="U210" s="600">
        <f>COUNTIF(U12:U207,2)/2</f>
        <v>7</v>
      </c>
      <c r="V210" s="601"/>
      <c r="W210" s="105" t="s">
        <v>128</v>
      </c>
      <c r="X210" s="600">
        <f>COUNTIF(X12:X207,2)/2</f>
        <v>6</v>
      </c>
      <c r="Y210" s="601"/>
      <c r="Z210" s="105" t="s">
        <v>128</v>
      </c>
      <c r="AA210" s="600">
        <f>COUNTIF(AA12:AA207,2)/2</f>
        <v>1</v>
      </c>
      <c r="AB210" s="602"/>
    </row>
    <row r="211" spans="3:28" ht="13.5" thickBot="1">
      <c r="E211" s="103" t="s">
        <v>129</v>
      </c>
      <c r="F211" s="594">
        <f>COUNTIF(F12:F207,3)/2</f>
        <v>5</v>
      </c>
      <c r="G211" s="594"/>
      <c r="H211" s="106" t="s">
        <v>129</v>
      </c>
      <c r="I211" s="594">
        <f>COUNTIF(I12:I207,3)/2</f>
        <v>14</v>
      </c>
      <c r="J211" s="594"/>
      <c r="K211" s="106" t="s">
        <v>129</v>
      </c>
      <c r="L211" s="594">
        <f>COUNTIF(L12:L207,3)/2</f>
        <v>11</v>
      </c>
      <c r="M211" s="594"/>
      <c r="N211" s="106" t="s">
        <v>129</v>
      </c>
      <c r="O211" s="594">
        <f>COUNTIF(O12:O207,3)/2</f>
        <v>6</v>
      </c>
      <c r="P211" s="594"/>
      <c r="Q211" s="106" t="s">
        <v>129</v>
      </c>
      <c r="R211" s="594">
        <f>COUNTIF(R12:R207,3)/2</f>
        <v>8</v>
      </c>
      <c r="S211" s="594"/>
      <c r="T211" s="106" t="s">
        <v>129</v>
      </c>
      <c r="U211" s="594">
        <f>COUNTIF(U12:U207,3)/2</f>
        <v>8</v>
      </c>
      <c r="V211" s="595"/>
      <c r="W211" s="106" t="s">
        <v>129</v>
      </c>
      <c r="X211" s="594">
        <f>COUNTIF(X12:X207,3)/2</f>
        <v>3</v>
      </c>
      <c r="Y211" s="595"/>
      <c r="Z211" s="106" t="s">
        <v>129</v>
      </c>
      <c r="AA211" s="594">
        <f>COUNTIF(AA12:AA207,3)/2</f>
        <v>2</v>
      </c>
      <c r="AB211" s="596"/>
    </row>
    <row r="212" spans="3:28" ht="13.5" thickBot="1"/>
    <row r="213" spans="3:28" ht="16.5" thickBot="1">
      <c r="C213" s="574" t="s">
        <v>100</v>
      </c>
      <c r="D213" s="575"/>
      <c r="E213" s="582" t="str">
        <f>Lane1_Club</f>
        <v>Hemel</v>
      </c>
      <c r="F213" s="583"/>
      <c r="G213" s="584"/>
      <c r="H213" s="582" t="str">
        <f>Lane2_Club</f>
        <v>Berkhamsted</v>
      </c>
      <c r="I213" s="583"/>
      <c r="J213" s="584"/>
      <c r="K213" s="583" t="str">
        <f>Lane3_Club</f>
        <v>Watford</v>
      </c>
      <c r="L213" s="583"/>
      <c r="M213" s="583"/>
      <c r="N213" s="582" t="str">
        <f>Lane4_Club</f>
        <v>Costa</v>
      </c>
      <c r="O213" s="583"/>
      <c r="P213" s="584"/>
      <c r="Q213" s="583" t="str">
        <f>Lane5_Club</f>
        <v>Cheshunt</v>
      </c>
      <c r="R213" s="583"/>
      <c r="S213" s="583"/>
      <c r="T213" s="582" t="str">
        <f>Lane6_Club</f>
        <v>Tring</v>
      </c>
      <c r="U213" s="583"/>
      <c r="V213" s="584"/>
      <c r="W213" s="583" t="str">
        <f>Lane7_Club</f>
        <v>Royston</v>
      </c>
      <c r="X213" s="583"/>
      <c r="Y213" s="583"/>
      <c r="Z213" s="582" t="str">
        <f>Lane8_Club</f>
        <v>Hitchin</v>
      </c>
      <c r="AA213" s="583"/>
      <c r="AB213" s="584"/>
    </row>
    <row r="214" spans="3:28" ht="15.75">
      <c r="C214" s="576" t="s">
        <v>201</v>
      </c>
      <c r="D214" s="577"/>
      <c r="E214" s="585">
        <f>IF(COUNTIF(G12:G48,"=0")=0,SUM(G12:G51),0)</f>
        <v>62</v>
      </c>
      <c r="F214" s="586"/>
      <c r="G214" s="587"/>
      <c r="H214" s="585">
        <f>IF(COUNTIF(J12:J48,"=0")=0,SUM(J12:J51),0)</f>
        <v>40</v>
      </c>
      <c r="I214" s="586"/>
      <c r="J214" s="587"/>
      <c r="K214" s="585">
        <f>IF(COUNTIF(M12:M48,"=0")=0,SUM(M12:M51),0)</f>
        <v>41</v>
      </c>
      <c r="L214" s="586"/>
      <c r="M214" s="587"/>
      <c r="N214" s="585">
        <f>IF(COUNTIF(P12:P48,"=0")=0,SUM(P12:P51),0)</f>
        <v>41</v>
      </c>
      <c r="O214" s="586"/>
      <c r="P214" s="587"/>
      <c r="Q214" s="585">
        <f>IF(COUNTIF(S12:S48,"=0")=0,SUM(S12:S51),0)</f>
        <v>27</v>
      </c>
      <c r="R214" s="586"/>
      <c r="S214" s="587"/>
      <c r="T214" s="585">
        <f>IF(COUNTIF(V12:V48,"=0")=0,SUM(V12:V51),0)</f>
        <v>43</v>
      </c>
      <c r="U214" s="586"/>
      <c r="V214" s="587"/>
      <c r="W214" s="585">
        <f>IF(COUNTIF(Y12:Y48,"=0")=0,SUM(Y12:Y51),0)</f>
        <v>57</v>
      </c>
      <c r="X214" s="586"/>
      <c r="Y214" s="587"/>
      <c r="Z214" s="585">
        <f>IF(COUNTIF(AB12:AB48,"=0")=0,SUM(AB12:AB51),0)</f>
        <v>52</v>
      </c>
      <c r="AA214" s="586"/>
      <c r="AB214" s="587"/>
    </row>
    <row r="215" spans="3:28" ht="15.75">
      <c r="C215" s="578" t="s">
        <v>202</v>
      </c>
      <c r="D215" s="579"/>
      <c r="E215" s="588">
        <f>IF(COUNTIF(G12:G80,"=0")=0,SUM(G12:G83),0)</f>
        <v>106.5</v>
      </c>
      <c r="F215" s="589"/>
      <c r="G215" s="590"/>
      <c r="H215" s="588">
        <f t="shared" ref="H215" si="0">IF(COUNTIF(J12:J80,"=0")=0,SUM(J12:J83),0)</f>
        <v>79</v>
      </c>
      <c r="I215" s="589"/>
      <c r="J215" s="590"/>
      <c r="K215" s="588">
        <f t="shared" ref="K215" si="1">IF(COUNTIF(M12:M80,"=0")=0,SUM(M12:M83),0)</f>
        <v>83</v>
      </c>
      <c r="L215" s="589"/>
      <c r="M215" s="590"/>
      <c r="N215" s="588">
        <f t="shared" ref="N215" si="2">IF(COUNTIF(P12:P80,"=0")=0,SUM(P12:P83),0)</f>
        <v>77</v>
      </c>
      <c r="O215" s="589"/>
      <c r="P215" s="590"/>
      <c r="Q215" s="588">
        <f t="shared" ref="Q215" si="3">IF(COUNTIF(S12:S80,"=0")=0,SUM(S12:S83),0)</f>
        <v>54</v>
      </c>
      <c r="R215" s="589"/>
      <c r="S215" s="590"/>
      <c r="T215" s="588">
        <f t="shared" ref="T215" si="4">IF(COUNTIF(V12:V80,"=0")=0,SUM(V12:V83),0)</f>
        <v>75</v>
      </c>
      <c r="U215" s="589"/>
      <c r="V215" s="590"/>
      <c r="W215" s="588">
        <f t="shared" ref="W215" si="5">IF(COUNTIF(Y12:Y80,"=0")=0,SUM(Y12:Y83),0)</f>
        <v>106</v>
      </c>
      <c r="X215" s="589"/>
      <c r="Y215" s="590"/>
      <c r="Z215" s="588">
        <f t="shared" ref="Z215" si="6">IF(COUNTIF(AB12:AB80,"=0")=0,SUM(AB12:AB83),0)</f>
        <v>104.5</v>
      </c>
      <c r="AA215" s="589"/>
      <c r="AB215" s="590"/>
    </row>
    <row r="216" spans="3:28" ht="15.75">
      <c r="C216" s="578" t="s">
        <v>203</v>
      </c>
      <c r="D216" s="579"/>
      <c r="E216" s="588">
        <f>IF(COUNTIF(G12:G112,"=0")=0,SUM(G12:G115),0)</f>
        <v>149.5</v>
      </c>
      <c r="F216" s="589"/>
      <c r="G216" s="590"/>
      <c r="H216" s="588">
        <f t="shared" ref="H216" si="7">IF(COUNTIF(J12:J112,"=0")=0,SUM(J12:J115),0)</f>
        <v>105</v>
      </c>
      <c r="I216" s="589"/>
      <c r="J216" s="590"/>
      <c r="K216" s="588">
        <f t="shared" ref="K216" si="8">IF(COUNTIF(M12:M112,"=0")=0,SUM(M12:M115),0)</f>
        <v>118</v>
      </c>
      <c r="L216" s="589"/>
      <c r="M216" s="590"/>
      <c r="N216" s="588">
        <f t="shared" ref="N216" si="9">IF(COUNTIF(P12:P112,"=0")=0,SUM(P12:P115),0)</f>
        <v>113</v>
      </c>
      <c r="O216" s="589"/>
      <c r="P216" s="590"/>
      <c r="Q216" s="588">
        <f t="shared" ref="Q216" si="10">IF(COUNTIF(S12:S112,"=0")=0,SUM(S12:S115),0)</f>
        <v>77</v>
      </c>
      <c r="R216" s="589"/>
      <c r="S216" s="590"/>
      <c r="T216" s="588">
        <f t="shared" ref="T216" si="11">IF(COUNTIF(V12:V112,"=0")=0,SUM(V12:V115),0)</f>
        <v>105</v>
      </c>
      <c r="U216" s="589"/>
      <c r="V216" s="590"/>
      <c r="W216" s="588">
        <f t="shared" ref="W216" si="12">IF(COUNTIF(Y12:Y112,"=0")=0,SUM(Y12:Y115),0)</f>
        <v>155</v>
      </c>
      <c r="X216" s="589"/>
      <c r="Y216" s="590"/>
      <c r="Z216" s="588">
        <f t="shared" ref="Z216" si="13">IF(COUNTIF(AB12:AB112,"=0")=0,SUM(AB12:AB115),0)</f>
        <v>154.5</v>
      </c>
      <c r="AA216" s="589"/>
      <c r="AB216" s="590"/>
    </row>
    <row r="217" spans="3:28" ht="15.75">
      <c r="C217" s="578" t="s">
        <v>104</v>
      </c>
      <c r="D217" s="579"/>
      <c r="E217" s="588">
        <f>IF(COUNTIF(G12:G144,"=0")=0,SUM(G12:G147),0)</f>
        <v>191.5</v>
      </c>
      <c r="F217" s="589"/>
      <c r="G217" s="590"/>
      <c r="H217" s="588">
        <f t="shared" ref="H217" si="14">IF(COUNTIF(J12:J144,"=0")=0,SUM(J12:J147),0)</f>
        <v>135</v>
      </c>
      <c r="I217" s="589"/>
      <c r="J217" s="590"/>
      <c r="K217" s="588">
        <f t="shared" ref="K217" si="15">IF(COUNTIF(M12:M144,"=0")=0,SUM(M12:M147),0)</f>
        <v>159</v>
      </c>
      <c r="L217" s="589"/>
      <c r="M217" s="590"/>
      <c r="N217" s="588">
        <f t="shared" ref="N217" si="16">IF(COUNTIF(P12:P144,"=0")=0,SUM(P12:P147),0)</f>
        <v>147</v>
      </c>
      <c r="O217" s="589"/>
      <c r="P217" s="590"/>
      <c r="Q217" s="588">
        <f t="shared" ref="Q217" si="17">IF(COUNTIF(S12:S144,"=0")=0,SUM(S12:S147),0)</f>
        <v>88</v>
      </c>
      <c r="R217" s="589"/>
      <c r="S217" s="590"/>
      <c r="T217" s="588">
        <f t="shared" ref="T217" si="18">IF(COUNTIF(V12:V144,"=0")=0,SUM(V12:V147),0)</f>
        <v>137</v>
      </c>
      <c r="U217" s="589"/>
      <c r="V217" s="590"/>
      <c r="W217" s="588">
        <f t="shared" ref="W217" si="19">IF(COUNTIF(Y12:Y144,"=0")=0,SUM(Y12:Y147),0)</f>
        <v>199</v>
      </c>
      <c r="X217" s="589"/>
      <c r="Y217" s="590"/>
      <c r="Z217" s="588">
        <f t="shared" ref="Z217" si="20">IF(COUNTIF(AB12:AB144,"=0")=0,SUM(AB12:AB147),0)</f>
        <v>210.5</v>
      </c>
      <c r="AA217" s="589"/>
      <c r="AB217" s="590"/>
    </row>
    <row r="218" spans="3:28" ht="16.5" thickBot="1">
      <c r="C218" s="580" t="s">
        <v>105</v>
      </c>
      <c r="D218" s="581"/>
      <c r="E218" s="591">
        <f>IF(COUNTIF(G12:G176,"=0")=0,SUM(G12:G179),0)</f>
        <v>247.5</v>
      </c>
      <c r="F218" s="592"/>
      <c r="G218" s="593"/>
      <c r="H218" s="591">
        <f t="shared" ref="H218" si="21">IF(COUNTIF(J12:J176,"=0")=0,SUM(J12:J179),0)</f>
        <v>176</v>
      </c>
      <c r="I218" s="592"/>
      <c r="J218" s="593"/>
      <c r="K218" s="591">
        <f t="shared" ref="K218" si="22">IF(COUNTIF(M12:M176,"=0")=0,SUM(M12:M179),0)</f>
        <v>205</v>
      </c>
      <c r="L218" s="592"/>
      <c r="M218" s="593"/>
      <c r="N218" s="591">
        <f t="shared" ref="N218" si="23">IF(COUNTIF(P12:P176,"=0")=0,SUM(P12:P179),0)</f>
        <v>184</v>
      </c>
      <c r="O218" s="592"/>
      <c r="P218" s="593"/>
      <c r="Q218" s="591">
        <f t="shared" ref="Q218" si="24">IF(COUNTIF(S12:S176,"=0")=0,SUM(S12:S179),0)</f>
        <v>122</v>
      </c>
      <c r="R218" s="592"/>
      <c r="S218" s="593"/>
      <c r="T218" s="591">
        <f t="shared" ref="T218" si="25">IF(COUNTIF(V12:V176,"=0")=0,SUM(V12:V179),0)</f>
        <v>161</v>
      </c>
      <c r="U218" s="592"/>
      <c r="V218" s="593"/>
      <c r="W218" s="591">
        <f t="shared" ref="W218" si="26">IF(COUNTIF(Y12:Y176,"=0")=0,SUM(Y12:Y179),0)</f>
        <v>235</v>
      </c>
      <c r="X218" s="592"/>
      <c r="Y218" s="593"/>
      <c r="Z218" s="591">
        <f t="shared" ref="Z218" si="27">IF(COUNTIF(AB12:AB176,"=0")=0,SUM(AB12:AB179),0)</f>
        <v>258.5</v>
      </c>
      <c r="AA218" s="592"/>
      <c r="AB218" s="593"/>
    </row>
  </sheetData>
  <mergeCells count="1504">
    <mergeCell ref="L211:M211"/>
    <mergeCell ref="O211:P211"/>
    <mergeCell ref="R211:S211"/>
    <mergeCell ref="U211:V211"/>
    <mergeCell ref="X211:Y211"/>
    <mergeCell ref="AA211:AB211"/>
    <mergeCell ref="F209:G209"/>
    <mergeCell ref="I209:J209"/>
    <mergeCell ref="L209:M209"/>
    <mergeCell ref="O209:P209"/>
    <mergeCell ref="R209:S209"/>
    <mergeCell ref="U209:V209"/>
    <mergeCell ref="X209:Y209"/>
    <mergeCell ref="AA209:AB209"/>
    <mergeCell ref="F210:G210"/>
    <mergeCell ref="I210:J210"/>
    <mergeCell ref="L210:M210"/>
    <mergeCell ref="O210:P210"/>
    <mergeCell ref="R210:S210"/>
    <mergeCell ref="U210:V210"/>
    <mergeCell ref="X210:Y210"/>
    <mergeCell ref="AA210:AB210"/>
    <mergeCell ref="F211:G211"/>
    <mergeCell ref="I211:J211"/>
    <mergeCell ref="H216:J216"/>
    <mergeCell ref="H217:J217"/>
    <mergeCell ref="H218:J218"/>
    <mergeCell ref="K213:M213"/>
    <mergeCell ref="K214:M214"/>
    <mergeCell ref="K215:M215"/>
    <mergeCell ref="K216:M216"/>
    <mergeCell ref="K217:M217"/>
    <mergeCell ref="K218:M218"/>
    <mergeCell ref="Z213:AB213"/>
    <mergeCell ref="Z214:AB214"/>
    <mergeCell ref="Z215:AB215"/>
    <mergeCell ref="Z216:AB216"/>
    <mergeCell ref="Z217:AB217"/>
    <mergeCell ref="Z218:AB218"/>
    <mergeCell ref="T213:V213"/>
    <mergeCell ref="T214:V214"/>
    <mergeCell ref="T215:V215"/>
    <mergeCell ref="T216:V216"/>
    <mergeCell ref="T217:V217"/>
    <mergeCell ref="T218:V218"/>
    <mergeCell ref="W213:Y213"/>
    <mergeCell ref="W214:Y214"/>
    <mergeCell ref="W215:Y215"/>
    <mergeCell ref="W216:Y216"/>
    <mergeCell ref="W217:Y217"/>
    <mergeCell ref="W218:Y218"/>
    <mergeCell ref="C213:D213"/>
    <mergeCell ref="C214:D214"/>
    <mergeCell ref="C215:D215"/>
    <mergeCell ref="C216:D216"/>
    <mergeCell ref="C217:D217"/>
    <mergeCell ref="C218:D218"/>
    <mergeCell ref="E213:G213"/>
    <mergeCell ref="E214:G214"/>
    <mergeCell ref="E215:G215"/>
    <mergeCell ref="E216:G216"/>
    <mergeCell ref="E217:G217"/>
    <mergeCell ref="E218:G218"/>
    <mergeCell ref="E207:G207"/>
    <mergeCell ref="H207:J207"/>
    <mergeCell ref="K207:M207"/>
    <mergeCell ref="N207:P207"/>
    <mergeCell ref="Q207:S207"/>
    <mergeCell ref="N213:P213"/>
    <mergeCell ref="N214:P214"/>
    <mergeCell ref="N215:P215"/>
    <mergeCell ref="N216:P216"/>
    <mergeCell ref="N217:P217"/>
    <mergeCell ref="N218:P218"/>
    <mergeCell ref="Q213:S213"/>
    <mergeCell ref="Q214:S214"/>
    <mergeCell ref="Q215:S215"/>
    <mergeCell ref="Q216:S216"/>
    <mergeCell ref="Q217:S217"/>
    <mergeCell ref="Q218:S218"/>
    <mergeCell ref="H213:J213"/>
    <mergeCell ref="H214:J214"/>
    <mergeCell ref="H215:J215"/>
    <mergeCell ref="T207:V207"/>
    <mergeCell ref="W207:Y207"/>
    <mergeCell ref="Z207:AB207"/>
    <mergeCell ref="E199:G199"/>
    <mergeCell ref="H199:J199"/>
    <mergeCell ref="K199:M199"/>
    <mergeCell ref="N199:P199"/>
    <mergeCell ref="Q199:S199"/>
    <mergeCell ref="T199:V199"/>
    <mergeCell ref="W199:Y199"/>
    <mergeCell ref="Z199:AB199"/>
    <mergeCell ref="E203:G203"/>
    <mergeCell ref="H203:J203"/>
    <mergeCell ref="K203:M203"/>
    <mergeCell ref="N203:P203"/>
    <mergeCell ref="Q203:S203"/>
    <mergeCell ref="T203:V203"/>
    <mergeCell ref="W203:Y203"/>
    <mergeCell ref="Z203:AB203"/>
    <mergeCell ref="Q205:S205"/>
    <mergeCell ref="T205:V205"/>
    <mergeCell ref="W205:Y205"/>
    <mergeCell ref="Z205:AB205"/>
    <mergeCell ref="H201:J201"/>
    <mergeCell ref="K201:M201"/>
    <mergeCell ref="N201:P201"/>
    <mergeCell ref="Q201:S201"/>
    <mergeCell ref="T201:V201"/>
    <mergeCell ref="E195:G195"/>
    <mergeCell ref="H195:J195"/>
    <mergeCell ref="K195:M195"/>
    <mergeCell ref="N195:P195"/>
    <mergeCell ref="Q195:S195"/>
    <mergeCell ref="T195:V195"/>
    <mergeCell ref="W195:Y195"/>
    <mergeCell ref="Z195:AB195"/>
    <mergeCell ref="E183:G183"/>
    <mergeCell ref="H183:J183"/>
    <mergeCell ref="K183:M183"/>
    <mergeCell ref="N183:P183"/>
    <mergeCell ref="Q183:S183"/>
    <mergeCell ref="T183:V183"/>
    <mergeCell ref="W183:Y183"/>
    <mergeCell ref="Z183:AB183"/>
    <mergeCell ref="E187:G187"/>
    <mergeCell ref="H187:J187"/>
    <mergeCell ref="K187:M187"/>
    <mergeCell ref="N187:P187"/>
    <mergeCell ref="Q187:S187"/>
    <mergeCell ref="T187:V187"/>
    <mergeCell ref="W187:Y187"/>
    <mergeCell ref="Z187:AB187"/>
    <mergeCell ref="E179:G179"/>
    <mergeCell ref="H179:J179"/>
    <mergeCell ref="K179:M179"/>
    <mergeCell ref="N179:P179"/>
    <mergeCell ref="Q179:S179"/>
    <mergeCell ref="T179:V179"/>
    <mergeCell ref="W179:Y179"/>
    <mergeCell ref="Z179:AB179"/>
    <mergeCell ref="H167:J167"/>
    <mergeCell ref="K167:M167"/>
    <mergeCell ref="N167:P167"/>
    <mergeCell ref="Q167:S167"/>
    <mergeCell ref="T167:V167"/>
    <mergeCell ref="W167:Y167"/>
    <mergeCell ref="Z167:AB167"/>
    <mergeCell ref="E171:G171"/>
    <mergeCell ref="H171:J171"/>
    <mergeCell ref="K171:M171"/>
    <mergeCell ref="N171:P171"/>
    <mergeCell ref="Q171:S171"/>
    <mergeCell ref="T171:V171"/>
    <mergeCell ref="W171:Y171"/>
    <mergeCell ref="Z171:AB171"/>
    <mergeCell ref="E169:G169"/>
    <mergeCell ref="W177:Y177"/>
    <mergeCell ref="Z177:AB177"/>
    <mergeCell ref="F174:G174"/>
    <mergeCell ref="I174:J174"/>
    <mergeCell ref="L174:M174"/>
    <mergeCell ref="O174:P174"/>
    <mergeCell ref="R174:S174"/>
    <mergeCell ref="U174:V174"/>
    <mergeCell ref="H159:J159"/>
    <mergeCell ref="K159:M159"/>
    <mergeCell ref="N159:P159"/>
    <mergeCell ref="Q159:S159"/>
    <mergeCell ref="T159:V159"/>
    <mergeCell ref="W159:Y159"/>
    <mergeCell ref="Z159:AB159"/>
    <mergeCell ref="E163:G163"/>
    <mergeCell ref="H163:J163"/>
    <mergeCell ref="K163:M163"/>
    <mergeCell ref="N163:P163"/>
    <mergeCell ref="Q163:S163"/>
    <mergeCell ref="T163:V163"/>
    <mergeCell ref="W163:Y163"/>
    <mergeCell ref="Z163:AB163"/>
    <mergeCell ref="H151:J151"/>
    <mergeCell ref="K151:M151"/>
    <mergeCell ref="N151:P151"/>
    <mergeCell ref="Q151:S151"/>
    <mergeCell ref="T151:V151"/>
    <mergeCell ref="W151:Y151"/>
    <mergeCell ref="Z151:AB151"/>
    <mergeCell ref="E155:G155"/>
    <mergeCell ref="H155:J155"/>
    <mergeCell ref="K155:M155"/>
    <mergeCell ref="N155:P155"/>
    <mergeCell ref="Q155:S155"/>
    <mergeCell ref="T155:V155"/>
    <mergeCell ref="W155:Y155"/>
    <mergeCell ref="Z155:AB155"/>
    <mergeCell ref="W161:Y161"/>
    <mergeCell ref="Z161:AB161"/>
    <mergeCell ref="H143:J143"/>
    <mergeCell ref="K143:M143"/>
    <mergeCell ref="N143:P143"/>
    <mergeCell ref="Q143:S143"/>
    <mergeCell ref="T143:V143"/>
    <mergeCell ref="W143:Y143"/>
    <mergeCell ref="Z143:AB143"/>
    <mergeCell ref="E147:G147"/>
    <mergeCell ref="H147:J147"/>
    <mergeCell ref="K147:M147"/>
    <mergeCell ref="N147:P147"/>
    <mergeCell ref="Q147:S147"/>
    <mergeCell ref="T147:V147"/>
    <mergeCell ref="W147:Y147"/>
    <mergeCell ref="Z147:AB147"/>
    <mergeCell ref="H135:J135"/>
    <mergeCell ref="K135:M135"/>
    <mergeCell ref="N135:P135"/>
    <mergeCell ref="Q135:S135"/>
    <mergeCell ref="T135:V135"/>
    <mergeCell ref="W135:Y135"/>
    <mergeCell ref="Z135:AB135"/>
    <mergeCell ref="E139:G139"/>
    <mergeCell ref="H139:J139"/>
    <mergeCell ref="K139:M139"/>
    <mergeCell ref="N139:P139"/>
    <mergeCell ref="Q139:S139"/>
    <mergeCell ref="T139:V139"/>
    <mergeCell ref="W139:Y139"/>
    <mergeCell ref="Z139:AB139"/>
    <mergeCell ref="W145:Y145"/>
    <mergeCell ref="Z145:AB145"/>
    <mergeCell ref="H127:J127"/>
    <mergeCell ref="K127:M127"/>
    <mergeCell ref="N127:P127"/>
    <mergeCell ref="Q127:S127"/>
    <mergeCell ref="T127:V127"/>
    <mergeCell ref="W127:Y127"/>
    <mergeCell ref="Z127:AB127"/>
    <mergeCell ref="E131:G131"/>
    <mergeCell ref="H131:J131"/>
    <mergeCell ref="K131:M131"/>
    <mergeCell ref="N131:P131"/>
    <mergeCell ref="Q131:S131"/>
    <mergeCell ref="T131:V131"/>
    <mergeCell ref="W131:Y131"/>
    <mergeCell ref="Z131:AB131"/>
    <mergeCell ref="H119:J119"/>
    <mergeCell ref="K119:M119"/>
    <mergeCell ref="N119:P119"/>
    <mergeCell ref="Q119:S119"/>
    <mergeCell ref="T119:V119"/>
    <mergeCell ref="W119:Y119"/>
    <mergeCell ref="Z119:AB119"/>
    <mergeCell ref="E123:G123"/>
    <mergeCell ref="H123:J123"/>
    <mergeCell ref="K123:M123"/>
    <mergeCell ref="N123:P123"/>
    <mergeCell ref="Q123:S123"/>
    <mergeCell ref="T123:V123"/>
    <mergeCell ref="W123:Y123"/>
    <mergeCell ref="Z123:AB123"/>
    <mergeCell ref="W129:Y129"/>
    <mergeCell ref="Z129:AB129"/>
    <mergeCell ref="E115:G115"/>
    <mergeCell ref="H115:J115"/>
    <mergeCell ref="K115:M115"/>
    <mergeCell ref="N115:P115"/>
    <mergeCell ref="Q115:S115"/>
    <mergeCell ref="T115:V115"/>
    <mergeCell ref="W115:Y115"/>
    <mergeCell ref="Z115:AB115"/>
    <mergeCell ref="H103:J103"/>
    <mergeCell ref="K103:M103"/>
    <mergeCell ref="N103:P103"/>
    <mergeCell ref="Q103:S103"/>
    <mergeCell ref="T103:V103"/>
    <mergeCell ref="W103:Y103"/>
    <mergeCell ref="Z103:AB103"/>
    <mergeCell ref="E107:G107"/>
    <mergeCell ref="H107:J107"/>
    <mergeCell ref="K107:M107"/>
    <mergeCell ref="N107:P107"/>
    <mergeCell ref="Q107:S107"/>
    <mergeCell ref="T107:V107"/>
    <mergeCell ref="W107:Y107"/>
    <mergeCell ref="Z107:AB107"/>
    <mergeCell ref="E113:G113"/>
    <mergeCell ref="E111:G111"/>
    <mergeCell ref="F106:G106"/>
    <mergeCell ref="I106:J106"/>
    <mergeCell ref="L106:M106"/>
    <mergeCell ref="O106:P106"/>
    <mergeCell ref="R106:S106"/>
    <mergeCell ref="U106:V106"/>
    <mergeCell ref="X106:Y106"/>
    <mergeCell ref="E91:G91"/>
    <mergeCell ref="H91:J91"/>
    <mergeCell ref="K91:M91"/>
    <mergeCell ref="N91:P91"/>
    <mergeCell ref="Q91:S91"/>
    <mergeCell ref="T91:V91"/>
    <mergeCell ref="W91:Y91"/>
    <mergeCell ref="Z91:AB91"/>
    <mergeCell ref="W97:Y97"/>
    <mergeCell ref="Z97:AB97"/>
    <mergeCell ref="I94:J94"/>
    <mergeCell ref="L94:M94"/>
    <mergeCell ref="O94:P94"/>
    <mergeCell ref="R94:S94"/>
    <mergeCell ref="U94:V94"/>
    <mergeCell ref="X94:Y94"/>
    <mergeCell ref="AA94:AB94"/>
    <mergeCell ref="H83:J83"/>
    <mergeCell ref="K83:M83"/>
    <mergeCell ref="N83:P83"/>
    <mergeCell ref="Q83:S83"/>
    <mergeCell ref="T83:V83"/>
    <mergeCell ref="W83:Y83"/>
    <mergeCell ref="Z83:AB83"/>
    <mergeCell ref="H71:J71"/>
    <mergeCell ref="K71:M71"/>
    <mergeCell ref="N71:P71"/>
    <mergeCell ref="Q71:S71"/>
    <mergeCell ref="T71:V71"/>
    <mergeCell ref="W71:Y71"/>
    <mergeCell ref="Z71:AB71"/>
    <mergeCell ref="E75:G75"/>
    <mergeCell ref="H75:J75"/>
    <mergeCell ref="K75:M75"/>
    <mergeCell ref="N75:P75"/>
    <mergeCell ref="Q75:S75"/>
    <mergeCell ref="T75:V75"/>
    <mergeCell ref="W75:Y75"/>
    <mergeCell ref="Z75:AB75"/>
    <mergeCell ref="W81:Y81"/>
    <mergeCell ref="Z81:AB81"/>
    <mergeCell ref="I78:J78"/>
    <mergeCell ref="L78:M78"/>
    <mergeCell ref="O78:P78"/>
    <mergeCell ref="R78:S78"/>
    <mergeCell ref="U78:V78"/>
    <mergeCell ref="X78:Y78"/>
    <mergeCell ref="AA78:AB78"/>
    <mergeCell ref="H63:J63"/>
    <mergeCell ref="K63:M63"/>
    <mergeCell ref="N63:P63"/>
    <mergeCell ref="Q63:S63"/>
    <mergeCell ref="T63:V63"/>
    <mergeCell ref="W63:Y63"/>
    <mergeCell ref="Z63:AB63"/>
    <mergeCell ref="E67:G67"/>
    <mergeCell ref="H67:J67"/>
    <mergeCell ref="K67:M67"/>
    <mergeCell ref="N67:P67"/>
    <mergeCell ref="Q67:S67"/>
    <mergeCell ref="T67:V67"/>
    <mergeCell ref="W67:Y67"/>
    <mergeCell ref="Z67:AB67"/>
    <mergeCell ref="H55:J55"/>
    <mergeCell ref="K55:M55"/>
    <mergeCell ref="N55:P55"/>
    <mergeCell ref="Q55:S55"/>
    <mergeCell ref="T55:V55"/>
    <mergeCell ref="W55:Y55"/>
    <mergeCell ref="Z55:AB55"/>
    <mergeCell ref="E59:G59"/>
    <mergeCell ref="H59:J59"/>
    <mergeCell ref="K59:M59"/>
    <mergeCell ref="N59:P59"/>
    <mergeCell ref="Q59:S59"/>
    <mergeCell ref="T59:V59"/>
    <mergeCell ref="W59:Y59"/>
    <mergeCell ref="Z59:AB59"/>
    <mergeCell ref="E57:G57"/>
    <mergeCell ref="E61:G61"/>
    <mergeCell ref="H47:J47"/>
    <mergeCell ref="K47:M47"/>
    <mergeCell ref="N47:P47"/>
    <mergeCell ref="Q47:S47"/>
    <mergeCell ref="T47:V47"/>
    <mergeCell ref="W47:Y47"/>
    <mergeCell ref="Z47:AB47"/>
    <mergeCell ref="E51:G51"/>
    <mergeCell ref="H51:J51"/>
    <mergeCell ref="K51:M51"/>
    <mergeCell ref="N51:P51"/>
    <mergeCell ref="Q51:S51"/>
    <mergeCell ref="T51:V51"/>
    <mergeCell ref="W51:Y51"/>
    <mergeCell ref="Z51:AB51"/>
    <mergeCell ref="E35:G35"/>
    <mergeCell ref="H35:J35"/>
    <mergeCell ref="K35:M35"/>
    <mergeCell ref="N35:P35"/>
    <mergeCell ref="Q35:S35"/>
    <mergeCell ref="T35:V35"/>
    <mergeCell ref="W35:Y35"/>
    <mergeCell ref="Z35:AB35"/>
    <mergeCell ref="E39:G39"/>
    <mergeCell ref="H39:J39"/>
    <mergeCell ref="K39:M39"/>
    <mergeCell ref="N39:P39"/>
    <mergeCell ref="Q39:S39"/>
    <mergeCell ref="T39:V39"/>
    <mergeCell ref="W39:Y39"/>
    <mergeCell ref="Z39:AB39"/>
    <mergeCell ref="Z41:AB41"/>
    <mergeCell ref="E31:G31"/>
    <mergeCell ref="H31:J31"/>
    <mergeCell ref="K31:M31"/>
    <mergeCell ref="N31:P31"/>
    <mergeCell ref="Q31:S31"/>
    <mergeCell ref="T31:V31"/>
    <mergeCell ref="W31:Y31"/>
    <mergeCell ref="Z31:AB31"/>
    <mergeCell ref="E19:G19"/>
    <mergeCell ref="H19:J19"/>
    <mergeCell ref="K19:M19"/>
    <mergeCell ref="N19:P19"/>
    <mergeCell ref="Q19:S19"/>
    <mergeCell ref="T19:V19"/>
    <mergeCell ref="W19:Y19"/>
    <mergeCell ref="Z19:AB19"/>
    <mergeCell ref="E23:G23"/>
    <mergeCell ref="H23:J23"/>
    <mergeCell ref="K23:M23"/>
    <mergeCell ref="N23:P23"/>
    <mergeCell ref="Q23:S23"/>
    <mergeCell ref="T23:V23"/>
    <mergeCell ref="W23:Y23"/>
    <mergeCell ref="Z23:AB23"/>
    <mergeCell ref="Z9:Z10"/>
    <mergeCell ref="AA9:AB10"/>
    <mergeCell ref="N9:N10"/>
    <mergeCell ref="O9:P10"/>
    <mergeCell ref="Q9:Q10"/>
    <mergeCell ref="R9:S10"/>
    <mergeCell ref="T9:T10"/>
    <mergeCell ref="Z6:AB6"/>
    <mergeCell ref="AA7:AB8"/>
    <mergeCell ref="E27:G27"/>
    <mergeCell ref="H27:J27"/>
    <mergeCell ref="K27:M27"/>
    <mergeCell ref="N27:P27"/>
    <mergeCell ref="Q27:S27"/>
    <mergeCell ref="T27:V27"/>
    <mergeCell ref="W27:Y27"/>
    <mergeCell ref="Z27:AB27"/>
    <mergeCell ref="E13:G13"/>
    <mergeCell ref="N21:P21"/>
    <mergeCell ref="Q21:S21"/>
    <mergeCell ref="T21:V21"/>
    <mergeCell ref="W21:Y21"/>
    <mergeCell ref="Z21:AB21"/>
    <mergeCell ref="Z13:AB13"/>
    <mergeCell ref="W17:Y17"/>
    <mergeCell ref="Z17:AB17"/>
    <mergeCell ref="H15:J15"/>
    <mergeCell ref="K15:M15"/>
    <mergeCell ref="N15:P15"/>
    <mergeCell ref="Q15:S15"/>
    <mergeCell ref="T15:V15"/>
    <mergeCell ref="W15:Y15"/>
    <mergeCell ref="F3:I3"/>
    <mergeCell ref="J3:K3"/>
    <mergeCell ref="L3:P3"/>
    <mergeCell ref="R3:T3"/>
    <mergeCell ref="E4:H4"/>
    <mergeCell ref="I4:P4"/>
    <mergeCell ref="Q4:U4"/>
    <mergeCell ref="R7:S8"/>
    <mergeCell ref="T7:T8"/>
    <mergeCell ref="U7:V8"/>
    <mergeCell ref="W7:W8"/>
    <mergeCell ref="X7:Y8"/>
    <mergeCell ref="Z7:Z8"/>
    <mergeCell ref="E7:E8"/>
    <mergeCell ref="F7:G8"/>
    <mergeCell ref="N6:P6"/>
    <mergeCell ref="Q6:S6"/>
    <mergeCell ref="T6:V6"/>
    <mergeCell ref="V4:AB4"/>
    <mergeCell ref="F5:G5"/>
    <mergeCell ref="I5:J5"/>
    <mergeCell ref="L5:M5"/>
    <mergeCell ref="O5:P5"/>
    <mergeCell ref="R5:S5"/>
    <mergeCell ref="U5:V5"/>
    <mergeCell ref="X5:Y5"/>
    <mergeCell ref="AA5:AB5"/>
    <mergeCell ref="H6:J6"/>
    <mergeCell ref="K6:M6"/>
    <mergeCell ref="H7:H8"/>
    <mergeCell ref="I7:J8"/>
    <mergeCell ref="K7:K8"/>
    <mergeCell ref="E15:G15"/>
    <mergeCell ref="N7:N8"/>
    <mergeCell ref="O7:P8"/>
    <mergeCell ref="Q7:Q8"/>
    <mergeCell ref="W6:Y6"/>
    <mergeCell ref="E6:G6"/>
    <mergeCell ref="U9:V10"/>
    <mergeCell ref="E9:E10"/>
    <mergeCell ref="F9:G10"/>
    <mergeCell ref="N13:P13"/>
    <mergeCell ref="Q13:S13"/>
    <mergeCell ref="T13:V13"/>
    <mergeCell ref="B16:B19"/>
    <mergeCell ref="C16:D16"/>
    <mergeCell ref="C17:D17"/>
    <mergeCell ref="C19:D19"/>
    <mergeCell ref="H9:H10"/>
    <mergeCell ref="I9:J10"/>
    <mergeCell ref="K9:K10"/>
    <mergeCell ref="L9:M10"/>
    <mergeCell ref="L7:M8"/>
    <mergeCell ref="W9:W10"/>
    <mergeCell ref="X9:Y10"/>
    <mergeCell ref="W13:Y13"/>
    <mergeCell ref="H17:J17"/>
    <mergeCell ref="K17:M17"/>
    <mergeCell ref="N17:P17"/>
    <mergeCell ref="Q17:S17"/>
    <mergeCell ref="T17:V17"/>
    <mergeCell ref="B20:B23"/>
    <mergeCell ref="C20:D20"/>
    <mergeCell ref="C21:D21"/>
    <mergeCell ref="C23:D23"/>
    <mergeCell ref="B11:D11"/>
    <mergeCell ref="B12:B15"/>
    <mergeCell ref="B32:B35"/>
    <mergeCell ref="C32:D32"/>
    <mergeCell ref="C33:D33"/>
    <mergeCell ref="C35:D35"/>
    <mergeCell ref="B36:B39"/>
    <mergeCell ref="C36:D36"/>
    <mergeCell ref="C37:D37"/>
    <mergeCell ref="C39:D39"/>
    <mergeCell ref="B24:B27"/>
    <mergeCell ref="C24:D24"/>
    <mergeCell ref="C25:D25"/>
    <mergeCell ref="C27:D27"/>
    <mergeCell ref="B28:B31"/>
    <mergeCell ref="C28:D28"/>
    <mergeCell ref="C29:D29"/>
    <mergeCell ref="C31:D31"/>
    <mergeCell ref="C14:D14"/>
    <mergeCell ref="C18:D18"/>
    <mergeCell ref="C30:D30"/>
    <mergeCell ref="C38:D38"/>
    <mergeCell ref="C34:D34"/>
    <mergeCell ref="C12:D12"/>
    <mergeCell ref="C13:D13"/>
    <mergeCell ref="C15:D15"/>
    <mergeCell ref="B48:B51"/>
    <mergeCell ref="C48:D48"/>
    <mergeCell ref="C49:D49"/>
    <mergeCell ref="C51:D51"/>
    <mergeCell ref="B52:B55"/>
    <mergeCell ref="C52:D52"/>
    <mergeCell ref="C53:D53"/>
    <mergeCell ref="C55:D55"/>
    <mergeCell ref="B40:B43"/>
    <mergeCell ref="C40:D40"/>
    <mergeCell ref="C41:D41"/>
    <mergeCell ref="C43:D43"/>
    <mergeCell ref="B44:B47"/>
    <mergeCell ref="C44:D44"/>
    <mergeCell ref="C45:D45"/>
    <mergeCell ref="C47:D47"/>
    <mergeCell ref="B64:B67"/>
    <mergeCell ref="C64:D64"/>
    <mergeCell ref="C65:D65"/>
    <mergeCell ref="C67:D67"/>
    <mergeCell ref="C50:D50"/>
    <mergeCell ref="B68:B71"/>
    <mergeCell ref="C68:D68"/>
    <mergeCell ref="C69:D69"/>
    <mergeCell ref="C71:D71"/>
    <mergeCell ref="B56:B59"/>
    <mergeCell ref="C56:D56"/>
    <mergeCell ref="C57:D57"/>
    <mergeCell ref="C59:D59"/>
    <mergeCell ref="B60:B63"/>
    <mergeCell ref="C60:D60"/>
    <mergeCell ref="C61:D61"/>
    <mergeCell ref="C63:D63"/>
    <mergeCell ref="B80:B83"/>
    <mergeCell ref="C80:D80"/>
    <mergeCell ref="C81:D81"/>
    <mergeCell ref="C83:D83"/>
    <mergeCell ref="B84:B87"/>
    <mergeCell ref="C84:D84"/>
    <mergeCell ref="C85:D85"/>
    <mergeCell ref="C87:D87"/>
    <mergeCell ref="B72:B75"/>
    <mergeCell ref="C72:D72"/>
    <mergeCell ref="C73:D73"/>
    <mergeCell ref="C75:D75"/>
    <mergeCell ref="B76:B79"/>
    <mergeCell ref="C76:D76"/>
    <mergeCell ref="C77:D77"/>
    <mergeCell ref="C79:D79"/>
    <mergeCell ref="C62:D62"/>
    <mergeCell ref="C74:D74"/>
    <mergeCell ref="C86:D86"/>
    <mergeCell ref="C78:D78"/>
    <mergeCell ref="B96:B99"/>
    <mergeCell ref="C96:D96"/>
    <mergeCell ref="C97:D97"/>
    <mergeCell ref="C99:D99"/>
    <mergeCell ref="B100:B103"/>
    <mergeCell ref="C100:D100"/>
    <mergeCell ref="C101:D101"/>
    <mergeCell ref="C103:D103"/>
    <mergeCell ref="B88:B91"/>
    <mergeCell ref="C88:D88"/>
    <mergeCell ref="C89:D89"/>
    <mergeCell ref="C91:D91"/>
    <mergeCell ref="B92:B95"/>
    <mergeCell ref="C92:D92"/>
    <mergeCell ref="C93:D93"/>
    <mergeCell ref="C95:D95"/>
    <mergeCell ref="B112:B115"/>
    <mergeCell ref="C112:D112"/>
    <mergeCell ref="C113:D113"/>
    <mergeCell ref="C115:D115"/>
    <mergeCell ref="C90:D90"/>
    <mergeCell ref="C102:D102"/>
    <mergeCell ref="C94:D94"/>
    <mergeCell ref="C98:D98"/>
    <mergeCell ref="C106:D106"/>
    <mergeCell ref="B116:B119"/>
    <mergeCell ref="C116:D116"/>
    <mergeCell ref="C117:D117"/>
    <mergeCell ref="C119:D119"/>
    <mergeCell ref="B104:B107"/>
    <mergeCell ref="C104:D104"/>
    <mergeCell ref="C105:D105"/>
    <mergeCell ref="C107:D107"/>
    <mergeCell ref="B108:B111"/>
    <mergeCell ref="C108:D108"/>
    <mergeCell ref="C109:D109"/>
    <mergeCell ref="C111:D111"/>
    <mergeCell ref="B128:B131"/>
    <mergeCell ref="C128:D128"/>
    <mergeCell ref="C129:D129"/>
    <mergeCell ref="C131:D131"/>
    <mergeCell ref="B132:B135"/>
    <mergeCell ref="C132:D132"/>
    <mergeCell ref="C133:D133"/>
    <mergeCell ref="C135:D135"/>
    <mergeCell ref="B120:B123"/>
    <mergeCell ref="C120:D120"/>
    <mergeCell ref="C121:D121"/>
    <mergeCell ref="C123:D123"/>
    <mergeCell ref="B124:B127"/>
    <mergeCell ref="C124:D124"/>
    <mergeCell ref="C125:D125"/>
    <mergeCell ref="C127:D127"/>
    <mergeCell ref="C110:D110"/>
    <mergeCell ref="C118:D118"/>
    <mergeCell ref="C130:D130"/>
    <mergeCell ref="C134:D134"/>
    <mergeCell ref="B144:B147"/>
    <mergeCell ref="C144:D144"/>
    <mergeCell ref="C145:D145"/>
    <mergeCell ref="C147:D147"/>
    <mergeCell ref="B148:B151"/>
    <mergeCell ref="C148:D148"/>
    <mergeCell ref="C149:D149"/>
    <mergeCell ref="C151:D151"/>
    <mergeCell ref="B136:B139"/>
    <mergeCell ref="C136:D136"/>
    <mergeCell ref="C137:D137"/>
    <mergeCell ref="C139:D139"/>
    <mergeCell ref="B140:B143"/>
    <mergeCell ref="C140:D140"/>
    <mergeCell ref="C141:D141"/>
    <mergeCell ref="C143:D143"/>
    <mergeCell ref="B160:B163"/>
    <mergeCell ref="C160:D160"/>
    <mergeCell ref="C161:D161"/>
    <mergeCell ref="C163:D163"/>
    <mergeCell ref="C146:D146"/>
    <mergeCell ref="C150:D150"/>
    <mergeCell ref="B164:B167"/>
    <mergeCell ref="C164:D164"/>
    <mergeCell ref="C165:D165"/>
    <mergeCell ref="C167:D167"/>
    <mergeCell ref="B152:B155"/>
    <mergeCell ref="C152:D152"/>
    <mergeCell ref="C153:D153"/>
    <mergeCell ref="C155:D155"/>
    <mergeCell ref="B156:B159"/>
    <mergeCell ref="C156:D156"/>
    <mergeCell ref="C157:D157"/>
    <mergeCell ref="C159:D159"/>
    <mergeCell ref="C183:D183"/>
    <mergeCell ref="B168:B171"/>
    <mergeCell ref="C168:D168"/>
    <mergeCell ref="C169:D169"/>
    <mergeCell ref="C171:D171"/>
    <mergeCell ref="B172:B175"/>
    <mergeCell ref="C172:D172"/>
    <mergeCell ref="C173:D173"/>
    <mergeCell ref="C175:D175"/>
    <mergeCell ref="C179:D179"/>
    <mergeCell ref="B180:B183"/>
    <mergeCell ref="C180:D180"/>
    <mergeCell ref="C181:D181"/>
    <mergeCell ref="C158:D158"/>
    <mergeCell ref="C170:D170"/>
    <mergeCell ref="C182:D182"/>
    <mergeCell ref="C174:D174"/>
    <mergeCell ref="B204:B207"/>
    <mergeCell ref="C204:D204"/>
    <mergeCell ref="C205:D205"/>
    <mergeCell ref="C207:D207"/>
    <mergeCell ref="B192:B195"/>
    <mergeCell ref="C192:D192"/>
    <mergeCell ref="C193:D193"/>
    <mergeCell ref="C195:D195"/>
    <mergeCell ref="B196:B199"/>
    <mergeCell ref="C196:D196"/>
    <mergeCell ref="C197:D197"/>
    <mergeCell ref="C199:D199"/>
    <mergeCell ref="E17:G17"/>
    <mergeCell ref="E21:G21"/>
    <mergeCell ref="E25:G25"/>
    <mergeCell ref="E29:G29"/>
    <mergeCell ref="E33:G33"/>
    <mergeCell ref="B200:B203"/>
    <mergeCell ref="C200:D200"/>
    <mergeCell ref="C201:D201"/>
    <mergeCell ref="C203:D203"/>
    <mergeCell ref="B184:B187"/>
    <mergeCell ref="C184:D184"/>
    <mergeCell ref="C185:D185"/>
    <mergeCell ref="C187:D187"/>
    <mergeCell ref="B188:B191"/>
    <mergeCell ref="C188:D188"/>
    <mergeCell ref="C189:D189"/>
    <mergeCell ref="C191:D191"/>
    <mergeCell ref="B176:B179"/>
    <mergeCell ref="C176:D176"/>
    <mergeCell ref="C177:D177"/>
    <mergeCell ref="E65:G65"/>
    <mergeCell ref="E69:G69"/>
    <mergeCell ref="E73:G73"/>
    <mergeCell ref="E37:G37"/>
    <mergeCell ref="E41:G41"/>
    <mergeCell ref="E45:G45"/>
    <mergeCell ref="E49:G49"/>
    <mergeCell ref="E53:G53"/>
    <mergeCell ref="E43:G43"/>
    <mergeCell ref="E47:G47"/>
    <mergeCell ref="E55:G55"/>
    <mergeCell ref="E63:G63"/>
    <mergeCell ref="E71:G71"/>
    <mergeCell ref="E97:G97"/>
    <mergeCell ref="E101:G101"/>
    <mergeCell ref="E105:G105"/>
    <mergeCell ref="E109:G109"/>
    <mergeCell ref="E77:G77"/>
    <mergeCell ref="E81:G81"/>
    <mergeCell ref="E85:G85"/>
    <mergeCell ref="E89:G89"/>
    <mergeCell ref="E93:G93"/>
    <mergeCell ref="E79:G79"/>
    <mergeCell ref="E87:G87"/>
    <mergeCell ref="E95:G95"/>
    <mergeCell ref="E103:G103"/>
    <mergeCell ref="F86:G86"/>
    <mergeCell ref="F90:G90"/>
    <mergeCell ref="E83:G83"/>
    <mergeCell ref="E99:G99"/>
    <mergeCell ref="F94:G94"/>
    <mergeCell ref="F98:G98"/>
    <mergeCell ref="E145:G145"/>
    <mergeCell ref="E149:G149"/>
    <mergeCell ref="E153:G153"/>
    <mergeCell ref="E117:G117"/>
    <mergeCell ref="E121:G121"/>
    <mergeCell ref="E125:G125"/>
    <mergeCell ref="E129:G129"/>
    <mergeCell ref="E133:G133"/>
    <mergeCell ref="E119:G119"/>
    <mergeCell ref="E127:G127"/>
    <mergeCell ref="E135:G135"/>
    <mergeCell ref="E143:G143"/>
    <mergeCell ref="E151:G151"/>
    <mergeCell ref="E159:G159"/>
    <mergeCell ref="E167:G167"/>
    <mergeCell ref="F118:G118"/>
    <mergeCell ref="F130:G130"/>
    <mergeCell ref="F134:G134"/>
    <mergeCell ref="F146:G146"/>
    <mergeCell ref="F158:G158"/>
    <mergeCell ref="F150:G150"/>
    <mergeCell ref="E197:G197"/>
    <mergeCell ref="E201:G201"/>
    <mergeCell ref="E205:G205"/>
    <mergeCell ref="H13:J13"/>
    <mergeCell ref="K13:M13"/>
    <mergeCell ref="H21:J21"/>
    <mergeCell ref="K21:M21"/>
    <mergeCell ref="H25:J25"/>
    <mergeCell ref="K25:M25"/>
    <mergeCell ref="H29:J29"/>
    <mergeCell ref="K29:M29"/>
    <mergeCell ref="H33:J33"/>
    <mergeCell ref="K33:M33"/>
    <mergeCell ref="H37:J37"/>
    <mergeCell ref="K37:M37"/>
    <mergeCell ref="H41:J41"/>
    <mergeCell ref="E177:G177"/>
    <mergeCell ref="E181:G181"/>
    <mergeCell ref="E185:G185"/>
    <mergeCell ref="E189:G189"/>
    <mergeCell ref="E193:G193"/>
    <mergeCell ref="E157:G157"/>
    <mergeCell ref="E161:G161"/>
    <mergeCell ref="E165:G165"/>
    <mergeCell ref="H45:J45"/>
    <mergeCell ref="K45:M45"/>
    <mergeCell ref="H85:J85"/>
    <mergeCell ref="K85:M85"/>
    <mergeCell ref="H101:J101"/>
    <mergeCell ref="K101:M101"/>
    <mergeCell ref="H133:J133"/>
    <mergeCell ref="K133:M133"/>
    <mergeCell ref="Z15:AB15"/>
    <mergeCell ref="W41:Y41"/>
    <mergeCell ref="H43:J43"/>
    <mergeCell ref="K43:M43"/>
    <mergeCell ref="N43:P43"/>
    <mergeCell ref="Q43:S43"/>
    <mergeCell ref="T43:V43"/>
    <mergeCell ref="W43:Y43"/>
    <mergeCell ref="Z43:AB43"/>
    <mergeCell ref="N29:P29"/>
    <mergeCell ref="Q29:S29"/>
    <mergeCell ref="T29:V29"/>
    <mergeCell ref="W29:Y29"/>
    <mergeCell ref="Z29:AB29"/>
    <mergeCell ref="N25:P25"/>
    <mergeCell ref="Q25:S25"/>
    <mergeCell ref="T25:V25"/>
    <mergeCell ref="W25:Y25"/>
    <mergeCell ref="Z25:AB25"/>
    <mergeCell ref="N37:P37"/>
    <mergeCell ref="Q37:S37"/>
    <mergeCell ref="T37:V37"/>
    <mergeCell ref="W37:Y37"/>
    <mergeCell ref="Z37:AB37"/>
    <mergeCell ref="N33:P33"/>
    <mergeCell ref="Q33:S33"/>
    <mergeCell ref="T33:V33"/>
    <mergeCell ref="W33:Y33"/>
    <mergeCell ref="Z33:AB33"/>
    <mergeCell ref="I34:J34"/>
    <mergeCell ref="L34:M34"/>
    <mergeCell ref="O34:P34"/>
    <mergeCell ref="W49:Y49"/>
    <mergeCell ref="Z49:AB49"/>
    <mergeCell ref="H53:J53"/>
    <mergeCell ref="K53:M53"/>
    <mergeCell ref="N53:P53"/>
    <mergeCell ref="Q53:S53"/>
    <mergeCell ref="T53:V53"/>
    <mergeCell ref="W53:Y53"/>
    <mergeCell ref="Z53:AB53"/>
    <mergeCell ref="H49:J49"/>
    <mergeCell ref="K49:M49"/>
    <mergeCell ref="N49:P49"/>
    <mergeCell ref="Q49:S49"/>
    <mergeCell ref="T49:V49"/>
    <mergeCell ref="W57:Y57"/>
    <mergeCell ref="Z57:AB57"/>
    <mergeCell ref="H61:J61"/>
    <mergeCell ref="K61:M61"/>
    <mergeCell ref="N61:P61"/>
    <mergeCell ref="Q61:S61"/>
    <mergeCell ref="T61:V61"/>
    <mergeCell ref="W61:Y61"/>
    <mergeCell ref="Z61:AB61"/>
    <mergeCell ref="H57:J57"/>
    <mergeCell ref="K57:M57"/>
    <mergeCell ref="N57:P57"/>
    <mergeCell ref="Q57:S57"/>
    <mergeCell ref="T57:V57"/>
    <mergeCell ref="I50:J50"/>
    <mergeCell ref="L50:M50"/>
    <mergeCell ref="O50:P50"/>
    <mergeCell ref="R50:S50"/>
    <mergeCell ref="H65:J65"/>
    <mergeCell ref="K65:M65"/>
    <mergeCell ref="N65:P65"/>
    <mergeCell ref="Q65:S65"/>
    <mergeCell ref="T65:V65"/>
    <mergeCell ref="W73:Y73"/>
    <mergeCell ref="Z73:AB73"/>
    <mergeCell ref="H77:J77"/>
    <mergeCell ref="K77:M77"/>
    <mergeCell ref="N77:P77"/>
    <mergeCell ref="Q77:S77"/>
    <mergeCell ref="T77:V77"/>
    <mergeCell ref="W77:Y77"/>
    <mergeCell ref="Z77:AB77"/>
    <mergeCell ref="H73:J73"/>
    <mergeCell ref="K73:M73"/>
    <mergeCell ref="N73:P73"/>
    <mergeCell ref="Q73:S73"/>
    <mergeCell ref="T73:V73"/>
    <mergeCell ref="I74:J74"/>
    <mergeCell ref="L74:M74"/>
    <mergeCell ref="O74:P74"/>
    <mergeCell ref="R74:S74"/>
    <mergeCell ref="U74:V74"/>
    <mergeCell ref="X74:Y74"/>
    <mergeCell ref="AA74:AB74"/>
    <mergeCell ref="W89:Y89"/>
    <mergeCell ref="Z89:AB89"/>
    <mergeCell ref="H93:J93"/>
    <mergeCell ref="K93:M93"/>
    <mergeCell ref="N93:P93"/>
    <mergeCell ref="Q93:S93"/>
    <mergeCell ref="T93:V93"/>
    <mergeCell ref="W93:Y93"/>
    <mergeCell ref="Z93:AB93"/>
    <mergeCell ref="H89:J89"/>
    <mergeCell ref="K89:M89"/>
    <mergeCell ref="N89:P89"/>
    <mergeCell ref="Q89:S89"/>
    <mergeCell ref="T89:V89"/>
    <mergeCell ref="I86:J86"/>
    <mergeCell ref="L86:M86"/>
    <mergeCell ref="O86:P86"/>
    <mergeCell ref="R86:S86"/>
    <mergeCell ref="U86:V86"/>
    <mergeCell ref="X86:Y86"/>
    <mergeCell ref="AA86:AB86"/>
    <mergeCell ref="I90:J90"/>
    <mergeCell ref="H87:J87"/>
    <mergeCell ref="K87:M87"/>
    <mergeCell ref="N87:P87"/>
    <mergeCell ref="Q87:S87"/>
    <mergeCell ref="T87:V87"/>
    <mergeCell ref="W87:Y87"/>
    <mergeCell ref="Z87:AB87"/>
    <mergeCell ref="W105:Y105"/>
    <mergeCell ref="Z105:AB105"/>
    <mergeCell ref="H109:J109"/>
    <mergeCell ref="K109:M109"/>
    <mergeCell ref="N109:P109"/>
    <mergeCell ref="Q109:S109"/>
    <mergeCell ref="T109:V109"/>
    <mergeCell ref="W109:Y109"/>
    <mergeCell ref="Z109:AB109"/>
    <mergeCell ref="H105:J105"/>
    <mergeCell ref="K105:M105"/>
    <mergeCell ref="N105:P105"/>
    <mergeCell ref="Q105:S105"/>
    <mergeCell ref="T105:V105"/>
    <mergeCell ref="H99:J99"/>
    <mergeCell ref="K99:M99"/>
    <mergeCell ref="N99:P99"/>
    <mergeCell ref="Q99:S99"/>
    <mergeCell ref="T99:V99"/>
    <mergeCell ref="W99:Y99"/>
    <mergeCell ref="Z99:AB99"/>
    <mergeCell ref="AA106:AB106"/>
    <mergeCell ref="H117:J117"/>
    <mergeCell ref="K117:M117"/>
    <mergeCell ref="N117:P117"/>
    <mergeCell ref="Q117:S117"/>
    <mergeCell ref="T117:V117"/>
    <mergeCell ref="W117:Y117"/>
    <mergeCell ref="Z117:AB117"/>
    <mergeCell ref="H113:J113"/>
    <mergeCell ref="K113:M113"/>
    <mergeCell ref="N113:P113"/>
    <mergeCell ref="Q113:S113"/>
    <mergeCell ref="T113:V113"/>
    <mergeCell ref="W121:Y121"/>
    <mergeCell ref="Z121:AB121"/>
    <mergeCell ref="H125:J125"/>
    <mergeCell ref="K125:M125"/>
    <mergeCell ref="N125:P125"/>
    <mergeCell ref="Q125:S125"/>
    <mergeCell ref="T125:V125"/>
    <mergeCell ref="W125:Y125"/>
    <mergeCell ref="Z125:AB125"/>
    <mergeCell ref="H121:J121"/>
    <mergeCell ref="K121:M121"/>
    <mergeCell ref="N121:P121"/>
    <mergeCell ref="Q121:S121"/>
    <mergeCell ref="T121:V121"/>
    <mergeCell ref="I118:J118"/>
    <mergeCell ref="L118:M118"/>
    <mergeCell ref="O118:P118"/>
    <mergeCell ref="R118:S118"/>
    <mergeCell ref="U118:V118"/>
    <mergeCell ref="X118:Y118"/>
    <mergeCell ref="N133:P133"/>
    <mergeCell ref="Q133:S133"/>
    <mergeCell ref="T133:V133"/>
    <mergeCell ref="W133:Y133"/>
    <mergeCell ref="Z133:AB133"/>
    <mergeCell ref="H129:J129"/>
    <mergeCell ref="K129:M129"/>
    <mergeCell ref="N129:P129"/>
    <mergeCell ref="Q129:S129"/>
    <mergeCell ref="T129:V129"/>
    <mergeCell ref="W137:Y137"/>
    <mergeCell ref="Z137:AB137"/>
    <mergeCell ref="H141:J141"/>
    <mergeCell ref="K141:M141"/>
    <mergeCell ref="N141:P141"/>
    <mergeCell ref="Q141:S141"/>
    <mergeCell ref="T141:V141"/>
    <mergeCell ref="W141:Y141"/>
    <mergeCell ref="Z141:AB141"/>
    <mergeCell ref="H137:J137"/>
    <mergeCell ref="K137:M137"/>
    <mergeCell ref="N137:P137"/>
    <mergeCell ref="Q137:S137"/>
    <mergeCell ref="T137:V137"/>
    <mergeCell ref="I130:J130"/>
    <mergeCell ref="L130:M130"/>
    <mergeCell ref="O130:P130"/>
    <mergeCell ref="R130:S130"/>
    <mergeCell ref="U130:V130"/>
    <mergeCell ref="X130:Y130"/>
    <mergeCell ref="AA130:AB130"/>
    <mergeCell ref="I134:J134"/>
    <mergeCell ref="H145:J145"/>
    <mergeCell ref="K145:M145"/>
    <mergeCell ref="N145:P145"/>
    <mergeCell ref="Q145:S145"/>
    <mergeCell ref="T145:V145"/>
    <mergeCell ref="W153:Y153"/>
    <mergeCell ref="Z153:AB153"/>
    <mergeCell ref="H157:J157"/>
    <mergeCell ref="K157:M157"/>
    <mergeCell ref="N157:P157"/>
    <mergeCell ref="Q157:S157"/>
    <mergeCell ref="T157:V157"/>
    <mergeCell ref="W157:Y157"/>
    <mergeCell ref="Z157:AB157"/>
    <mergeCell ref="H153:J153"/>
    <mergeCell ref="K153:M153"/>
    <mergeCell ref="N153:P153"/>
    <mergeCell ref="Q153:S153"/>
    <mergeCell ref="T153:V153"/>
    <mergeCell ref="I146:J146"/>
    <mergeCell ref="L146:M146"/>
    <mergeCell ref="O146:P146"/>
    <mergeCell ref="R146:S146"/>
    <mergeCell ref="U146:V146"/>
    <mergeCell ref="X146:Y146"/>
    <mergeCell ref="AA146:AB146"/>
    <mergeCell ref="I150:J150"/>
    <mergeCell ref="L150:M150"/>
    <mergeCell ref="O150:P150"/>
    <mergeCell ref="R150:S150"/>
    <mergeCell ref="U150:V150"/>
    <mergeCell ref="X150:Y150"/>
    <mergeCell ref="Q161:S161"/>
    <mergeCell ref="T161:V161"/>
    <mergeCell ref="W169:Y169"/>
    <mergeCell ref="Z169:AB169"/>
    <mergeCell ref="H173:J173"/>
    <mergeCell ref="K173:M173"/>
    <mergeCell ref="N173:P173"/>
    <mergeCell ref="Q173:S173"/>
    <mergeCell ref="T173:V173"/>
    <mergeCell ref="W173:Y173"/>
    <mergeCell ref="Z173:AB173"/>
    <mergeCell ref="H169:J169"/>
    <mergeCell ref="K169:M169"/>
    <mergeCell ref="N169:P169"/>
    <mergeCell ref="Q169:S169"/>
    <mergeCell ref="T169:V169"/>
    <mergeCell ref="I170:J170"/>
    <mergeCell ref="L170:M170"/>
    <mergeCell ref="O170:P170"/>
    <mergeCell ref="R170:S170"/>
    <mergeCell ref="U170:V170"/>
    <mergeCell ref="X170:Y170"/>
    <mergeCell ref="AA170:AB170"/>
    <mergeCell ref="H181:J181"/>
    <mergeCell ref="K181:M181"/>
    <mergeCell ref="N181:P181"/>
    <mergeCell ref="Q181:S181"/>
    <mergeCell ref="T181:V181"/>
    <mergeCell ref="W181:Y181"/>
    <mergeCell ref="Z181:AB181"/>
    <mergeCell ref="H177:J177"/>
    <mergeCell ref="K177:M177"/>
    <mergeCell ref="N177:P177"/>
    <mergeCell ref="Q177:S177"/>
    <mergeCell ref="T177:V177"/>
    <mergeCell ref="W185:Y185"/>
    <mergeCell ref="Z185:AB185"/>
    <mergeCell ref="H189:J189"/>
    <mergeCell ref="K189:M189"/>
    <mergeCell ref="N189:P189"/>
    <mergeCell ref="Q189:S189"/>
    <mergeCell ref="T189:V189"/>
    <mergeCell ref="W189:Y189"/>
    <mergeCell ref="Z189:AB189"/>
    <mergeCell ref="R34:S34"/>
    <mergeCell ref="U34:V34"/>
    <mergeCell ref="X34:Y34"/>
    <mergeCell ref="AA34:AB34"/>
    <mergeCell ref="C22:D22"/>
    <mergeCell ref="C26:D26"/>
    <mergeCell ref="W193:Y193"/>
    <mergeCell ref="Z193:AB193"/>
    <mergeCell ref="H197:J197"/>
    <mergeCell ref="K197:M197"/>
    <mergeCell ref="N197:P197"/>
    <mergeCell ref="Q197:S197"/>
    <mergeCell ref="T197:V197"/>
    <mergeCell ref="W197:Y197"/>
    <mergeCell ref="Z197:AB197"/>
    <mergeCell ref="H193:J193"/>
    <mergeCell ref="K193:M193"/>
    <mergeCell ref="N193:P193"/>
    <mergeCell ref="Q193:S193"/>
    <mergeCell ref="T193:V193"/>
    <mergeCell ref="H185:J185"/>
    <mergeCell ref="K185:M185"/>
    <mergeCell ref="N185:P185"/>
    <mergeCell ref="Q185:S185"/>
    <mergeCell ref="T185:V185"/>
    <mergeCell ref="H165:J165"/>
    <mergeCell ref="K165:M165"/>
    <mergeCell ref="N165:P165"/>
    <mergeCell ref="I38:J38"/>
    <mergeCell ref="L38:M38"/>
    <mergeCell ref="O38:P38"/>
    <mergeCell ref="R38:S38"/>
    <mergeCell ref="U38:V38"/>
    <mergeCell ref="X38:Y38"/>
    <mergeCell ref="AA38:AB38"/>
    <mergeCell ref="C42:D42"/>
    <mergeCell ref="I42:J42"/>
    <mergeCell ref="L42:M42"/>
    <mergeCell ref="O42:P42"/>
    <mergeCell ref="R42:S42"/>
    <mergeCell ref="U42:V42"/>
    <mergeCell ref="X42:Y42"/>
    <mergeCell ref="AA42:AB42"/>
    <mergeCell ref="C46:D46"/>
    <mergeCell ref="I46:J46"/>
    <mergeCell ref="L46:M46"/>
    <mergeCell ref="O46:P46"/>
    <mergeCell ref="R46:S46"/>
    <mergeCell ref="U46:V46"/>
    <mergeCell ref="X46:Y46"/>
    <mergeCell ref="AA46:AB46"/>
    <mergeCell ref="N45:P45"/>
    <mergeCell ref="Q45:S45"/>
    <mergeCell ref="T45:V45"/>
    <mergeCell ref="W45:Y45"/>
    <mergeCell ref="Z45:AB45"/>
    <mergeCell ref="K41:M41"/>
    <mergeCell ref="N41:P41"/>
    <mergeCell ref="Q41:S41"/>
    <mergeCell ref="T41:V41"/>
    <mergeCell ref="U50:V50"/>
    <mergeCell ref="X50:Y50"/>
    <mergeCell ref="AA50:AB50"/>
    <mergeCell ref="C54:D54"/>
    <mergeCell ref="I54:J54"/>
    <mergeCell ref="L54:M54"/>
    <mergeCell ref="O54:P54"/>
    <mergeCell ref="R54:S54"/>
    <mergeCell ref="U54:V54"/>
    <mergeCell ref="X54:Y54"/>
    <mergeCell ref="AA54:AB54"/>
    <mergeCell ref="C58:D58"/>
    <mergeCell ref="I58:J58"/>
    <mergeCell ref="L58:M58"/>
    <mergeCell ref="O58:P58"/>
    <mergeCell ref="R58:S58"/>
    <mergeCell ref="U58:V58"/>
    <mergeCell ref="X58:Y58"/>
    <mergeCell ref="AA58:AB58"/>
    <mergeCell ref="I62:J62"/>
    <mergeCell ref="L62:M62"/>
    <mergeCell ref="O62:P62"/>
    <mergeCell ref="R62:S62"/>
    <mergeCell ref="U62:V62"/>
    <mergeCell ref="X62:Y62"/>
    <mergeCell ref="AA62:AB62"/>
    <mergeCell ref="C66:D66"/>
    <mergeCell ref="I66:J66"/>
    <mergeCell ref="L66:M66"/>
    <mergeCell ref="O66:P66"/>
    <mergeCell ref="R66:S66"/>
    <mergeCell ref="U66:V66"/>
    <mergeCell ref="X66:Y66"/>
    <mergeCell ref="AA66:AB66"/>
    <mergeCell ref="C70:D70"/>
    <mergeCell ref="I70:J70"/>
    <mergeCell ref="L70:M70"/>
    <mergeCell ref="O70:P70"/>
    <mergeCell ref="R70:S70"/>
    <mergeCell ref="U70:V70"/>
    <mergeCell ref="X70:Y70"/>
    <mergeCell ref="AA70:AB70"/>
    <mergeCell ref="W65:Y65"/>
    <mergeCell ref="Z65:AB65"/>
    <mergeCell ref="H69:J69"/>
    <mergeCell ref="K69:M69"/>
    <mergeCell ref="N69:P69"/>
    <mergeCell ref="Q69:S69"/>
    <mergeCell ref="T69:V69"/>
    <mergeCell ref="W69:Y69"/>
    <mergeCell ref="Z69:AB69"/>
    <mergeCell ref="C82:D82"/>
    <mergeCell ref="F82:G82"/>
    <mergeCell ref="I82:J82"/>
    <mergeCell ref="L82:M82"/>
    <mergeCell ref="O82:P82"/>
    <mergeCell ref="R82:S82"/>
    <mergeCell ref="U82:V82"/>
    <mergeCell ref="X82:Y82"/>
    <mergeCell ref="AA82:AB82"/>
    <mergeCell ref="H79:J79"/>
    <mergeCell ref="K79:M79"/>
    <mergeCell ref="N79:P79"/>
    <mergeCell ref="Q79:S79"/>
    <mergeCell ref="T79:V79"/>
    <mergeCell ref="W79:Y79"/>
    <mergeCell ref="Z79:AB79"/>
    <mergeCell ref="L90:M90"/>
    <mergeCell ref="O90:P90"/>
    <mergeCell ref="R90:S90"/>
    <mergeCell ref="U90:V90"/>
    <mergeCell ref="X90:Y90"/>
    <mergeCell ref="AA90:AB90"/>
    <mergeCell ref="N85:P85"/>
    <mergeCell ref="Q85:S85"/>
    <mergeCell ref="T85:V85"/>
    <mergeCell ref="W85:Y85"/>
    <mergeCell ref="Z85:AB85"/>
    <mergeCell ref="H81:J81"/>
    <mergeCell ref="K81:M81"/>
    <mergeCell ref="N81:P81"/>
    <mergeCell ref="Q81:S81"/>
    <mergeCell ref="T81:V81"/>
    <mergeCell ref="L98:M98"/>
    <mergeCell ref="O98:P98"/>
    <mergeCell ref="R98:S98"/>
    <mergeCell ref="U98:V98"/>
    <mergeCell ref="X98:Y98"/>
    <mergeCell ref="AA98:AB98"/>
    <mergeCell ref="H95:J95"/>
    <mergeCell ref="K95:M95"/>
    <mergeCell ref="N95:P95"/>
    <mergeCell ref="Q95:S95"/>
    <mergeCell ref="T95:V95"/>
    <mergeCell ref="W95:Y95"/>
    <mergeCell ref="Z95:AB95"/>
    <mergeCell ref="F102:G102"/>
    <mergeCell ref="I102:J102"/>
    <mergeCell ref="L102:M102"/>
    <mergeCell ref="O102:P102"/>
    <mergeCell ref="R102:S102"/>
    <mergeCell ref="U102:V102"/>
    <mergeCell ref="X102:Y102"/>
    <mergeCell ref="AA102:AB102"/>
    <mergeCell ref="N101:P101"/>
    <mergeCell ref="Q101:S101"/>
    <mergeCell ref="T101:V101"/>
    <mergeCell ref="W101:Y101"/>
    <mergeCell ref="Z101:AB101"/>
    <mergeCell ref="H97:J97"/>
    <mergeCell ref="K97:M97"/>
    <mergeCell ref="N97:P97"/>
    <mergeCell ref="Q97:S97"/>
    <mergeCell ref="T97:V97"/>
    <mergeCell ref="I98:J98"/>
    <mergeCell ref="F110:G110"/>
    <mergeCell ref="I110:J110"/>
    <mergeCell ref="L110:M110"/>
    <mergeCell ref="O110:P110"/>
    <mergeCell ref="R110:S110"/>
    <mergeCell ref="U110:V110"/>
    <mergeCell ref="X110:Y110"/>
    <mergeCell ref="AA110:AB110"/>
    <mergeCell ref="C114:D114"/>
    <mergeCell ref="F114:G114"/>
    <mergeCell ref="I114:J114"/>
    <mergeCell ref="L114:M114"/>
    <mergeCell ref="O114:P114"/>
    <mergeCell ref="R114:S114"/>
    <mergeCell ref="U114:V114"/>
    <mergeCell ref="X114:Y114"/>
    <mergeCell ref="AA114:AB114"/>
    <mergeCell ref="W113:Y113"/>
    <mergeCell ref="Z113:AB113"/>
    <mergeCell ref="H111:J111"/>
    <mergeCell ref="K111:M111"/>
    <mergeCell ref="N111:P111"/>
    <mergeCell ref="Q111:S111"/>
    <mergeCell ref="T111:V111"/>
    <mergeCell ref="W111:Y111"/>
    <mergeCell ref="Z111:AB111"/>
    <mergeCell ref="AA118:AB118"/>
    <mergeCell ref="C122:D122"/>
    <mergeCell ref="F122:G122"/>
    <mergeCell ref="I122:J122"/>
    <mergeCell ref="L122:M122"/>
    <mergeCell ref="O122:P122"/>
    <mergeCell ref="R122:S122"/>
    <mergeCell ref="U122:V122"/>
    <mergeCell ref="X122:Y122"/>
    <mergeCell ref="AA122:AB122"/>
    <mergeCell ref="C126:D126"/>
    <mergeCell ref="F126:G126"/>
    <mergeCell ref="I126:J126"/>
    <mergeCell ref="L126:M126"/>
    <mergeCell ref="O126:P126"/>
    <mergeCell ref="R126:S126"/>
    <mergeCell ref="U126:V126"/>
    <mergeCell ref="X126:Y126"/>
    <mergeCell ref="AA126:AB126"/>
    <mergeCell ref="L134:M134"/>
    <mergeCell ref="O134:P134"/>
    <mergeCell ref="R134:S134"/>
    <mergeCell ref="U134:V134"/>
    <mergeCell ref="X134:Y134"/>
    <mergeCell ref="AA134:AB134"/>
    <mergeCell ref="C138:D138"/>
    <mergeCell ref="F138:G138"/>
    <mergeCell ref="I138:J138"/>
    <mergeCell ref="L138:M138"/>
    <mergeCell ref="O138:P138"/>
    <mergeCell ref="R138:S138"/>
    <mergeCell ref="U138:V138"/>
    <mergeCell ref="X138:Y138"/>
    <mergeCell ref="AA138:AB138"/>
    <mergeCell ref="C142:D142"/>
    <mergeCell ref="F142:G142"/>
    <mergeCell ref="I142:J142"/>
    <mergeCell ref="L142:M142"/>
    <mergeCell ref="O142:P142"/>
    <mergeCell ref="R142:S142"/>
    <mergeCell ref="U142:V142"/>
    <mergeCell ref="X142:Y142"/>
    <mergeCell ref="AA142:AB142"/>
    <mergeCell ref="E137:G137"/>
    <mergeCell ref="E141:G141"/>
    <mergeCell ref="AA150:AB150"/>
    <mergeCell ref="C154:D154"/>
    <mergeCell ref="F154:G154"/>
    <mergeCell ref="I154:J154"/>
    <mergeCell ref="L154:M154"/>
    <mergeCell ref="O154:P154"/>
    <mergeCell ref="R154:S154"/>
    <mergeCell ref="U154:V154"/>
    <mergeCell ref="X154:Y154"/>
    <mergeCell ref="AA154:AB154"/>
    <mergeCell ref="H149:J149"/>
    <mergeCell ref="K149:M149"/>
    <mergeCell ref="N149:P149"/>
    <mergeCell ref="Q149:S149"/>
    <mergeCell ref="T149:V149"/>
    <mergeCell ref="W149:Y149"/>
    <mergeCell ref="Z149:AB149"/>
    <mergeCell ref="I158:J158"/>
    <mergeCell ref="L158:M158"/>
    <mergeCell ref="O158:P158"/>
    <mergeCell ref="R158:S158"/>
    <mergeCell ref="U158:V158"/>
    <mergeCell ref="X158:Y158"/>
    <mergeCell ref="AA158:AB158"/>
    <mergeCell ref="C162:D162"/>
    <mergeCell ref="F162:G162"/>
    <mergeCell ref="I162:J162"/>
    <mergeCell ref="L162:M162"/>
    <mergeCell ref="O162:P162"/>
    <mergeCell ref="R162:S162"/>
    <mergeCell ref="U162:V162"/>
    <mergeCell ref="X162:Y162"/>
    <mergeCell ref="AA162:AB162"/>
    <mergeCell ref="C166:D166"/>
    <mergeCell ref="F166:G166"/>
    <mergeCell ref="I166:J166"/>
    <mergeCell ref="L166:M166"/>
    <mergeCell ref="O166:P166"/>
    <mergeCell ref="R166:S166"/>
    <mergeCell ref="U166:V166"/>
    <mergeCell ref="X166:Y166"/>
    <mergeCell ref="AA166:AB166"/>
    <mergeCell ref="Q165:S165"/>
    <mergeCell ref="T165:V165"/>
    <mergeCell ref="W165:Y165"/>
    <mergeCell ref="Z165:AB165"/>
    <mergeCell ref="H161:J161"/>
    <mergeCell ref="K161:M161"/>
    <mergeCell ref="N161:P161"/>
    <mergeCell ref="X174:Y174"/>
    <mergeCell ref="AA174:AB174"/>
    <mergeCell ref="C178:D178"/>
    <mergeCell ref="F178:G178"/>
    <mergeCell ref="I178:J178"/>
    <mergeCell ref="L178:M178"/>
    <mergeCell ref="O178:P178"/>
    <mergeCell ref="R178:S178"/>
    <mergeCell ref="U178:V178"/>
    <mergeCell ref="X178:Y178"/>
    <mergeCell ref="AA178:AB178"/>
    <mergeCell ref="E173:G173"/>
    <mergeCell ref="F170:G170"/>
    <mergeCell ref="E175:G175"/>
    <mergeCell ref="H175:J175"/>
    <mergeCell ref="K175:M175"/>
    <mergeCell ref="N175:P175"/>
    <mergeCell ref="Q175:S175"/>
    <mergeCell ref="T175:V175"/>
    <mergeCell ref="W175:Y175"/>
    <mergeCell ref="Z175:AB175"/>
    <mergeCell ref="F182:G182"/>
    <mergeCell ref="I182:J182"/>
    <mergeCell ref="L182:M182"/>
    <mergeCell ref="O182:P182"/>
    <mergeCell ref="R182:S182"/>
    <mergeCell ref="U182:V182"/>
    <mergeCell ref="X182:Y182"/>
    <mergeCell ref="AA182:AB182"/>
    <mergeCell ref="C186:D186"/>
    <mergeCell ref="F186:G186"/>
    <mergeCell ref="I186:J186"/>
    <mergeCell ref="L186:M186"/>
    <mergeCell ref="O186:P186"/>
    <mergeCell ref="R186:S186"/>
    <mergeCell ref="U186:V186"/>
    <mergeCell ref="X186:Y186"/>
    <mergeCell ref="AA186:AB186"/>
    <mergeCell ref="C190:D190"/>
    <mergeCell ref="F190:G190"/>
    <mergeCell ref="I190:J190"/>
    <mergeCell ref="L190:M190"/>
    <mergeCell ref="O190:P190"/>
    <mergeCell ref="R190:S190"/>
    <mergeCell ref="U190:V190"/>
    <mergeCell ref="X190:Y190"/>
    <mergeCell ref="AA190:AB190"/>
    <mergeCell ref="C194:D194"/>
    <mergeCell ref="F194:G194"/>
    <mergeCell ref="I194:J194"/>
    <mergeCell ref="L194:M194"/>
    <mergeCell ref="O194:P194"/>
    <mergeCell ref="R194:S194"/>
    <mergeCell ref="U194:V194"/>
    <mergeCell ref="X194:Y194"/>
    <mergeCell ref="AA194:AB194"/>
    <mergeCell ref="E191:G191"/>
    <mergeCell ref="H191:J191"/>
    <mergeCell ref="K191:M191"/>
    <mergeCell ref="N191:P191"/>
    <mergeCell ref="Q191:S191"/>
    <mergeCell ref="T191:V191"/>
    <mergeCell ref="W191:Y191"/>
    <mergeCell ref="Z191:AB191"/>
    <mergeCell ref="C206:D206"/>
    <mergeCell ref="F206:G206"/>
    <mergeCell ref="I206:J206"/>
    <mergeCell ref="L206:M206"/>
    <mergeCell ref="O206:P206"/>
    <mergeCell ref="R206:S206"/>
    <mergeCell ref="U206:V206"/>
    <mergeCell ref="X206:Y206"/>
    <mergeCell ref="AA206:AB206"/>
    <mergeCell ref="C198:D198"/>
    <mergeCell ref="F198:G198"/>
    <mergeCell ref="I198:J198"/>
    <mergeCell ref="L198:M198"/>
    <mergeCell ref="O198:P198"/>
    <mergeCell ref="R198:S198"/>
    <mergeCell ref="U198:V198"/>
    <mergeCell ref="X198:Y198"/>
    <mergeCell ref="AA198:AB198"/>
    <mergeCell ref="C202:D202"/>
    <mergeCell ref="F202:G202"/>
    <mergeCell ref="I202:J202"/>
    <mergeCell ref="L202:M202"/>
    <mergeCell ref="O202:P202"/>
    <mergeCell ref="R202:S202"/>
    <mergeCell ref="U202:V202"/>
    <mergeCell ref="X202:Y202"/>
    <mergeCell ref="AA202:AB202"/>
    <mergeCell ref="W201:Y201"/>
    <mergeCell ref="Z201:AB201"/>
    <mergeCell ref="H205:J205"/>
    <mergeCell ref="K205:M205"/>
    <mergeCell ref="N205:P205"/>
  </mergeCells>
  <conditionalFormatting sqref="I4 F5:G5">
    <cfRule type="cellIs" dxfId="162" priority="396" stopIfTrue="1" operator="greaterThan">
      <formula>0</formula>
    </cfRule>
  </conditionalFormatting>
  <conditionalFormatting sqref="X5:Y5">
    <cfRule type="cellIs" dxfId="161" priority="397" stopIfTrue="1" operator="equal">
      <formula>0</formula>
    </cfRule>
  </conditionalFormatting>
  <conditionalFormatting sqref="K5 N5 Q5 T5">
    <cfRule type="cellIs" dxfId="160" priority="398" stopIfTrue="1" operator="greaterThan">
      <formula>0</formula>
    </cfRule>
    <cfRule type="cellIs" dxfId="159" priority="399" stopIfTrue="1" operator="equal">
      <formula>0</formula>
    </cfRule>
  </conditionalFormatting>
  <conditionalFormatting sqref="U5:V5 I5:J5 L5:M5 O5:P5 R5:S5">
    <cfRule type="cellIs" dxfId="158" priority="400" stopIfTrue="1" operator="greaterThan">
      <formula>0</formula>
    </cfRule>
    <cfRule type="cellIs" dxfId="157" priority="401" stopIfTrue="1" operator="equal">
      <formula>0</formula>
    </cfRule>
  </conditionalFormatting>
  <conditionalFormatting sqref="AA5:AB5">
    <cfRule type="cellIs" dxfId="156" priority="402" stopIfTrue="1" operator="between">
      <formula>1</formula>
      <formula>8</formula>
    </cfRule>
    <cfRule type="cellIs" dxfId="155" priority="403" stopIfTrue="1" operator="equal">
      <formula>0</formula>
    </cfRule>
  </conditionalFormatting>
  <conditionalFormatting sqref="E9:AB10">
    <cfRule type="cellIs" dxfId="154" priority="404" stopIfTrue="1" operator="lessThan">
      <formula>0</formula>
    </cfRule>
    <cfRule type="cellIs" dxfId="153" priority="405" stopIfTrue="1" operator="equal">
      <formula>0</formula>
    </cfRule>
  </conditionalFormatting>
  <conditionalFormatting sqref="I4:AB4 F3 X3 Q3:R3 L3">
    <cfRule type="cellIs" dxfId="152" priority="395" stopIfTrue="1" operator="equal">
      <formula>0</formula>
    </cfRule>
  </conditionalFormatting>
  <conditionalFormatting sqref="E15:AB15">
    <cfRule type="cellIs" dxfId="151" priority="394" operator="greaterThan">
      <formula>0</formula>
    </cfRule>
  </conditionalFormatting>
  <conditionalFormatting sqref="E213 H213 K213 N213 Q213 T213 W213 Z213">
    <cfRule type="cellIs" dxfId="150" priority="339" operator="equal">
      <formula>0</formula>
    </cfRule>
  </conditionalFormatting>
  <conditionalFormatting sqref="E213 H213 K213 N213 Q213 T213 W213 Z213">
    <cfRule type="cellIs" dxfId="149" priority="406" operator="equal">
      <formula>0</formula>
    </cfRule>
  </conditionalFormatting>
  <conditionalFormatting sqref="F209:G211 AA209:AB211 X209:Y211 U209:V211 R209:S211 O209:P211 L209:M211 I209:J211">
    <cfRule type="cellIs" dxfId="148" priority="338" operator="equal">
      <formula>0</formula>
    </cfRule>
  </conditionalFormatting>
  <conditionalFormatting sqref="F14:G14 I14:J14 L14:M14 O14:P14 R14:S14 U14:V14 X14:Y14 AA14:AB14">
    <cfRule type="cellIs" dxfId="147" priority="289" stopIfTrue="1" operator="equal">
      <formula>"CHECK"</formula>
    </cfRule>
    <cfRule type="cellIs" dxfId="146" priority="290" stopIfTrue="1" operator="equal">
      <formula>"OK"</formula>
    </cfRule>
  </conditionalFormatting>
  <conditionalFormatting sqref="E19:AB19">
    <cfRule type="cellIs" dxfId="145" priority="144" operator="greaterThan">
      <formula>0</formula>
    </cfRule>
  </conditionalFormatting>
  <conditionalFormatting sqref="F18 I18:J18 L18:M18 O18:P18 R18:S18 U18:V18 X18:Y18 AA18:AB18">
    <cfRule type="cellIs" dxfId="144" priority="142" stopIfTrue="1" operator="equal">
      <formula>"CHECK"</formula>
    </cfRule>
    <cfRule type="cellIs" dxfId="143" priority="143" stopIfTrue="1" operator="equal">
      <formula>"OK"</formula>
    </cfRule>
  </conditionalFormatting>
  <conditionalFormatting sqref="E23:AB23">
    <cfRule type="cellIs" dxfId="142" priority="141" operator="greaterThan">
      <formula>0</formula>
    </cfRule>
  </conditionalFormatting>
  <conditionalFormatting sqref="F22:G22 I22:J22 L22:M22 O22:P22 R22:S22 U22:V22 X22:Y22 AA22:AB22">
    <cfRule type="cellIs" dxfId="141" priority="139" stopIfTrue="1" operator="equal">
      <formula>"CHECK"</formula>
    </cfRule>
    <cfRule type="cellIs" dxfId="140" priority="140" stopIfTrue="1" operator="equal">
      <formula>"OK"</formula>
    </cfRule>
  </conditionalFormatting>
  <conditionalFormatting sqref="E27:AB27">
    <cfRule type="cellIs" dxfId="139" priority="138" operator="greaterThan">
      <formula>0</formula>
    </cfRule>
  </conditionalFormatting>
  <conditionalFormatting sqref="F26:G26 I26:J26 L26:M26 O26:P26 R26:S26 U26:V26 X26:Y26 AA26:AB26">
    <cfRule type="cellIs" dxfId="138" priority="136" stopIfTrue="1" operator="equal">
      <formula>"CHECK"</formula>
    </cfRule>
    <cfRule type="cellIs" dxfId="137" priority="137" stopIfTrue="1" operator="equal">
      <formula>"OK"</formula>
    </cfRule>
  </conditionalFormatting>
  <conditionalFormatting sqref="E31:AB31">
    <cfRule type="cellIs" dxfId="136" priority="135" operator="greaterThan">
      <formula>0</formula>
    </cfRule>
  </conditionalFormatting>
  <conditionalFormatting sqref="F30:G30 I30:J30 L30:M30 O30:P30 R30:S30 U30:V30 X30:Y30 AA30:AB30">
    <cfRule type="cellIs" dxfId="135" priority="133" stopIfTrue="1" operator="equal">
      <formula>"CHECK"</formula>
    </cfRule>
    <cfRule type="cellIs" dxfId="134" priority="134" stopIfTrue="1" operator="equal">
      <formula>"OK"</formula>
    </cfRule>
  </conditionalFormatting>
  <conditionalFormatting sqref="E35:AB35">
    <cfRule type="cellIs" dxfId="133" priority="132" operator="greaterThan">
      <formula>0</formula>
    </cfRule>
  </conditionalFormatting>
  <conditionalFormatting sqref="F34:G34 I34:J34 L34:M34 O34:P34 R34:S34 U34:V34 X34:Y34 AA34:AB34">
    <cfRule type="cellIs" dxfId="132" priority="130" stopIfTrue="1" operator="equal">
      <formula>"CHECK"</formula>
    </cfRule>
    <cfRule type="cellIs" dxfId="131" priority="131" stopIfTrue="1" operator="equal">
      <formula>"OK"</formula>
    </cfRule>
  </conditionalFormatting>
  <conditionalFormatting sqref="E39:AB39">
    <cfRule type="cellIs" dxfId="130" priority="129" operator="greaterThan">
      <formula>0</formula>
    </cfRule>
  </conditionalFormatting>
  <conditionalFormatting sqref="F38:G38 I38:J38 L38:M38 O38:P38 R38:S38 U38:V38 X38:Y38 AA38:AB38">
    <cfRule type="cellIs" dxfId="129" priority="127" stopIfTrue="1" operator="equal">
      <formula>"CHECK"</formula>
    </cfRule>
    <cfRule type="cellIs" dxfId="128" priority="128" stopIfTrue="1" operator="equal">
      <formula>"OK"</formula>
    </cfRule>
  </conditionalFormatting>
  <conditionalFormatting sqref="E43:AB43">
    <cfRule type="cellIs" dxfId="127" priority="126" operator="greaterThan">
      <formula>0</formula>
    </cfRule>
  </conditionalFormatting>
  <conditionalFormatting sqref="F42:G42 I42:J42 L42:M42 O42:P42 R42:S42 U42:V42 X42:Y42 AA42:AB42">
    <cfRule type="cellIs" dxfId="126" priority="124" stopIfTrue="1" operator="equal">
      <formula>"CHECK"</formula>
    </cfRule>
    <cfRule type="cellIs" dxfId="125" priority="125" stopIfTrue="1" operator="equal">
      <formula>"OK"</formula>
    </cfRule>
  </conditionalFormatting>
  <conditionalFormatting sqref="E47:AB47">
    <cfRule type="cellIs" dxfId="124" priority="123" operator="greaterThan">
      <formula>0</formula>
    </cfRule>
  </conditionalFormatting>
  <conditionalFormatting sqref="F46:G46 I46:J46 L46:M46 O46:P46 R46:S46 U46:V46 X46:Y46 AA46:AB46">
    <cfRule type="cellIs" dxfId="123" priority="121" stopIfTrue="1" operator="equal">
      <formula>"CHECK"</formula>
    </cfRule>
    <cfRule type="cellIs" dxfId="122" priority="122" stopIfTrue="1" operator="equal">
      <formula>"OK"</formula>
    </cfRule>
  </conditionalFormatting>
  <conditionalFormatting sqref="E51:AB51">
    <cfRule type="cellIs" dxfId="121" priority="120" operator="greaterThan">
      <formula>0</formula>
    </cfRule>
  </conditionalFormatting>
  <conditionalFormatting sqref="F50:G50 I50:J50 L50:M50 O50:P50 R50:S50 U50:V50 X50:Y50 AA50:AB50">
    <cfRule type="cellIs" dxfId="120" priority="118" stopIfTrue="1" operator="equal">
      <formula>"CHECK"</formula>
    </cfRule>
    <cfRule type="cellIs" dxfId="119" priority="119" stopIfTrue="1" operator="equal">
      <formula>"OK"</formula>
    </cfRule>
  </conditionalFormatting>
  <conditionalFormatting sqref="E55:AB55">
    <cfRule type="cellIs" dxfId="118" priority="117" operator="greaterThan">
      <formula>0</formula>
    </cfRule>
  </conditionalFormatting>
  <conditionalFormatting sqref="F54:G54 I54:J54 L54:M54 O54:P54 R54:S54 U54:V54 X54:Y54 AA54:AB54">
    <cfRule type="cellIs" dxfId="117" priority="115" stopIfTrue="1" operator="equal">
      <formula>"CHECK"</formula>
    </cfRule>
    <cfRule type="cellIs" dxfId="116" priority="116" stopIfTrue="1" operator="equal">
      <formula>"OK"</formula>
    </cfRule>
  </conditionalFormatting>
  <conditionalFormatting sqref="E59:AB59">
    <cfRule type="cellIs" dxfId="115" priority="114" operator="greaterThan">
      <formula>0</formula>
    </cfRule>
  </conditionalFormatting>
  <conditionalFormatting sqref="F58:G58 I58:J58 L58:M58 O58:P58 R58:S58 U58:V58 X58:Y58 AA58:AB58">
    <cfRule type="cellIs" dxfId="114" priority="112" stopIfTrue="1" operator="equal">
      <formula>"CHECK"</formula>
    </cfRule>
    <cfRule type="cellIs" dxfId="113" priority="113" stopIfTrue="1" operator="equal">
      <formula>"OK"</formula>
    </cfRule>
  </conditionalFormatting>
  <conditionalFormatting sqref="E63:AB63">
    <cfRule type="cellIs" dxfId="112" priority="111" operator="greaterThan">
      <formula>0</formula>
    </cfRule>
  </conditionalFormatting>
  <conditionalFormatting sqref="F62:G62 I62:J62 L62:M62 O62:P62 R62:S62 U62:V62 X62:Y62 AA62:AB62">
    <cfRule type="cellIs" dxfId="111" priority="109" stopIfTrue="1" operator="equal">
      <formula>"CHECK"</formula>
    </cfRule>
    <cfRule type="cellIs" dxfId="110" priority="110" stopIfTrue="1" operator="equal">
      <formula>"OK"</formula>
    </cfRule>
  </conditionalFormatting>
  <conditionalFormatting sqref="E67:AB67">
    <cfRule type="cellIs" dxfId="109" priority="108" operator="greaterThan">
      <formula>0</formula>
    </cfRule>
  </conditionalFormatting>
  <conditionalFormatting sqref="F66:G66 I66:J66 L66:M66 O66:P66 R66:S66 U66:V66 X66:Y66 AA66:AB66">
    <cfRule type="cellIs" dxfId="108" priority="106" stopIfTrue="1" operator="equal">
      <formula>"CHECK"</formula>
    </cfRule>
    <cfRule type="cellIs" dxfId="107" priority="107" stopIfTrue="1" operator="equal">
      <formula>"OK"</formula>
    </cfRule>
  </conditionalFormatting>
  <conditionalFormatting sqref="E71:AB71">
    <cfRule type="cellIs" dxfId="106" priority="105" operator="greaterThan">
      <formula>0</formula>
    </cfRule>
  </conditionalFormatting>
  <conditionalFormatting sqref="F70:G70 I70:J70 L70:M70 O70:P70 R70:S70 U70:V70 X70:Y70 AA70:AB70">
    <cfRule type="cellIs" dxfId="105" priority="103" stopIfTrue="1" operator="equal">
      <formula>"CHECK"</formula>
    </cfRule>
    <cfRule type="cellIs" dxfId="104" priority="104" stopIfTrue="1" operator="equal">
      <formula>"OK"</formula>
    </cfRule>
  </conditionalFormatting>
  <conditionalFormatting sqref="E75:AB75">
    <cfRule type="cellIs" dxfId="103" priority="102" operator="greaterThan">
      <formula>0</formula>
    </cfRule>
  </conditionalFormatting>
  <conditionalFormatting sqref="F74:G74 I74:J74 L74:M74 O74:P74 R74:S74 U74:V74 X74:Y74 AA74:AB74">
    <cfRule type="cellIs" dxfId="102" priority="100" stopIfTrue="1" operator="equal">
      <formula>"CHECK"</formula>
    </cfRule>
    <cfRule type="cellIs" dxfId="101" priority="101" stopIfTrue="1" operator="equal">
      <formula>"OK"</formula>
    </cfRule>
  </conditionalFormatting>
  <conditionalFormatting sqref="E79:AB79">
    <cfRule type="cellIs" dxfId="100" priority="99" operator="greaterThan">
      <formula>0</formula>
    </cfRule>
  </conditionalFormatting>
  <conditionalFormatting sqref="F78:G78 I78:J78 L78:M78 O78:P78 R78:S78 U78:V78 X78:Y78 AA78:AB78">
    <cfRule type="cellIs" dxfId="99" priority="97" stopIfTrue="1" operator="equal">
      <formula>"CHECK"</formula>
    </cfRule>
    <cfRule type="cellIs" dxfId="98" priority="98" stopIfTrue="1" operator="equal">
      <formula>"OK"</formula>
    </cfRule>
  </conditionalFormatting>
  <conditionalFormatting sqref="E83:AB83">
    <cfRule type="cellIs" dxfId="97" priority="96" operator="greaterThan">
      <formula>0</formula>
    </cfRule>
  </conditionalFormatting>
  <conditionalFormatting sqref="F82:G82 I82:J82 L82:M82 O82:P82 R82:S82 U82:V82 X82:Y82 AA82:AB82">
    <cfRule type="cellIs" dxfId="96" priority="94" stopIfTrue="1" operator="equal">
      <formula>"CHECK"</formula>
    </cfRule>
    <cfRule type="cellIs" dxfId="95" priority="95" stopIfTrue="1" operator="equal">
      <formula>"OK"</formula>
    </cfRule>
  </conditionalFormatting>
  <conditionalFormatting sqref="E87:AB87">
    <cfRule type="cellIs" dxfId="94" priority="93" operator="greaterThan">
      <formula>0</formula>
    </cfRule>
  </conditionalFormatting>
  <conditionalFormatting sqref="F86:G86 I86:J86 L86:M86 O86:P86 R86:S86 U86:V86 X86:Y86 AA86:AB86">
    <cfRule type="cellIs" dxfId="93" priority="91" stopIfTrue="1" operator="equal">
      <formula>"CHECK"</formula>
    </cfRule>
    <cfRule type="cellIs" dxfId="92" priority="92" stopIfTrue="1" operator="equal">
      <formula>"OK"</formula>
    </cfRule>
  </conditionalFormatting>
  <conditionalFormatting sqref="E91:AB91">
    <cfRule type="cellIs" dxfId="91" priority="90" operator="greaterThan">
      <formula>0</formula>
    </cfRule>
  </conditionalFormatting>
  <conditionalFormatting sqref="F90:G90 I90:J90 L90:M90 O90:P90 R90:S90 U90:V90 X90:Y90 AA90:AB90">
    <cfRule type="cellIs" dxfId="90" priority="88" stopIfTrue="1" operator="equal">
      <formula>"CHECK"</formula>
    </cfRule>
    <cfRule type="cellIs" dxfId="89" priority="89" stopIfTrue="1" operator="equal">
      <formula>"OK"</formula>
    </cfRule>
  </conditionalFormatting>
  <conditionalFormatting sqref="E95:AB95">
    <cfRule type="cellIs" dxfId="88" priority="87" operator="greaterThan">
      <formula>0</formula>
    </cfRule>
  </conditionalFormatting>
  <conditionalFormatting sqref="F94:G94 I94:J94 L94:M94 O94:P94 R94:S94 U94:V94 X94:Y94 AA94:AB94">
    <cfRule type="cellIs" dxfId="87" priority="85" stopIfTrue="1" operator="equal">
      <formula>"CHECK"</formula>
    </cfRule>
    <cfRule type="cellIs" dxfId="86" priority="86" stopIfTrue="1" operator="equal">
      <formula>"OK"</formula>
    </cfRule>
  </conditionalFormatting>
  <conditionalFormatting sqref="E99:AB99">
    <cfRule type="cellIs" dxfId="85" priority="84" operator="greaterThan">
      <formula>0</formula>
    </cfRule>
  </conditionalFormatting>
  <conditionalFormatting sqref="F98:G98 I98:J98 L98:M98 O98:P98 R98:S98 U98:V98 X98:Y98 AA98:AB98">
    <cfRule type="cellIs" dxfId="84" priority="82" stopIfTrue="1" operator="equal">
      <formula>"CHECK"</formula>
    </cfRule>
    <cfRule type="cellIs" dxfId="83" priority="83" stopIfTrue="1" operator="equal">
      <formula>"OK"</formula>
    </cfRule>
  </conditionalFormatting>
  <conditionalFormatting sqref="E103:AB103">
    <cfRule type="cellIs" dxfId="82" priority="81" operator="greaterThan">
      <formula>0</formula>
    </cfRule>
  </conditionalFormatting>
  <conditionalFormatting sqref="F102:G102 I102:J102 L102:M102 O102:P102 R102:S102 U102:V102 X102:Y102 AA102:AB102">
    <cfRule type="cellIs" dxfId="81" priority="79" stopIfTrue="1" operator="equal">
      <formula>"CHECK"</formula>
    </cfRule>
    <cfRule type="cellIs" dxfId="80" priority="80" stopIfTrue="1" operator="equal">
      <formula>"OK"</formula>
    </cfRule>
  </conditionalFormatting>
  <conditionalFormatting sqref="E107:AB107">
    <cfRule type="cellIs" dxfId="79" priority="78" operator="greaterThan">
      <formula>0</formula>
    </cfRule>
  </conditionalFormatting>
  <conditionalFormatting sqref="F106:G106 I106:J106 L106:M106 O106:P106 R106:S106 U106:V106 X106:Y106 AA106:AB106">
    <cfRule type="cellIs" dxfId="78" priority="76" stopIfTrue="1" operator="equal">
      <formula>"CHECK"</formula>
    </cfRule>
    <cfRule type="cellIs" dxfId="77" priority="77" stopIfTrue="1" operator="equal">
      <formula>"OK"</formula>
    </cfRule>
  </conditionalFormatting>
  <conditionalFormatting sqref="E111:AB111">
    <cfRule type="cellIs" dxfId="76" priority="75" operator="greaterThan">
      <formula>0</formula>
    </cfRule>
  </conditionalFormatting>
  <conditionalFormatting sqref="F110:G110 I110:J110 L110:M110 O110:P110 R110:S110 U110:V110 X110:Y110 AA110:AB110">
    <cfRule type="cellIs" dxfId="75" priority="73" stopIfTrue="1" operator="equal">
      <formula>"CHECK"</formula>
    </cfRule>
    <cfRule type="cellIs" dxfId="74" priority="74" stopIfTrue="1" operator="equal">
      <formula>"OK"</formula>
    </cfRule>
  </conditionalFormatting>
  <conditionalFormatting sqref="E115:AB115">
    <cfRule type="cellIs" dxfId="73" priority="72" operator="greaterThan">
      <formula>0</formula>
    </cfRule>
  </conditionalFormatting>
  <conditionalFormatting sqref="F114:G114 I114:J114 L114:M114 O114:P114 R114:S114 U114:V114 X114:Y114 AA114:AB114">
    <cfRule type="cellIs" dxfId="72" priority="70" stopIfTrue="1" operator="equal">
      <formula>"CHECK"</formula>
    </cfRule>
    <cfRule type="cellIs" dxfId="71" priority="71" stopIfTrue="1" operator="equal">
      <formula>"OK"</formula>
    </cfRule>
  </conditionalFormatting>
  <conditionalFormatting sqref="E119:AB119">
    <cfRule type="cellIs" dxfId="70" priority="69" operator="greaterThan">
      <formula>0</formula>
    </cfRule>
  </conditionalFormatting>
  <conditionalFormatting sqref="F118:G118 I118:J118 L118:M118 O118:P118 R118:S118 U118:V118 X118:Y118 AA118:AB118">
    <cfRule type="cellIs" dxfId="69" priority="67" stopIfTrue="1" operator="equal">
      <formula>"CHECK"</formula>
    </cfRule>
    <cfRule type="cellIs" dxfId="68" priority="68" stopIfTrue="1" operator="equal">
      <formula>"OK"</formula>
    </cfRule>
  </conditionalFormatting>
  <conditionalFormatting sqref="E123:AB123">
    <cfRule type="cellIs" dxfId="67" priority="66" operator="greaterThan">
      <formula>0</formula>
    </cfRule>
  </conditionalFormatting>
  <conditionalFormatting sqref="F122:G122 I122:J122 L122:M122 O122:P122 R122:S122 U122:V122 X122:Y122 AA122:AB122">
    <cfRule type="cellIs" dxfId="66" priority="64" stopIfTrue="1" operator="equal">
      <formula>"CHECK"</formula>
    </cfRule>
    <cfRule type="cellIs" dxfId="65" priority="65" stopIfTrue="1" operator="equal">
      <formula>"OK"</formula>
    </cfRule>
  </conditionalFormatting>
  <conditionalFormatting sqref="E127:AB127">
    <cfRule type="cellIs" dxfId="64" priority="63" operator="greaterThan">
      <formula>0</formula>
    </cfRule>
  </conditionalFormatting>
  <conditionalFormatting sqref="F126:G126 I126:J126 L126:M126 O126:P126 R126:S126 U126:V126 X126:Y126 AA126:AB126">
    <cfRule type="cellIs" dxfId="63" priority="61" stopIfTrue="1" operator="equal">
      <formula>"CHECK"</formula>
    </cfRule>
    <cfRule type="cellIs" dxfId="62" priority="62" stopIfTrue="1" operator="equal">
      <formula>"OK"</formula>
    </cfRule>
  </conditionalFormatting>
  <conditionalFormatting sqref="E131:AB131">
    <cfRule type="cellIs" dxfId="61" priority="60" operator="greaterThan">
      <formula>0</formula>
    </cfRule>
  </conditionalFormatting>
  <conditionalFormatting sqref="F130:G130 I130:J130 L130:M130 O130:P130 R130:S130 U130:V130 X130:Y130 AA130:AB130">
    <cfRule type="cellIs" dxfId="60" priority="58" stopIfTrue="1" operator="equal">
      <formula>"CHECK"</formula>
    </cfRule>
    <cfRule type="cellIs" dxfId="59" priority="59" stopIfTrue="1" operator="equal">
      <formula>"OK"</formula>
    </cfRule>
  </conditionalFormatting>
  <conditionalFormatting sqref="E135:AB135">
    <cfRule type="cellIs" dxfId="58" priority="57" operator="greaterThan">
      <formula>0</formula>
    </cfRule>
  </conditionalFormatting>
  <conditionalFormatting sqref="F134:G134 I134:J134 L134:M134 O134:P134 R134:S134 U134:V134 X134:Y134 AA134:AB134">
    <cfRule type="cellIs" dxfId="57" priority="55" stopIfTrue="1" operator="equal">
      <formula>"CHECK"</formula>
    </cfRule>
    <cfRule type="cellIs" dxfId="56" priority="56" stopIfTrue="1" operator="equal">
      <formula>"OK"</formula>
    </cfRule>
  </conditionalFormatting>
  <conditionalFormatting sqref="E139:AB139">
    <cfRule type="cellIs" dxfId="55" priority="54" operator="greaterThan">
      <formula>0</formula>
    </cfRule>
  </conditionalFormatting>
  <conditionalFormatting sqref="F138:G138 I138:J138 L138:M138 O138:P138 R138:S138 U138:V138 X138:Y138 AA138:AB138">
    <cfRule type="cellIs" dxfId="54" priority="52" stopIfTrue="1" operator="equal">
      <formula>"CHECK"</formula>
    </cfRule>
    <cfRule type="cellIs" dxfId="53" priority="53" stopIfTrue="1" operator="equal">
      <formula>"OK"</formula>
    </cfRule>
  </conditionalFormatting>
  <conditionalFormatting sqref="E143:AB143">
    <cfRule type="cellIs" dxfId="52" priority="51" operator="greaterThan">
      <formula>0</formula>
    </cfRule>
  </conditionalFormatting>
  <conditionalFormatting sqref="F142:G142 I142:J142 L142:M142 O142:P142 R142:S142 U142:V142 X142:Y142 AA142:AB142">
    <cfRule type="cellIs" dxfId="51" priority="49" stopIfTrue="1" operator="equal">
      <formula>"CHECK"</formula>
    </cfRule>
    <cfRule type="cellIs" dxfId="50" priority="50" stopIfTrue="1" operator="equal">
      <formula>"OK"</formula>
    </cfRule>
  </conditionalFormatting>
  <conditionalFormatting sqref="E147:AB147">
    <cfRule type="cellIs" dxfId="49" priority="48" operator="greaterThan">
      <formula>0</formula>
    </cfRule>
  </conditionalFormatting>
  <conditionalFormatting sqref="F146:G146 I146:J146 L146:M146 O146:P146 R146:S146 U146:V146 X146:Y146 AA146:AB146">
    <cfRule type="cellIs" dxfId="48" priority="46" stopIfTrue="1" operator="equal">
      <formula>"CHECK"</formula>
    </cfRule>
    <cfRule type="cellIs" dxfId="47" priority="47" stopIfTrue="1" operator="equal">
      <formula>"OK"</formula>
    </cfRule>
  </conditionalFormatting>
  <conditionalFormatting sqref="E151:AB151">
    <cfRule type="cellIs" dxfId="46" priority="45" operator="greaterThan">
      <formula>0</formula>
    </cfRule>
  </conditionalFormatting>
  <conditionalFormatting sqref="F150:G150 I150:J150 L150:M150 O150:P150 R150:S150 U150:V150 X150:Y150 AA150:AB150">
    <cfRule type="cellIs" dxfId="45" priority="43" stopIfTrue="1" operator="equal">
      <formula>"CHECK"</formula>
    </cfRule>
    <cfRule type="cellIs" dxfId="44" priority="44" stopIfTrue="1" operator="equal">
      <formula>"OK"</formula>
    </cfRule>
  </conditionalFormatting>
  <conditionalFormatting sqref="E155:AB155">
    <cfRule type="cellIs" dxfId="43" priority="42" operator="greaterThan">
      <formula>0</formula>
    </cfRule>
  </conditionalFormatting>
  <conditionalFormatting sqref="F154:G154 I154:J154 L154:M154 O154:P154 R154:S154 U154:V154 X154:Y154 AA154:AB154">
    <cfRule type="cellIs" dxfId="42" priority="40" stopIfTrue="1" operator="equal">
      <formula>"CHECK"</formula>
    </cfRule>
    <cfRule type="cellIs" dxfId="41" priority="41" stopIfTrue="1" operator="equal">
      <formula>"OK"</formula>
    </cfRule>
  </conditionalFormatting>
  <conditionalFormatting sqref="E159:AB159">
    <cfRule type="cellIs" dxfId="40" priority="39" operator="greaterThan">
      <formula>0</formula>
    </cfRule>
  </conditionalFormatting>
  <conditionalFormatting sqref="F158:G158 I158:J158 L158:M158 O158:P158 R158:S158 U158:V158 X158:Y158 AA158:AB158">
    <cfRule type="cellIs" dxfId="39" priority="37" stopIfTrue="1" operator="equal">
      <formula>"CHECK"</formula>
    </cfRule>
    <cfRule type="cellIs" dxfId="38" priority="38" stopIfTrue="1" operator="equal">
      <formula>"OK"</formula>
    </cfRule>
  </conditionalFormatting>
  <conditionalFormatting sqref="E163:AB163">
    <cfRule type="cellIs" dxfId="37" priority="36" operator="greaterThan">
      <formula>0</formula>
    </cfRule>
  </conditionalFormatting>
  <conditionalFormatting sqref="F162:G162 I162:J162 L162:M162 O162:P162 R162:S162 U162:V162 X162:Y162 AA162:AB162">
    <cfRule type="cellIs" dxfId="36" priority="34" stopIfTrue="1" operator="equal">
      <formula>"CHECK"</formula>
    </cfRule>
    <cfRule type="cellIs" dxfId="35" priority="35" stopIfTrue="1" operator="equal">
      <formula>"OK"</formula>
    </cfRule>
  </conditionalFormatting>
  <conditionalFormatting sqref="E167:AB167">
    <cfRule type="cellIs" dxfId="34" priority="33" operator="greaterThan">
      <formula>0</formula>
    </cfRule>
  </conditionalFormatting>
  <conditionalFormatting sqref="F166:G166 I166:J166 L166:M166 O166:P166 R166:S166 U166:V166 X166:Y166 AA166:AB166">
    <cfRule type="cellIs" dxfId="33" priority="31" stopIfTrue="1" operator="equal">
      <formula>"CHECK"</formula>
    </cfRule>
    <cfRule type="cellIs" dxfId="32" priority="32" stopIfTrue="1" operator="equal">
      <formula>"OK"</formula>
    </cfRule>
  </conditionalFormatting>
  <conditionalFormatting sqref="E171:AB171">
    <cfRule type="cellIs" dxfId="31" priority="30" operator="greaterThan">
      <formula>0</formula>
    </cfRule>
  </conditionalFormatting>
  <conditionalFormatting sqref="F170:G170 I170:J170 L170:M170 O170:P170 R170:S170 U170:V170 X170:Y170 AA170:AB170">
    <cfRule type="cellIs" dxfId="30" priority="28" stopIfTrue="1" operator="equal">
      <formula>"CHECK"</formula>
    </cfRule>
    <cfRule type="cellIs" dxfId="29" priority="29" stopIfTrue="1" operator="equal">
      <formula>"OK"</formula>
    </cfRule>
  </conditionalFormatting>
  <conditionalFormatting sqref="E175:AB175">
    <cfRule type="cellIs" dxfId="28" priority="27" operator="greaterThan">
      <formula>0</formula>
    </cfRule>
  </conditionalFormatting>
  <conditionalFormatting sqref="F174:G174 I174:J174 L174:M174 O174:P174 R174:S174 U174:V174 X174:Y174 AA174:AB174">
    <cfRule type="cellIs" dxfId="27" priority="25" stopIfTrue="1" operator="equal">
      <formula>"CHECK"</formula>
    </cfRule>
    <cfRule type="cellIs" dxfId="26" priority="26" stopIfTrue="1" operator="equal">
      <formula>"OK"</formula>
    </cfRule>
  </conditionalFormatting>
  <conditionalFormatting sqref="E179:AB179">
    <cfRule type="cellIs" dxfId="25" priority="24" operator="greaterThan">
      <formula>0</formula>
    </cfRule>
  </conditionalFormatting>
  <conditionalFormatting sqref="F178:G178 I178:J178 L178:M178 O178:P178 R178:S178 U178:V178 X178:Y178 AA178:AB178">
    <cfRule type="cellIs" dxfId="24" priority="22" stopIfTrue="1" operator="equal">
      <formula>"CHECK"</formula>
    </cfRule>
    <cfRule type="cellIs" dxfId="23" priority="23" stopIfTrue="1" operator="equal">
      <formula>"OK"</formula>
    </cfRule>
  </conditionalFormatting>
  <conditionalFormatting sqref="E183:AB183">
    <cfRule type="cellIs" dxfId="22" priority="21" operator="greaterThan">
      <formula>0</formula>
    </cfRule>
  </conditionalFormatting>
  <conditionalFormatting sqref="F182:G182 I182:J182 L182:M182 O182:P182 R182:S182 U182:V182 X182:Y182 AA182:AB182">
    <cfRule type="cellIs" dxfId="21" priority="19" stopIfTrue="1" operator="equal">
      <formula>"CHECK"</formula>
    </cfRule>
    <cfRule type="cellIs" dxfId="20" priority="20" stopIfTrue="1" operator="equal">
      <formula>"OK"</formula>
    </cfRule>
  </conditionalFormatting>
  <conditionalFormatting sqref="E187:AB187">
    <cfRule type="cellIs" dxfId="19" priority="18" operator="greaterThan">
      <formula>0</formula>
    </cfRule>
  </conditionalFormatting>
  <conditionalFormatting sqref="F186:G186 I186:J186 L186:M186 O186:P186 R186:S186 U186:V186 X186:Y186 AA186:AB186">
    <cfRule type="cellIs" dxfId="18" priority="16" stopIfTrue="1" operator="equal">
      <formula>"CHECK"</formula>
    </cfRule>
    <cfRule type="cellIs" dxfId="17" priority="17" stopIfTrue="1" operator="equal">
      <formula>"OK"</formula>
    </cfRule>
  </conditionalFormatting>
  <conditionalFormatting sqref="E191:AB191">
    <cfRule type="cellIs" dxfId="16" priority="15" operator="greaterThan">
      <formula>0</formula>
    </cfRule>
  </conditionalFormatting>
  <conditionalFormatting sqref="F190:G190 I190:J190 L190:M190 O190:P190 R190:S190 U190:V190 X190:Y190 AA190:AB190">
    <cfRule type="cellIs" dxfId="15" priority="13" stopIfTrue="1" operator="equal">
      <formula>"CHECK"</formula>
    </cfRule>
    <cfRule type="cellIs" dxfId="14" priority="14" stopIfTrue="1" operator="equal">
      <formula>"OK"</formula>
    </cfRule>
  </conditionalFormatting>
  <conditionalFormatting sqref="E195:AB195">
    <cfRule type="cellIs" dxfId="13" priority="12" operator="greaterThan">
      <formula>0</formula>
    </cfRule>
  </conditionalFormatting>
  <conditionalFormatting sqref="F194:G194 I194:J194 L194:M194 O194:P194 R194:S194 U194:V194 X194:Y194 AA194:AB194">
    <cfRule type="cellIs" dxfId="12" priority="10" stopIfTrue="1" operator="equal">
      <formula>"CHECK"</formula>
    </cfRule>
    <cfRule type="cellIs" dxfId="11" priority="11" stopIfTrue="1" operator="equal">
      <formula>"OK"</formula>
    </cfRule>
  </conditionalFormatting>
  <conditionalFormatting sqref="E199:AB199">
    <cfRule type="cellIs" dxfId="10" priority="9" operator="greaterThan">
      <formula>0</formula>
    </cfRule>
  </conditionalFormatting>
  <conditionalFormatting sqref="F198:G198 I198:J198 L198:M198 O198:P198 R198:S198 U198:V198 X198:Y198 AA198:AB198">
    <cfRule type="cellIs" dxfId="9" priority="7" stopIfTrue="1" operator="equal">
      <formula>"CHECK"</formula>
    </cfRule>
    <cfRule type="cellIs" dxfId="8" priority="8" stopIfTrue="1" operator="equal">
      <formula>"OK"</formula>
    </cfRule>
  </conditionalFormatting>
  <conditionalFormatting sqref="E203:AB203">
    <cfRule type="cellIs" dxfId="7" priority="6" operator="greaterThan">
      <formula>0</formula>
    </cfRule>
  </conditionalFormatting>
  <conditionalFormatting sqref="F202:G202 I202:J202 L202:M202 O202:P202 R202:S202 U202:V202 X202:Y202 AA202:AB202">
    <cfRule type="cellIs" dxfId="6" priority="4" stopIfTrue="1" operator="equal">
      <formula>"CHECK"</formula>
    </cfRule>
    <cfRule type="cellIs" dxfId="5" priority="5" stopIfTrue="1" operator="equal">
      <formula>"OK"</formula>
    </cfRule>
  </conditionalFormatting>
  <conditionalFormatting sqref="E207:AB207">
    <cfRule type="cellIs" dxfId="4" priority="3" operator="greaterThan">
      <formula>0</formula>
    </cfRule>
  </conditionalFormatting>
  <conditionalFormatting sqref="F206:G206 I206:J206 L206:M206 O206:P206 R206:S206 U206:V206 X206:Y206 AA206:AB206">
    <cfRule type="cellIs" dxfId="3" priority="1" stopIfTrue="1" operator="equal">
      <formula>"CHECK"</formula>
    </cfRule>
    <cfRule type="cellIs" dxfId="2" priority="2" stopIfTrue="1" operator="equal">
      <formula>"OK"</formula>
    </cfRule>
  </conditionalFormatting>
  <dataValidations disablePrompts="1" xWindow="41" yWindow="234" count="1">
    <dataValidation allowBlank="1" showInputMessage="1" showErrorMessage="1" promptTitle="     DATA INPUT" prompt="PLEASE ENTER THE NUMBER OF THE FIRST LANE TO BE USED. ALL OTHER LANES WILL NUMBER AUTOMATICALLY AS TEAM NAMES ARE ENTERED. _x000a_NO NUMBER &amp; THE NAME REMAINS BLANK AND NO POINTS WILL BE ALLOCATED." sqref="F5:G5"/>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8"/>
  <sheetViews>
    <sheetView workbookViewId="0">
      <pane xSplit="1" ySplit="4" topLeftCell="AF5" activePane="bottomRight" state="frozen"/>
      <selection pane="topRight" activeCell="B1" sqref="B1"/>
      <selection pane="bottomLeft" activeCell="A5" sqref="A5"/>
      <selection pane="bottomRight" activeCell="AI7" sqref="AI7"/>
    </sheetView>
  </sheetViews>
  <sheetFormatPr baseColWidth="10" defaultColWidth="11" defaultRowHeight="12" x14ac:dyDescent="0"/>
  <cols>
    <col min="1" max="1" width="3.6640625" style="1" bestFit="1" customWidth="1"/>
    <col min="2" max="2" width="7.83203125" style="1" bestFit="1" customWidth="1"/>
    <col min="3" max="3" width="8.83203125" style="1" bestFit="1" customWidth="1"/>
    <col min="4" max="4" width="5.1640625" style="1" bestFit="1" customWidth="1"/>
    <col min="5" max="5" width="5.6640625" style="1" bestFit="1" customWidth="1"/>
    <col min="6" max="6" width="12.1640625" style="1" bestFit="1" customWidth="1"/>
    <col min="7" max="7" width="7.83203125" style="1" bestFit="1" customWidth="1"/>
    <col min="8" max="8" width="8.83203125" style="1" bestFit="1" customWidth="1"/>
    <col min="9" max="9" width="5.1640625" style="1" bestFit="1" customWidth="1"/>
    <col min="10" max="10" width="5.6640625" style="1" bestFit="1" customWidth="1"/>
    <col min="11" max="11" width="12.1640625" style="1" bestFit="1" customWidth="1"/>
    <col min="12" max="12" width="7.83203125" style="1" bestFit="1" customWidth="1"/>
    <col min="13" max="13" width="8.83203125" style="1" bestFit="1" customWidth="1"/>
    <col min="14" max="14" width="5.1640625" style="1" bestFit="1" customWidth="1"/>
    <col min="15" max="15" width="5.6640625" style="1" bestFit="1" customWidth="1"/>
    <col min="16" max="16" width="12.1640625" style="1" bestFit="1" customWidth="1"/>
    <col min="17" max="17" width="7.83203125" style="1" bestFit="1" customWidth="1"/>
    <col min="18" max="18" width="8.83203125" style="1" bestFit="1" customWidth="1"/>
    <col min="19" max="19" width="5.1640625" style="1" bestFit="1" customWidth="1"/>
    <col min="20" max="20" width="5.6640625" style="1" bestFit="1" customWidth="1"/>
    <col min="21" max="21" width="12.1640625" style="1" bestFit="1" customWidth="1"/>
    <col min="22" max="22" width="7.83203125" style="1" bestFit="1" customWidth="1"/>
    <col min="23" max="23" width="8.83203125" style="1" bestFit="1" customWidth="1"/>
    <col min="24" max="24" width="5.1640625" style="1" bestFit="1" customWidth="1"/>
    <col min="25" max="25" width="5.6640625" style="1" bestFit="1" customWidth="1"/>
    <col min="26" max="26" width="12.1640625" style="1" bestFit="1" customWidth="1"/>
    <col min="27" max="27" width="7.83203125" style="1" bestFit="1" customWidth="1"/>
    <col min="28" max="28" width="8.83203125" style="1" bestFit="1" customWidth="1"/>
    <col min="29" max="29" width="5.1640625" style="1" bestFit="1" customWidth="1"/>
    <col min="30" max="30" width="5.6640625" style="1" bestFit="1" customWidth="1"/>
    <col min="31" max="31" width="12.1640625" style="1" bestFit="1" customWidth="1"/>
    <col min="32" max="37" width="11" style="1"/>
    <col min="38" max="39" width="14.83203125" style="1" bestFit="1" customWidth="1"/>
    <col min="40" max="40" width="15.5" style="1" bestFit="1" customWidth="1"/>
    <col min="41" max="16384" width="11" style="1"/>
  </cols>
  <sheetData>
    <row r="1" spans="1:54" ht="15.75">
      <c r="A1" s="47"/>
      <c r="B1" s="603" t="s">
        <v>0</v>
      </c>
      <c r="C1" s="604"/>
      <c r="D1" s="604"/>
      <c r="E1" s="604"/>
      <c r="F1" s="604"/>
      <c r="G1" s="604"/>
      <c r="H1" s="604"/>
      <c r="I1" s="604"/>
      <c r="J1" s="604"/>
      <c r="K1" s="604"/>
      <c r="L1" s="604"/>
      <c r="M1" s="604"/>
      <c r="N1" s="604"/>
      <c r="O1" s="604"/>
      <c r="P1" s="605"/>
      <c r="Q1" s="606" t="s">
        <v>1</v>
      </c>
      <c r="R1" s="607"/>
      <c r="S1" s="607"/>
      <c r="T1" s="607"/>
      <c r="U1" s="607"/>
      <c r="V1" s="607"/>
      <c r="W1" s="607"/>
      <c r="X1" s="607"/>
      <c r="Y1" s="607"/>
      <c r="Z1" s="607"/>
      <c r="AA1" s="607"/>
      <c r="AB1" s="607"/>
      <c r="AC1" s="607"/>
      <c r="AD1" s="607"/>
      <c r="AE1" s="608"/>
      <c r="AK1" s="2"/>
      <c r="AL1" s="2"/>
      <c r="AM1" s="2"/>
      <c r="AU1"/>
      <c r="AV1"/>
      <c r="AW1"/>
      <c r="AX1"/>
      <c r="AY1"/>
      <c r="AZ1"/>
    </row>
    <row r="2" spans="1:54" ht="16.5" thickBot="1">
      <c r="A2" s="47"/>
      <c r="B2" s="63"/>
      <c r="C2" s="64"/>
      <c r="D2" s="64"/>
      <c r="E2" s="64"/>
      <c r="F2" s="64"/>
      <c r="G2" s="64"/>
      <c r="H2" s="64"/>
      <c r="I2" s="64"/>
      <c r="J2" s="64"/>
      <c r="K2" s="64"/>
      <c r="L2" s="64"/>
      <c r="M2" s="64"/>
      <c r="N2" s="64"/>
      <c r="O2" s="64"/>
      <c r="P2" s="65"/>
      <c r="Q2" s="60"/>
      <c r="R2" s="61"/>
      <c r="S2" s="61"/>
      <c r="T2" s="61"/>
      <c r="U2" s="61"/>
      <c r="V2" s="61"/>
      <c r="W2" s="61"/>
      <c r="X2" s="61"/>
      <c r="Y2" s="61"/>
      <c r="Z2" s="61"/>
      <c r="AA2" s="61"/>
      <c r="AB2" s="61"/>
      <c r="AC2" s="61"/>
      <c r="AD2" s="61"/>
      <c r="AE2" s="62"/>
      <c r="AK2" s="2"/>
      <c r="AL2" s="2"/>
      <c r="AM2" s="2"/>
      <c r="AU2" t="s">
        <v>123</v>
      </c>
      <c r="AV2" t="s">
        <v>23</v>
      </c>
      <c r="AW2" t="s">
        <v>31</v>
      </c>
      <c r="AX2" t="s">
        <v>27</v>
      </c>
      <c r="AY2" t="s">
        <v>12</v>
      </c>
      <c r="AZ2"/>
    </row>
    <row r="3" spans="1:54" ht="16.5" thickBot="1">
      <c r="A3" s="47"/>
      <c r="B3" s="609" t="s">
        <v>3</v>
      </c>
      <c r="C3" s="610"/>
      <c r="D3" s="610"/>
      <c r="E3" s="610"/>
      <c r="F3" s="611"/>
      <c r="G3" s="612" t="s">
        <v>4</v>
      </c>
      <c r="H3" s="613"/>
      <c r="I3" s="610"/>
      <c r="J3" s="610"/>
      <c r="K3" s="611"/>
      <c r="L3" s="612" t="s">
        <v>5</v>
      </c>
      <c r="M3" s="613"/>
      <c r="N3" s="610"/>
      <c r="O3" s="610"/>
      <c r="P3" s="611"/>
      <c r="Q3" s="614" t="s">
        <v>3</v>
      </c>
      <c r="R3" s="615"/>
      <c r="S3" s="615"/>
      <c r="T3" s="615"/>
      <c r="U3" s="616"/>
      <c r="V3" s="617" t="s">
        <v>4</v>
      </c>
      <c r="W3" s="618"/>
      <c r="X3" s="615"/>
      <c r="Y3" s="615"/>
      <c r="Z3" s="616"/>
      <c r="AA3" s="617" t="s">
        <v>5</v>
      </c>
      <c r="AB3" s="618"/>
      <c r="AC3" s="615"/>
      <c r="AD3" s="615"/>
      <c r="AE3" s="616"/>
      <c r="AK3" s="2"/>
      <c r="AL3" s="2"/>
      <c r="AM3" s="2"/>
      <c r="AU3" t="s">
        <v>174</v>
      </c>
      <c r="AV3" t="s">
        <v>16</v>
      </c>
      <c r="AW3" t="s">
        <v>19</v>
      </c>
      <c r="AX3" t="s">
        <v>23</v>
      </c>
      <c r="AY3" t="s">
        <v>28</v>
      </c>
      <c r="AZ3"/>
    </row>
    <row r="4" spans="1:54" ht="16.5" thickBot="1">
      <c r="A4" s="47"/>
      <c r="B4" s="48" t="s">
        <v>84</v>
      </c>
      <c r="C4" s="49" t="s">
        <v>6</v>
      </c>
      <c r="D4" s="49" t="s">
        <v>7</v>
      </c>
      <c r="E4" s="49" t="s">
        <v>8</v>
      </c>
      <c r="F4" s="50" t="s">
        <v>9</v>
      </c>
      <c r="G4" s="51" t="s">
        <v>84</v>
      </c>
      <c r="H4" s="49" t="s">
        <v>6</v>
      </c>
      <c r="I4" s="49" t="s">
        <v>7</v>
      </c>
      <c r="J4" s="49" t="s">
        <v>8</v>
      </c>
      <c r="K4" s="50" t="s">
        <v>9</v>
      </c>
      <c r="L4" s="51" t="s">
        <v>84</v>
      </c>
      <c r="M4" s="49" t="s">
        <v>6</v>
      </c>
      <c r="N4" s="49" t="s">
        <v>7</v>
      </c>
      <c r="O4" s="49" t="s">
        <v>8</v>
      </c>
      <c r="P4" s="50" t="s">
        <v>9</v>
      </c>
      <c r="Q4" s="52" t="s">
        <v>84</v>
      </c>
      <c r="R4" s="53" t="s">
        <v>6</v>
      </c>
      <c r="S4" s="53" t="s">
        <v>7</v>
      </c>
      <c r="T4" s="53" t="s">
        <v>8</v>
      </c>
      <c r="U4" s="54" t="s">
        <v>9</v>
      </c>
      <c r="V4" s="52" t="s">
        <v>84</v>
      </c>
      <c r="W4" s="53" t="s">
        <v>6</v>
      </c>
      <c r="X4" s="53" t="s">
        <v>7</v>
      </c>
      <c r="Y4" s="53" t="s">
        <v>8</v>
      </c>
      <c r="Z4" s="54" t="s">
        <v>9</v>
      </c>
      <c r="AA4" s="52" t="s">
        <v>84</v>
      </c>
      <c r="AB4" s="53" t="s">
        <v>6</v>
      </c>
      <c r="AC4" s="53" t="s">
        <v>7</v>
      </c>
      <c r="AD4" s="53" t="s">
        <v>8</v>
      </c>
      <c r="AE4" s="54" t="s">
        <v>9</v>
      </c>
      <c r="AG4" s="4" t="s">
        <v>11</v>
      </c>
      <c r="AH4" s="75" t="s">
        <v>79</v>
      </c>
      <c r="AI4" s="159" t="s">
        <v>98</v>
      </c>
      <c r="AJ4" s="3" t="s">
        <v>10</v>
      </c>
      <c r="AK4" s="3" t="s">
        <v>70</v>
      </c>
      <c r="AL4" s="55" t="s">
        <v>47</v>
      </c>
      <c r="AM4" s="162" t="s">
        <v>148</v>
      </c>
      <c r="AN4" s="71" t="s">
        <v>6</v>
      </c>
      <c r="AO4" s="78" t="s">
        <v>20</v>
      </c>
      <c r="AQ4" s="222" t="s">
        <v>148</v>
      </c>
      <c r="AR4" s="71" t="s">
        <v>6</v>
      </c>
      <c r="AS4" s="72" t="s">
        <v>22</v>
      </c>
      <c r="AU4" s="223" t="s">
        <v>175</v>
      </c>
      <c r="AV4" s="224" t="s">
        <v>176</v>
      </c>
      <c r="AW4" s="224" t="s">
        <v>177</v>
      </c>
      <c r="AX4" s="224" t="s">
        <v>178</v>
      </c>
      <c r="AY4" s="225" t="s">
        <v>179</v>
      </c>
      <c r="AZ4"/>
      <c r="BA4" s="107" t="s">
        <v>131</v>
      </c>
      <c r="BB4" s="108" t="s">
        <v>132</v>
      </c>
    </row>
    <row r="5" spans="1:54" ht="15.75">
      <c r="A5" s="47">
        <v>1</v>
      </c>
      <c r="B5" s="5">
        <v>1</v>
      </c>
      <c r="C5" s="6" t="s">
        <v>12</v>
      </c>
      <c r="D5" s="6" t="s">
        <v>13</v>
      </c>
      <c r="E5" s="6" t="s">
        <v>14</v>
      </c>
      <c r="F5" s="7" t="s">
        <v>15</v>
      </c>
      <c r="G5" s="5">
        <v>1</v>
      </c>
      <c r="H5" s="6" t="s">
        <v>12</v>
      </c>
      <c r="I5" s="6" t="s">
        <v>13</v>
      </c>
      <c r="J5" s="6" t="s">
        <v>14</v>
      </c>
      <c r="K5" s="7" t="s">
        <v>15</v>
      </c>
      <c r="L5" s="5">
        <v>1</v>
      </c>
      <c r="M5" s="6" t="s">
        <v>12</v>
      </c>
      <c r="N5" s="6" t="s">
        <v>13</v>
      </c>
      <c r="O5" s="6" t="s">
        <v>14</v>
      </c>
      <c r="P5" s="7" t="s">
        <v>15</v>
      </c>
      <c r="Q5" s="8">
        <v>1</v>
      </c>
      <c r="R5" s="9" t="s">
        <v>16</v>
      </c>
      <c r="S5" s="6" t="s">
        <v>13</v>
      </c>
      <c r="T5" s="6" t="s">
        <v>17</v>
      </c>
      <c r="U5" s="7" t="s">
        <v>18</v>
      </c>
      <c r="V5" s="5">
        <v>1</v>
      </c>
      <c r="W5" s="6" t="s">
        <v>19</v>
      </c>
      <c r="X5" s="6" t="s">
        <v>13</v>
      </c>
      <c r="Y5" s="6" t="s">
        <v>17</v>
      </c>
      <c r="Z5" s="7" t="s">
        <v>15</v>
      </c>
      <c r="AA5" s="5">
        <v>1</v>
      </c>
      <c r="AB5" s="6" t="s">
        <v>19</v>
      </c>
      <c r="AC5" s="6" t="s">
        <v>13</v>
      </c>
      <c r="AD5" s="6" t="s">
        <v>17</v>
      </c>
      <c r="AE5" s="7" t="s">
        <v>15</v>
      </c>
      <c r="AG5" s="11">
        <v>1</v>
      </c>
      <c r="AH5" s="76" t="s">
        <v>22</v>
      </c>
      <c r="AI5" s="160">
        <v>42819</v>
      </c>
      <c r="AJ5" s="10" t="s">
        <v>20</v>
      </c>
      <c r="AK5" s="10">
        <v>1</v>
      </c>
      <c r="AL5" s="56" t="s">
        <v>137</v>
      </c>
      <c r="AM5" s="163">
        <v>9</v>
      </c>
      <c r="AN5" s="73" t="s">
        <v>16</v>
      </c>
      <c r="AO5" s="220">
        <v>9</v>
      </c>
      <c r="AQ5" s="165">
        <v>9</v>
      </c>
      <c r="AR5" s="73" t="s">
        <v>23</v>
      </c>
      <c r="AS5" s="220">
        <v>11</v>
      </c>
      <c r="AU5" s="226" t="s">
        <v>16</v>
      </c>
      <c r="AV5" s="227">
        <v>1</v>
      </c>
      <c r="AW5" s="227">
        <v>1</v>
      </c>
      <c r="AX5" s="227">
        <v>1</v>
      </c>
      <c r="AY5" s="228">
        <v>1</v>
      </c>
      <c r="AZ5" t="s">
        <v>174</v>
      </c>
      <c r="BA5" s="109">
        <v>1.1000000000000001</v>
      </c>
      <c r="BB5" s="110">
        <v>1</v>
      </c>
    </row>
    <row r="6" spans="1:54" ht="16.5" thickBot="1">
      <c r="A6" s="47">
        <v>2</v>
      </c>
      <c r="B6" s="8">
        <v>2</v>
      </c>
      <c r="C6" s="12" t="s">
        <v>12</v>
      </c>
      <c r="D6" s="12" t="s">
        <v>21</v>
      </c>
      <c r="E6" s="12" t="s">
        <v>14</v>
      </c>
      <c r="F6" s="13" t="s">
        <v>15</v>
      </c>
      <c r="G6" s="8">
        <v>2</v>
      </c>
      <c r="H6" s="12" t="s">
        <v>12</v>
      </c>
      <c r="I6" s="12" t="s">
        <v>21</v>
      </c>
      <c r="J6" s="12" t="s">
        <v>14</v>
      </c>
      <c r="K6" s="13" t="s">
        <v>15</v>
      </c>
      <c r="L6" s="8">
        <v>2</v>
      </c>
      <c r="M6" s="12" t="s">
        <v>12</v>
      </c>
      <c r="N6" s="12" t="s">
        <v>21</v>
      </c>
      <c r="O6" s="12" t="s">
        <v>14</v>
      </c>
      <c r="P6" s="13" t="s">
        <v>15</v>
      </c>
      <c r="Q6" s="8">
        <v>2</v>
      </c>
      <c r="R6" s="14" t="s">
        <v>16</v>
      </c>
      <c r="S6" s="12" t="s">
        <v>21</v>
      </c>
      <c r="T6" s="12" t="s">
        <v>17</v>
      </c>
      <c r="U6" s="13" t="s">
        <v>18</v>
      </c>
      <c r="V6" s="8">
        <v>2</v>
      </c>
      <c r="W6" s="12" t="s">
        <v>19</v>
      </c>
      <c r="X6" s="12" t="s">
        <v>21</v>
      </c>
      <c r="Y6" s="12" t="s">
        <v>17</v>
      </c>
      <c r="Z6" s="13" t="s">
        <v>15</v>
      </c>
      <c r="AA6" s="8">
        <v>2</v>
      </c>
      <c r="AB6" s="12" t="s">
        <v>19</v>
      </c>
      <c r="AC6" s="12" t="s">
        <v>21</v>
      </c>
      <c r="AD6" s="12" t="s">
        <v>17</v>
      </c>
      <c r="AE6" s="13" t="s">
        <v>15</v>
      </c>
      <c r="AG6" s="11">
        <v>2</v>
      </c>
      <c r="AH6" s="77" t="s">
        <v>20</v>
      </c>
      <c r="AI6" s="161">
        <v>43281</v>
      </c>
      <c r="AJ6" s="15" t="s">
        <v>22</v>
      </c>
      <c r="AK6" s="10">
        <v>2</v>
      </c>
      <c r="AL6" s="56" t="s">
        <v>44</v>
      </c>
      <c r="AM6" s="163">
        <v>10</v>
      </c>
      <c r="AN6" s="73" t="s">
        <v>19</v>
      </c>
      <c r="AO6" s="220">
        <v>10</v>
      </c>
      <c r="AQ6" s="166">
        <v>10</v>
      </c>
      <c r="AR6" s="73" t="s">
        <v>23</v>
      </c>
      <c r="AS6" s="220">
        <v>11</v>
      </c>
      <c r="AU6" s="226" t="s">
        <v>19</v>
      </c>
      <c r="AV6" s="227">
        <v>0</v>
      </c>
      <c r="AW6" s="227">
        <v>1</v>
      </c>
      <c r="AX6" s="227">
        <v>1</v>
      </c>
      <c r="AY6" s="228">
        <v>1</v>
      </c>
      <c r="AZ6" t="s">
        <v>174</v>
      </c>
      <c r="BA6" s="111">
        <v>1.2</v>
      </c>
      <c r="BB6" s="112">
        <f>BB5+0.5</f>
        <v>1.5</v>
      </c>
    </row>
    <row r="7" spans="1:54" ht="16.5" thickBot="1">
      <c r="A7" s="47">
        <v>3</v>
      </c>
      <c r="B7" s="16">
        <v>3</v>
      </c>
      <c r="C7" s="17" t="s">
        <v>23</v>
      </c>
      <c r="D7" s="18" t="s">
        <v>13</v>
      </c>
      <c r="E7" s="18" t="s">
        <v>24</v>
      </c>
      <c r="F7" s="19" t="s">
        <v>25</v>
      </c>
      <c r="G7" s="16">
        <v>3</v>
      </c>
      <c r="H7" s="17" t="s">
        <v>23</v>
      </c>
      <c r="I7" s="18" t="s">
        <v>13</v>
      </c>
      <c r="J7" s="18" t="s">
        <v>24</v>
      </c>
      <c r="K7" s="19" t="s">
        <v>25</v>
      </c>
      <c r="L7" s="16">
        <v>3</v>
      </c>
      <c r="M7" s="17" t="s">
        <v>23</v>
      </c>
      <c r="N7" s="18" t="s">
        <v>13</v>
      </c>
      <c r="O7" s="18" t="s">
        <v>17</v>
      </c>
      <c r="P7" s="19" t="s">
        <v>25</v>
      </c>
      <c r="Q7" s="20">
        <v>3</v>
      </c>
      <c r="R7" s="21" t="s">
        <v>19</v>
      </c>
      <c r="S7" s="21" t="s">
        <v>13</v>
      </c>
      <c r="T7" s="21" t="s">
        <v>17</v>
      </c>
      <c r="U7" s="22" t="s">
        <v>15</v>
      </c>
      <c r="V7" s="16">
        <v>3</v>
      </c>
      <c r="W7" s="17" t="s">
        <v>23</v>
      </c>
      <c r="X7" s="18" t="s">
        <v>13</v>
      </c>
      <c r="Y7" s="18" t="s">
        <v>24</v>
      </c>
      <c r="Z7" s="19" t="s">
        <v>25</v>
      </c>
      <c r="AA7" s="16">
        <v>3</v>
      </c>
      <c r="AB7" s="17" t="s">
        <v>23</v>
      </c>
      <c r="AC7" s="18" t="s">
        <v>13</v>
      </c>
      <c r="AD7" s="18" t="s">
        <v>17</v>
      </c>
      <c r="AE7" s="19" t="s">
        <v>25</v>
      </c>
      <c r="AG7" s="11" t="s">
        <v>26</v>
      </c>
      <c r="AK7" s="15">
        <v>3</v>
      </c>
      <c r="AL7" s="56" t="s">
        <v>48</v>
      </c>
      <c r="AM7" s="163">
        <v>11</v>
      </c>
      <c r="AN7" s="73" t="s">
        <v>23</v>
      </c>
      <c r="AO7" s="220">
        <v>11</v>
      </c>
      <c r="AQ7" s="166">
        <v>11</v>
      </c>
      <c r="AR7" s="73" t="s">
        <v>23</v>
      </c>
      <c r="AS7" s="220">
        <v>11</v>
      </c>
      <c r="AU7" s="226" t="s">
        <v>23</v>
      </c>
      <c r="AV7" s="227">
        <v>0</v>
      </c>
      <c r="AW7" s="227">
        <v>0</v>
      </c>
      <c r="AX7" s="227">
        <v>1</v>
      </c>
      <c r="AY7" s="228">
        <v>1</v>
      </c>
      <c r="AZ7" t="s">
        <v>174</v>
      </c>
      <c r="BA7" s="111">
        <v>1.3</v>
      </c>
      <c r="BB7" s="112">
        <f t="shared" ref="BB7:BB37" si="0">BB6+0.5</f>
        <v>2</v>
      </c>
    </row>
    <row r="8" spans="1:54" ht="16.5" thickBot="1">
      <c r="A8" s="47">
        <v>4</v>
      </c>
      <c r="B8" s="16">
        <v>4</v>
      </c>
      <c r="C8" s="17" t="s">
        <v>23</v>
      </c>
      <c r="D8" s="18" t="s">
        <v>21</v>
      </c>
      <c r="E8" s="18" t="s">
        <v>24</v>
      </c>
      <c r="F8" s="19" t="s">
        <v>25</v>
      </c>
      <c r="G8" s="16">
        <v>4</v>
      </c>
      <c r="H8" s="17" t="s">
        <v>23</v>
      </c>
      <c r="I8" s="18" t="s">
        <v>21</v>
      </c>
      <c r="J8" s="18" t="s">
        <v>24</v>
      </c>
      <c r="K8" s="19" t="s">
        <v>25</v>
      </c>
      <c r="L8" s="16">
        <v>4</v>
      </c>
      <c r="M8" s="17" t="s">
        <v>23</v>
      </c>
      <c r="N8" s="18" t="s">
        <v>21</v>
      </c>
      <c r="O8" s="18" t="s">
        <v>17</v>
      </c>
      <c r="P8" s="19" t="s">
        <v>25</v>
      </c>
      <c r="Q8" s="23">
        <v>4</v>
      </c>
      <c r="R8" s="18" t="s">
        <v>19</v>
      </c>
      <c r="S8" s="18" t="s">
        <v>21</v>
      </c>
      <c r="T8" s="18" t="s">
        <v>17</v>
      </c>
      <c r="U8" s="19" t="s">
        <v>15</v>
      </c>
      <c r="V8" s="16">
        <v>4</v>
      </c>
      <c r="W8" s="17" t="s">
        <v>23</v>
      </c>
      <c r="X8" s="18" t="s">
        <v>21</v>
      </c>
      <c r="Y8" s="18" t="s">
        <v>24</v>
      </c>
      <c r="Z8" s="19" t="s">
        <v>25</v>
      </c>
      <c r="AA8" s="16">
        <v>4</v>
      </c>
      <c r="AB8" s="17" t="s">
        <v>23</v>
      </c>
      <c r="AC8" s="18" t="s">
        <v>21</v>
      </c>
      <c r="AD8" s="18" t="s">
        <v>17</v>
      </c>
      <c r="AE8" s="19" t="s">
        <v>25</v>
      </c>
      <c r="AG8" s="25" t="s">
        <v>30</v>
      </c>
      <c r="AK8" s="24"/>
      <c r="AL8" s="56" t="s">
        <v>49</v>
      </c>
      <c r="AM8" s="164">
        <v>12</v>
      </c>
      <c r="AN8" s="74" t="s">
        <v>28</v>
      </c>
      <c r="AO8" s="221">
        <v>12</v>
      </c>
      <c r="AQ8" s="166">
        <v>12</v>
      </c>
      <c r="AR8" s="73" t="s">
        <v>31</v>
      </c>
      <c r="AS8" s="220">
        <v>13</v>
      </c>
      <c r="AU8" s="226" t="s">
        <v>28</v>
      </c>
      <c r="AV8" s="227">
        <v>0</v>
      </c>
      <c r="AW8" s="227">
        <v>0</v>
      </c>
      <c r="AX8" s="227">
        <v>0</v>
      </c>
      <c r="AY8" s="228">
        <v>1</v>
      </c>
      <c r="AZ8" t="s">
        <v>174</v>
      </c>
      <c r="BA8" s="111">
        <v>1.4</v>
      </c>
      <c r="BB8" s="112">
        <f t="shared" si="0"/>
        <v>2.5</v>
      </c>
    </row>
    <row r="9" spans="1:54" ht="15.75">
      <c r="A9" s="47">
        <v>5</v>
      </c>
      <c r="B9" s="26">
        <v>5</v>
      </c>
      <c r="C9" s="27" t="s">
        <v>27</v>
      </c>
      <c r="D9" s="28" t="s">
        <v>13</v>
      </c>
      <c r="E9" s="28" t="s">
        <v>14</v>
      </c>
      <c r="F9" s="29" t="s">
        <v>18</v>
      </c>
      <c r="G9" s="26">
        <v>5</v>
      </c>
      <c r="H9" s="27" t="s">
        <v>27</v>
      </c>
      <c r="I9" s="28" t="s">
        <v>13</v>
      </c>
      <c r="J9" s="28" t="s">
        <v>14</v>
      </c>
      <c r="K9" s="29" t="s">
        <v>18</v>
      </c>
      <c r="L9" s="26">
        <v>5</v>
      </c>
      <c r="M9" s="27" t="s">
        <v>27</v>
      </c>
      <c r="N9" s="28" t="s">
        <v>13</v>
      </c>
      <c r="O9" s="28" t="s">
        <v>24</v>
      </c>
      <c r="P9" s="29" t="s">
        <v>18</v>
      </c>
      <c r="Q9" s="26">
        <v>5</v>
      </c>
      <c r="R9" s="27" t="s">
        <v>23</v>
      </c>
      <c r="S9" s="28" t="s">
        <v>13</v>
      </c>
      <c r="T9" s="28" t="s">
        <v>24</v>
      </c>
      <c r="U9" s="29" t="s">
        <v>25</v>
      </c>
      <c r="V9" s="26">
        <v>5</v>
      </c>
      <c r="W9" s="27" t="s">
        <v>28</v>
      </c>
      <c r="X9" s="28" t="s">
        <v>13</v>
      </c>
      <c r="Y9" s="28" t="s">
        <v>24</v>
      </c>
      <c r="Z9" s="29" t="s">
        <v>29</v>
      </c>
      <c r="AA9" s="26">
        <v>5</v>
      </c>
      <c r="AB9" s="27" t="s">
        <v>28</v>
      </c>
      <c r="AC9" s="28" t="s">
        <v>13</v>
      </c>
      <c r="AD9" s="28" t="s">
        <v>24</v>
      </c>
      <c r="AE9" s="29" t="s">
        <v>29</v>
      </c>
      <c r="AK9" s="24"/>
      <c r="AL9" s="56" t="s">
        <v>50</v>
      </c>
      <c r="AQ9" s="166">
        <v>13</v>
      </c>
      <c r="AR9" s="73" t="s">
        <v>31</v>
      </c>
      <c r="AS9" s="220">
        <v>13</v>
      </c>
      <c r="AU9" s="229" t="s">
        <v>23</v>
      </c>
      <c r="AV9" s="230">
        <v>1</v>
      </c>
      <c r="AW9" s="230">
        <v>1</v>
      </c>
      <c r="AX9" s="230">
        <v>1</v>
      </c>
      <c r="AY9" s="231">
        <v>1</v>
      </c>
      <c r="AZ9" t="s">
        <v>123</v>
      </c>
      <c r="BA9" s="111">
        <v>1.5</v>
      </c>
      <c r="BB9" s="112">
        <f t="shared" si="0"/>
        <v>3</v>
      </c>
    </row>
    <row r="10" spans="1:54" ht="15.75">
      <c r="A10" s="47">
        <v>6</v>
      </c>
      <c r="B10" s="26">
        <v>6</v>
      </c>
      <c r="C10" s="27" t="s">
        <v>27</v>
      </c>
      <c r="D10" s="28" t="s">
        <v>21</v>
      </c>
      <c r="E10" s="28" t="s">
        <v>14</v>
      </c>
      <c r="F10" s="29" t="s">
        <v>18</v>
      </c>
      <c r="G10" s="26">
        <v>6</v>
      </c>
      <c r="H10" s="27" t="s">
        <v>27</v>
      </c>
      <c r="I10" s="28" t="s">
        <v>21</v>
      </c>
      <c r="J10" s="28" t="s">
        <v>14</v>
      </c>
      <c r="K10" s="29" t="s">
        <v>18</v>
      </c>
      <c r="L10" s="26">
        <v>6</v>
      </c>
      <c r="M10" s="27" t="s">
        <v>27</v>
      </c>
      <c r="N10" s="28" t="s">
        <v>21</v>
      </c>
      <c r="O10" s="28" t="s">
        <v>24</v>
      </c>
      <c r="P10" s="29" t="s">
        <v>18</v>
      </c>
      <c r="Q10" s="26">
        <v>6</v>
      </c>
      <c r="R10" s="27" t="s">
        <v>23</v>
      </c>
      <c r="S10" s="28" t="s">
        <v>21</v>
      </c>
      <c r="T10" s="28" t="s">
        <v>24</v>
      </c>
      <c r="U10" s="29" t="s">
        <v>25</v>
      </c>
      <c r="V10" s="26">
        <v>6</v>
      </c>
      <c r="W10" s="27" t="s">
        <v>28</v>
      </c>
      <c r="X10" s="28" t="s">
        <v>21</v>
      </c>
      <c r="Y10" s="28" t="s">
        <v>24</v>
      </c>
      <c r="Z10" s="29" t="s">
        <v>29</v>
      </c>
      <c r="AA10" s="26">
        <v>6</v>
      </c>
      <c r="AB10" s="27" t="s">
        <v>28</v>
      </c>
      <c r="AC10" s="28" t="s">
        <v>21</v>
      </c>
      <c r="AD10" s="28" t="s">
        <v>24</v>
      </c>
      <c r="AE10" s="29" t="s">
        <v>29</v>
      </c>
      <c r="AK10" s="24"/>
      <c r="AL10" s="56" t="s">
        <v>51</v>
      </c>
      <c r="AQ10" s="166">
        <v>14</v>
      </c>
      <c r="AR10" s="73" t="s">
        <v>27</v>
      </c>
      <c r="AS10" s="220">
        <v>15</v>
      </c>
      <c r="AU10" s="229" t="s">
        <v>31</v>
      </c>
      <c r="AV10" s="230">
        <v>0</v>
      </c>
      <c r="AW10" s="230">
        <v>1</v>
      </c>
      <c r="AX10" s="230">
        <v>1</v>
      </c>
      <c r="AY10" s="231">
        <v>1</v>
      </c>
      <c r="AZ10" t="s">
        <v>123</v>
      </c>
      <c r="BA10" s="111">
        <v>1.6</v>
      </c>
      <c r="BB10" s="112">
        <f t="shared" si="0"/>
        <v>3.5</v>
      </c>
    </row>
    <row r="11" spans="1:54" ht="15.75">
      <c r="A11" s="47">
        <v>7</v>
      </c>
      <c r="B11" s="30">
        <v>7</v>
      </c>
      <c r="C11" s="31" t="s">
        <v>31</v>
      </c>
      <c r="D11" s="32" t="s">
        <v>13</v>
      </c>
      <c r="E11" s="32" t="s">
        <v>14</v>
      </c>
      <c r="F11" s="33" t="s">
        <v>29</v>
      </c>
      <c r="G11" s="30">
        <v>7</v>
      </c>
      <c r="H11" s="31" t="s">
        <v>31</v>
      </c>
      <c r="I11" s="32" t="s">
        <v>13</v>
      </c>
      <c r="J11" s="32" t="s">
        <v>14</v>
      </c>
      <c r="K11" s="33" t="s">
        <v>29</v>
      </c>
      <c r="L11" s="30">
        <v>7</v>
      </c>
      <c r="M11" s="31" t="s">
        <v>31</v>
      </c>
      <c r="N11" s="32" t="s">
        <v>13</v>
      </c>
      <c r="O11" s="32" t="s">
        <v>24</v>
      </c>
      <c r="P11" s="33" t="s">
        <v>29</v>
      </c>
      <c r="Q11" s="30">
        <v>7</v>
      </c>
      <c r="R11" s="31" t="s">
        <v>28</v>
      </c>
      <c r="S11" s="32" t="s">
        <v>13</v>
      </c>
      <c r="T11" s="32" t="s">
        <v>24</v>
      </c>
      <c r="U11" s="33" t="s">
        <v>29</v>
      </c>
      <c r="V11" s="34">
        <v>7</v>
      </c>
      <c r="W11" s="35" t="s">
        <v>16</v>
      </c>
      <c r="X11" s="32" t="s">
        <v>13</v>
      </c>
      <c r="Y11" s="32" t="s">
        <v>17</v>
      </c>
      <c r="Z11" s="33" t="s">
        <v>15</v>
      </c>
      <c r="AA11" s="34">
        <v>7</v>
      </c>
      <c r="AB11" s="35" t="s">
        <v>16</v>
      </c>
      <c r="AC11" s="32" t="s">
        <v>13</v>
      </c>
      <c r="AD11" s="32" t="s">
        <v>17</v>
      </c>
      <c r="AE11" s="33" t="s">
        <v>15</v>
      </c>
      <c r="AK11" s="24"/>
      <c r="AL11" s="56" t="s">
        <v>52</v>
      </c>
      <c r="AQ11" s="166">
        <v>15</v>
      </c>
      <c r="AR11" s="73" t="s">
        <v>27</v>
      </c>
      <c r="AS11" s="220">
        <v>15</v>
      </c>
      <c r="AU11" s="229" t="s">
        <v>27</v>
      </c>
      <c r="AV11" s="230">
        <v>0</v>
      </c>
      <c r="AW11" s="230">
        <v>0</v>
      </c>
      <c r="AX11" s="230">
        <v>1</v>
      </c>
      <c r="AY11" s="231">
        <v>1</v>
      </c>
      <c r="AZ11" t="s">
        <v>123</v>
      </c>
      <c r="BA11" s="111">
        <v>1.7</v>
      </c>
      <c r="BB11" s="112">
        <f t="shared" si="0"/>
        <v>4</v>
      </c>
    </row>
    <row r="12" spans="1:54" ht="16.5" thickBot="1">
      <c r="A12" s="47">
        <v>8</v>
      </c>
      <c r="B12" s="30">
        <v>8</v>
      </c>
      <c r="C12" s="31" t="s">
        <v>31</v>
      </c>
      <c r="D12" s="32" t="s">
        <v>21</v>
      </c>
      <c r="E12" s="32" t="s">
        <v>14</v>
      </c>
      <c r="F12" s="33" t="s">
        <v>29</v>
      </c>
      <c r="G12" s="30">
        <v>8</v>
      </c>
      <c r="H12" s="31" t="s">
        <v>31</v>
      </c>
      <c r="I12" s="32" t="s">
        <v>21</v>
      </c>
      <c r="J12" s="32" t="s">
        <v>14</v>
      </c>
      <c r="K12" s="33" t="s">
        <v>29</v>
      </c>
      <c r="L12" s="30">
        <v>8</v>
      </c>
      <c r="M12" s="31" t="s">
        <v>31</v>
      </c>
      <c r="N12" s="32" t="s">
        <v>21</v>
      </c>
      <c r="O12" s="32" t="s">
        <v>24</v>
      </c>
      <c r="P12" s="33" t="s">
        <v>29</v>
      </c>
      <c r="Q12" s="30">
        <v>8</v>
      </c>
      <c r="R12" s="31" t="s">
        <v>28</v>
      </c>
      <c r="S12" s="32" t="s">
        <v>21</v>
      </c>
      <c r="T12" s="32" t="s">
        <v>24</v>
      </c>
      <c r="U12" s="33" t="s">
        <v>29</v>
      </c>
      <c r="V12" s="34">
        <v>8</v>
      </c>
      <c r="W12" s="35" t="s">
        <v>16</v>
      </c>
      <c r="X12" s="32" t="s">
        <v>21</v>
      </c>
      <c r="Y12" s="32" t="s">
        <v>17</v>
      </c>
      <c r="Z12" s="33" t="s">
        <v>15</v>
      </c>
      <c r="AA12" s="34">
        <v>8</v>
      </c>
      <c r="AB12" s="35" t="s">
        <v>16</v>
      </c>
      <c r="AC12" s="32" t="s">
        <v>21</v>
      </c>
      <c r="AD12" s="32" t="s">
        <v>17</v>
      </c>
      <c r="AE12" s="33" t="s">
        <v>15</v>
      </c>
      <c r="AK12" s="24"/>
      <c r="AL12" s="56" t="s">
        <v>53</v>
      </c>
      <c r="AQ12" s="167">
        <v>99</v>
      </c>
      <c r="AR12" s="74" t="s">
        <v>12</v>
      </c>
      <c r="AS12" s="221">
        <v>99</v>
      </c>
      <c r="AU12" s="232" t="s">
        <v>12</v>
      </c>
      <c r="AV12" s="233">
        <v>0</v>
      </c>
      <c r="AW12" s="233">
        <v>0</v>
      </c>
      <c r="AX12" s="233">
        <v>0</v>
      </c>
      <c r="AY12" s="234">
        <v>1</v>
      </c>
      <c r="AZ12" t="s">
        <v>123</v>
      </c>
      <c r="BA12" s="111">
        <v>1.8</v>
      </c>
      <c r="BB12" s="112">
        <f t="shared" si="0"/>
        <v>4.5</v>
      </c>
    </row>
    <row r="13" spans="1:54" ht="15.75">
      <c r="A13" s="47">
        <v>9</v>
      </c>
      <c r="B13" s="8">
        <v>9</v>
      </c>
      <c r="C13" s="12" t="s">
        <v>12</v>
      </c>
      <c r="D13" s="12" t="s">
        <v>13</v>
      </c>
      <c r="E13" s="12" t="s">
        <v>14</v>
      </c>
      <c r="F13" s="36" t="s">
        <v>25</v>
      </c>
      <c r="G13" s="8">
        <v>9</v>
      </c>
      <c r="H13" s="12" t="s">
        <v>12</v>
      </c>
      <c r="I13" s="12" t="s">
        <v>13</v>
      </c>
      <c r="J13" s="12" t="s">
        <v>14</v>
      </c>
      <c r="K13" s="36" t="s">
        <v>25</v>
      </c>
      <c r="L13" s="8">
        <v>9</v>
      </c>
      <c r="M13" s="12" t="s">
        <v>12</v>
      </c>
      <c r="N13" s="12" t="s">
        <v>13</v>
      </c>
      <c r="O13" s="12" t="s">
        <v>14</v>
      </c>
      <c r="P13" s="36" t="s">
        <v>25</v>
      </c>
      <c r="Q13" s="8">
        <v>9</v>
      </c>
      <c r="R13" s="14" t="s">
        <v>16</v>
      </c>
      <c r="S13" s="12" t="s">
        <v>13</v>
      </c>
      <c r="T13" s="12" t="s">
        <v>17</v>
      </c>
      <c r="U13" s="13" t="s">
        <v>15</v>
      </c>
      <c r="V13" s="8">
        <v>9</v>
      </c>
      <c r="W13" s="12" t="s">
        <v>19</v>
      </c>
      <c r="X13" s="12" t="s">
        <v>13</v>
      </c>
      <c r="Y13" s="12" t="s">
        <v>17</v>
      </c>
      <c r="Z13" s="37" t="s">
        <v>18</v>
      </c>
      <c r="AA13" s="8">
        <v>9</v>
      </c>
      <c r="AB13" s="12" t="s">
        <v>19</v>
      </c>
      <c r="AC13" s="12" t="s">
        <v>13</v>
      </c>
      <c r="AD13" s="12" t="s">
        <v>17</v>
      </c>
      <c r="AE13" s="37" t="s">
        <v>18</v>
      </c>
      <c r="AK13" s="24"/>
      <c r="AL13" s="56" t="s">
        <v>54</v>
      </c>
      <c r="AU13"/>
      <c r="AV13"/>
      <c r="AW13"/>
      <c r="AX13"/>
      <c r="AY13"/>
      <c r="AZ13"/>
      <c r="BA13" s="111">
        <v>2.1</v>
      </c>
      <c r="BB13" s="112">
        <v>2</v>
      </c>
    </row>
    <row r="14" spans="1:54" ht="15.75">
      <c r="A14" s="47">
        <f>A13+1</f>
        <v>10</v>
      </c>
      <c r="B14" s="8">
        <v>10</v>
      </c>
      <c r="C14" s="12" t="s">
        <v>12</v>
      </c>
      <c r="D14" s="12" t="s">
        <v>21</v>
      </c>
      <c r="E14" s="12" t="s">
        <v>14</v>
      </c>
      <c r="F14" s="36" t="s">
        <v>25</v>
      </c>
      <c r="G14" s="8">
        <v>10</v>
      </c>
      <c r="H14" s="12" t="s">
        <v>12</v>
      </c>
      <c r="I14" s="12" t="s">
        <v>21</v>
      </c>
      <c r="J14" s="12" t="s">
        <v>14</v>
      </c>
      <c r="K14" s="36" t="s">
        <v>25</v>
      </c>
      <c r="L14" s="8">
        <v>10</v>
      </c>
      <c r="M14" s="12" t="s">
        <v>12</v>
      </c>
      <c r="N14" s="12" t="s">
        <v>21</v>
      </c>
      <c r="O14" s="12" t="s">
        <v>14</v>
      </c>
      <c r="P14" s="36" t="s">
        <v>25</v>
      </c>
      <c r="Q14" s="8">
        <v>10</v>
      </c>
      <c r="R14" s="14" t="s">
        <v>16</v>
      </c>
      <c r="S14" s="12" t="s">
        <v>21</v>
      </c>
      <c r="T14" s="12" t="s">
        <v>17</v>
      </c>
      <c r="U14" s="13" t="s">
        <v>15</v>
      </c>
      <c r="V14" s="8">
        <v>10</v>
      </c>
      <c r="W14" s="12" t="s">
        <v>19</v>
      </c>
      <c r="X14" s="12" t="s">
        <v>21</v>
      </c>
      <c r="Y14" s="12" t="s">
        <v>17</v>
      </c>
      <c r="Z14" s="37" t="s">
        <v>18</v>
      </c>
      <c r="AA14" s="8">
        <v>10</v>
      </c>
      <c r="AB14" s="12" t="s">
        <v>19</v>
      </c>
      <c r="AC14" s="12" t="s">
        <v>21</v>
      </c>
      <c r="AD14" s="12" t="s">
        <v>17</v>
      </c>
      <c r="AE14" s="37" t="s">
        <v>18</v>
      </c>
      <c r="AK14" s="24"/>
      <c r="AL14" s="56" t="s">
        <v>55</v>
      </c>
      <c r="BA14" s="111">
        <v>2.2000000000000002</v>
      </c>
      <c r="BB14" s="112">
        <f t="shared" si="0"/>
        <v>2.5</v>
      </c>
    </row>
    <row r="15" spans="1:54" ht="15.75">
      <c r="A15" s="47">
        <f t="shared" ref="A15:A78" si="1">A14+1</f>
        <v>11</v>
      </c>
      <c r="B15" s="16">
        <v>11</v>
      </c>
      <c r="C15" s="17" t="s">
        <v>23</v>
      </c>
      <c r="D15" s="18" t="s">
        <v>13</v>
      </c>
      <c r="E15" s="18" t="s">
        <v>24</v>
      </c>
      <c r="F15" s="19" t="s">
        <v>29</v>
      </c>
      <c r="G15" s="16">
        <v>11</v>
      </c>
      <c r="H15" s="17" t="s">
        <v>23</v>
      </c>
      <c r="I15" s="18" t="s">
        <v>13</v>
      </c>
      <c r="J15" s="18" t="s">
        <v>24</v>
      </c>
      <c r="K15" s="19" t="s">
        <v>29</v>
      </c>
      <c r="L15" s="16">
        <v>11</v>
      </c>
      <c r="M15" s="17" t="s">
        <v>23</v>
      </c>
      <c r="N15" s="18" t="s">
        <v>13</v>
      </c>
      <c r="O15" s="18" t="s">
        <v>17</v>
      </c>
      <c r="P15" s="19" t="s">
        <v>29</v>
      </c>
      <c r="Q15" s="23">
        <v>11</v>
      </c>
      <c r="R15" s="18" t="s">
        <v>19</v>
      </c>
      <c r="S15" s="18" t="s">
        <v>13</v>
      </c>
      <c r="T15" s="18" t="s">
        <v>17</v>
      </c>
      <c r="U15" s="38" t="s">
        <v>18</v>
      </c>
      <c r="V15" s="16">
        <v>11</v>
      </c>
      <c r="W15" s="17" t="s">
        <v>23</v>
      </c>
      <c r="X15" s="18" t="s">
        <v>13</v>
      </c>
      <c r="Y15" s="18" t="s">
        <v>24</v>
      </c>
      <c r="Z15" s="19" t="s">
        <v>15</v>
      </c>
      <c r="AA15" s="16">
        <v>11</v>
      </c>
      <c r="AB15" s="17" t="s">
        <v>23</v>
      </c>
      <c r="AC15" s="18" t="s">
        <v>13</v>
      </c>
      <c r="AD15" s="18" t="s">
        <v>17</v>
      </c>
      <c r="AE15" s="19" t="s">
        <v>15</v>
      </c>
      <c r="AK15" s="24"/>
      <c r="AL15" s="56" t="s">
        <v>56</v>
      </c>
      <c r="BA15" s="111">
        <v>2.2999999999999998</v>
      </c>
      <c r="BB15" s="112">
        <f t="shared" si="0"/>
        <v>3</v>
      </c>
    </row>
    <row r="16" spans="1:54" ht="15.75">
      <c r="A16" s="47">
        <f t="shared" si="1"/>
        <v>12</v>
      </c>
      <c r="B16" s="16">
        <v>12</v>
      </c>
      <c r="C16" s="17" t="s">
        <v>23</v>
      </c>
      <c r="D16" s="18" t="s">
        <v>21</v>
      </c>
      <c r="E16" s="18" t="s">
        <v>24</v>
      </c>
      <c r="F16" s="19" t="s">
        <v>29</v>
      </c>
      <c r="G16" s="16">
        <v>12</v>
      </c>
      <c r="H16" s="17" t="s">
        <v>23</v>
      </c>
      <c r="I16" s="18" t="s">
        <v>21</v>
      </c>
      <c r="J16" s="18" t="s">
        <v>24</v>
      </c>
      <c r="K16" s="19" t="s">
        <v>29</v>
      </c>
      <c r="L16" s="16">
        <v>12</v>
      </c>
      <c r="M16" s="17" t="s">
        <v>23</v>
      </c>
      <c r="N16" s="18" t="s">
        <v>21</v>
      </c>
      <c r="O16" s="18" t="s">
        <v>17</v>
      </c>
      <c r="P16" s="19" t="s">
        <v>29</v>
      </c>
      <c r="Q16" s="23">
        <v>12</v>
      </c>
      <c r="R16" s="18" t="s">
        <v>19</v>
      </c>
      <c r="S16" s="18" t="s">
        <v>21</v>
      </c>
      <c r="T16" s="18" t="s">
        <v>17</v>
      </c>
      <c r="U16" s="38" t="s">
        <v>18</v>
      </c>
      <c r="V16" s="16">
        <v>12</v>
      </c>
      <c r="W16" s="17" t="s">
        <v>23</v>
      </c>
      <c r="X16" s="18" t="s">
        <v>21</v>
      </c>
      <c r="Y16" s="18" t="s">
        <v>24</v>
      </c>
      <c r="Z16" s="19" t="s">
        <v>15</v>
      </c>
      <c r="AA16" s="16">
        <v>12</v>
      </c>
      <c r="AB16" s="17" t="s">
        <v>23</v>
      </c>
      <c r="AC16" s="18" t="s">
        <v>21</v>
      </c>
      <c r="AD16" s="18" t="s">
        <v>17</v>
      </c>
      <c r="AE16" s="19" t="s">
        <v>15</v>
      </c>
      <c r="AK16" s="24"/>
      <c r="AL16" s="56" t="s">
        <v>57</v>
      </c>
      <c r="BA16" s="111">
        <v>2.4</v>
      </c>
      <c r="BB16" s="112">
        <f t="shared" si="0"/>
        <v>3.5</v>
      </c>
    </row>
    <row r="17" spans="1:54" ht="15.75">
      <c r="A17" s="47">
        <f t="shared" si="1"/>
        <v>13</v>
      </c>
      <c r="B17" s="26">
        <v>13</v>
      </c>
      <c r="C17" s="27" t="s">
        <v>27</v>
      </c>
      <c r="D17" s="28" t="s">
        <v>13</v>
      </c>
      <c r="E17" s="28" t="s">
        <v>14</v>
      </c>
      <c r="F17" s="29" t="s">
        <v>15</v>
      </c>
      <c r="G17" s="26">
        <v>13</v>
      </c>
      <c r="H17" s="27" t="s">
        <v>27</v>
      </c>
      <c r="I17" s="28" t="s">
        <v>13</v>
      </c>
      <c r="J17" s="28" t="s">
        <v>14</v>
      </c>
      <c r="K17" s="29" t="s">
        <v>15</v>
      </c>
      <c r="L17" s="26">
        <v>13</v>
      </c>
      <c r="M17" s="27" t="s">
        <v>27</v>
      </c>
      <c r="N17" s="28" t="s">
        <v>13</v>
      </c>
      <c r="O17" s="28" t="s">
        <v>24</v>
      </c>
      <c r="P17" s="29" t="s">
        <v>15</v>
      </c>
      <c r="Q17" s="26">
        <v>13</v>
      </c>
      <c r="R17" s="27" t="s">
        <v>23</v>
      </c>
      <c r="S17" s="28" t="s">
        <v>13</v>
      </c>
      <c r="T17" s="28" t="s">
        <v>24</v>
      </c>
      <c r="U17" s="29" t="s">
        <v>15</v>
      </c>
      <c r="V17" s="26">
        <v>13</v>
      </c>
      <c r="W17" s="27" t="s">
        <v>28</v>
      </c>
      <c r="X17" s="28" t="s">
        <v>13</v>
      </c>
      <c r="Y17" s="28" t="s">
        <v>24</v>
      </c>
      <c r="Z17" s="29" t="s">
        <v>25</v>
      </c>
      <c r="AA17" s="26">
        <v>13</v>
      </c>
      <c r="AB17" s="27" t="s">
        <v>28</v>
      </c>
      <c r="AC17" s="28" t="s">
        <v>13</v>
      </c>
      <c r="AD17" s="28" t="s">
        <v>24</v>
      </c>
      <c r="AE17" s="29" t="s">
        <v>25</v>
      </c>
      <c r="AK17" s="24"/>
      <c r="AL17" s="56" t="s">
        <v>58</v>
      </c>
      <c r="BA17" s="111">
        <v>2.5</v>
      </c>
      <c r="BB17" s="112">
        <f t="shared" si="0"/>
        <v>4</v>
      </c>
    </row>
    <row r="18" spans="1:54" ht="15.75">
      <c r="A18" s="47">
        <f t="shared" si="1"/>
        <v>14</v>
      </c>
      <c r="B18" s="26">
        <v>14</v>
      </c>
      <c r="C18" s="27" t="s">
        <v>27</v>
      </c>
      <c r="D18" s="28" t="s">
        <v>21</v>
      </c>
      <c r="E18" s="28" t="s">
        <v>14</v>
      </c>
      <c r="F18" s="29" t="s">
        <v>15</v>
      </c>
      <c r="G18" s="26">
        <v>14</v>
      </c>
      <c r="H18" s="27" t="s">
        <v>27</v>
      </c>
      <c r="I18" s="28" t="s">
        <v>21</v>
      </c>
      <c r="J18" s="28" t="s">
        <v>14</v>
      </c>
      <c r="K18" s="29" t="s">
        <v>15</v>
      </c>
      <c r="L18" s="26">
        <v>14</v>
      </c>
      <c r="M18" s="27" t="s">
        <v>27</v>
      </c>
      <c r="N18" s="28" t="s">
        <v>21</v>
      </c>
      <c r="O18" s="28" t="s">
        <v>24</v>
      </c>
      <c r="P18" s="29" t="s">
        <v>15</v>
      </c>
      <c r="Q18" s="26">
        <v>14</v>
      </c>
      <c r="R18" s="27" t="s">
        <v>23</v>
      </c>
      <c r="S18" s="28" t="s">
        <v>21</v>
      </c>
      <c r="T18" s="28" t="s">
        <v>24</v>
      </c>
      <c r="U18" s="29" t="s">
        <v>15</v>
      </c>
      <c r="V18" s="26">
        <v>14</v>
      </c>
      <c r="W18" s="27" t="s">
        <v>28</v>
      </c>
      <c r="X18" s="28" t="s">
        <v>21</v>
      </c>
      <c r="Y18" s="28" t="s">
        <v>24</v>
      </c>
      <c r="Z18" s="29" t="s">
        <v>25</v>
      </c>
      <c r="AA18" s="26">
        <v>14</v>
      </c>
      <c r="AB18" s="27" t="s">
        <v>28</v>
      </c>
      <c r="AC18" s="28" t="s">
        <v>21</v>
      </c>
      <c r="AD18" s="28" t="s">
        <v>24</v>
      </c>
      <c r="AE18" s="29" t="s">
        <v>25</v>
      </c>
      <c r="AK18" s="24"/>
      <c r="AL18" s="56" t="s">
        <v>59</v>
      </c>
      <c r="BA18" s="111">
        <v>2.6</v>
      </c>
      <c r="BB18" s="112">
        <f t="shared" si="0"/>
        <v>4.5</v>
      </c>
    </row>
    <row r="19" spans="1:54" ht="15.75">
      <c r="A19" s="47">
        <f t="shared" si="1"/>
        <v>15</v>
      </c>
      <c r="B19" s="30">
        <v>15</v>
      </c>
      <c r="C19" s="31" t="s">
        <v>31</v>
      </c>
      <c r="D19" s="32" t="s">
        <v>13</v>
      </c>
      <c r="E19" s="32" t="s">
        <v>14</v>
      </c>
      <c r="F19" s="33" t="s">
        <v>18</v>
      </c>
      <c r="G19" s="30">
        <v>15</v>
      </c>
      <c r="H19" s="31" t="s">
        <v>31</v>
      </c>
      <c r="I19" s="32" t="s">
        <v>13</v>
      </c>
      <c r="J19" s="32" t="s">
        <v>24</v>
      </c>
      <c r="K19" s="33" t="s">
        <v>18</v>
      </c>
      <c r="L19" s="30">
        <v>15</v>
      </c>
      <c r="M19" s="31" t="s">
        <v>31</v>
      </c>
      <c r="N19" s="32" t="s">
        <v>13</v>
      </c>
      <c r="O19" s="32" t="s">
        <v>24</v>
      </c>
      <c r="P19" s="33" t="s">
        <v>18</v>
      </c>
      <c r="Q19" s="30">
        <v>15</v>
      </c>
      <c r="R19" s="31" t="s">
        <v>28</v>
      </c>
      <c r="S19" s="32" t="s">
        <v>13</v>
      </c>
      <c r="T19" s="32" t="s">
        <v>24</v>
      </c>
      <c r="U19" s="33" t="s">
        <v>25</v>
      </c>
      <c r="V19" s="34">
        <v>15</v>
      </c>
      <c r="W19" s="35" t="s">
        <v>16</v>
      </c>
      <c r="X19" s="32" t="s">
        <v>13</v>
      </c>
      <c r="Y19" s="32" t="s">
        <v>32</v>
      </c>
      <c r="Z19" s="33" t="s">
        <v>33</v>
      </c>
      <c r="AA19" s="34">
        <v>15</v>
      </c>
      <c r="AB19" s="35" t="s">
        <v>16</v>
      </c>
      <c r="AC19" s="32" t="s">
        <v>13</v>
      </c>
      <c r="AD19" s="32" t="s">
        <v>32</v>
      </c>
      <c r="AE19" s="33" t="s">
        <v>33</v>
      </c>
      <c r="AK19" s="24"/>
      <c r="AL19" s="56" t="s">
        <v>60</v>
      </c>
      <c r="BA19" s="111">
        <v>2.7</v>
      </c>
      <c r="BB19" s="112">
        <f t="shared" si="0"/>
        <v>5</v>
      </c>
    </row>
    <row r="20" spans="1:54" ht="15.75">
      <c r="A20" s="47">
        <f t="shared" si="1"/>
        <v>16</v>
      </c>
      <c r="B20" s="30">
        <v>16</v>
      </c>
      <c r="C20" s="31" t="s">
        <v>31</v>
      </c>
      <c r="D20" s="32" t="s">
        <v>21</v>
      </c>
      <c r="E20" s="32" t="s">
        <v>14</v>
      </c>
      <c r="F20" s="33" t="s">
        <v>18</v>
      </c>
      <c r="G20" s="30">
        <v>16</v>
      </c>
      <c r="H20" s="31" t="s">
        <v>31</v>
      </c>
      <c r="I20" s="32" t="s">
        <v>21</v>
      </c>
      <c r="J20" s="32" t="s">
        <v>24</v>
      </c>
      <c r="K20" s="33" t="s">
        <v>18</v>
      </c>
      <c r="L20" s="30">
        <v>16</v>
      </c>
      <c r="M20" s="31" t="s">
        <v>31</v>
      </c>
      <c r="N20" s="32" t="s">
        <v>21</v>
      </c>
      <c r="O20" s="32" t="s">
        <v>24</v>
      </c>
      <c r="P20" s="33" t="s">
        <v>18</v>
      </c>
      <c r="Q20" s="30">
        <v>16</v>
      </c>
      <c r="R20" s="31" t="s">
        <v>28</v>
      </c>
      <c r="S20" s="32" t="s">
        <v>21</v>
      </c>
      <c r="T20" s="32" t="s">
        <v>24</v>
      </c>
      <c r="U20" s="33" t="s">
        <v>25</v>
      </c>
      <c r="V20" s="34">
        <v>15</v>
      </c>
      <c r="W20" s="35" t="s">
        <v>16</v>
      </c>
      <c r="X20" s="32" t="s">
        <v>13</v>
      </c>
      <c r="Y20" s="32" t="s">
        <v>32</v>
      </c>
      <c r="Z20" s="33" t="s">
        <v>33</v>
      </c>
      <c r="AA20" s="34">
        <v>15</v>
      </c>
      <c r="AB20" s="35" t="s">
        <v>16</v>
      </c>
      <c r="AC20" s="32" t="s">
        <v>13</v>
      </c>
      <c r="AD20" s="32" t="s">
        <v>32</v>
      </c>
      <c r="AE20" s="33" t="s">
        <v>33</v>
      </c>
      <c r="AK20" s="24"/>
      <c r="AL20" s="56" t="s">
        <v>61</v>
      </c>
      <c r="BA20" s="111">
        <v>3.1</v>
      </c>
      <c r="BB20" s="112">
        <v>3</v>
      </c>
    </row>
    <row r="21" spans="1:54" ht="15.75">
      <c r="A21" s="47">
        <f t="shared" si="1"/>
        <v>17</v>
      </c>
      <c r="B21" s="8">
        <v>17</v>
      </c>
      <c r="C21" s="12" t="s">
        <v>12</v>
      </c>
      <c r="D21" s="12" t="s">
        <v>13</v>
      </c>
      <c r="E21" s="12" t="s">
        <v>34</v>
      </c>
      <c r="F21" s="13" t="s">
        <v>35</v>
      </c>
      <c r="G21" s="8">
        <v>17</v>
      </c>
      <c r="H21" s="12" t="s">
        <v>12</v>
      </c>
      <c r="I21" s="12" t="s">
        <v>13</v>
      </c>
      <c r="J21" s="12" t="s">
        <v>32</v>
      </c>
      <c r="K21" s="13" t="s">
        <v>35</v>
      </c>
      <c r="L21" s="8">
        <v>17</v>
      </c>
      <c r="M21" s="12" t="s">
        <v>12</v>
      </c>
      <c r="N21" s="12" t="s">
        <v>13</v>
      </c>
      <c r="O21" s="12" t="s">
        <v>32</v>
      </c>
      <c r="P21" s="13" t="s">
        <v>35</v>
      </c>
      <c r="Q21" s="8">
        <v>17</v>
      </c>
      <c r="R21" s="14" t="s">
        <v>16</v>
      </c>
      <c r="S21" s="12" t="s">
        <v>13</v>
      </c>
      <c r="T21" s="12" t="s">
        <v>32</v>
      </c>
      <c r="U21" s="13" t="s">
        <v>33</v>
      </c>
      <c r="V21" s="34">
        <v>15</v>
      </c>
      <c r="W21" s="35" t="s">
        <v>16</v>
      </c>
      <c r="X21" s="32" t="s">
        <v>13</v>
      </c>
      <c r="Y21" s="32" t="s">
        <v>32</v>
      </c>
      <c r="Z21" s="33" t="s">
        <v>33</v>
      </c>
      <c r="AA21" s="34">
        <v>15</v>
      </c>
      <c r="AB21" s="35" t="s">
        <v>16</v>
      </c>
      <c r="AC21" s="32" t="s">
        <v>13</v>
      </c>
      <c r="AD21" s="32" t="s">
        <v>32</v>
      </c>
      <c r="AE21" s="33" t="s">
        <v>33</v>
      </c>
      <c r="AK21" s="24"/>
      <c r="AL21" s="56" t="s">
        <v>62</v>
      </c>
      <c r="BA21" s="111">
        <v>3.2</v>
      </c>
      <c r="BB21" s="112">
        <f t="shared" si="0"/>
        <v>3.5</v>
      </c>
    </row>
    <row r="22" spans="1:54" ht="15.75">
      <c r="A22" s="47">
        <f t="shared" si="1"/>
        <v>18</v>
      </c>
      <c r="B22" s="8">
        <v>17</v>
      </c>
      <c r="C22" s="12" t="s">
        <v>12</v>
      </c>
      <c r="D22" s="12" t="s">
        <v>13</v>
      </c>
      <c r="E22" s="12" t="s">
        <v>34</v>
      </c>
      <c r="F22" s="13" t="s">
        <v>35</v>
      </c>
      <c r="G22" s="8">
        <v>17</v>
      </c>
      <c r="H22" s="12" t="s">
        <v>12</v>
      </c>
      <c r="I22" s="12" t="s">
        <v>13</v>
      </c>
      <c r="J22" s="12" t="s">
        <v>32</v>
      </c>
      <c r="K22" s="13" t="s">
        <v>35</v>
      </c>
      <c r="L22" s="8">
        <v>17</v>
      </c>
      <c r="M22" s="12" t="s">
        <v>12</v>
      </c>
      <c r="N22" s="12" t="s">
        <v>13</v>
      </c>
      <c r="O22" s="12" t="s">
        <v>32</v>
      </c>
      <c r="P22" s="13" t="s">
        <v>35</v>
      </c>
      <c r="Q22" s="8">
        <v>17</v>
      </c>
      <c r="R22" s="14" t="s">
        <v>16</v>
      </c>
      <c r="S22" s="12" t="s">
        <v>13</v>
      </c>
      <c r="T22" s="12" t="s">
        <v>32</v>
      </c>
      <c r="U22" s="13" t="s">
        <v>33</v>
      </c>
      <c r="V22" s="34">
        <v>15</v>
      </c>
      <c r="W22" s="35" t="s">
        <v>16</v>
      </c>
      <c r="X22" s="32" t="s">
        <v>13</v>
      </c>
      <c r="Y22" s="32" t="s">
        <v>32</v>
      </c>
      <c r="Z22" s="33" t="s">
        <v>33</v>
      </c>
      <c r="AA22" s="34">
        <v>15</v>
      </c>
      <c r="AB22" s="35" t="s">
        <v>16</v>
      </c>
      <c r="AC22" s="32" t="s">
        <v>13</v>
      </c>
      <c r="AD22" s="32" t="s">
        <v>32</v>
      </c>
      <c r="AE22" s="33" t="s">
        <v>33</v>
      </c>
      <c r="AK22" s="24"/>
      <c r="AL22" s="56" t="s">
        <v>63</v>
      </c>
      <c r="BA22" s="111">
        <v>3.3</v>
      </c>
      <c r="BB22" s="112">
        <f t="shared" si="0"/>
        <v>4</v>
      </c>
    </row>
    <row r="23" spans="1:54" ht="15.75">
      <c r="A23" s="47">
        <f t="shared" si="1"/>
        <v>19</v>
      </c>
      <c r="B23" s="8">
        <v>17</v>
      </c>
      <c r="C23" s="12" t="s">
        <v>12</v>
      </c>
      <c r="D23" s="12" t="s">
        <v>13</v>
      </c>
      <c r="E23" s="12" t="s">
        <v>34</v>
      </c>
      <c r="F23" s="13" t="s">
        <v>35</v>
      </c>
      <c r="G23" s="8">
        <v>17</v>
      </c>
      <c r="H23" s="12" t="s">
        <v>12</v>
      </c>
      <c r="I23" s="12" t="s">
        <v>13</v>
      </c>
      <c r="J23" s="12" t="s">
        <v>32</v>
      </c>
      <c r="K23" s="13" t="s">
        <v>35</v>
      </c>
      <c r="L23" s="8">
        <v>17</v>
      </c>
      <c r="M23" s="12" t="s">
        <v>12</v>
      </c>
      <c r="N23" s="12" t="s">
        <v>13</v>
      </c>
      <c r="O23" s="12" t="s">
        <v>32</v>
      </c>
      <c r="P23" s="13" t="s">
        <v>35</v>
      </c>
      <c r="Q23" s="8">
        <v>17</v>
      </c>
      <c r="R23" s="14" t="s">
        <v>16</v>
      </c>
      <c r="S23" s="12" t="s">
        <v>13</v>
      </c>
      <c r="T23" s="12" t="s">
        <v>32</v>
      </c>
      <c r="U23" s="13" t="s">
        <v>33</v>
      </c>
      <c r="V23" s="34">
        <v>16</v>
      </c>
      <c r="W23" s="35" t="s">
        <v>16</v>
      </c>
      <c r="X23" s="32" t="s">
        <v>21</v>
      </c>
      <c r="Y23" s="32" t="s">
        <v>32</v>
      </c>
      <c r="Z23" s="33" t="s">
        <v>33</v>
      </c>
      <c r="AA23" s="34">
        <v>16</v>
      </c>
      <c r="AB23" s="35" t="s">
        <v>16</v>
      </c>
      <c r="AC23" s="32" t="s">
        <v>21</v>
      </c>
      <c r="AD23" s="32" t="s">
        <v>32</v>
      </c>
      <c r="AE23" s="33" t="s">
        <v>33</v>
      </c>
      <c r="AK23" s="24"/>
      <c r="AL23" s="56" t="s">
        <v>64</v>
      </c>
      <c r="BA23" s="111">
        <v>3.4</v>
      </c>
      <c r="BB23" s="112">
        <f t="shared" si="0"/>
        <v>4.5</v>
      </c>
    </row>
    <row r="24" spans="1:54" ht="15.75">
      <c r="A24" s="47">
        <f t="shared" si="1"/>
        <v>20</v>
      </c>
      <c r="B24" s="8">
        <v>17</v>
      </c>
      <c r="C24" s="12" t="s">
        <v>12</v>
      </c>
      <c r="D24" s="12" t="s">
        <v>13</v>
      </c>
      <c r="E24" s="12" t="s">
        <v>34</v>
      </c>
      <c r="F24" s="13" t="s">
        <v>35</v>
      </c>
      <c r="G24" s="8">
        <v>17</v>
      </c>
      <c r="H24" s="12" t="s">
        <v>12</v>
      </c>
      <c r="I24" s="12" t="s">
        <v>13</v>
      </c>
      <c r="J24" s="12" t="s">
        <v>32</v>
      </c>
      <c r="K24" s="13" t="s">
        <v>35</v>
      </c>
      <c r="L24" s="8">
        <v>17</v>
      </c>
      <c r="M24" s="12" t="s">
        <v>12</v>
      </c>
      <c r="N24" s="12" t="s">
        <v>13</v>
      </c>
      <c r="O24" s="12" t="s">
        <v>32</v>
      </c>
      <c r="P24" s="13" t="s">
        <v>35</v>
      </c>
      <c r="Q24" s="8">
        <v>17</v>
      </c>
      <c r="R24" s="14" t="s">
        <v>16</v>
      </c>
      <c r="S24" s="12" t="s">
        <v>13</v>
      </c>
      <c r="T24" s="12" t="s">
        <v>32</v>
      </c>
      <c r="U24" s="13" t="s">
        <v>33</v>
      </c>
      <c r="V24" s="34">
        <v>16</v>
      </c>
      <c r="W24" s="35" t="s">
        <v>16</v>
      </c>
      <c r="X24" s="32" t="s">
        <v>21</v>
      </c>
      <c r="Y24" s="32" t="s">
        <v>32</v>
      </c>
      <c r="Z24" s="33" t="s">
        <v>33</v>
      </c>
      <c r="AA24" s="34">
        <v>16</v>
      </c>
      <c r="AB24" s="35" t="s">
        <v>16</v>
      </c>
      <c r="AC24" s="32" t="s">
        <v>21</v>
      </c>
      <c r="AD24" s="32" t="s">
        <v>32</v>
      </c>
      <c r="AE24" s="33" t="s">
        <v>33</v>
      </c>
      <c r="AK24" s="24"/>
      <c r="AL24" s="56" t="s">
        <v>65</v>
      </c>
      <c r="BA24" s="111">
        <v>3.5</v>
      </c>
      <c r="BB24" s="112">
        <f t="shared" si="0"/>
        <v>5</v>
      </c>
    </row>
    <row r="25" spans="1:54" ht="15.75">
      <c r="A25" s="47">
        <f t="shared" si="1"/>
        <v>21</v>
      </c>
      <c r="B25" s="8">
        <v>18</v>
      </c>
      <c r="C25" s="12" t="s">
        <v>12</v>
      </c>
      <c r="D25" s="12" t="s">
        <v>21</v>
      </c>
      <c r="E25" s="12" t="s">
        <v>34</v>
      </c>
      <c r="F25" s="13" t="s">
        <v>35</v>
      </c>
      <c r="G25" s="8">
        <v>18</v>
      </c>
      <c r="H25" s="12" t="s">
        <v>12</v>
      </c>
      <c r="I25" s="12" t="s">
        <v>21</v>
      </c>
      <c r="J25" s="12" t="s">
        <v>32</v>
      </c>
      <c r="K25" s="13" t="s">
        <v>35</v>
      </c>
      <c r="L25" s="8">
        <v>18</v>
      </c>
      <c r="M25" s="12" t="s">
        <v>12</v>
      </c>
      <c r="N25" s="12" t="s">
        <v>21</v>
      </c>
      <c r="O25" s="12" t="s">
        <v>32</v>
      </c>
      <c r="P25" s="13" t="s">
        <v>35</v>
      </c>
      <c r="Q25" s="8">
        <v>18</v>
      </c>
      <c r="R25" s="14" t="s">
        <v>16</v>
      </c>
      <c r="S25" s="12" t="s">
        <v>21</v>
      </c>
      <c r="T25" s="12" t="s">
        <v>32</v>
      </c>
      <c r="U25" s="13" t="s">
        <v>33</v>
      </c>
      <c r="V25" s="34">
        <v>16</v>
      </c>
      <c r="W25" s="35" t="s">
        <v>16</v>
      </c>
      <c r="X25" s="32" t="s">
        <v>21</v>
      </c>
      <c r="Y25" s="32" t="s">
        <v>32</v>
      </c>
      <c r="Z25" s="33" t="s">
        <v>33</v>
      </c>
      <c r="AA25" s="34">
        <v>16</v>
      </c>
      <c r="AB25" s="35" t="s">
        <v>16</v>
      </c>
      <c r="AC25" s="32" t="s">
        <v>21</v>
      </c>
      <c r="AD25" s="32" t="s">
        <v>32</v>
      </c>
      <c r="AE25" s="33" t="s">
        <v>33</v>
      </c>
      <c r="AK25" s="24"/>
      <c r="AL25" s="56" t="s">
        <v>66</v>
      </c>
      <c r="BA25" s="111">
        <v>3.6</v>
      </c>
      <c r="BB25" s="112">
        <f t="shared" si="0"/>
        <v>5.5</v>
      </c>
    </row>
    <row r="26" spans="1:54" ht="15.75">
      <c r="A26" s="47">
        <f t="shared" si="1"/>
        <v>22</v>
      </c>
      <c r="B26" s="8">
        <v>18</v>
      </c>
      <c r="C26" s="12" t="s">
        <v>12</v>
      </c>
      <c r="D26" s="12" t="s">
        <v>21</v>
      </c>
      <c r="E26" s="12" t="s">
        <v>34</v>
      </c>
      <c r="F26" s="13" t="s">
        <v>35</v>
      </c>
      <c r="G26" s="8">
        <v>18</v>
      </c>
      <c r="H26" s="12" t="s">
        <v>12</v>
      </c>
      <c r="I26" s="12" t="s">
        <v>21</v>
      </c>
      <c r="J26" s="12" t="s">
        <v>32</v>
      </c>
      <c r="K26" s="13" t="s">
        <v>35</v>
      </c>
      <c r="L26" s="8">
        <v>18</v>
      </c>
      <c r="M26" s="12" t="s">
        <v>12</v>
      </c>
      <c r="N26" s="12" t="s">
        <v>21</v>
      </c>
      <c r="O26" s="12" t="s">
        <v>32</v>
      </c>
      <c r="P26" s="13" t="s">
        <v>35</v>
      </c>
      <c r="Q26" s="8">
        <v>18</v>
      </c>
      <c r="R26" s="14" t="s">
        <v>16</v>
      </c>
      <c r="S26" s="12" t="s">
        <v>21</v>
      </c>
      <c r="T26" s="12" t="s">
        <v>32</v>
      </c>
      <c r="U26" s="13" t="s">
        <v>33</v>
      </c>
      <c r="V26" s="34">
        <v>16</v>
      </c>
      <c r="W26" s="35" t="s">
        <v>16</v>
      </c>
      <c r="X26" s="32" t="s">
        <v>21</v>
      </c>
      <c r="Y26" s="32" t="s">
        <v>32</v>
      </c>
      <c r="Z26" s="33" t="s">
        <v>33</v>
      </c>
      <c r="AA26" s="34">
        <v>16</v>
      </c>
      <c r="AB26" s="35" t="s">
        <v>16</v>
      </c>
      <c r="AC26" s="32" t="s">
        <v>21</v>
      </c>
      <c r="AD26" s="32" t="s">
        <v>32</v>
      </c>
      <c r="AE26" s="33" t="s">
        <v>33</v>
      </c>
      <c r="AK26" s="24"/>
      <c r="AL26" s="56" t="s">
        <v>67</v>
      </c>
      <c r="BA26" s="111">
        <v>4.0999999999999996</v>
      </c>
      <c r="BB26" s="112">
        <v>4</v>
      </c>
    </row>
    <row r="27" spans="1:54" ht="15.75">
      <c r="A27" s="47">
        <f t="shared" si="1"/>
        <v>23</v>
      </c>
      <c r="B27" s="8">
        <v>18</v>
      </c>
      <c r="C27" s="12" t="s">
        <v>12</v>
      </c>
      <c r="D27" s="12" t="s">
        <v>21</v>
      </c>
      <c r="E27" s="12" t="s">
        <v>34</v>
      </c>
      <c r="F27" s="13" t="s">
        <v>35</v>
      </c>
      <c r="G27" s="8">
        <v>18</v>
      </c>
      <c r="H27" s="12" t="s">
        <v>12</v>
      </c>
      <c r="I27" s="12" t="s">
        <v>21</v>
      </c>
      <c r="J27" s="12" t="s">
        <v>32</v>
      </c>
      <c r="K27" s="13" t="s">
        <v>35</v>
      </c>
      <c r="L27" s="8">
        <v>18</v>
      </c>
      <c r="M27" s="12" t="s">
        <v>12</v>
      </c>
      <c r="N27" s="12" t="s">
        <v>21</v>
      </c>
      <c r="O27" s="12" t="s">
        <v>32</v>
      </c>
      <c r="P27" s="13" t="s">
        <v>35</v>
      </c>
      <c r="Q27" s="8">
        <v>18</v>
      </c>
      <c r="R27" s="14" t="s">
        <v>16</v>
      </c>
      <c r="S27" s="12" t="s">
        <v>21</v>
      </c>
      <c r="T27" s="12" t="s">
        <v>32</v>
      </c>
      <c r="U27" s="13" t="s">
        <v>33</v>
      </c>
      <c r="V27" s="8">
        <v>17</v>
      </c>
      <c r="W27" s="12" t="s">
        <v>19</v>
      </c>
      <c r="X27" s="12" t="s">
        <v>13</v>
      </c>
      <c r="Y27" s="12" t="s">
        <v>32</v>
      </c>
      <c r="Z27" s="13" t="s">
        <v>35</v>
      </c>
      <c r="AA27" s="8">
        <v>17</v>
      </c>
      <c r="AB27" s="12" t="s">
        <v>19</v>
      </c>
      <c r="AC27" s="12" t="s">
        <v>13</v>
      </c>
      <c r="AD27" s="12" t="s">
        <v>32</v>
      </c>
      <c r="AE27" s="13" t="s">
        <v>35</v>
      </c>
      <c r="AK27" s="24"/>
      <c r="AL27" s="56" t="s">
        <v>68</v>
      </c>
      <c r="BA27" s="111">
        <v>4.2</v>
      </c>
      <c r="BB27" s="112">
        <v>4.5</v>
      </c>
    </row>
    <row r="28" spans="1:54" ht="15.75">
      <c r="A28" s="47">
        <f t="shared" si="1"/>
        <v>24</v>
      </c>
      <c r="B28" s="8">
        <v>18</v>
      </c>
      <c r="C28" s="12" t="s">
        <v>12</v>
      </c>
      <c r="D28" s="12" t="s">
        <v>21</v>
      </c>
      <c r="E28" s="12" t="s">
        <v>34</v>
      </c>
      <c r="F28" s="13" t="s">
        <v>35</v>
      </c>
      <c r="G28" s="8">
        <v>18</v>
      </c>
      <c r="H28" s="12" t="s">
        <v>12</v>
      </c>
      <c r="I28" s="12" t="s">
        <v>21</v>
      </c>
      <c r="J28" s="12" t="s">
        <v>32</v>
      </c>
      <c r="K28" s="13" t="s">
        <v>35</v>
      </c>
      <c r="L28" s="8">
        <v>18</v>
      </c>
      <c r="M28" s="12" t="s">
        <v>12</v>
      </c>
      <c r="N28" s="12" t="s">
        <v>21</v>
      </c>
      <c r="O28" s="12" t="s">
        <v>32</v>
      </c>
      <c r="P28" s="13" t="s">
        <v>35</v>
      </c>
      <c r="Q28" s="8">
        <v>18</v>
      </c>
      <c r="R28" s="14" t="s">
        <v>16</v>
      </c>
      <c r="S28" s="12" t="s">
        <v>21</v>
      </c>
      <c r="T28" s="12" t="s">
        <v>32</v>
      </c>
      <c r="U28" s="13" t="s">
        <v>33</v>
      </c>
      <c r="V28" s="8">
        <v>17</v>
      </c>
      <c r="W28" s="12" t="s">
        <v>19</v>
      </c>
      <c r="X28" s="12" t="s">
        <v>13</v>
      </c>
      <c r="Y28" s="12" t="s">
        <v>32</v>
      </c>
      <c r="Z28" s="13" t="s">
        <v>35</v>
      </c>
      <c r="AA28" s="8">
        <v>17</v>
      </c>
      <c r="AB28" s="12" t="s">
        <v>19</v>
      </c>
      <c r="AC28" s="12" t="s">
        <v>13</v>
      </c>
      <c r="AD28" s="12" t="s">
        <v>32</v>
      </c>
      <c r="AE28" s="13" t="s">
        <v>35</v>
      </c>
      <c r="AK28" s="24"/>
      <c r="AL28" s="56" t="s">
        <v>69</v>
      </c>
      <c r="BA28" s="111">
        <v>4.3</v>
      </c>
      <c r="BB28" s="112">
        <f t="shared" si="0"/>
        <v>5</v>
      </c>
    </row>
    <row r="29" spans="1:54" ht="16.5" thickBot="1">
      <c r="A29" s="47">
        <f t="shared" si="1"/>
        <v>25</v>
      </c>
      <c r="B29" s="16">
        <v>19</v>
      </c>
      <c r="C29" s="17" t="s">
        <v>23</v>
      </c>
      <c r="D29" s="18" t="s">
        <v>13</v>
      </c>
      <c r="E29" s="18" t="s">
        <v>34</v>
      </c>
      <c r="F29" s="19" t="s">
        <v>33</v>
      </c>
      <c r="G29" s="16">
        <v>19</v>
      </c>
      <c r="H29" s="17" t="s">
        <v>23</v>
      </c>
      <c r="I29" s="18" t="s">
        <v>13</v>
      </c>
      <c r="J29" s="18" t="s">
        <v>32</v>
      </c>
      <c r="K29" s="19" t="s">
        <v>33</v>
      </c>
      <c r="L29" s="16">
        <v>19</v>
      </c>
      <c r="M29" s="17" t="s">
        <v>23</v>
      </c>
      <c r="N29" s="18" t="s">
        <v>13</v>
      </c>
      <c r="O29" s="18" t="s">
        <v>32</v>
      </c>
      <c r="P29" s="19" t="s">
        <v>33</v>
      </c>
      <c r="Q29" s="23">
        <v>19</v>
      </c>
      <c r="R29" s="18" t="s">
        <v>19</v>
      </c>
      <c r="S29" s="18" t="s">
        <v>13</v>
      </c>
      <c r="T29" s="18" t="s">
        <v>32</v>
      </c>
      <c r="U29" s="19" t="s">
        <v>35</v>
      </c>
      <c r="V29" s="8">
        <v>17</v>
      </c>
      <c r="W29" s="12" t="s">
        <v>19</v>
      </c>
      <c r="X29" s="12" t="s">
        <v>13</v>
      </c>
      <c r="Y29" s="12" t="s">
        <v>32</v>
      </c>
      <c r="Z29" s="13" t="s">
        <v>35</v>
      </c>
      <c r="AA29" s="8">
        <v>17</v>
      </c>
      <c r="AB29" s="12" t="s">
        <v>19</v>
      </c>
      <c r="AC29" s="12" t="s">
        <v>13</v>
      </c>
      <c r="AD29" s="12" t="s">
        <v>32</v>
      </c>
      <c r="AE29" s="13" t="s">
        <v>35</v>
      </c>
      <c r="AK29" s="24"/>
      <c r="AL29" s="57" t="s">
        <v>199</v>
      </c>
      <c r="BA29" s="111">
        <v>4.4000000000000004</v>
      </c>
      <c r="BB29" s="112">
        <f t="shared" si="0"/>
        <v>5.5</v>
      </c>
    </row>
    <row r="30" spans="1:54" ht="15.75">
      <c r="A30" s="47">
        <f t="shared" si="1"/>
        <v>26</v>
      </c>
      <c r="B30" s="16">
        <v>19</v>
      </c>
      <c r="C30" s="17" t="s">
        <v>23</v>
      </c>
      <c r="D30" s="18" t="s">
        <v>13</v>
      </c>
      <c r="E30" s="18" t="s">
        <v>34</v>
      </c>
      <c r="F30" s="19" t="s">
        <v>33</v>
      </c>
      <c r="G30" s="16">
        <v>19</v>
      </c>
      <c r="H30" s="17" t="s">
        <v>23</v>
      </c>
      <c r="I30" s="18" t="s">
        <v>13</v>
      </c>
      <c r="J30" s="18" t="s">
        <v>32</v>
      </c>
      <c r="K30" s="19" t="s">
        <v>33</v>
      </c>
      <c r="L30" s="16">
        <v>19</v>
      </c>
      <c r="M30" s="17" t="s">
        <v>23</v>
      </c>
      <c r="N30" s="18" t="s">
        <v>13</v>
      </c>
      <c r="O30" s="18" t="s">
        <v>32</v>
      </c>
      <c r="P30" s="19" t="s">
        <v>33</v>
      </c>
      <c r="Q30" s="23">
        <v>19</v>
      </c>
      <c r="R30" s="18" t="s">
        <v>19</v>
      </c>
      <c r="S30" s="18" t="s">
        <v>13</v>
      </c>
      <c r="T30" s="18" t="s">
        <v>32</v>
      </c>
      <c r="U30" s="19" t="s">
        <v>35</v>
      </c>
      <c r="V30" s="8">
        <v>17</v>
      </c>
      <c r="W30" s="12" t="s">
        <v>19</v>
      </c>
      <c r="X30" s="12" t="s">
        <v>13</v>
      </c>
      <c r="Y30" s="12" t="s">
        <v>32</v>
      </c>
      <c r="Z30" s="13" t="s">
        <v>35</v>
      </c>
      <c r="AA30" s="8">
        <v>17</v>
      </c>
      <c r="AB30" s="12" t="s">
        <v>19</v>
      </c>
      <c r="AC30" s="12" t="s">
        <v>13</v>
      </c>
      <c r="AD30" s="12" t="s">
        <v>32</v>
      </c>
      <c r="AE30" s="13" t="s">
        <v>35</v>
      </c>
      <c r="AK30" s="24"/>
      <c r="AL30" s="24"/>
      <c r="AM30" s="24"/>
      <c r="AN30" s="58"/>
      <c r="BA30" s="111">
        <v>4.5</v>
      </c>
      <c r="BB30" s="112">
        <f t="shared" si="0"/>
        <v>6</v>
      </c>
    </row>
    <row r="31" spans="1:54" ht="15.75">
      <c r="A31" s="47">
        <f t="shared" si="1"/>
        <v>27</v>
      </c>
      <c r="B31" s="16">
        <v>19</v>
      </c>
      <c r="C31" s="17" t="s">
        <v>23</v>
      </c>
      <c r="D31" s="18" t="s">
        <v>13</v>
      </c>
      <c r="E31" s="18" t="s">
        <v>34</v>
      </c>
      <c r="F31" s="19" t="s">
        <v>33</v>
      </c>
      <c r="G31" s="16">
        <v>19</v>
      </c>
      <c r="H31" s="17" t="s">
        <v>23</v>
      </c>
      <c r="I31" s="18" t="s">
        <v>13</v>
      </c>
      <c r="J31" s="18" t="s">
        <v>32</v>
      </c>
      <c r="K31" s="19" t="s">
        <v>33</v>
      </c>
      <c r="L31" s="16">
        <v>19</v>
      </c>
      <c r="M31" s="17" t="s">
        <v>23</v>
      </c>
      <c r="N31" s="18" t="s">
        <v>13</v>
      </c>
      <c r="O31" s="18" t="s">
        <v>32</v>
      </c>
      <c r="P31" s="19" t="s">
        <v>33</v>
      </c>
      <c r="Q31" s="23">
        <v>19</v>
      </c>
      <c r="R31" s="18" t="s">
        <v>19</v>
      </c>
      <c r="S31" s="18" t="s">
        <v>13</v>
      </c>
      <c r="T31" s="18" t="s">
        <v>32</v>
      </c>
      <c r="U31" s="19" t="s">
        <v>35</v>
      </c>
      <c r="V31" s="8">
        <v>18</v>
      </c>
      <c r="W31" s="12" t="s">
        <v>19</v>
      </c>
      <c r="X31" s="12" t="s">
        <v>21</v>
      </c>
      <c r="Y31" s="12" t="s">
        <v>32</v>
      </c>
      <c r="Z31" s="13" t="s">
        <v>35</v>
      </c>
      <c r="AA31" s="8">
        <v>18</v>
      </c>
      <c r="AB31" s="12" t="s">
        <v>19</v>
      </c>
      <c r="AC31" s="12" t="s">
        <v>21</v>
      </c>
      <c r="AD31" s="12" t="s">
        <v>32</v>
      </c>
      <c r="AE31" s="13" t="s">
        <v>35</v>
      </c>
      <c r="AK31" s="24"/>
      <c r="AL31" s="24"/>
      <c r="AM31" s="24"/>
      <c r="AN31" s="59"/>
      <c r="BA31" s="111">
        <v>5.0999999999999996</v>
      </c>
      <c r="BB31" s="112">
        <v>5</v>
      </c>
    </row>
    <row r="32" spans="1:54" ht="15.75">
      <c r="A32" s="47">
        <f t="shared" si="1"/>
        <v>28</v>
      </c>
      <c r="B32" s="16">
        <v>19</v>
      </c>
      <c r="C32" s="17" t="s">
        <v>23</v>
      </c>
      <c r="D32" s="18" t="s">
        <v>13</v>
      </c>
      <c r="E32" s="18" t="s">
        <v>34</v>
      </c>
      <c r="F32" s="19" t="s">
        <v>33</v>
      </c>
      <c r="G32" s="16">
        <v>19</v>
      </c>
      <c r="H32" s="17" t="s">
        <v>23</v>
      </c>
      <c r="I32" s="18" t="s">
        <v>13</v>
      </c>
      <c r="J32" s="18" t="s">
        <v>32</v>
      </c>
      <c r="K32" s="19" t="s">
        <v>33</v>
      </c>
      <c r="L32" s="16">
        <v>19</v>
      </c>
      <c r="M32" s="17" t="s">
        <v>23</v>
      </c>
      <c r="N32" s="18" t="s">
        <v>13</v>
      </c>
      <c r="O32" s="18" t="s">
        <v>32</v>
      </c>
      <c r="P32" s="19" t="s">
        <v>33</v>
      </c>
      <c r="Q32" s="23">
        <v>19</v>
      </c>
      <c r="R32" s="18" t="s">
        <v>19</v>
      </c>
      <c r="S32" s="18" t="s">
        <v>13</v>
      </c>
      <c r="T32" s="18" t="s">
        <v>32</v>
      </c>
      <c r="U32" s="19" t="s">
        <v>35</v>
      </c>
      <c r="V32" s="8">
        <v>18</v>
      </c>
      <c r="W32" s="12" t="s">
        <v>19</v>
      </c>
      <c r="X32" s="12" t="s">
        <v>21</v>
      </c>
      <c r="Y32" s="12" t="s">
        <v>32</v>
      </c>
      <c r="Z32" s="13" t="s">
        <v>35</v>
      </c>
      <c r="AA32" s="8">
        <v>18</v>
      </c>
      <c r="AB32" s="12" t="s">
        <v>19</v>
      </c>
      <c r="AC32" s="12" t="s">
        <v>21</v>
      </c>
      <c r="AD32" s="12" t="s">
        <v>32</v>
      </c>
      <c r="AE32" s="13" t="s">
        <v>35</v>
      </c>
      <c r="AK32" s="2"/>
      <c r="AL32" s="2"/>
      <c r="AM32" s="2"/>
      <c r="BA32" s="111">
        <v>5.2</v>
      </c>
      <c r="BB32" s="112">
        <f t="shared" si="0"/>
        <v>5.5</v>
      </c>
    </row>
    <row r="33" spans="1:54" ht="15.75">
      <c r="A33" s="47">
        <f t="shared" si="1"/>
        <v>29</v>
      </c>
      <c r="B33" s="16">
        <v>20</v>
      </c>
      <c r="C33" s="17" t="s">
        <v>23</v>
      </c>
      <c r="D33" s="18" t="s">
        <v>21</v>
      </c>
      <c r="E33" s="18" t="s">
        <v>34</v>
      </c>
      <c r="F33" s="19" t="s">
        <v>33</v>
      </c>
      <c r="G33" s="16">
        <v>20</v>
      </c>
      <c r="H33" s="17" t="s">
        <v>23</v>
      </c>
      <c r="I33" s="18" t="s">
        <v>21</v>
      </c>
      <c r="J33" s="18" t="s">
        <v>32</v>
      </c>
      <c r="K33" s="19" t="s">
        <v>33</v>
      </c>
      <c r="L33" s="16">
        <v>20</v>
      </c>
      <c r="M33" s="17" t="s">
        <v>23</v>
      </c>
      <c r="N33" s="18" t="s">
        <v>21</v>
      </c>
      <c r="O33" s="18" t="s">
        <v>32</v>
      </c>
      <c r="P33" s="19" t="s">
        <v>33</v>
      </c>
      <c r="Q33" s="23">
        <v>20</v>
      </c>
      <c r="R33" s="18" t="s">
        <v>19</v>
      </c>
      <c r="S33" s="18" t="s">
        <v>21</v>
      </c>
      <c r="T33" s="18" t="s">
        <v>32</v>
      </c>
      <c r="U33" s="19" t="s">
        <v>35</v>
      </c>
      <c r="V33" s="8">
        <v>18</v>
      </c>
      <c r="W33" s="12" t="s">
        <v>19</v>
      </c>
      <c r="X33" s="12" t="s">
        <v>21</v>
      </c>
      <c r="Y33" s="12" t="s">
        <v>32</v>
      </c>
      <c r="Z33" s="13" t="s">
        <v>35</v>
      </c>
      <c r="AA33" s="8">
        <v>18</v>
      </c>
      <c r="AB33" s="12" t="s">
        <v>19</v>
      </c>
      <c r="AC33" s="12" t="s">
        <v>21</v>
      </c>
      <c r="AD33" s="12" t="s">
        <v>32</v>
      </c>
      <c r="AE33" s="13" t="s">
        <v>35</v>
      </c>
      <c r="AK33" s="2"/>
      <c r="AL33" s="2"/>
      <c r="AM33" s="2"/>
      <c r="BA33" s="111">
        <v>5.3</v>
      </c>
      <c r="BB33" s="112">
        <f t="shared" si="0"/>
        <v>6</v>
      </c>
    </row>
    <row r="34" spans="1:54" ht="15.75">
      <c r="A34" s="47">
        <f>A33+1</f>
        <v>30</v>
      </c>
      <c r="B34" s="16">
        <v>20</v>
      </c>
      <c r="C34" s="17" t="s">
        <v>23</v>
      </c>
      <c r="D34" s="18" t="s">
        <v>21</v>
      </c>
      <c r="E34" s="18" t="s">
        <v>34</v>
      </c>
      <c r="F34" s="19" t="s">
        <v>33</v>
      </c>
      <c r="G34" s="16">
        <v>20</v>
      </c>
      <c r="H34" s="17" t="s">
        <v>23</v>
      </c>
      <c r="I34" s="18" t="s">
        <v>21</v>
      </c>
      <c r="J34" s="18" t="s">
        <v>32</v>
      </c>
      <c r="K34" s="19" t="s">
        <v>33</v>
      </c>
      <c r="L34" s="16">
        <v>20</v>
      </c>
      <c r="M34" s="17" t="s">
        <v>23</v>
      </c>
      <c r="N34" s="18" t="s">
        <v>21</v>
      </c>
      <c r="O34" s="18" t="s">
        <v>32</v>
      </c>
      <c r="P34" s="19" t="s">
        <v>33</v>
      </c>
      <c r="Q34" s="23">
        <v>20</v>
      </c>
      <c r="R34" s="18" t="s">
        <v>19</v>
      </c>
      <c r="S34" s="18" t="s">
        <v>21</v>
      </c>
      <c r="T34" s="18" t="s">
        <v>32</v>
      </c>
      <c r="U34" s="19" t="s">
        <v>35</v>
      </c>
      <c r="V34" s="8">
        <v>18</v>
      </c>
      <c r="W34" s="12" t="s">
        <v>19</v>
      </c>
      <c r="X34" s="12" t="s">
        <v>21</v>
      </c>
      <c r="Y34" s="12" t="s">
        <v>32</v>
      </c>
      <c r="Z34" s="13" t="s">
        <v>35</v>
      </c>
      <c r="AA34" s="8">
        <v>18</v>
      </c>
      <c r="AB34" s="12" t="s">
        <v>19</v>
      </c>
      <c r="AC34" s="12" t="s">
        <v>21</v>
      </c>
      <c r="AD34" s="12" t="s">
        <v>32</v>
      </c>
      <c r="AE34" s="13" t="s">
        <v>35</v>
      </c>
      <c r="AK34" s="2"/>
      <c r="AL34" s="2"/>
      <c r="AM34" s="2"/>
      <c r="BA34" s="111">
        <v>5.4</v>
      </c>
      <c r="BB34" s="112">
        <f t="shared" si="0"/>
        <v>6.5</v>
      </c>
    </row>
    <row r="35" spans="1:54" ht="15.75">
      <c r="A35" s="47">
        <f t="shared" si="1"/>
        <v>31</v>
      </c>
      <c r="B35" s="16">
        <v>20</v>
      </c>
      <c r="C35" s="17" t="s">
        <v>23</v>
      </c>
      <c r="D35" s="18" t="s">
        <v>21</v>
      </c>
      <c r="E35" s="18" t="s">
        <v>34</v>
      </c>
      <c r="F35" s="19" t="s">
        <v>33</v>
      </c>
      <c r="G35" s="16">
        <v>20</v>
      </c>
      <c r="H35" s="17" t="s">
        <v>23</v>
      </c>
      <c r="I35" s="18" t="s">
        <v>21</v>
      </c>
      <c r="J35" s="18" t="s">
        <v>32</v>
      </c>
      <c r="K35" s="19" t="s">
        <v>33</v>
      </c>
      <c r="L35" s="16">
        <v>20</v>
      </c>
      <c r="M35" s="17" t="s">
        <v>23</v>
      </c>
      <c r="N35" s="18" t="s">
        <v>21</v>
      </c>
      <c r="O35" s="18" t="s">
        <v>32</v>
      </c>
      <c r="P35" s="19" t="s">
        <v>33</v>
      </c>
      <c r="Q35" s="23">
        <v>20</v>
      </c>
      <c r="R35" s="18" t="s">
        <v>19</v>
      </c>
      <c r="S35" s="18" t="s">
        <v>21</v>
      </c>
      <c r="T35" s="18" t="s">
        <v>32</v>
      </c>
      <c r="U35" s="19" t="s">
        <v>35</v>
      </c>
      <c r="V35" s="16">
        <v>19</v>
      </c>
      <c r="W35" s="17" t="s">
        <v>23</v>
      </c>
      <c r="X35" s="18" t="s">
        <v>13</v>
      </c>
      <c r="Y35" s="18" t="s">
        <v>32</v>
      </c>
      <c r="Z35" s="19" t="s">
        <v>33</v>
      </c>
      <c r="AA35" s="16">
        <v>19</v>
      </c>
      <c r="AB35" s="17" t="s">
        <v>23</v>
      </c>
      <c r="AC35" s="18" t="s">
        <v>13</v>
      </c>
      <c r="AD35" s="18" t="s">
        <v>32</v>
      </c>
      <c r="AE35" s="19" t="s">
        <v>33</v>
      </c>
      <c r="AK35" s="2"/>
      <c r="AL35" s="2"/>
      <c r="AM35" s="2"/>
      <c r="BA35" s="111">
        <v>6.1</v>
      </c>
      <c r="BB35" s="112">
        <v>6</v>
      </c>
    </row>
    <row r="36" spans="1:54" ht="15.75">
      <c r="A36" s="47">
        <f t="shared" si="1"/>
        <v>32</v>
      </c>
      <c r="B36" s="16">
        <v>20</v>
      </c>
      <c r="C36" s="17" t="s">
        <v>23</v>
      </c>
      <c r="D36" s="18" t="s">
        <v>21</v>
      </c>
      <c r="E36" s="18" t="s">
        <v>34</v>
      </c>
      <c r="F36" s="19" t="s">
        <v>33</v>
      </c>
      <c r="G36" s="16">
        <v>20</v>
      </c>
      <c r="H36" s="17" t="s">
        <v>23</v>
      </c>
      <c r="I36" s="18" t="s">
        <v>21</v>
      </c>
      <c r="J36" s="18" t="s">
        <v>32</v>
      </c>
      <c r="K36" s="19" t="s">
        <v>33</v>
      </c>
      <c r="L36" s="16">
        <v>20</v>
      </c>
      <c r="M36" s="17" t="s">
        <v>23</v>
      </c>
      <c r="N36" s="18" t="s">
        <v>21</v>
      </c>
      <c r="O36" s="18" t="s">
        <v>32</v>
      </c>
      <c r="P36" s="19" t="s">
        <v>33</v>
      </c>
      <c r="Q36" s="23">
        <v>20</v>
      </c>
      <c r="R36" s="18" t="s">
        <v>19</v>
      </c>
      <c r="S36" s="18" t="s">
        <v>21</v>
      </c>
      <c r="T36" s="18" t="s">
        <v>32</v>
      </c>
      <c r="U36" s="19" t="s">
        <v>35</v>
      </c>
      <c r="V36" s="16">
        <v>19</v>
      </c>
      <c r="W36" s="17" t="s">
        <v>23</v>
      </c>
      <c r="X36" s="18" t="s">
        <v>13</v>
      </c>
      <c r="Y36" s="18" t="s">
        <v>32</v>
      </c>
      <c r="Z36" s="19" t="s">
        <v>33</v>
      </c>
      <c r="AA36" s="16">
        <v>19</v>
      </c>
      <c r="AB36" s="17" t="s">
        <v>23</v>
      </c>
      <c r="AC36" s="18" t="s">
        <v>13</v>
      </c>
      <c r="AD36" s="18" t="s">
        <v>32</v>
      </c>
      <c r="AE36" s="19" t="s">
        <v>33</v>
      </c>
      <c r="AK36" s="2"/>
      <c r="AL36" s="2"/>
      <c r="AM36" s="2"/>
      <c r="BA36" s="111">
        <v>6.2</v>
      </c>
      <c r="BB36" s="112">
        <f t="shared" si="0"/>
        <v>6.5</v>
      </c>
    </row>
    <row r="37" spans="1:54" ht="15.75">
      <c r="A37" s="47">
        <f t="shared" si="1"/>
        <v>33</v>
      </c>
      <c r="B37" s="26">
        <v>21</v>
      </c>
      <c r="C37" s="27" t="s">
        <v>27</v>
      </c>
      <c r="D37" s="28" t="s">
        <v>13</v>
      </c>
      <c r="E37" s="28" t="s">
        <v>34</v>
      </c>
      <c r="F37" s="29" t="s">
        <v>35</v>
      </c>
      <c r="G37" s="26">
        <v>21</v>
      </c>
      <c r="H37" s="27" t="s">
        <v>27</v>
      </c>
      <c r="I37" s="28" t="s">
        <v>13</v>
      </c>
      <c r="J37" s="28" t="s">
        <v>32</v>
      </c>
      <c r="K37" s="29" t="s">
        <v>35</v>
      </c>
      <c r="L37" s="26">
        <v>21</v>
      </c>
      <c r="M37" s="27" t="s">
        <v>27</v>
      </c>
      <c r="N37" s="28" t="s">
        <v>13</v>
      </c>
      <c r="O37" s="28" t="s">
        <v>32</v>
      </c>
      <c r="P37" s="29" t="s">
        <v>35</v>
      </c>
      <c r="Q37" s="26">
        <v>21</v>
      </c>
      <c r="R37" s="27" t="s">
        <v>23</v>
      </c>
      <c r="S37" s="28" t="s">
        <v>13</v>
      </c>
      <c r="T37" s="27" t="s">
        <v>34</v>
      </c>
      <c r="U37" s="29" t="s">
        <v>33</v>
      </c>
      <c r="V37" s="16">
        <v>19</v>
      </c>
      <c r="W37" s="17" t="s">
        <v>23</v>
      </c>
      <c r="X37" s="18" t="s">
        <v>13</v>
      </c>
      <c r="Y37" s="18" t="s">
        <v>32</v>
      </c>
      <c r="Z37" s="19" t="s">
        <v>33</v>
      </c>
      <c r="AA37" s="16">
        <v>19</v>
      </c>
      <c r="AB37" s="17" t="s">
        <v>23</v>
      </c>
      <c r="AC37" s="18" t="s">
        <v>13</v>
      </c>
      <c r="AD37" s="18" t="s">
        <v>32</v>
      </c>
      <c r="AE37" s="19" t="s">
        <v>33</v>
      </c>
      <c r="AK37" s="2"/>
      <c r="AL37" s="2"/>
      <c r="AM37" s="2"/>
      <c r="BA37" s="111">
        <v>6.3</v>
      </c>
      <c r="BB37" s="112">
        <f t="shared" si="0"/>
        <v>7</v>
      </c>
    </row>
    <row r="38" spans="1:54" ht="15.75">
      <c r="A38" s="47">
        <f t="shared" si="1"/>
        <v>34</v>
      </c>
      <c r="B38" s="26">
        <v>21</v>
      </c>
      <c r="C38" s="27" t="s">
        <v>27</v>
      </c>
      <c r="D38" s="28" t="s">
        <v>13</v>
      </c>
      <c r="E38" s="28" t="s">
        <v>34</v>
      </c>
      <c r="F38" s="29" t="s">
        <v>35</v>
      </c>
      <c r="G38" s="26">
        <v>21</v>
      </c>
      <c r="H38" s="27" t="s">
        <v>27</v>
      </c>
      <c r="I38" s="28" t="s">
        <v>13</v>
      </c>
      <c r="J38" s="28" t="s">
        <v>32</v>
      </c>
      <c r="K38" s="29" t="s">
        <v>35</v>
      </c>
      <c r="L38" s="26">
        <v>21</v>
      </c>
      <c r="M38" s="27" t="s">
        <v>27</v>
      </c>
      <c r="N38" s="28" t="s">
        <v>13</v>
      </c>
      <c r="O38" s="28" t="s">
        <v>32</v>
      </c>
      <c r="P38" s="29" t="s">
        <v>35</v>
      </c>
      <c r="Q38" s="26">
        <v>21</v>
      </c>
      <c r="R38" s="27" t="s">
        <v>23</v>
      </c>
      <c r="S38" s="28" t="s">
        <v>13</v>
      </c>
      <c r="T38" s="27" t="s">
        <v>34</v>
      </c>
      <c r="U38" s="29" t="s">
        <v>33</v>
      </c>
      <c r="V38" s="16">
        <v>19</v>
      </c>
      <c r="W38" s="17" t="s">
        <v>23</v>
      </c>
      <c r="X38" s="18" t="s">
        <v>13</v>
      </c>
      <c r="Y38" s="18" t="s">
        <v>32</v>
      </c>
      <c r="Z38" s="19" t="s">
        <v>33</v>
      </c>
      <c r="AA38" s="16">
        <v>19</v>
      </c>
      <c r="AB38" s="17" t="s">
        <v>23</v>
      </c>
      <c r="AC38" s="18" t="s">
        <v>13</v>
      </c>
      <c r="AD38" s="18" t="s">
        <v>32</v>
      </c>
      <c r="AE38" s="19" t="s">
        <v>33</v>
      </c>
      <c r="AK38" s="2"/>
      <c r="AL38" s="2"/>
      <c r="AM38" s="2"/>
      <c r="BA38" s="111">
        <v>7.1</v>
      </c>
      <c r="BB38" s="112">
        <v>7</v>
      </c>
    </row>
    <row r="39" spans="1:54" ht="15.75">
      <c r="A39" s="47">
        <f t="shared" si="1"/>
        <v>35</v>
      </c>
      <c r="B39" s="26">
        <v>21</v>
      </c>
      <c r="C39" s="27" t="s">
        <v>27</v>
      </c>
      <c r="D39" s="28" t="s">
        <v>13</v>
      </c>
      <c r="E39" s="28" t="s">
        <v>34</v>
      </c>
      <c r="F39" s="29" t="s">
        <v>35</v>
      </c>
      <c r="G39" s="26">
        <v>21</v>
      </c>
      <c r="H39" s="27" t="s">
        <v>27</v>
      </c>
      <c r="I39" s="28" t="s">
        <v>13</v>
      </c>
      <c r="J39" s="28" t="s">
        <v>32</v>
      </c>
      <c r="K39" s="29" t="s">
        <v>35</v>
      </c>
      <c r="L39" s="26">
        <v>21</v>
      </c>
      <c r="M39" s="27" t="s">
        <v>27</v>
      </c>
      <c r="N39" s="28" t="s">
        <v>13</v>
      </c>
      <c r="O39" s="28" t="s">
        <v>32</v>
      </c>
      <c r="P39" s="29" t="s">
        <v>35</v>
      </c>
      <c r="Q39" s="26">
        <v>21</v>
      </c>
      <c r="R39" s="27" t="s">
        <v>23</v>
      </c>
      <c r="S39" s="28" t="s">
        <v>13</v>
      </c>
      <c r="T39" s="27" t="s">
        <v>34</v>
      </c>
      <c r="U39" s="29" t="s">
        <v>33</v>
      </c>
      <c r="V39" s="16">
        <v>20</v>
      </c>
      <c r="W39" s="17" t="s">
        <v>23</v>
      </c>
      <c r="X39" s="18" t="s">
        <v>21</v>
      </c>
      <c r="Y39" s="18" t="s">
        <v>32</v>
      </c>
      <c r="Z39" s="19" t="s">
        <v>33</v>
      </c>
      <c r="AA39" s="16">
        <v>20</v>
      </c>
      <c r="AB39" s="17" t="s">
        <v>23</v>
      </c>
      <c r="AC39" s="18" t="s">
        <v>21</v>
      </c>
      <c r="AD39" s="18" t="s">
        <v>32</v>
      </c>
      <c r="AE39" s="19" t="s">
        <v>33</v>
      </c>
      <c r="AK39" s="2"/>
      <c r="AL39" s="2"/>
      <c r="AM39" s="2"/>
      <c r="BA39" s="111">
        <v>7.2</v>
      </c>
      <c r="BB39" s="112">
        <v>7.5</v>
      </c>
    </row>
    <row r="40" spans="1:54" ht="16.5" thickBot="1">
      <c r="A40" s="47">
        <f t="shared" si="1"/>
        <v>36</v>
      </c>
      <c r="B40" s="26">
        <v>21</v>
      </c>
      <c r="C40" s="27" t="s">
        <v>27</v>
      </c>
      <c r="D40" s="28" t="s">
        <v>13</v>
      </c>
      <c r="E40" s="28" t="s">
        <v>34</v>
      </c>
      <c r="F40" s="29" t="s">
        <v>35</v>
      </c>
      <c r="G40" s="26">
        <v>21</v>
      </c>
      <c r="H40" s="27" t="s">
        <v>27</v>
      </c>
      <c r="I40" s="28" t="s">
        <v>13</v>
      </c>
      <c r="J40" s="28" t="s">
        <v>32</v>
      </c>
      <c r="K40" s="29" t="s">
        <v>35</v>
      </c>
      <c r="L40" s="26">
        <v>21</v>
      </c>
      <c r="M40" s="27" t="s">
        <v>27</v>
      </c>
      <c r="N40" s="28" t="s">
        <v>13</v>
      </c>
      <c r="O40" s="28" t="s">
        <v>32</v>
      </c>
      <c r="P40" s="29" t="s">
        <v>35</v>
      </c>
      <c r="Q40" s="26">
        <v>21</v>
      </c>
      <c r="R40" s="27" t="s">
        <v>23</v>
      </c>
      <c r="S40" s="28" t="s">
        <v>13</v>
      </c>
      <c r="T40" s="27" t="s">
        <v>34</v>
      </c>
      <c r="U40" s="29" t="s">
        <v>33</v>
      </c>
      <c r="V40" s="16">
        <v>20</v>
      </c>
      <c r="W40" s="17" t="s">
        <v>23</v>
      </c>
      <c r="X40" s="18" t="s">
        <v>21</v>
      </c>
      <c r="Y40" s="18" t="s">
        <v>32</v>
      </c>
      <c r="Z40" s="19" t="s">
        <v>33</v>
      </c>
      <c r="AA40" s="16">
        <v>20</v>
      </c>
      <c r="AB40" s="17" t="s">
        <v>23</v>
      </c>
      <c r="AC40" s="18" t="s">
        <v>21</v>
      </c>
      <c r="AD40" s="18" t="s">
        <v>32</v>
      </c>
      <c r="AE40" s="19" t="s">
        <v>33</v>
      </c>
      <c r="AK40" s="2"/>
      <c r="AL40" s="2"/>
      <c r="AM40" s="2"/>
      <c r="BA40" s="113">
        <v>8.1</v>
      </c>
      <c r="BB40" s="114">
        <v>8</v>
      </c>
    </row>
    <row r="41" spans="1:54">
      <c r="A41" s="47">
        <f t="shared" si="1"/>
        <v>37</v>
      </c>
      <c r="B41" s="26">
        <v>22</v>
      </c>
      <c r="C41" s="27" t="s">
        <v>27</v>
      </c>
      <c r="D41" s="28" t="s">
        <v>21</v>
      </c>
      <c r="E41" s="28" t="s">
        <v>34</v>
      </c>
      <c r="F41" s="29" t="s">
        <v>35</v>
      </c>
      <c r="G41" s="26">
        <v>22</v>
      </c>
      <c r="H41" s="27" t="s">
        <v>27</v>
      </c>
      <c r="I41" s="28" t="s">
        <v>21</v>
      </c>
      <c r="J41" s="28" t="s">
        <v>32</v>
      </c>
      <c r="K41" s="29" t="s">
        <v>35</v>
      </c>
      <c r="L41" s="26">
        <v>22</v>
      </c>
      <c r="M41" s="27" t="s">
        <v>27</v>
      </c>
      <c r="N41" s="28" t="s">
        <v>21</v>
      </c>
      <c r="O41" s="28" t="s">
        <v>32</v>
      </c>
      <c r="P41" s="29" t="s">
        <v>35</v>
      </c>
      <c r="Q41" s="26">
        <v>22</v>
      </c>
      <c r="R41" s="27" t="s">
        <v>23</v>
      </c>
      <c r="S41" s="28" t="s">
        <v>21</v>
      </c>
      <c r="T41" s="27" t="s">
        <v>34</v>
      </c>
      <c r="U41" s="29" t="s">
        <v>33</v>
      </c>
      <c r="V41" s="16">
        <v>20</v>
      </c>
      <c r="W41" s="17" t="s">
        <v>23</v>
      </c>
      <c r="X41" s="18" t="s">
        <v>21</v>
      </c>
      <c r="Y41" s="18" t="s">
        <v>32</v>
      </c>
      <c r="Z41" s="19" t="s">
        <v>33</v>
      </c>
      <c r="AA41" s="16">
        <v>20</v>
      </c>
      <c r="AB41" s="17" t="s">
        <v>23</v>
      </c>
      <c r="AC41" s="18" t="s">
        <v>21</v>
      </c>
      <c r="AD41" s="18" t="s">
        <v>32</v>
      </c>
      <c r="AE41" s="19" t="s">
        <v>33</v>
      </c>
      <c r="AK41" s="2"/>
      <c r="AL41" s="2"/>
      <c r="AM41" s="2"/>
    </row>
    <row r="42" spans="1:54">
      <c r="A42" s="47">
        <f t="shared" si="1"/>
        <v>38</v>
      </c>
      <c r="B42" s="26">
        <v>22</v>
      </c>
      <c r="C42" s="27" t="s">
        <v>27</v>
      </c>
      <c r="D42" s="28" t="s">
        <v>21</v>
      </c>
      <c r="E42" s="28" t="s">
        <v>34</v>
      </c>
      <c r="F42" s="29" t="s">
        <v>35</v>
      </c>
      <c r="G42" s="26">
        <v>22</v>
      </c>
      <c r="H42" s="27" t="s">
        <v>27</v>
      </c>
      <c r="I42" s="28" t="s">
        <v>21</v>
      </c>
      <c r="J42" s="28" t="s">
        <v>32</v>
      </c>
      <c r="K42" s="29" t="s">
        <v>35</v>
      </c>
      <c r="L42" s="26">
        <v>22</v>
      </c>
      <c r="M42" s="27" t="s">
        <v>27</v>
      </c>
      <c r="N42" s="28" t="s">
        <v>21</v>
      </c>
      <c r="O42" s="28" t="s">
        <v>32</v>
      </c>
      <c r="P42" s="29" t="s">
        <v>35</v>
      </c>
      <c r="Q42" s="26">
        <v>22</v>
      </c>
      <c r="R42" s="27" t="s">
        <v>23</v>
      </c>
      <c r="S42" s="28" t="s">
        <v>21</v>
      </c>
      <c r="T42" s="27" t="s">
        <v>34</v>
      </c>
      <c r="U42" s="29" t="s">
        <v>33</v>
      </c>
      <c r="V42" s="16">
        <v>20</v>
      </c>
      <c r="W42" s="17" t="s">
        <v>23</v>
      </c>
      <c r="X42" s="18" t="s">
        <v>21</v>
      </c>
      <c r="Y42" s="18" t="s">
        <v>32</v>
      </c>
      <c r="Z42" s="19" t="s">
        <v>33</v>
      </c>
      <c r="AA42" s="16">
        <v>20</v>
      </c>
      <c r="AB42" s="17" t="s">
        <v>23</v>
      </c>
      <c r="AC42" s="18" t="s">
        <v>21</v>
      </c>
      <c r="AD42" s="18" t="s">
        <v>32</v>
      </c>
      <c r="AE42" s="19" t="s">
        <v>33</v>
      </c>
      <c r="AK42" s="2"/>
      <c r="AL42" s="2"/>
      <c r="AM42" s="2"/>
    </row>
    <row r="43" spans="1:54">
      <c r="A43" s="47">
        <f t="shared" si="1"/>
        <v>39</v>
      </c>
      <c r="B43" s="26">
        <v>22</v>
      </c>
      <c r="C43" s="27" t="s">
        <v>27</v>
      </c>
      <c r="D43" s="28" t="s">
        <v>21</v>
      </c>
      <c r="E43" s="28" t="s">
        <v>34</v>
      </c>
      <c r="F43" s="29" t="s">
        <v>35</v>
      </c>
      <c r="G43" s="26">
        <v>22</v>
      </c>
      <c r="H43" s="27" t="s">
        <v>27</v>
      </c>
      <c r="I43" s="28" t="s">
        <v>21</v>
      </c>
      <c r="J43" s="28" t="s">
        <v>32</v>
      </c>
      <c r="K43" s="29" t="s">
        <v>35</v>
      </c>
      <c r="L43" s="26">
        <v>22</v>
      </c>
      <c r="M43" s="27" t="s">
        <v>27</v>
      </c>
      <c r="N43" s="28" t="s">
        <v>21</v>
      </c>
      <c r="O43" s="28" t="s">
        <v>32</v>
      </c>
      <c r="P43" s="29" t="s">
        <v>35</v>
      </c>
      <c r="Q43" s="26">
        <v>22</v>
      </c>
      <c r="R43" s="27" t="s">
        <v>23</v>
      </c>
      <c r="S43" s="28" t="s">
        <v>21</v>
      </c>
      <c r="T43" s="27" t="s">
        <v>34</v>
      </c>
      <c r="U43" s="29" t="s">
        <v>33</v>
      </c>
      <c r="V43" s="26">
        <v>21</v>
      </c>
      <c r="W43" s="27" t="s">
        <v>28</v>
      </c>
      <c r="X43" s="28" t="s">
        <v>13</v>
      </c>
      <c r="Y43" s="28" t="s">
        <v>32</v>
      </c>
      <c r="Z43" s="29" t="s">
        <v>35</v>
      </c>
      <c r="AA43" s="26">
        <v>21</v>
      </c>
      <c r="AB43" s="27" t="s">
        <v>28</v>
      </c>
      <c r="AC43" s="28" t="s">
        <v>13</v>
      </c>
      <c r="AD43" s="28" t="s">
        <v>32</v>
      </c>
      <c r="AE43" s="29" t="s">
        <v>35</v>
      </c>
      <c r="AK43" s="2"/>
      <c r="AL43" s="2"/>
      <c r="AM43" s="2"/>
    </row>
    <row r="44" spans="1:54">
      <c r="A44" s="47">
        <f t="shared" si="1"/>
        <v>40</v>
      </c>
      <c r="B44" s="26">
        <v>22</v>
      </c>
      <c r="C44" s="27" t="s">
        <v>27</v>
      </c>
      <c r="D44" s="28" t="s">
        <v>21</v>
      </c>
      <c r="E44" s="28" t="s">
        <v>34</v>
      </c>
      <c r="F44" s="29" t="s">
        <v>35</v>
      </c>
      <c r="G44" s="26">
        <v>22</v>
      </c>
      <c r="H44" s="27" t="s">
        <v>27</v>
      </c>
      <c r="I44" s="28" t="s">
        <v>21</v>
      </c>
      <c r="J44" s="28" t="s">
        <v>32</v>
      </c>
      <c r="K44" s="29" t="s">
        <v>35</v>
      </c>
      <c r="L44" s="26">
        <v>22</v>
      </c>
      <c r="M44" s="27" t="s">
        <v>27</v>
      </c>
      <c r="N44" s="28" t="s">
        <v>21</v>
      </c>
      <c r="O44" s="28" t="s">
        <v>32</v>
      </c>
      <c r="P44" s="29" t="s">
        <v>35</v>
      </c>
      <c r="Q44" s="26">
        <v>22</v>
      </c>
      <c r="R44" s="27" t="s">
        <v>23</v>
      </c>
      <c r="S44" s="28" t="s">
        <v>21</v>
      </c>
      <c r="T44" s="27" t="s">
        <v>34</v>
      </c>
      <c r="U44" s="29" t="s">
        <v>33</v>
      </c>
      <c r="V44" s="26">
        <v>21</v>
      </c>
      <c r="W44" s="27" t="s">
        <v>28</v>
      </c>
      <c r="X44" s="28" t="s">
        <v>13</v>
      </c>
      <c r="Y44" s="28" t="s">
        <v>32</v>
      </c>
      <c r="Z44" s="29" t="s">
        <v>35</v>
      </c>
      <c r="AA44" s="26">
        <v>21</v>
      </c>
      <c r="AB44" s="27" t="s">
        <v>28</v>
      </c>
      <c r="AC44" s="28" t="s">
        <v>13</v>
      </c>
      <c r="AD44" s="28" t="s">
        <v>32</v>
      </c>
      <c r="AE44" s="29" t="s">
        <v>35</v>
      </c>
      <c r="AK44" s="2"/>
      <c r="AL44" s="2"/>
      <c r="AM44" s="2"/>
    </row>
    <row r="45" spans="1:54">
      <c r="A45" s="47">
        <f t="shared" si="1"/>
        <v>41</v>
      </c>
      <c r="B45" s="30">
        <v>23</v>
      </c>
      <c r="C45" s="31" t="s">
        <v>31</v>
      </c>
      <c r="D45" s="32" t="s">
        <v>13</v>
      </c>
      <c r="E45" s="32" t="s">
        <v>34</v>
      </c>
      <c r="F45" s="33" t="s">
        <v>33</v>
      </c>
      <c r="G45" s="30">
        <v>23</v>
      </c>
      <c r="H45" s="31" t="s">
        <v>31</v>
      </c>
      <c r="I45" s="32" t="s">
        <v>13</v>
      </c>
      <c r="J45" s="32" t="s">
        <v>32</v>
      </c>
      <c r="K45" s="33" t="s">
        <v>33</v>
      </c>
      <c r="L45" s="30">
        <v>23</v>
      </c>
      <c r="M45" s="31" t="s">
        <v>31</v>
      </c>
      <c r="N45" s="32" t="s">
        <v>13</v>
      </c>
      <c r="O45" s="32" t="s">
        <v>32</v>
      </c>
      <c r="P45" s="33" t="s">
        <v>33</v>
      </c>
      <c r="Q45" s="30">
        <v>23</v>
      </c>
      <c r="R45" s="31" t="s">
        <v>28</v>
      </c>
      <c r="S45" s="32" t="s">
        <v>13</v>
      </c>
      <c r="T45" s="31" t="s">
        <v>34</v>
      </c>
      <c r="U45" s="33" t="s">
        <v>35</v>
      </c>
      <c r="V45" s="26">
        <v>21</v>
      </c>
      <c r="W45" s="27" t="s">
        <v>28</v>
      </c>
      <c r="X45" s="28" t="s">
        <v>13</v>
      </c>
      <c r="Y45" s="28" t="s">
        <v>32</v>
      </c>
      <c r="Z45" s="29" t="s">
        <v>35</v>
      </c>
      <c r="AA45" s="26">
        <v>21</v>
      </c>
      <c r="AB45" s="27" t="s">
        <v>28</v>
      </c>
      <c r="AC45" s="28" t="s">
        <v>13</v>
      </c>
      <c r="AD45" s="28" t="s">
        <v>32</v>
      </c>
      <c r="AE45" s="29" t="s">
        <v>35</v>
      </c>
      <c r="AK45" s="2"/>
      <c r="AL45" s="2"/>
      <c r="AM45" s="2"/>
    </row>
    <row r="46" spans="1:54">
      <c r="A46" s="47">
        <f t="shared" si="1"/>
        <v>42</v>
      </c>
      <c r="B46" s="30">
        <v>23</v>
      </c>
      <c r="C46" s="31" t="s">
        <v>31</v>
      </c>
      <c r="D46" s="32" t="s">
        <v>13</v>
      </c>
      <c r="E46" s="32" t="s">
        <v>34</v>
      </c>
      <c r="F46" s="33" t="s">
        <v>33</v>
      </c>
      <c r="G46" s="30">
        <v>23</v>
      </c>
      <c r="H46" s="31" t="s">
        <v>31</v>
      </c>
      <c r="I46" s="32" t="s">
        <v>13</v>
      </c>
      <c r="J46" s="32" t="s">
        <v>32</v>
      </c>
      <c r="K46" s="33" t="s">
        <v>33</v>
      </c>
      <c r="L46" s="30">
        <v>23</v>
      </c>
      <c r="M46" s="31" t="s">
        <v>31</v>
      </c>
      <c r="N46" s="32" t="s">
        <v>13</v>
      </c>
      <c r="O46" s="32" t="s">
        <v>32</v>
      </c>
      <c r="P46" s="33" t="s">
        <v>33</v>
      </c>
      <c r="Q46" s="30">
        <v>23</v>
      </c>
      <c r="R46" s="31" t="s">
        <v>28</v>
      </c>
      <c r="S46" s="32" t="s">
        <v>13</v>
      </c>
      <c r="T46" s="31" t="s">
        <v>34</v>
      </c>
      <c r="U46" s="33" t="s">
        <v>35</v>
      </c>
      <c r="V46" s="26">
        <v>21</v>
      </c>
      <c r="W46" s="27" t="s">
        <v>28</v>
      </c>
      <c r="X46" s="28" t="s">
        <v>13</v>
      </c>
      <c r="Y46" s="28" t="s">
        <v>32</v>
      </c>
      <c r="Z46" s="29" t="s">
        <v>35</v>
      </c>
      <c r="AA46" s="26">
        <v>21</v>
      </c>
      <c r="AB46" s="27" t="s">
        <v>28</v>
      </c>
      <c r="AC46" s="28" t="s">
        <v>13</v>
      </c>
      <c r="AD46" s="28" t="s">
        <v>32</v>
      </c>
      <c r="AE46" s="29" t="s">
        <v>35</v>
      </c>
      <c r="AK46" s="2"/>
      <c r="AL46" s="2"/>
      <c r="AM46" s="2"/>
    </row>
    <row r="47" spans="1:54">
      <c r="A47" s="47">
        <f t="shared" si="1"/>
        <v>43</v>
      </c>
      <c r="B47" s="30">
        <v>23</v>
      </c>
      <c r="C47" s="31" t="s">
        <v>31</v>
      </c>
      <c r="D47" s="32" t="s">
        <v>13</v>
      </c>
      <c r="E47" s="32" t="s">
        <v>34</v>
      </c>
      <c r="F47" s="33" t="s">
        <v>33</v>
      </c>
      <c r="G47" s="30">
        <v>23</v>
      </c>
      <c r="H47" s="31" t="s">
        <v>31</v>
      </c>
      <c r="I47" s="32" t="s">
        <v>13</v>
      </c>
      <c r="J47" s="32" t="s">
        <v>32</v>
      </c>
      <c r="K47" s="33" t="s">
        <v>33</v>
      </c>
      <c r="L47" s="30">
        <v>23</v>
      </c>
      <c r="M47" s="31" t="s">
        <v>31</v>
      </c>
      <c r="N47" s="32" t="s">
        <v>13</v>
      </c>
      <c r="O47" s="32" t="s">
        <v>32</v>
      </c>
      <c r="P47" s="33" t="s">
        <v>33</v>
      </c>
      <c r="Q47" s="30">
        <v>23</v>
      </c>
      <c r="R47" s="31" t="s">
        <v>28</v>
      </c>
      <c r="S47" s="32" t="s">
        <v>13</v>
      </c>
      <c r="T47" s="31" t="s">
        <v>34</v>
      </c>
      <c r="U47" s="33" t="s">
        <v>35</v>
      </c>
      <c r="V47" s="26">
        <v>22</v>
      </c>
      <c r="W47" s="27" t="s">
        <v>28</v>
      </c>
      <c r="X47" s="28" t="s">
        <v>21</v>
      </c>
      <c r="Y47" s="28" t="s">
        <v>32</v>
      </c>
      <c r="Z47" s="29" t="s">
        <v>35</v>
      </c>
      <c r="AA47" s="26">
        <v>22</v>
      </c>
      <c r="AB47" s="27" t="s">
        <v>28</v>
      </c>
      <c r="AC47" s="28" t="s">
        <v>21</v>
      </c>
      <c r="AD47" s="28" t="s">
        <v>32</v>
      </c>
      <c r="AE47" s="29" t="s">
        <v>35</v>
      </c>
      <c r="AK47" s="2"/>
      <c r="AL47" s="2"/>
      <c r="AM47" s="2"/>
    </row>
    <row r="48" spans="1:54">
      <c r="A48" s="47">
        <f t="shared" si="1"/>
        <v>44</v>
      </c>
      <c r="B48" s="30">
        <v>23</v>
      </c>
      <c r="C48" s="31" t="s">
        <v>31</v>
      </c>
      <c r="D48" s="32" t="s">
        <v>13</v>
      </c>
      <c r="E48" s="32" t="s">
        <v>34</v>
      </c>
      <c r="F48" s="33" t="s">
        <v>33</v>
      </c>
      <c r="G48" s="30">
        <v>23</v>
      </c>
      <c r="H48" s="31" t="s">
        <v>31</v>
      </c>
      <c r="I48" s="32" t="s">
        <v>13</v>
      </c>
      <c r="J48" s="32" t="s">
        <v>32</v>
      </c>
      <c r="K48" s="33" t="s">
        <v>33</v>
      </c>
      <c r="L48" s="30">
        <v>23</v>
      </c>
      <c r="M48" s="31" t="s">
        <v>31</v>
      </c>
      <c r="N48" s="32" t="s">
        <v>13</v>
      </c>
      <c r="O48" s="32" t="s">
        <v>32</v>
      </c>
      <c r="P48" s="33" t="s">
        <v>33</v>
      </c>
      <c r="Q48" s="30">
        <v>23</v>
      </c>
      <c r="R48" s="31" t="s">
        <v>28</v>
      </c>
      <c r="S48" s="32" t="s">
        <v>13</v>
      </c>
      <c r="T48" s="31" t="s">
        <v>34</v>
      </c>
      <c r="U48" s="33" t="s">
        <v>35</v>
      </c>
      <c r="V48" s="26">
        <v>22</v>
      </c>
      <c r="W48" s="27" t="s">
        <v>28</v>
      </c>
      <c r="X48" s="28" t="s">
        <v>21</v>
      </c>
      <c r="Y48" s="28" t="s">
        <v>32</v>
      </c>
      <c r="Z48" s="29" t="s">
        <v>35</v>
      </c>
      <c r="AA48" s="26">
        <v>22</v>
      </c>
      <c r="AB48" s="27" t="s">
        <v>28</v>
      </c>
      <c r="AC48" s="28" t="s">
        <v>21</v>
      </c>
      <c r="AD48" s="28" t="s">
        <v>32</v>
      </c>
      <c r="AE48" s="29" t="s">
        <v>35</v>
      </c>
      <c r="AK48" s="2"/>
      <c r="AL48" s="2"/>
      <c r="AM48" s="2"/>
    </row>
    <row r="49" spans="1:39">
      <c r="A49" s="47">
        <f>A48+1</f>
        <v>45</v>
      </c>
      <c r="B49" s="30">
        <v>24</v>
      </c>
      <c r="C49" s="31" t="s">
        <v>31</v>
      </c>
      <c r="D49" s="32" t="s">
        <v>21</v>
      </c>
      <c r="E49" s="32" t="s">
        <v>34</v>
      </c>
      <c r="F49" s="33" t="s">
        <v>33</v>
      </c>
      <c r="G49" s="30">
        <v>24</v>
      </c>
      <c r="H49" s="31" t="s">
        <v>31</v>
      </c>
      <c r="I49" s="32" t="s">
        <v>21</v>
      </c>
      <c r="J49" s="32" t="s">
        <v>32</v>
      </c>
      <c r="K49" s="33" t="s">
        <v>33</v>
      </c>
      <c r="L49" s="30">
        <v>24</v>
      </c>
      <c r="M49" s="31" t="s">
        <v>31</v>
      </c>
      <c r="N49" s="32" t="s">
        <v>21</v>
      </c>
      <c r="O49" s="32" t="s">
        <v>32</v>
      </c>
      <c r="P49" s="33" t="s">
        <v>33</v>
      </c>
      <c r="Q49" s="30">
        <v>24</v>
      </c>
      <c r="R49" s="31" t="s">
        <v>28</v>
      </c>
      <c r="S49" s="32" t="s">
        <v>21</v>
      </c>
      <c r="T49" s="31" t="s">
        <v>34</v>
      </c>
      <c r="U49" s="33" t="s">
        <v>35</v>
      </c>
      <c r="V49" s="26">
        <v>22</v>
      </c>
      <c r="W49" s="27" t="s">
        <v>28</v>
      </c>
      <c r="X49" s="28" t="s">
        <v>21</v>
      </c>
      <c r="Y49" s="28" t="s">
        <v>32</v>
      </c>
      <c r="Z49" s="29" t="s">
        <v>35</v>
      </c>
      <c r="AA49" s="26">
        <v>22</v>
      </c>
      <c r="AB49" s="27" t="s">
        <v>28</v>
      </c>
      <c r="AC49" s="28" t="s">
        <v>21</v>
      </c>
      <c r="AD49" s="28" t="s">
        <v>32</v>
      </c>
      <c r="AE49" s="29" t="s">
        <v>35</v>
      </c>
      <c r="AK49" s="2"/>
      <c r="AL49" s="2"/>
      <c r="AM49" s="2"/>
    </row>
    <row r="50" spans="1:39">
      <c r="A50" s="47">
        <f t="shared" si="1"/>
        <v>46</v>
      </c>
      <c r="B50" s="30">
        <v>24</v>
      </c>
      <c r="C50" s="31" t="s">
        <v>31</v>
      </c>
      <c r="D50" s="32" t="s">
        <v>21</v>
      </c>
      <c r="E50" s="32" t="s">
        <v>34</v>
      </c>
      <c r="F50" s="33" t="s">
        <v>33</v>
      </c>
      <c r="G50" s="30">
        <v>24</v>
      </c>
      <c r="H50" s="31" t="s">
        <v>31</v>
      </c>
      <c r="I50" s="32" t="s">
        <v>21</v>
      </c>
      <c r="J50" s="32" t="s">
        <v>32</v>
      </c>
      <c r="K50" s="33" t="s">
        <v>33</v>
      </c>
      <c r="L50" s="30">
        <v>24</v>
      </c>
      <c r="M50" s="31" t="s">
        <v>31</v>
      </c>
      <c r="N50" s="32" t="s">
        <v>21</v>
      </c>
      <c r="O50" s="32" t="s">
        <v>32</v>
      </c>
      <c r="P50" s="33" t="s">
        <v>33</v>
      </c>
      <c r="Q50" s="30">
        <v>24</v>
      </c>
      <c r="R50" s="31" t="s">
        <v>28</v>
      </c>
      <c r="S50" s="32" t="s">
        <v>21</v>
      </c>
      <c r="T50" s="31" t="s">
        <v>34</v>
      </c>
      <c r="U50" s="33" t="s">
        <v>35</v>
      </c>
      <c r="V50" s="26">
        <v>22</v>
      </c>
      <c r="W50" s="27" t="s">
        <v>28</v>
      </c>
      <c r="X50" s="28" t="s">
        <v>21</v>
      </c>
      <c r="Y50" s="28" t="s">
        <v>32</v>
      </c>
      <c r="Z50" s="29" t="s">
        <v>35</v>
      </c>
      <c r="AA50" s="26">
        <v>22</v>
      </c>
      <c r="AB50" s="27" t="s">
        <v>28</v>
      </c>
      <c r="AC50" s="28" t="s">
        <v>21</v>
      </c>
      <c r="AD50" s="28" t="s">
        <v>32</v>
      </c>
      <c r="AE50" s="29" t="s">
        <v>35</v>
      </c>
      <c r="AK50" s="2"/>
      <c r="AL50" s="2"/>
      <c r="AM50" s="2"/>
    </row>
    <row r="51" spans="1:39">
      <c r="A51" s="47">
        <f t="shared" si="1"/>
        <v>47</v>
      </c>
      <c r="B51" s="30">
        <v>24</v>
      </c>
      <c r="C51" s="31" t="s">
        <v>31</v>
      </c>
      <c r="D51" s="32" t="s">
        <v>21</v>
      </c>
      <c r="E51" s="32" t="s">
        <v>34</v>
      </c>
      <c r="F51" s="33" t="s">
        <v>33</v>
      </c>
      <c r="G51" s="30">
        <v>24</v>
      </c>
      <c r="H51" s="31" t="s">
        <v>31</v>
      </c>
      <c r="I51" s="32" t="s">
        <v>21</v>
      </c>
      <c r="J51" s="32" t="s">
        <v>32</v>
      </c>
      <c r="K51" s="33" t="s">
        <v>33</v>
      </c>
      <c r="L51" s="30">
        <v>24</v>
      </c>
      <c r="M51" s="31" t="s">
        <v>31</v>
      </c>
      <c r="N51" s="32" t="s">
        <v>21</v>
      </c>
      <c r="O51" s="32" t="s">
        <v>32</v>
      </c>
      <c r="P51" s="33" t="s">
        <v>33</v>
      </c>
      <c r="Q51" s="30">
        <v>24</v>
      </c>
      <c r="R51" s="31" t="s">
        <v>28</v>
      </c>
      <c r="S51" s="32" t="s">
        <v>21</v>
      </c>
      <c r="T51" s="31" t="s">
        <v>34</v>
      </c>
      <c r="U51" s="33" t="s">
        <v>35</v>
      </c>
      <c r="V51" s="34">
        <v>23</v>
      </c>
      <c r="W51" s="35" t="s">
        <v>16</v>
      </c>
      <c r="X51" s="32" t="s">
        <v>13</v>
      </c>
      <c r="Y51" s="32" t="s">
        <v>17</v>
      </c>
      <c r="Z51" s="33" t="s">
        <v>25</v>
      </c>
      <c r="AA51" s="34">
        <v>23</v>
      </c>
      <c r="AB51" s="35" t="s">
        <v>16</v>
      </c>
      <c r="AC51" s="32" t="s">
        <v>13</v>
      </c>
      <c r="AD51" s="32" t="s">
        <v>17</v>
      </c>
      <c r="AE51" s="33" t="s">
        <v>25</v>
      </c>
      <c r="AK51" s="2"/>
      <c r="AL51" s="2"/>
      <c r="AM51" s="2"/>
    </row>
    <row r="52" spans="1:39">
      <c r="A52" s="47">
        <f t="shared" si="1"/>
        <v>48</v>
      </c>
      <c r="B52" s="30">
        <v>24</v>
      </c>
      <c r="C52" s="31" t="s">
        <v>31</v>
      </c>
      <c r="D52" s="32" t="s">
        <v>21</v>
      </c>
      <c r="E52" s="32" t="s">
        <v>34</v>
      </c>
      <c r="F52" s="33" t="s">
        <v>33</v>
      </c>
      <c r="G52" s="30">
        <v>24</v>
      </c>
      <c r="H52" s="31" t="s">
        <v>31</v>
      </c>
      <c r="I52" s="32" t="s">
        <v>21</v>
      </c>
      <c r="J52" s="32" t="s">
        <v>32</v>
      </c>
      <c r="K52" s="33" t="s">
        <v>33</v>
      </c>
      <c r="L52" s="30">
        <v>24</v>
      </c>
      <c r="M52" s="31" t="s">
        <v>31</v>
      </c>
      <c r="N52" s="32" t="s">
        <v>21</v>
      </c>
      <c r="O52" s="32" t="s">
        <v>32</v>
      </c>
      <c r="P52" s="33" t="s">
        <v>33</v>
      </c>
      <c r="Q52" s="30">
        <v>24</v>
      </c>
      <c r="R52" s="31" t="s">
        <v>28</v>
      </c>
      <c r="S52" s="32" t="s">
        <v>21</v>
      </c>
      <c r="T52" s="31" t="s">
        <v>34</v>
      </c>
      <c r="U52" s="33" t="s">
        <v>35</v>
      </c>
      <c r="V52" s="34">
        <v>24</v>
      </c>
      <c r="W52" s="35" t="s">
        <v>16</v>
      </c>
      <c r="X52" s="32" t="s">
        <v>21</v>
      </c>
      <c r="Y52" s="32" t="s">
        <v>17</v>
      </c>
      <c r="Z52" s="33" t="s">
        <v>25</v>
      </c>
      <c r="AA52" s="34">
        <v>24</v>
      </c>
      <c r="AB52" s="35" t="s">
        <v>16</v>
      </c>
      <c r="AC52" s="32" t="s">
        <v>21</v>
      </c>
      <c r="AD52" s="32" t="s">
        <v>17</v>
      </c>
      <c r="AE52" s="33" t="s">
        <v>25</v>
      </c>
      <c r="AK52" s="2"/>
      <c r="AL52" s="2"/>
      <c r="AM52" s="2"/>
    </row>
    <row r="53" spans="1:39">
      <c r="A53" s="47">
        <f t="shared" si="1"/>
        <v>49</v>
      </c>
      <c r="B53" s="39">
        <v>25</v>
      </c>
      <c r="C53" s="40" t="s">
        <v>12</v>
      </c>
      <c r="D53" s="12" t="s">
        <v>13</v>
      </c>
      <c r="E53" s="12" t="s">
        <v>14</v>
      </c>
      <c r="F53" s="13" t="s">
        <v>29</v>
      </c>
      <c r="G53" s="39">
        <v>25</v>
      </c>
      <c r="H53" s="40" t="s">
        <v>12</v>
      </c>
      <c r="I53" s="12" t="s">
        <v>13</v>
      </c>
      <c r="J53" s="12" t="s">
        <v>14</v>
      </c>
      <c r="K53" s="13" t="s">
        <v>29</v>
      </c>
      <c r="L53" s="39">
        <v>25</v>
      </c>
      <c r="M53" s="40" t="s">
        <v>12</v>
      </c>
      <c r="N53" s="12" t="s">
        <v>13</v>
      </c>
      <c r="O53" s="12" t="s">
        <v>14</v>
      </c>
      <c r="P53" s="13" t="s">
        <v>29</v>
      </c>
      <c r="Q53" s="8">
        <v>25</v>
      </c>
      <c r="R53" s="14" t="s">
        <v>16</v>
      </c>
      <c r="S53" s="12" t="s">
        <v>13</v>
      </c>
      <c r="T53" s="12" t="s">
        <v>17</v>
      </c>
      <c r="U53" s="13" t="s">
        <v>25</v>
      </c>
      <c r="V53" s="8">
        <v>25</v>
      </c>
      <c r="W53" s="12" t="s">
        <v>19</v>
      </c>
      <c r="X53" s="12" t="s">
        <v>13</v>
      </c>
      <c r="Y53" s="12" t="s">
        <v>17</v>
      </c>
      <c r="Z53" s="13" t="s">
        <v>29</v>
      </c>
      <c r="AA53" s="8">
        <v>25</v>
      </c>
      <c r="AB53" s="12" t="s">
        <v>19</v>
      </c>
      <c r="AC53" s="12" t="s">
        <v>13</v>
      </c>
      <c r="AD53" s="12" t="s">
        <v>17</v>
      </c>
      <c r="AE53" s="13" t="s">
        <v>29</v>
      </c>
      <c r="AK53" s="2"/>
      <c r="AL53" s="2"/>
      <c r="AM53" s="2"/>
    </row>
    <row r="54" spans="1:39">
      <c r="A54" s="47">
        <f t="shared" si="1"/>
        <v>50</v>
      </c>
      <c r="B54" s="39">
        <v>26</v>
      </c>
      <c r="C54" s="40" t="s">
        <v>12</v>
      </c>
      <c r="D54" s="12" t="s">
        <v>21</v>
      </c>
      <c r="E54" s="12" t="s">
        <v>14</v>
      </c>
      <c r="F54" s="13" t="s">
        <v>29</v>
      </c>
      <c r="G54" s="39">
        <v>26</v>
      </c>
      <c r="H54" s="40" t="s">
        <v>12</v>
      </c>
      <c r="I54" s="12" t="s">
        <v>21</v>
      </c>
      <c r="J54" s="12" t="s">
        <v>14</v>
      </c>
      <c r="K54" s="13" t="s">
        <v>29</v>
      </c>
      <c r="L54" s="39">
        <v>26</v>
      </c>
      <c r="M54" s="40" t="s">
        <v>12</v>
      </c>
      <c r="N54" s="12" t="s">
        <v>21</v>
      </c>
      <c r="O54" s="12" t="s">
        <v>14</v>
      </c>
      <c r="P54" s="13" t="s">
        <v>29</v>
      </c>
      <c r="Q54" s="8">
        <v>26</v>
      </c>
      <c r="R54" s="14" t="s">
        <v>16</v>
      </c>
      <c r="S54" s="12" t="s">
        <v>21</v>
      </c>
      <c r="T54" s="12" t="s">
        <v>17</v>
      </c>
      <c r="U54" s="13" t="s">
        <v>25</v>
      </c>
      <c r="V54" s="8">
        <v>26</v>
      </c>
      <c r="W54" s="12" t="s">
        <v>19</v>
      </c>
      <c r="X54" s="12" t="s">
        <v>21</v>
      </c>
      <c r="Y54" s="12" t="s">
        <v>17</v>
      </c>
      <c r="Z54" s="13" t="s">
        <v>29</v>
      </c>
      <c r="AA54" s="8">
        <v>26</v>
      </c>
      <c r="AB54" s="12" t="s">
        <v>19</v>
      </c>
      <c r="AC54" s="12" t="s">
        <v>21</v>
      </c>
      <c r="AD54" s="12" t="s">
        <v>17</v>
      </c>
      <c r="AE54" s="13" t="s">
        <v>29</v>
      </c>
      <c r="AK54" s="2"/>
      <c r="AL54" s="2"/>
      <c r="AM54" s="2"/>
    </row>
    <row r="55" spans="1:39">
      <c r="A55" s="47">
        <f t="shared" si="1"/>
        <v>51</v>
      </c>
      <c r="B55" s="16">
        <v>27</v>
      </c>
      <c r="C55" s="17" t="s">
        <v>23</v>
      </c>
      <c r="D55" s="18" t="s">
        <v>13</v>
      </c>
      <c r="E55" s="18" t="s">
        <v>24</v>
      </c>
      <c r="F55" s="19" t="s">
        <v>18</v>
      </c>
      <c r="G55" s="16">
        <v>27</v>
      </c>
      <c r="H55" s="17" t="s">
        <v>23</v>
      </c>
      <c r="I55" s="18" t="s">
        <v>13</v>
      </c>
      <c r="J55" s="18" t="s">
        <v>17</v>
      </c>
      <c r="K55" s="19" t="s">
        <v>18</v>
      </c>
      <c r="L55" s="16">
        <v>27</v>
      </c>
      <c r="M55" s="17" t="s">
        <v>23</v>
      </c>
      <c r="N55" s="18" t="s">
        <v>13</v>
      </c>
      <c r="O55" s="18" t="s">
        <v>17</v>
      </c>
      <c r="P55" s="19" t="s">
        <v>18</v>
      </c>
      <c r="Q55" s="23">
        <v>27</v>
      </c>
      <c r="R55" s="18" t="s">
        <v>19</v>
      </c>
      <c r="S55" s="18" t="s">
        <v>13</v>
      </c>
      <c r="T55" s="18" t="s">
        <v>17</v>
      </c>
      <c r="U55" s="19" t="s">
        <v>29</v>
      </c>
      <c r="V55" s="16">
        <v>27</v>
      </c>
      <c r="W55" s="17" t="s">
        <v>23</v>
      </c>
      <c r="X55" s="18" t="s">
        <v>13</v>
      </c>
      <c r="Y55" s="18" t="s">
        <v>17</v>
      </c>
      <c r="Z55" s="19" t="s">
        <v>18</v>
      </c>
      <c r="AA55" s="16">
        <v>27</v>
      </c>
      <c r="AB55" s="17" t="s">
        <v>23</v>
      </c>
      <c r="AC55" s="18" t="s">
        <v>13</v>
      </c>
      <c r="AD55" s="18" t="s">
        <v>17</v>
      </c>
      <c r="AE55" s="19" t="s">
        <v>18</v>
      </c>
      <c r="AK55" s="2"/>
      <c r="AL55" s="2"/>
      <c r="AM55" s="2"/>
    </row>
    <row r="56" spans="1:39">
      <c r="A56" s="47">
        <f t="shared" si="1"/>
        <v>52</v>
      </c>
      <c r="B56" s="16">
        <v>28</v>
      </c>
      <c r="C56" s="17" t="s">
        <v>23</v>
      </c>
      <c r="D56" s="18" t="s">
        <v>21</v>
      </c>
      <c r="E56" s="18" t="s">
        <v>24</v>
      </c>
      <c r="F56" s="19" t="s">
        <v>18</v>
      </c>
      <c r="G56" s="16">
        <v>28</v>
      </c>
      <c r="H56" s="17" t="s">
        <v>23</v>
      </c>
      <c r="I56" s="18" t="s">
        <v>21</v>
      </c>
      <c r="J56" s="18" t="s">
        <v>17</v>
      </c>
      <c r="K56" s="19" t="s">
        <v>18</v>
      </c>
      <c r="L56" s="16">
        <v>28</v>
      </c>
      <c r="M56" s="17" t="s">
        <v>23</v>
      </c>
      <c r="N56" s="18" t="s">
        <v>21</v>
      </c>
      <c r="O56" s="18" t="s">
        <v>17</v>
      </c>
      <c r="P56" s="19" t="s">
        <v>18</v>
      </c>
      <c r="Q56" s="23">
        <v>28</v>
      </c>
      <c r="R56" s="18" t="s">
        <v>19</v>
      </c>
      <c r="S56" s="18" t="s">
        <v>21</v>
      </c>
      <c r="T56" s="18" t="s">
        <v>17</v>
      </c>
      <c r="U56" s="19" t="s">
        <v>29</v>
      </c>
      <c r="V56" s="16">
        <v>28</v>
      </c>
      <c r="W56" s="17" t="s">
        <v>23</v>
      </c>
      <c r="X56" s="18" t="s">
        <v>21</v>
      </c>
      <c r="Y56" s="18" t="s">
        <v>17</v>
      </c>
      <c r="Z56" s="19" t="s">
        <v>18</v>
      </c>
      <c r="AA56" s="16">
        <v>28</v>
      </c>
      <c r="AB56" s="17" t="s">
        <v>23</v>
      </c>
      <c r="AC56" s="18" t="s">
        <v>21</v>
      </c>
      <c r="AD56" s="18" t="s">
        <v>17</v>
      </c>
      <c r="AE56" s="19" t="s">
        <v>18</v>
      </c>
      <c r="AK56" s="2"/>
      <c r="AL56" s="2"/>
      <c r="AM56" s="2"/>
    </row>
    <row r="57" spans="1:39">
      <c r="A57" s="47">
        <f t="shared" si="1"/>
        <v>53</v>
      </c>
      <c r="B57" s="26">
        <v>29</v>
      </c>
      <c r="C57" s="27" t="s">
        <v>27</v>
      </c>
      <c r="D57" s="28" t="s">
        <v>13</v>
      </c>
      <c r="E57" s="28" t="s">
        <v>14</v>
      </c>
      <c r="F57" s="29" t="s">
        <v>25</v>
      </c>
      <c r="G57" s="26">
        <v>29</v>
      </c>
      <c r="H57" s="27" t="s">
        <v>27</v>
      </c>
      <c r="I57" s="28" t="s">
        <v>13</v>
      </c>
      <c r="J57" s="28" t="s">
        <v>14</v>
      </c>
      <c r="K57" s="29" t="s">
        <v>25</v>
      </c>
      <c r="L57" s="26">
        <v>29</v>
      </c>
      <c r="M57" s="27" t="s">
        <v>27</v>
      </c>
      <c r="N57" s="28" t="s">
        <v>13</v>
      </c>
      <c r="O57" s="28" t="s">
        <v>24</v>
      </c>
      <c r="P57" s="29" t="s">
        <v>25</v>
      </c>
      <c r="Q57" s="26">
        <v>29</v>
      </c>
      <c r="R57" s="27" t="s">
        <v>23</v>
      </c>
      <c r="S57" s="28" t="s">
        <v>13</v>
      </c>
      <c r="T57" s="28" t="s">
        <v>24</v>
      </c>
      <c r="U57" s="29" t="s">
        <v>18</v>
      </c>
      <c r="V57" s="26">
        <v>29</v>
      </c>
      <c r="W57" s="27" t="s">
        <v>28</v>
      </c>
      <c r="X57" s="28" t="s">
        <v>13</v>
      </c>
      <c r="Y57" s="28" t="s">
        <v>24</v>
      </c>
      <c r="Z57" s="29" t="s">
        <v>15</v>
      </c>
      <c r="AA57" s="26">
        <v>29</v>
      </c>
      <c r="AB57" s="27" t="s">
        <v>28</v>
      </c>
      <c r="AC57" s="28" t="s">
        <v>13</v>
      </c>
      <c r="AD57" s="28" t="s">
        <v>24</v>
      </c>
      <c r="AE57" s="29" t="s">
        <v>15</v>
      </c>
      <c r="AK57" s="2"/>
      <c r="AL57" s="2"/>
      <c r="AM57" s="2"/>
    </row>
    <row r="58" spans="1:39">
      <c r="A58" s="47">
        <f t="shared" si="1"/>
        <v>54</v>
      </c>
      <c r="B58" s="26">
        <v>30</v>
      </c>
      <c r="C58" s="27" t="s">
        <v>27</v>
      </c>
      <c r="D58" s="28" t="s">
        <v>21</v>
      </c>
      <c r="E58" s="28" t="s">
        <v>14</v>
      </c>
      <c r="F58" s="29" t="s">
        <v>25</v>
      </c>
      <c r="G58" s="26">
        <v>30</v>
      </c>
      <c r="H58" s="27" t="s">
        <v>27</v>
      </c>
      <c r="I58" s="28" t="s">
        <v>21</v>
      </c>
      <c r="J58" s="28" t="s">
        <v>14</v>
      </c>
      <c r="K58" s="29" t="s">
        <v>25</v>
      </c>
      <c r="L58" s="26">
        <v>30</v>
      </c>
      <c r="M58" s="27" t="s">
        <v>27</v>
      </c>
      <c r="N58" s="28" t="s">
        <v>21</v>
      </c>
      <c r="O58" s="28" t="s">
        <v>24</v>
      </c>
      <c r="P58" s="29" t="s">
        <v>25</v>
      </c>
      <c r="Q58" s="26">
        <v>30</v>
      </c>
      <c r="R58" s="27" t="s">
        <v>23</v>
      </c>
      <c r="S58" s="28" t="s">
        <v>21</v>
      </c>
      <c r="T58" s="28" t="s">
        <v>24</v>
      </c>
      <c r="U58" s="29" t="s">
        <v>18</v>
      </c>
      <c r="V58" s="26">
        <v>30</v>
      </c>
      <c r="W58" s="27" t="s">
        <v>28</v>
      </c>
      <c r="X58" s="28" t="s">
        <v>21</v>
      </c>
      <c r="Y58" s="28" t="s">
        <v>24</v>
      </c>
      <c r="Z58" s="29" t="s">
        <v>15</v>
      </c>
      <c r="AA58" s="26">
        <v>30</v>
      </c>
      <c r="AB58" s="27" t="s">
        <v>28</v>
      </c>
      <c r="AC58" s="28" t="s">
        <v>21</v>
      </c>
      <c r="AD58" s="28" t="s">
        <v>24</v>
      </c>
      <c r="AE58" s="29" t="s">
        <v>15</v>
      </c>
      <c r="AK58" s="2"/>
      <c r="AL58" s="2"/>
      <c r="AM58" s="2"/>
    </row>
    <row r="59" spans="1:39">
      <c r="A59" s="47">
        <f t="shared" si="1"/>
        <v>55</v>
      </c>
      <c r="B59" s="30">
        <v>31</v>
      </c>
      <c r="C59" s="31" t="s">
        <v>31</v>
      </c>
      <c r="D59" s="32" t="s">
        <v>13</v>
      </c>
      <c r="E59" s="32" t="s">
        <v>14</v>
      </c>
      <c r="F59" s="33" t="s">
        <v>15</v>
      </c>
      <c r="G59" s="30">
        <v>31</v>
      </c>
      <c r="H59" s="31" t="s">
        <v>31</v>
      </c>
      <c r="I59" s="32" t="s">
        <v>13</v>
      </c>
      <c r="J59" s="32" t="s">
        <v>14</v>
      </c>
      <c r="K59" s="33" t="s">
        <v>15</v>
      </c>
      <c r="L59" s="30">
        <v>31</v>
      </c>
      <c r="M59" s="31" t="s">
        <v>31</v>
      </c>
      <c r="N59" s="32" t="s">
        <v>13</v>
      </c>
      <c r="O59" s="32" t="s">
        <v>24</v>
      </c>
      <c r="P59" s="33" t="s">
        <v>15</v>
      </c>
      <c r="Q59" s="30">
        <v>31</v>
      </c>
      <c r="R59" s="31" t="s">
        <v>28</v>
      </c>
      <c r="S59" s="32" t="s">
        <v>13</v>
      </c>
      <c r="T59" s="32" t="s">
        <v>24</v>
      </c>
      <c r="U59" s="33" t="s">
        <v>15</v>
      </c>
      <c r="V59" s="34">
        <v>31</v>
      </c>
      <c r="W59" s="35" t="s">
        <v>16</v>
      </c>
      <c r="X59" s="32" t="s">
        <v>13</v>
      </c>
      <c r="Y59" s="32" t="s">
        <v>17</v>
      </c>
      <c r="Z59" s="33" t="s">
        <v>29</v>
      </c>
      <c r="AA59" s="34">
        <v>31</v>
      </c>
      <c r="AB59" s="35" t="s">
        <v>16</v>
      </c>
      <c r="AC59" s="32" t="s">
        <v>13</v>
      </c>
      <c r="AD59" s="32" t="s">
        <v>17</v>
      </c>
      <c r="AE59" s="33" t="s">
        <v>29</v>
      </c>
      <c r="AK59" s="2"/>
      <c r="AL59" s="2"/>
      <c r="AM59" s="2"/>
    </row>
    <row r="60" spans="1:39">
      <c r="A60" s="47">
        <f t="shared" si="1"/>
        <v>56</v>
      </c>
      <c r="B60" s="30">
        <v>32</v>
      </c>
      <c r="C60" s="31" t="s">
        <v>31</v>
      </c>
      <c r="D60" s="32" t="s">
        <v>21</v>
      </c>
      <c r="E60" s="32" t="s">
        <v>14</v>
      </c>
      <c r="F60" s="33" t="s">
        <v>15</v>
      </c>
      <c r="G60" s="30">
        <v>32</v>
      </c>
      <c r="H60" s="31" t="s">
        <v>31</v>
      </c>
      <c r="I60" s="32" t="s">
        <v>21</v>
      </c>
      <c r="J60" s="32" t="s">
        <v>14</v>
      </c>
      <c r="K60" s="33" t="s">
        <v>15</v>
      </c>
      <c r="L60" s="30">
        <v>32</v>
      </c>
      <c r="M60" s="31" t="s">
        <v>31</v>
      </c>
      <c r="N60" s="32" t="s">
        <v>21</v>
      </c>
      <c r="O60" s="32" t="s">
        <v>24</v>
      </c>
      <c r="P60" s="33" t="s">
        <v>15</v>
      </c>
      <c r="Q60" s="30">
        <v>32</v>
      </c>
      <c r="R60" s="31" t="s">
        <v>28</v>
      </c>
      <c r="S60" s="32" t="s">
        <v>21</v>
      </c>
      <c r="T60" s="32" t="s">
        <v>24</v>
      </c>
      <c r="U60" s="33" t="s">
        <v>15</v>
      </c>
      <c r="V60" s="34">
        <v>32</v>
      </c>
      <c r="W60" s="35" t="s">
        <v>16</v>
      </c>
      <c r="X60" s="32" t="s">
        <v>21</v>
      </c>
      <c r="Y60" s="32" t="s">
        <v>17</v>
      </c>
      <c r="Z60" s="33" t="s">
        <v>29</v>
      </c>
      <c r="AA60" s="34">
        <v>32</v>
      </c>
      <c r="AB60" s="35" t="s">
        <v>16</v>
      </c>
      <c r="AC60" s="32" t="s">
        <v>21</v>
      </c>
      <c r="AD60" s="32" t="s">
        <v>17</v>
      </c>
      <c r="AE60" s="33" t="s">
        <v>29</v>
      </c>
      <c r="AF60" s="2"/>
      <c r="AG60" s="2"/>
      <c r="AH60" s="2"/>
      <c r="AI60" s="2"/>
      <c r="AJ60" s="2"/>
      <c r="AK60" s="2"/>
      <c r="AL60" s="2"/>
      <c r="AM60" s="2"/>
    </row>
    <row r="61" spans="1:39">
      <c r="A61" s="47">
        <f t="shared" si="1"/>
        <v>57</v>
      </c>
      <c r="B61" s="8">
        <v>33</v>
      </c>
      <c r="C61" s="12" t="s">
        <v>12</v>
      </c>
      <c r="D61" s="12" t="s">
        <v>13</v>
      </c>
      <c r="E61" s="12" t="s">
        <v>14</v>
      </c>
      <c r="F61" s="13" t="s">
        <v>18</v>
      </c>
      <c r="G61" s="8">
        <v>33</v>
      </c>
      <c r="H61" s="12" t="s">
        <v>12</v>
      </c>
      <c r="I61" s="12" t="s">
        <v>13</v>
      </c>
      <c r="J61" s="12" t="s">
        <v>14</v>
      </c>
      <c r="K61" s="13" t="s">
        <v>18</v>
      </c>
      <c r="L61" s="8">
        <v>33</v>
      </c>
      <c r="M61" s="12" t="s">
        <v>12</v>
      </c>
      <c r="N61" s="12" t="s">
        <v>13</v>
      </c>
      <c r="O61" s="12" t="s">
        <v>24</v>
      </c>
      <c r="P61" s="13" t="s">
        <v>18</v>
      </c>
      <c r="Q61" s="8">
        <v>33</v>
      </c>
      <c r="R61" s="14" t="s">
        <v>16</v>
      </c>
      <c r="S61" s="12" t="s">
        <v>13</v>
      </c>
      <c r="T61" s="12" t="s">
        <v>17</v>
      </c>
      <c r="U61" s="13" t="s">
        <v>29</v>
      </c>
      <c r="V61" s="8">
        <v>33</v>
      </c>
      <c r="W61" s="12" t="s">
        <v>19</v>
      </c>
      <c r="X61" s="12" t="s">
        <v>13</v>
      </c>
      <c r="Y61" s="12" t="s">
        <v>17</v>
      </c>
      <c r="Z61" s="13" t="s">
        <v>25</v>
      </c>
      <c r="AA61" s="8">
        <v>33</v>
      </c>
      <c r="AB61" s="12" t="s">
        <v>19</v>
      </c>
      <c r="AC61" s="12" t="s">
        <v>13</v>
      </c>
      <c r="AD61" s="12" t="s">
        <v>17</v>
      </c>
      <c r="AE61" s="13" t="s">
        <v>25</v>
      </c>
      <c r="AF61" s="2"/>
      <c r="AG61" s="2"/>
      <c r="AH61" s="2"/>
      <c r="AI61" s="2"/>
      <c r="AJ61" s="2"/>
      <c r="AK61" s="2"/>
      <c r="AL61" s="2"/>
      <c r="AM61" s="2"/>
    </row>
    <row r="62" spans="1:39">
      <c r="A62" s="47">
        <f t="shared" si="1"/>
        <v>58</v>
      </c>
      <c r="B62" s="8">
        <v>34</v>
      </c>
      <c r="C62" s="12" t="s">
        <v>12</v>
      </c>
      <c r="D62" s="12" t="s">
        <v>21</v>
      </c>
      <c r="E62" s="12" t="s">
        <v>14</v>
      </c>
      <c r="F62" s="13" t="s">
        <v>18</v>
      </c>
      <c r="G62" s="8">
        <v>34</v>
      </c>
      <c r="H62" s="12" t="s">
        <v>12</v>
      </c>
      <c r="I62" s="12" t="s">
        <v>21</v>
      </c>
      <c r="J62" s="12" t="s">
        <v>14</v>
      </c>
      <c r="K62" s="13" t="s">
        <v>18</v>
      </c>
      <c r="L62" s="8">
        <v>34</v>
      </c>
      <c r="M62" s="12" t="s">
        <v>12</v>
      </c>
      <c r="N62" s="12" t="s">
        <v>21</v>
      </c>
      <c r="O62" s="12" t="s">
        <v>24</v>
      </c>
      <c r="P62" s="13" t="s">
        <v>18</v>
      </c>
      <c r="Q62" s="8">
        <v>34</v>
      </c>
      <c r="R62" s="14" t="s">
        <v>16</v>
      </c>
      <c r="S62" s="12" t="s">
        <v>21</v>
      </c>
      <c r="T62" s="12" t="s">
        <v>17</v>
      </c>
      <c r="U62" s="13" t="s">
        <v>29</v>
      </c>
      <c r="V62" s="8">
        <v>34</v>
      </c>
      <c r="W62" s="12" t="s">
        <v>19</v>
      </c>
      <c r="X62" s="12" t="s">
        <v>21</v>
      </c>
      <c r="Y62" s="12" t="s">
        <v>17</v>
      </c>
      <c r="Z62" s="13" t="s">
        <v>25</v>
      </c>
      <c r="AA62" s="8">
        <v>34</v>
      </c>
      <c r="AB62" s="12" t="s">
        <v>19</v>
      </c>
      <c r="AC62" s="12" t="s">
        <v>21</v>
      </c>
      <c r="AD62" s="12" t="s">
        <v>17</v>
      </c>
      <c r="AE62" s="13" t="s">
        <v>25</v>
      </c>
      <c r="AF62" s="2"/>
      <c r="AG62" s="2"/>
      <c r="AH62" s="2"/>
      <c r="AI62" s="2"/>
      <c r="AJ62" s="2"/>
      <c r="AK62" s="2"/>
      <c r="AL62" s="2"/>
      <c r="AM62" s="2"/>
    </row>
    <row r="63" spans="1:39">
      <c r="A63" s="47">
        <f t="shared" si="1"/>
        <v>59</v>
      </c>
      <c r="B63" s="16">
        <v>35</v>
      </c>
      <c r="C63" s="17" t="s">
        <v>23</v>
      </c>
      <c r="D63" s="18" t="s">
        <v>13</v>
      </c>
      <c r="E63" s="18" t="s">
        <v>24</v>
      </c>
      <c r="F63" s="19" t="s">
        <v>15</v>
      </c>
      <c r="G63" s="16">
        <v>35</v>
      </c>
      <c r="H63" s="17" t="s">
        <v>23</v>
      </c>
      <c r="I63" s="18" t="s">
        <v>13</v>
      </c>
      <c r="J63" s="18" t="s">
        <v>24</v>
      </c>
      <c r="K63" s="19" t="s">
        <v>15</v>
      </c>
      <c r="L63" s="16">
        <v>35</v>
      </c>
      <c r="M63" s="17" t="s">
        <v>23</v>
      </c>
      <c r="N63" s="18" t="s">
        <v>13</v>
      </c>
      <c r="O63" s="18" t="s">
        <v>17</v>
      </c>
      <c r="P63" s="19" t="s">
        <v>15</v>
      </c>
      <c r="Q63" s="23">
        <v>35</v>
      </c>
      <c r="R63" s="18" t="s">
        <v>19</v>
      </c>
      <c r="S63" s="18" t="s">
        <v>13</v>
      </c>
      <c r="T63" s="18" t="s">
        <v>17</v>
      </c>
      <c r="U63" s="19" t="s">
        <v>25</v>
      </c>
      <c r="V63" s="16">
        <v>35</v>
      </c>
      <c r="W63" s="17" t="s">
        <v>23</v>
      </c>
      <c r="X63" s="18" t="s">
        <v>13</v>
      </c>
      <c r="Y63" s="18" t="s">
        <v>24</v>
      </c>
      <c r="Z63" s="19" t="s">
        <v>29</v>
      </c>
      <c r="AA63" s="16">
        <v>35</v>
      </c>
      <c r="AB63" s="17" t="s">
        <v>23</v>
      </c>
      <c r="AC63" s="18" t="s">
        <v>13</v>
      </c>
      <c r="AD63" s="18" t="s">
        <v>17</v>
      </c>
      <c r="AE63" s="19" t="s">
        <v>29</v>
      </c>
      <c r="AF63" s="2"/>
      <c r="AG63" s="2"/>
      <c r="AH63" s="2"/>
      <c r="AI63" s="2"/>
      <c r="AJ63" s="2"/>
      <c r="AK63" s="2"/>
      <c r="AL63" s="2"/>
      <c r="AM63" s="2"/>
    </row>
    <row r="64" spans="1:39">
      <c r="A64" s="47">
        <f t="shared" si="1"/>
        <v>60</v>
      </c>
      <c r="B64" s="16">
        <v>36</v>
      </c>
      <c r="C64" s="17" t="s">
        <v>23</v>
      </c>
      <c r="D64" s="18" t="s">
        <v>21</v>
      </c>
      <c r="E64" s="18" t="s">
        <v>24</v>
      </c>
      <c r="F64" s="19" t="s">
        <v>15</v>
      </c>
      <c r="G64" s="16">
        <v>36</v>
      </c>
      <c r="H64" s="17" t="s">
        <v>23</v>
      </c>
      <c r="I64" s="18" t="s">
        <v>21</v>
      </c>
      <c r="J64" s="18" t="s">
        <v>24</v>
      </c>
      <c r="K64" s="19" t="s">
        <v>15</v>
      </c>
      <c r="L64" s="16">
        <v>36</v>
      </c>
      <c r="M64" s="17" t="s">
        <v>23</v>
      </c>
      <c r="N64" s="18" t="s">
        <v>21</v>
      </c>
      <c r="O64" s="18" t="s">
        <v>17</v>
      </c>
      <c r="P64" s="19" t="s">
        <v>15</v>
      </c>
      <c r="Q64" s="23">
        <v>36</v>
      </c>
      <c r="R64" s="18" t="s">
        <v>19</v>
      </c>
      <c r="S64" s="18" t="s">
        <v>21</v>
      </c>
      <c r="T64" s="18" t="s">
        <v>17</v>
      </c>
      <c r="U64" s="19" t="s">
        <v>25</v>
      </c>
      <c r="V64" s="16">
        <v>36</v>
      </c>
      <c r="W64" s="17" t="s">
        <v>23</v>
      </c>
      <c r="X64" s="18" t="s">
        <v>21</v>
      </c>
      <c r="Y64" s="18" t="s">
        <v>24</v>
      </c>
      <c r="Z64" s="19" t="s">
        <v>29</v>
      </c>
      <c r="AA64" s="16">
        <v>36</v>
      </c>
      <c r="AB64" s="17" t="s">
        <v>23</v>
      </c>
      <c r="AC64" s="18" t="s">
        <v>21</v>
      </c>
      <c r="AD64" s="18" t="s">
        <v>17</v>
      </c>
      <c r="AE64" s="19" t="s">
        <v>29</v>
      </c>
    </row>
    <row r="65" spans="1:31">
      <c r="A65" s="47">
        <f t="shared" si="1"/>
        <v>61</v>
      </c>
      <c r="B65" s="26">
        <v>37</v>
      </c>
      <c r="C65" s="27" t="s">
        <v>27</v>
      </c>
      <c r="D65" s="28" t="s">
        <v>13</v>
      </c>
      <c r="E65" s="28" t="s">
        <v>14</v>
      </c>
      <c r="F65" s="29" t="s">
        <v>29</v>
      </c>
      <c r="G65" s="26">
        <v>37</v>
      </c>
      <c r="H65" s="27" t="s">
        <v>27</v>
      </c>
      <c r="I65" s="28" t="s">
        <v>13</v>
      </c>
      <c r="J65" s="28" t="s">
        <v>14</v>
      </c>
      <c r="K65" s="29" t="s">
        <v>29</v>
      </c>
      <c r="L65" s="26">
        <v>37</v>
      </c>
      <c r="M65" s="27" t="s">
        <v>27</v>
      </c>
      <c r="N65" s="28" t="s">
        <v>13</v>
      </c>
      <c r="O65" s="28" t="s">
        <v>24</v>
      </c>
      <c r="P65" s="29" t="s">
        <v>29</v>
      </c>
      <c r="Q65" s="26">
        <v>37</v>
      </c>
      <c r="R65" s="27" t="s">
        <v>23</v>
      </c>
      <c r="S65" s="28" t="s">
        <v>13</v>
      </c>
      <c r="T65" s="28" t="s">
        <v>24</v>
      </c>
      <c r="U65" s="29" t="s">
        <v>29</v>
      </c>
      <c r="V65" s="26">
        <v>37</v>
      </c>
      <c r="W65" s="27" t="s">
        <v>28</v>
      </c>
      <c r="X65" s="28" t="s">
        <v>13</v>
      </c>
      <c r="Y65" s="28" t="s">
        <v>24</v>
      </c>
      <c r="Z65" s="29" t="s">
        <v>18</v>
      </c>
      <c r="AA65" s="26">
        <v>37</v>
      </c>
      <c r="AB65" s="27" t="s">
        <v>28</v>
      </c>
      <c r="AC65" s="28" t="s">
        <v>13</v>
      </c>
      <c r="AD65" s="28" t="s">
        <v>17</v>
      </c>
      <c r="AE65" s="29" t="s">
        <v>18</v>
      </c>
    </row>
    <row r="66" spans="1:31">
      <c r="A66" s="47">
        <f t="shared" si="1"/>
        <v>62</v>
      </c>
      <c r="B66" s="26">
        <v>38</v>
      </c>
      <c r="C66" s="27" t="s">
        <v>27</v>
      </c>
      <c r="D66" s="28" t="s">
        <v>21</v>
      </c>
      <c r="E66" s="28" t="s">
        <v>14</v>
      </c>
      <c r="F66" s="29" t="s">
        <v>29</v>
      </c>
      <c r="G66" s="26">
        <v>38</v>
      </c>
      <c r="H66" s="27" t="s">
        <v>27</v>
      </c>
      <c r="I66" s="28" t="s">
        <v>21</v>
      </c>
      <c r="J66" s="28" t="s">
        <v>14</v>
      </c>
      <c r="K66" s="29" t="s">
        <v>29</v>
      </c>
      <c r="L66" s="26">
        <v>38</v>
      </c>
      <c r="M66" s="27" t="s">
        <v>27</v>
      </c>
      <c r="N66" s="28" t="s">
        <v>21</v>
      </c>
      <c r="O66" s="28" t="s">
        <v>24</v>
      </c>
      <c r="P66" s="29" t="s">
        <v>29</v>
      </c>
      <c r="Q66" s="26">
        <v>38</v>
      </c>
      <c r="R66" s="27" t="s">
        <v>23</v>
      </c>
      <c r="S66" s="28" t="s">
        <v>21</v>
      </c>
      <c r="T66" s="28" t="s">
        <v>24</v>
      </c>
      <c r="U66" s="29" t="s">
        <v>29</v>
      </c>
      <c r="V66" s="26">
        <v>38</v>
      </c>
      <c r="W66" s="27" t="s">
        <v>28</v>
      </c>
      <c r="X66" s="28" t="s">
        <v>21</v>
      </c>
      <c r="Y66" s="28" t="s">
        <v>24</v>
      </c>
      <c r="Z66" s="29" t="s">
        <v>18</v>
      </c>
      <c r="AA66" s="26">
        <v>38</v>
      </c>
      <c r="AB66" s="27" t="s">
        <v>28</v>
      </c>
      <c r="AC66" s="28" t="s">
        <v>21</v>
      </c>
      <c r="AD66" s="28" t="s">
        <v>17</v>
      </c>
      <c r="AE66" s="29" t="s">
        <v>18</v>
      </c>
    </row>
    <row r="67" spans="1:31">
      <c r="A67" s="47">
        <f t="shared" si="1"/>
        <v>63</v>
      </c>
      <c r="B67" s="30">
        <v>39</v>
      </c>
      <c r="C67" s="31" t="s">
        <v>31</v>
      </c>
      <c r="D67" s="32" t="s">
        <v>13</v>
      </c>
      <c r="E67" s="32" t="s">
        <v>14</v>
      </c>
      <c r="F67" s="33" t="s">
        <v>25</v>
      </c>
      <c r="G67" s="30">
        <v>39</v>
      </c>
      <c r="H67" s="31" t="s">
        <v>31</v>
      </c>
      <c r="I67" s="32" t="s">
        <v>13</v>
      </c>
      <c r="J67" s="32" t="s">
        <v>14</v>
      </c>
      <c r="K67" s="33" t="s">
        <v>25</v>
      </c>
      <c r="L67" s="30">
        <v>39</v>
      </c>
      <c r="M67" s="31" t="s">
        <v>31</v>
      </c>
      <c r="N67" s="32" t="s">
        <v>13</v>
      </c>
      <c r="O67" s="32" t="s">
        <v>24</v>
      </c>
      <c r="P67" s="33" t="s">
        <v>25</v>
      </c>
      <c r="Q67" s="30">
        <v>39</v>
      </c>
      <c r="R67" s="31" t="s">
        <v>28</v>
      </c>
      <c r="S67" s="32" t="s">
        <v>13</v>
      </c>
      <c r="T67" s="32" t="s">
        <v>24</v>
      </c>
      <c r="U67" s="33" t="s">
        <v>18</v>
      </c>
      <c r="V67" s="34">
        <v>39</v>
      </c>
      <c r="W67" s="35" t="s">
        <v>16</v>
      </c>
      <c r="X67" s="32" t="s">
        <v>13</v>
      </c>
      <c r="Y67" s="32" t="s">
        <v>32</v>
      </c>
      <c r="Z67" s="33" t="s">
        <v>36</v>
      </c>
      <c r="AA67" s="34">
        <v>39</v>
      </c>
      <c r="AB67" s="35" t="s">
        <v>16</v>
      </c>
      <c r="AC67" s="32" t="s">
        <v>13</v>
      </c>
      <c r="AD67" s="32" t="s">
        <v>32</v>
      </c>
      <c r="AE67" s="33" t="s">
        <v>36</v>
      </c>
    </row>
    <row r="68" spans="1:31">
      <c r="A68" s="47">
        <f t="shared" si="1"/>
        <v>64</v>
      </c>
      <c r="B68" s="30">
        <v>40</v>
      </c>
      <c r="C68" s="31" t="s">
        <v>31</v>
      </c>
      <c r="D68" s="32" t="s">
        <v>21</v>
      </c>
      <c r="E68" s="32" t="s">
        <v>14</v>
      </c>
      <c r="F68" s="33" t="s">
        <v>25</v>
      </c>
      <c r="G68" s="30">
        <v>40</v>
      </c>
      <c r="H68" s="31" t="s">
        <v>31</v>
      </c>
      <c r="I68" s="32" t="s">
        <v>21</v>
      </c>
      <c r="J68" s="32" t="s">
        <v>14</v>
      </c>
      <c r="K68" s="33" t="s">
        <v>25</v>
      </c>
      <c r="L68" s="30">
        <v>40</v>
      </c>
      <c r="M68" s="31" t="s">
        <v>31</v>
      </c>
      <c r="N68" s="32" t="s">
        <v>21</v>
      </c>
      <c r="O68" s="32" t="s">
        <v>24</v>
      </c>
      <c r="P68" s="33" t="s">
        <v>25</v>
      </c>
      <c r="Q68" s="30">
        <v>40</v>
      </c>
      <c r="R68" s="31" t="s">
        <v>28</v>
      </c>
      <c r="S68" s="32" t="s">
        <v>21</v>
      </c>
      <c r="T68" s="32" t="s">
        <v>24</v>
      </c>
      <c r="U68" s="33" t="s">
        <v>18</v>
      </c>
      <c r="V68" s="34">
        <v>39</v>
      </c>
      <c r="W68" s="35" t="s">
        <v>16</v>
      </c>
      <c r="X68" s="32" t="s">
        <v>13</v>
      </c>
      <c r="Y68" s="32" t="s">
        <v>32</v>
      </c>
      <c r="Z68" s="33" t="s">
        <v>36</v>
      </c>
      <c r="AA68" s="34">
        <v>39</v>
      </c>
      <c r="AB68" s="35" t="s">
        <v>16</v>
      </c>
      <c r="AC68" s="32" t="s">
        <v>13</v>
      </c>
      <c r="AD68" s="32" t="s">
        <v>32</v>
      </c>
      <c r="AE68" s="33" t="s">
        <v>36</v>
      </c>
    </row>
    <row r="69" spans="1:31">
      <c r="A69" s="47">
        <f>A68+1</f>
        <v>65</v>
      </c>
      <c r="B69" s="8">
        <v>41</v>
      </c>
      <c r="C69" s="12" t="s">
        <v>12</v>
      </c>
      <c r="D69" s="12" t="s">
        <v>13</v>
      </c>
      <c r="E69" s="12" t="s">
        <v>34</v>
      </c>
      <c r="F69" s="13" t="s">
        <v>33</v>
      </c>
      <c r="G69" s="8">
        <v>41</v>
      </c>
      <c r="H69" s="12" t="s">
        <v>12</v>
      </c>
      <c r="I69" s="12" t="s">
        <v>13</v>
      </c>
      <c r="J69" s="12" t="s">
        <v>32</v>
      </c>
      <c r="K69" s="13" t="s">
        <v>33</v>
      </c>
      <c r="L69" s="8">
        <v>41</v>
      </c>
      <c r="M69" s="12" t="s">
        <v>12</v>
      </c>
      <c r="N69" s="12" t="s">
        <v>13</v>
      </c>
      <c r="O69" s="12" t="s">
        <v>32</v>
      </c>
      <c r="P69" s="13" t="s">
        <v>33</v>
      </c>
      <c r="Q69" s="8">
        <v>41</v>
      </c>
      <c r="R69" s="14" t="s">
        <v>16</v>
      </c>
      <c r="S69" s="12" t="s">
        <v>13</v>
      </c>
      <c r="T69" s="12" t="s">
        <v>32</v>
      </c>
      <c r="U69" s="36" t="s">
        <v>35</v>
      </c>
      <c r="V69" s="34">
        <v>39</v>
      </c>
      <c r="W69" s="35" t="s">
        <v>16</v>
      </c>
      <c r="X69" s="32" t="s">
        <v>13</v>
      </c>
      <c r="Y69" s="32" t="s">
        <v>32</v>
      </c>
      <c r="Z69" s="33" t="s">
        <v>36</v>
      </c>
      <c r="AA69" s="34">
        <v>39</v>
      </c>
      <c r="AB69" s="35" t="s">
        <v>16</v>
      </c>
      <c r="AC69" s="32" t="s">
        <v>13</v>
      </c>
      <c r="AD69" s="32" t="s">
        <v>32</v>
      </c>
      <c r="AE69" s="33" t="s">
        <v>36</v>
      </c>
    </row>
    <row r="70" spans="1:31">
      <c r="A70" s="47">
        <f t="shared" si="1"/>
        <v>66</v>
      </c>
      <c r="B70" s="8">
        <v>41</v>
      </c>
      <c r="C70" s="12" t="s">
        <v>12</v>
      </c>
      <c r="D70" s="12" t="s">
        <v>13</v>
      </c>
      <c r="E70" s="12" t="s">
        <v>34</v>
      </c>
      <c r="F70" s="13" t="s">
        <v>33</v>
      </c>
      <c r="G70" s="8">
        <v>41</v>
      </c>
      <c r="H70" s="12" t="s">
        <v>12</v>
      </c>
      <c r="I70" s="12" t="s">
        <v>13</v>
      </c>
      <c r="J70" s="12" t="s">
        <v>32</v>
      </c>
      <c r="K70" s="13" t="s">
        <v>33</v>
      </c>
      <c r="L70" s="8">
        <v>41</v>
      </c>
      <c r="M70" s="12" t="s">
        <v>12</v>
      </c>
      <c r="N70" s="12" t="s">
        <v>13</v>
      </c>
      <c r="O70" s="12" t="s">
        <v>32</v>
      </c>
      <c r="P70" s="13" t="s">
        <v>33</v>
      </c>
      <c r="Q70" s="8">
        <v>41</v>
      </c>
      <c r="R70" s="14" t="s">
        <v>16</v>
      </c>
      <c r="S70" s="12" t="s">
        <v>13</v>
      </c>
      <c r="T70" s="12" t="s">
        <v>32</v>
      </c>
      <c r="U70" s="36" t="s">
        <v>35</v>
      </c>
      <c r="V70" s="34">
        <v>39</v>
      </c>
      <c r="W70" s="35" t="s">
        <v>16</v>
      </c>
      <c r="X70" s="32" t="s">
        <v>13</v>
      </c>
      <c r="Y70" s="32" t="s">
        <v>32</v>
      </c>
      <c r="Z70" s="33" t="s">
        <v>36</v>
      </c>
      <c r="AA70" s="34">
        <v>39</v>
      </c>
      <c r="AB70" s="35" t="s">
        <v>16</v>
      </c>
      <c r="AC70" s="32" t="s">
        <v>13</v>
      </c>
      <c r="AD70" s="32" t="s">
        <v>32</v>
      </c>
      <c r="AE70" s="33" t="s">
        <v>36</v>
      </c>
    </row>
    <row r="71" spans="1:31">
      <c r="A71" s="47">
        <f t="shared" si="1"/>
        <v>67</v>
      </c>
      <c r="B71" s="8">
        <v>41</v>
      </c>
      <c r="C71" s="12" t="s">
        <v>12</v>
      </c>
      <c r="D71" s="12" t="s">
        <v>13</v>
      </c>
      <c r="E71" s="12" t="s">
        <v>34</v>
      </c>
      <c r="F71" s="13" t="s">
        <v>33</v>
      </c>
      <c r="G71" s="8">
        <v>41</v>
      </c>
      <c r="H71" s="12" t="s">
        <v>12</v>
      </c>
      <c r="I71" s="12" t="s">
        <v>13</v>
      </c>
      <c r="J71" s="12" t="s">
        <v>32</v>
      </c>
      <c r="K71" s="13" t="s">
        <v>33</v>
      </c>
      <c r="L71" s="8">
        <v>41</v>
      </c>
      <c r="M71" s="12" t="s">
        <v>12</v>
      </c>
      <c r="N71" s="12" t="s">
        <v>13</v>
      </c>
      <c r="O71" s="12" t="s">
        <v>32</v>
      </c>
      <c r="P71" s="13" t="s">
        <v>33</v>
      </c>
      <c r="Q71" s="8">
        <v>41</v>
      </c>
      <c r="R71" s="14" t="s">
        <v>16</v>
      </c>
      <c r="S71" s="12" t="s">
        <v>13</v>
      </c>
      <c r="T71" s="12" t="s">
        <v>32</v>
      </c>
      <c r="U71" s="36" t="s">
        <v>35</v>
      </c>
      <c r="V71" s="34">
        <v>40</v>
      </c>
      <c r="W71" s="35" t="s">
        <v>16</v>
      </c>
      <c r="X71" s="32" t="s">
        <v>21</v>
      </c>
      <c r="Y71" s="32" t="s">
        <v>32</v>
      </c>
      <c r="Z71" s="33" t="s">
        <v>36</v>
      </c>
      <c r="AA71" s="34">
        <v>40</v>
      </c>
      <c r="AB71" s="35" t="s">
        <v>16</v>
      </c>
      <c r="AC71" s="32" t="s">
        <v>21</v>
      </c>
      <c r="AD71" s="32" t="s">
        <v>32</v>
      </c>
      <c r="AE71" s="33" t="s">
        <v>36</v>
      </c>
    </row>
    <row r="72" spans="1:31">
      <c r="A72" s="47">
        <f t="shared" si="1"/>
        <v>68</v>
      </c>
      <c r="B72" s="8">
        <v>41</v>
      </c>
      <c r="C72" s="12" t="s">
        <v>12</v>
      </c>
      <c r="D72" s="12" t="s">
        <v>13</v>
      </c>
      <c r="E72" s="12" t="s">
        <v>34</v>
      </c>
      <c r="F72" s="13" t="s">
        <v>33</v>
      </c>
      <c r="G72" s="8">
        <v>41</v>
      </c>
      <c r="H72" s="12" t="s">
        <v>12</v>
      </c>
      <c r="I72" s="12" t="s">
        <v>13</v>
      </c>
      <c r="J72" s="12" t="s">
        <v>32</v>
      </c>
      <c r="K72" s="13" t="s">
        <v>33</v>
      </c>
      <c r="L72" s="8">
        <v>41</v>
      </c>
      <c r="M72" s="12" t="s">
        <v>12</v>
      </c>
      <c r="N72" s="12" t="s">
        <v>13</v>
      </c>
      <c r="O72" s="12" t="s">
        <v>32</v>
      </c>
      <c r="P72" s="13" t="s">
        <v>33</v>
      </c>
      <c r="Q72" s="8">
        <v>41</v>
      </c>
      <c r="R72" s="14" t="s">
        <v>16</v>
      </c>
      <c r="S72" s="12" t="s">
        <v>13</v>
      </c>
      <c r="T72" s="12" t="s">
        <v>32</v>
      </c>
      <c r="U72" s="36" t="s">
        <v>35</v>
      </c>
      <c r="V72" s="34">
        <v>40</v>
      </c>
      <c r="W72" s="35" t="s">
        <v>16</v>
      </c>
      <c r="X72" s="32" t="s">
        <v>21</v>
      </c>
      <c r="Y72" s="32" t="s">
        <v>32</v>
      </c>
      <c r="Z72" s="33" t="s">
        <v>36</v>
      </c>
      <c r="AA72" s="34">
        <v>40</v>
      </c>
      <c r="AB72" s="35" t="s">
        <v>16</v>
      </c>
      <c r="AC72" s="32" t="s">
        <v>21</v>
      </c>
      <c r="AD72" s="32" t="s">
        <v>32</v>
      </c>
      <c r="AE72" s="33" t="s">
        <v>36</v>
      </c>
    </row>
    <row r="73" spans="1:31">
      <c r="A73" s="47">
        <f>A72+1</f>
        <v>69</v>
      </c>
      <c r="B73" s="8">
        <v>42</v>
      </c>
      <c r="C73" s="12" t="s">
        <v>12</v>
      </c>
      <c r="D73" s="12" t="s">
        <v>21</v>
      </c>
      <c r="E73" s="12" t="s">
        <v>34</v>
      </c>
      <c r="F73" s="13" t="s">
        <v>33</v>
      </c>
      <c r="G73" s="8">
        <v>42</v>
      </c>
      <c r="H73" s="12" t="s">
        <v>12</v>
      </c>
      <c r="I73" s="12" t="s">
        <v>21</v>
      </c>
      <c r="J73" s="12" t="s">
        <v>32</v>
      </c>
      <c r="K73" s="13" t="s">
        <v>33</v>
      </c>
      <c r="L73" s="8">
        <v>42</v>
      </c>
      <c r="M73" s="12" t="s">
        <v>12</v>
      </c>
      <c r="N73" s="12" t="s">
        <v>21</v>
      </c>
      <c r="O73" s="12" t="s">
        <v>32</v>
      </c>
      <c r="P73" s="13" t="s">
        <v>33</v>
      </c>
      <c r="Q73" s="8">
        <v>42</v>
      </c>
      <c r="R73" s="14" t="s">
        <v>16</v>
      </c>
      <c r="S73" s="12" t="s">
        <v>21</v>
      </c>
      <c r="T73" s="12" t="s">
        <v>32</v>
      </c>
      <c r="U73" s="36" t="s">
        <v>35</v>
      </c>
      <c r="V73" s="34">
        <v>40</v>
      </c>
      <c r="W73" s="35" t="s">
        <v>16</v>
      </c>
      <c r="X73" s="32" t="s">
        <v>21</v>
      </c>
      <c r="Y73" s="32" t="s">
        <v>32</v>
      </c>
      <c r="Z73" s="33" t="s">
        <v>36</v>
      </c>
      <c r="AA73" s="34">
        <v>40</v>
      </c>
      <c r="AB73" s="35" t="s">
        <v>16</v>
      </c>
      <c r="AC73" s="32" t="s">
        <v>21</v>
      </c>
      <c r="AD73" s="32" t="s">
        <v>32</v>
      </c>
      <c r="AE73" s="33" t="s">
        <v>36</v>
      </c>
    </row>
    <row r="74" spans="1:31">
      <c r="A74" s="47">
        <f t="shared" si="1"/>
        <v>70</v>
      </c>
      <c r="B74" s="8">
        <v>42</v>
      </c>
      <c r="C74" s="12" t="s">
        <v>12</v>
      </c>
      <c r="D74" s="12" t="s">
        <v>21</v>
      </c>
      <c r="E74" s="12" t="s">
        <v>34</v>
      </c>
      <c r="F74" s="13" t="s">
        <v>33</v>
      </c>
      <c r="G74" s="8">
        <v>42</v>
      </c>
      <c r="H74" s="12" t="s">
        <v>12</v>
      </c>
      <c r="I74" s="12" t="s">
        <v>21</v>
      </c>
      <c r="J74" s="12" t="s">
        <v>32</v>
      </c>
      <c r="K74" s="13" t="s">
        <v>33</v>
      </c>
      <c r="L74" s="8">
        <v>42</v>
      </c>
      <c r="M74" s="12" t="s">
        <v>12</v>
      </c>
      <c r="N74" s="12" t="s">
        <v>21</v>
      </c>
      <c r="O74" s="12" t="s">
        <v>32</v>
      </c>
      <c r="P74" s="13" t="s">
        <v>33</v>
      </c>
      <c r="Q74" s="8">
        <v>42</v>
      </c>
      <c r="R74" s="14" t="s">
        <v>16</v>
      </c>
      <c r="S74" s="12" t="s">
        <v>21</v>
      </c>
      <c r="T74" s="12" t="s">
        <v>32</v>
      </c>
      <c r="U74" s="36" t="s">
        <v>35</v>
      </c>
      <c r="V74" s="34">
        <v>40</v>
      </c>
      <c r="W74" s="35" t="s">
        <v>16</v>
      </c>
      <c r="X74" s="32" t="s">
        <v>21</v>
      </c>
      <c r="Y74" s="32" t="s">
        <v>32</v>
      </c>
      <c r="Z74" s="33" t="s">
        <v>36</v>
      </c>
      <c r="AA74" s="34">
        <v>40</v>
      </c>
      <c r="AB74" s="35" t="s">
        <v>16</v>
      </c>
      <c r="AC74" s="32" t="s">
        <v>21</v>
      </c>
      <c r="AD74" s="32" t="s">
        <v>32</v>
      </c>
      <c r="AE74" s="33" t="s">
        <v>36</v>
      </c>
    </row>
    <row r="75" spans="1:31">
      <c r="A75" s="47">
        <f t="shared" si="1"/>
        <v>71</v>
      </c>
      <c r="B75" s="8">
        <v>42</v>
      </c>
      <c r="C75" s="12" t="s">
        <v>12</v>
      </c>
      <c r="D75" s="12" t="s">
        <v>21</v>
      </c>
      <c r="E75" s="12" t="s">
        <v>34</v>
      </c>
      <c r="F75" s="13" t="s">
        <v>33</v>
      </c>
      <c r="G75" s="8">
        <v>42</v>
      </c>
      <c r="H75" s="12" t="s">
        <v>12</v>
      </c>
      <c r="I75" s="12" t="s">
        <v>21</v>
      </c>
      <c r="J75" s="12" t="s">
        <v>32</v>
      </c>
      <c r="K75" s="13" t="s">
        <v>33</v>
      </c>
      <c r="L75" s="8">
        <v>42</v>
      </c>
      <c r="M75" s="12" t="s">
        <v>12</v>
      </c>
      <c r="N75" s="12" t="s">
        <v>21</v>
      </c>
      <c r="O75" s="12" t="s">
        <v>32</v>
      </c>
      <c r="P75" s="13" t="s">
        <v>33</v>
      </c>
      <c r="Q75" s="8">
        <v>42</v>
      </c>
      <c r="R75" s="14" t="s">
        <v>16</v>
      </c>
      <c r="S75" s="12" t="s">
        <v>21</v>
      </c>
      <c r="T75" s="12" t="s">
        <v>32</v>
      </c>
      <c r="U75" s="36" t="s">
        <v>35</v>
      </c>
      <c r="V75" s="8">
        <v>41</v>
      </c>
      <c r="W75" s="12" t="s">
        <v>19</v>
      </c>
      <c r="X75" s="12" t="s">
        <v>13</v>
      </c>
      <c r="Y75" s="12" t="s">
        <v>32</v>
      </c>
      <c r="Z75" s="13" t="s">
        <v>33</v>
      </c>
      <c r="AA75" s="8">
        <v>41</v>
      </c>
      <c r="AB75" s="12" t="s">
        <v>19</v>
      </c>
      <c r="AC75" s="12" t="s">
        <v>13</v>
      </c>
      <c r="AD75" s="12" t="s">
        <v>32</v>
      </c>
      <c r="AE75" s="13" t="s">
        <v>33</v>
      </c>
    </row>
    <row r="76" spans="1:31">
      <c r="A76" s="47">
        <f t="shared" si="1"/>
        <v>72</v>
      </c>
      <c r="B76" s="8">
        <v>42</v>
      </c>
      <c r="C76" s="12" t="s">
        <v>12</v>
      </c>
      <c r="D76" s="12" t="s">
        <v>21</v>
      </c>
      <c r="E76" s="12" t="s">
        <v>34</v>
      </c>
      <c r="F76" s="13" t="s">
        <v>33</v>
      </c>
      <c r="G76" s="8">
        <v>42</v>
      </c>
      <c r="H76" s="12" t="s">
        <v>12</v>
      </c>
      <c r="I76" s="12" t="s">
        <v>21</v>
      </c>
      <c r="J76" s="12" t="s">
        <v>32</v>
      </c>
      <c r="K76" s="13" t="s">
        <v>33</v>
      </c>
      <c r="L76" s="8">
        <v>42</v>
      </c>
      <c r="M76" s="12" t="s">
        <v>12</v>
      </c>
      <c r="N76" s="12" t="s">
        <v>21</v>
      </c>
      <c r="O76" s="12" t="s">
        <v>32</v>
      </c>
      <c r="P76" s="13" t="s">
        <v>33</v>
      </c>
      <c r="Q76" s="8">
        <v>42</v>
      </c>
      <c r="R76" s="14" t="s">
        <v>16</v>
      </c>
      <c r="S76" s="12" t="s">
        <v>21</v>
      </c>
      <c r="T76" s="12" t="s">
        <v>32</v>
      </c>
      <c r="U76" s="36" t="s">
        <v>35</v>
      </c>
      <c r="V76" s="8">
        <v>41</v>
      </c>
      <c r="W76" s="12" t="s">
        <v>19</v>
      </c>
      <c r="X76" s="12" t="s">
        <v>13</v>
      </c>
      <c r="Y76" s="12" t="s">
        <v>32</v>
      </c>
      <c r="Z76" s="13" t="s">
        <v>33</v>
      </c>
      <c r="AA76" s="8">
        <v>41</v>
      </c>
      <c r="AB76" s="12" t="s">
        <v>19</v>
      </c>
      <c r="AC76" s="12" t="s">
        <v>13</v>
      </c>
      <c r="AD76" s="12" t="s">
        <v>32</v>
      </c>
      <c r="AE76" s="13" t="s">
        <v>33</v>
      </c>
    </row>
    <row r="77" spans="1:31">
      <c r="A77" s="47">
        <f t="shared" si="1"/>
        <v>73</v>
      </c>
      <c r="B77" s="16">
        <v>43</v>
      </c>
      <c r="C77" s="17" t="s">
        <v>23</v>
      </c>
      <c r="D77" s="18" t="s">
        <v>13</v>
      </c>
      <c r="E77" s="18" t="s">
        <v>34</v>
      </c>
      <c r="F77" s="19" t="s">
        <v>35</v>
      </c>
      <c r="G77" s="16">
        <v>43</v>
      </c>
      <c r="H77" s="17" t="s">
        <v>23</v>
      </c>
      <c r="I77" s="18" t="s">
        <v>13</v>
      </c>
      <c r="J77" s="18" t="s">
        <v>32</v>
      </c>
      <c r="K77" s="19" t="s">
        <v>35</v>
      </c>
      <c r="L77" s="16">
        <v>43</v>
      </c>
      <c r="M77" s="17" t="s">
        <v>23</v>
      </c>
      <c r="N77" s="18" t="s">
        <v>13</v>
      </c>
      <c r="O77" s="18" t="s">
        <v>32</v>
      </c>
      <c r="P77" s="19" t="s">
        <v>35</v>
      </c>
      <c r="Q77" s="23">
        <v>43</v>
      </c>
      <c r="R77" s="18" t="s">
        <v>19</v>
      </c>
      <c r="S77" s="18" t="s">
        <v>13</v>
      </c>
      <c r="T77" s="18" t="s">
        <v>32</v>
      </c>
      <c r="U77" s="19" t="s">
        <v>33</v>
      </c>
      <c r="V77" s="8">
        <v>41</v>
      </c>
      <c r="W77" s="12" t="s">
        <v>19</v>
      </c>
      <c r="X77" s="12" t="s">
        <v>13</v>
      </c>
      <c r="Y77" s="12" t="s">
        <v>32</v>
      </c>
      <c r="Z77" s="13" t="s">
        <v>33</v>
      </c>
      <c r="AA77" s="8">
        <v>41</v>
      </c>
      <c r="AB77" s="12" t="s">
        <v>19</v>
      </c>
      <c r="AC77" s="12" t="s">
        <v>13</v>
      </c>
      <c r="AD77" s="12" t="s">
        <v>32</v>
      </c>
      <c r="AE77" s="13" t="s">
        <v>33</v>
      </c>
    </row>
    <row r="78" spans="1:31">
      <c r="A78" s="47">
        <f t="shared" si="1"/>
        <v>74</v>
      </c>
      <c r="B78" s="16">
        <v>43</v>
      </c>
      <c r="C78" s="17" t="s">
        <v>23</v>
      </c>
      <c r="D78" s="18" t="s">
        <v>13</v>
      </c>
      <c r="E78" s="18" t="s">
        <v>34</v>
      </c>
      <c r="F78" s="19" t="s">
        <v>35</v>
      </c>
      <c r="G78" s="16">
        <v>43</v>
      </c>
      <c r="H78" s="17" t="s">
        <v>23</v>
      </c>
      <c r="I78" s="18" t="s">
        <v>13</v>
      </c>
      <c r="J78" s="18" t="s">
        <v>32</v>
      </c>
      <c r="K78" s="19" t="s">
        <v>35</v>
      </c>
      <c r="L78" s="16">
        <v>43</v>
      </c>
      <c r="M78" s="17" t="s">
        <v>23</v>
      </c>
      <c r="N78" s="18" t="s">
        <v>13</v>
      </c>
      <c r="O78" s="18" t="s">
        <v>32</v>
      </c>
      <c r="P78" s="19" t="s">
        <v>35</v>
      </c>
      <c r="Q78" s="23">
        <v>43</v>
      </c>
      <c r="R78" s="18" t="s">
        <v>19</v>
      </c>
      <c r="S78" s="18" t="s">
        <v>13</v>
      </c>
      <c r="T78" s="18" t="s">
        <v>32</v>
      </c>
      <c r="U78" s="19" t="s">
        <v>33</v>
      </c>
      <c r="V78" s="8">
        <v>41</v>
      </c>
      <c r="W78" s="12" t="s">
        <v>19</v>
      </c>
      <c r="X78" s="12" t="s">
        <v>13</v>
      </c>
      <c r="Y78" s="12" t="s">
        <v>32</v>
      </c>
      <c r="Z78" s="13" t="s">
        <v>33</v>
      </c>
      <c r="AA78" s="8">
        <v>41</v>
      </c>
      <c r="AB78" s="12" t="s">
        <v>19</v>
      </c>
      <c r="AC78" s="12" t="s">
        <v>13</v>
      </c>
      <c r="AD78" s="12" t="s">
        <v>32</v>
      </c>
      <c r="AE78" s="13" t="s">
        <v>33</v>
      </c>
    </row>
    <row r="79" spans="1:31">
      <c r="A79" s="47">
        <f t="shared" ref="A79:A92" si="2">A78+1</f>
        <v>75</v>
      </c>
      <c r="B79" s="16">
        <v>43</v>
      </c>
      <c r="C79" s="17" t="s">
        <v>23</v>
      </c>
      <c r="D79" s="18" t="s">
        <v>13</v>
      </c>
      <c r="E79" s="18" t="s">
        <v>34</v>
      </c>
      <c r="F79" s="19" t="s">
        <v>35</v>
      </c>
      <c r="G79" s="16">
        <v>43</v>
      </c>
      <c r="H79" s="17" t="s">
        <v>23</v>
      </c>
      <c r="I79" s="18" t="s">
        <v>13</v>
      </c>
      <c r="J79" s="18" t="s">
        <v>32</v>
      </c>
      <c r="K79" s="19" t="s">
        <v>35</v>
      </c>
      <c r="L79" s="16">
        <v>43</v>
      </c>
      <c r="M79" s="17" t="s">
        <v>23</v>
      </c>
      <c r="N79" s="18" t="s">
        <v>13</v>
      </c>
      <c r="O79" s="18" t="s">
        <v>32</v>
      </c>
      <c r="P79" s="19" t="s">
        <v>35</v>
      </c>
      <c r="Q79" s="23">
        <v>43</v>
      </c>
      <c r="R79" s="18" t="s">
        <v>19</v>
      </c>
      <c r="S79" s="18" t="s">
        <v>13</v>
      </c>
      <c r="T79" s="18" t="s">
        <v>32</v>
      </c>
      <c r="U79" s="19" t="s">
        <v>33</v>
      </c>
      <c r="V79" s="8">
        <v>42</v>
      </c>
      <c r="W79" s="12" t="s">
        <v>19</v>
      </c>
      <c r="X79" s="12" t="s">
        <v>21</v>
      </c>
      <c r="Y79" s="12" t="s">
        <v>32</v>
      </c>
      <c r="Z79" s="13" t="s">
        <v>33</v>
      </c>
      <c r="AA79" s="8">
        <v>42</v>
      </c>
      <c r="AB79" s="12" t="s">
        <v>19</v>
      </c>
      <c r="AC79" s="12" t="s">
        <v>21</v>
      </c>
      <c r="AD79" s="12" t="s">
        <v>32</v>
      </c>
      <c r="AE79" s="13" t="s">
        <v>33</v>
      </c>
    </row>
    <row r="80" spans="1:31">
      <c r="A80" s="47">
        <f t="shared" si="2"/>
        <v>76</v>
      </c>
      <c r="B80" s="16">
        <v>43</v>
      </c>
      <c r="C80" s="17" t="s">
        <v>23</v>
      </c>
      <c r="D80" s="18" t="s">
        <v>13</v>
      </c>
      <c r="E80" s="18" t="s">
        <v>34</v>
      </c>
      <c r="F80" s="19" t="s">
        <v>35</v>
      </c>
      <c r="G80" s="16">
        <v>43</v>
      </c>
      <c r="H80" s="17" t="s">
        <v>23</v>
      </c>
      <c r="I80" s="18" t="s">
        <v>13</v>
      </c>
      <c r="J80" s="18" t="s">
        <v>32</v>
      </c>
      <c r="K80" s="19" t="s">
        <v>35</v>
      </c>
      <c r="L80" s="16">
        <v>43</v>
      </c>
      <c r="M80" s="17" t="s">
        <v>23</v>
      </c>
      <c r="N80" s="18" t="s">
        <v>13</v>
      </c>
      <c r="O80" s="18" t="s">
        <v>32</v>
      </c>
      <c r="P80" s="19" t="s">
        <v>35</v>
      </c>
      <c r="Q80" s="23">
        <v>43</v>
      </c>
      <c r="R80" s="18" t="s">
        <v>19</v>
      </c>
      <c r="S80" s="18" t="s">
        <v>13</v>
      </c>
      <c r="T80" s="18" t="s">
        <v>32</v>
      </c>
      <c r="U80" s="19" t="s">
        <v>33</v>
      </c>
      <c r="V80" s="8">
        <v>42</v>
      </c>
      <c r="W80" s="12" t="s">
        <v>19</v>
      </c>
      <c r="X80" s="12" t="s">
        <v>21</v>
      </c>
      <c r="Y80" s="12" t="s">
        <v>32</v>
      </c>
      <c r="Z80" s="13" t="s">
        <v>33</v>
      </c>
      <c r="AA80" s="8">
        <v>42</v>
      </c>
      <c r="AB80" s="12" t="s">
        <v>19</v>
      </c>
      <c r="AC80" s="12" t="s">
        <v>21</v>
      </c>
      <c r="AD80" s="12" t="s">
        <v>32</v>
      </c>
      <c r="AE80" s="13" t="s">
        <v>33</v>
      </c>
    </row>
    <row r="81" spans="1:31">
      <c r="A81" s="47">
        <f t="shared" si="2"/>
        <v>77</v>
      </c>
      <c r="B81" s="16">
        <v>44</v>
      </c>
      <c r="C81" s="17" t="s">
        <v>23</v>
      </c>
      <c r="D81" s="18" t="s">
        <v>21</v>
      </c>
      <c r="E81" s="18" t="s">
        <v>34</v>
      </c>
      <c r="F81" s="19" t="s">
        <v>35</v>
      </c>
      <c r="G81" s="16">
        <v>44</v>
      </c>
      <c r="H81" s="17" t="s">
        <v>23</v>
      </c>
      <c r="I81" s="18" t="s">
        <v>21</v>
      </c>
      <c r="J81" s="18" t="s">
        <v>32</v>
      </c>
      <c r="K81" s="19" t="s">
        <v>35</v>
      </c>
      <c r="L81" s="16">
        <v>44</v>
      </c>
      <c r="M81" s="17" t="s">
        <v>23</v>
      </c>
      <c r="N81" s="18" t="s">
        <v>21</v>
      </c>
      <c r="O81" s="18" t="s">
        <v>32</v>
      </c>
      <c r="P81" s="19" t="s">
        <v>35</v>
      </c>
      <c r="Q81" s="23">
        <v>44</v>
      </c>
      <c r="R81" s="18" t="s">
        <v>19</v>
      </c>
      <c r="S81" s="18" t="s">
        <v>21</v>
      </c>
      <c r="T81" s="18" t="s">
        <v>32</v>
      </c>
      <c r="U81" s="19" t="s">
        <v>33</v>
      </c>
      <c r="V81" s="8">
        <v>42</v>
      </c>
      <c r="W81" s="12" t="s">
        <v>19</v>
      </c>
      <c r="X81" s="12" t="s">
        <v>21</v>
      </c>
      <c r="Y81" s="12" t="s">
        <v>32</v>
      </c>
      <c r="Z81" s="13" t="s">
        <v>33</v>
      </c>
      <c r="AA81" s="8">
        <v>42</v>
      </c>
      <c r="AB81" s="12" t="s">
        <v>19</v>
      </c>
      <c r="AC81" s="12" t="s">
        <v>21</v>
      </c>
      <c r="AD81" s="12" t="s">
        <v>32</v>
      </c>
      <c r="AE81" s="13" t="s">
        <v>33</v>
      </c>
    </row>
    <row r="82" spans="1:31">
      <c r="A82" s="47">
        <f t="shared" si="2"/>
        <v>78</v>
      </c>
      <c r="B82" s="16">
        <v>44</v>
      </c>
      <c r="C82" s="17" t="s">
        <v>23</v>
      </c>
      <c r="D82" s="18" t="s">
        <v>21</v>
      </c>
      <c r="E82" s="18" t="s">
        <v>34</v>
      </c>
      <c r="F82" s="19" t="s">
        <v>35</v>
      </c>
      <c r="G82" s="16">
        <v>44</v>
      </c>
      <c r="H82" s="17" t="s">
        <v>23</v>
      </c>
      <c r="I82" s="18" t="s">
        <v>21</v>
      </c>
      <c r="J82" s="18" t="s">
        <v>32</v>
      </c>
      <c r="K82" s="19" t="s">
        <v>35</v>
      </c>
      <c r="L82" s="16">
        <v>44</v>
      </c>
      <c r="M82" s="17" t="s">
        <v>23</v>
      </c>
      <c r="N82" s="18" t="s">
        <v>21</v>
      </c>
      <c r="O82" s="18" t="s">
        <v>32</v>
      </c>
      <c r="P82" s="19" t="s">
        <v>35</v>
      </c>
      <c r="Q82" s="23">
        <v>44</v>
      </c>
      <c r="R82" s="18" t="s">
        <v>19</v>
      </c>
      <c r="S82" s="18" t="s">
        <v>21</v>
      </c>
      <c r="T82" s="18" t="s">
        <v>32</v>
      </c>
      <c r="U82" s="19" t="s">
        <v>33</v>
      </c>
      <c r="V82" s="8">
        <v>42</v>
      </c>
      <c r="W82" s="12" t="s">
        <v>19</v>
      </c>
      <c r="X82" s="12" t="s">
        <v>21</v>
      </c>
      <c r="Y82" s="12" t="s">
        <v>32</v>
      </c>
      <c r="Z82" s="13" t="s">
        <v>33</v>
      </c>
      <c r="AA82" s="8">
        <v>42</v>
      </c>
      <c r="AB82" s="12" t="s">
        <v>19</v>
      </c>
      <c r="AC82" s="12" t="s">
        <v>21</v>
      </c>
      <c r="AD82" s="12" t="s">
        <v>32</v>
      </c>
      <c r="AE82" s="13" t="s">
        <v>33</v>
      </c>
    </row>
    <row r="83" spans="1:31">
      <c r="A83" s="47">
        <f t="shared" si="2"/>
        <v>79</v>
      </c>
      <c r="B83" s="16">
        <v>44</v>
      </c>
      <c r="C83" s="17" t="s">
        <v>23</v>
      </c>
      <c r="D83" s="18" t="s">
        <v>21</v>
      </c>
      <c r="E83" s="18" t="s">
        <v>34</v>
      </c>
      <c r="F83" s="19" t="s">
        <v>35</v>
      </c>
      <c r="G83" s="16">
        <v>44</v>
      </c>
      <c r="H83" s="17" t="s">
        <v>23</v>
      </c>
      <c r="I83" s="18" t="s">
        <v>21</v>
      </c>
      <c r="J83" s="18" t="s">
        <v>32</v>
      </c>
      <c r="K83" s="19" t="s">
        <v>35</v>
      </c>
      <c r="L83" s="16">
        <v>44</v>
      </c>
      <c r="M83" s="17" t="s">
        <v>23</v>
      </c>
      <c r="N83" s="18" t="s">
        <v>21</v>
      </c>
      <c r="O83" s="18" t="s">
        <v>32</v>
      </c>
      <c r="P83" s="19" t="s">
        <v>35</v>
      </c>
      <c r="Q83" s="23">
        <v>44</v>
      </c>
      <c r="R83" s="18" t="s">
        <v>19</v>
      </c>
      <c r="S83" s="18" t="s">
        <v>21</v>
      </c>
      <c r="T83" s="18" t="s">
        <v>32</v>
      </c>
      <c r="U83" s="19" t="s">
        <v>33</v>
      </c>
      <c r="V83" s="16">
        <v>43</v>
      </c>
      <c r="W83" s="17" t="s">
        <v>23</v>
      </c>
      <c r="X83" s="18" t="s">
        <v>13</v>
      </c>
      <c r="Y83" s="18" t="s">
        <v>32</v>
      </c>
      <c r="Z83" s="19" t="s">
        <v>35</v>
      </c>
      <c r="AA83" s="16">
        <v>43</v>
      </c>
      <c r="AB83" s="17" t="s">
        <v>23</v>
      </c>
      <c r="AC83" s="18" t="s">
        <v>13</v>
      </c>
      <c r="AD83" s="18" t="s">
        <v>32</v>
      </c>
      <c r="AE83" s="19" t="s">
        <v>35</v>
      </c>
    </row>
    <row r="84" spans="1:31">
      <c r="A84" s="47">
        <f t="shared" si="2"/>
        <v>80</v>
      </c>
      <c r="B84" s="16">
        <v>44</v>
      </c>
      <c r="C84" s="17" t="s">
        <v>23</v>
      </c>
      <c r="D84" s="18" t="s">
        <v>21</v>
      </c>
      <c r="E84" s="18" t="s">
        <v>34</v>
      </c>
      <c r="F84" s="19" t="s">
        <v>35</v>
      </c>
      <c r="G84" s="16">
        <v>44</v>
      </c>
      <c r="H84" s="17" t="s">
        <v>23</v>
      </c>
      <c r="I84" s="18" t="s">
        <v>21</v>
      </c>
      <c r="J84" s="18" t="s">
        <v>32</v>
      </c>
      <c r="K84" s="19" t="s">
        <v>35</v>
      </c>
      <c r="L84" s="16">
        <v>44</v>
      </c>
      <c r="M84" s="17" t="s">
        <v>23</v>
      </c>
      <c r="N84" s="18" t="s">
        <v>21</v>
      </c>
      <c r="O84" s="18" t="s">
        <v>32</v>
      </c>
      <c r="P84" s="19" t="s">
        <v>35</v>
      </c>
      <c r="Q84" s="23">
        <v>44</v>
      </c>
      <c r="R84" s="18" t="s">
        <v>19</v>
      </c>
      <c r="S84" s="18" t="s">
        <v>21</v>
      </c>
      <c r="T84" s="18" t="s">
        <v>32</v>
      </c>
      <c r="U84" s="19" t="s">
        <v>33</v>
      </c>
      <c r="V84" s="16">
        <v>43</v>
      </c>
      <c r="W84" s="17" t="s">
        <v>23</v>
      </c>
      <c r="X84" s="18" t="s">
        <v>13</v>
      </c>
      <c r="Y84" s="18" t="s">
        <v>32</v>
      </c>
      <c r="Z84" s="19" t="s">
        <v>35</v>
      </c>
      <c r="AA84" s="16">
        <v>43</v>
      </c>
      <c r="AB84" s="17" t="s">
        <v>23</v>
      </c>
      <c r="AC84" s="18" t="s">
        <v>13</v>
      </c>
      <c r="AD84" s="18" t="s">
        <v>32</v>
      </c>
      <c r="AE84" s="19" t="s">
        <v>35</v>
      </c>
    </row>
    <row r="85" spans="1:31">
      <c r="A85" s="47">
        <f t="shared" si="2"/>
        <v>81</v>
      </c>
      <c r="B85" s="26">
        <v>45</v>
      </c>
      <c r="C85" s="27" t="s">
        <v>27</v>
      </c>
      <c r="D85" s="28" t="s">
        <v>13</v>
      </c>
      <c r="E85" s="28" t="s">
        <v>34</v>
      </c>
      <c r="F85" s="29" t="s">
        <v>33</v>
      </c>
      <c r="G85" s="26">
        <v>45</v>
      </c>
      <c r="H85" s="27" t="s">
        <v>27</v>
      </c>
      <c r="I85" s="28" t="s">
        <v>13</v>
      </c>
      <c r="J85" s="28" t="s">
        <v>32</v>
      </c>
      <c r="K85" s="29" t="s">
        <v>33</v>
      </c>
      <c r="L85" s="26">
        <v>45</v>
      </c>
      <c r="M85" s="27" t="s">
        <v>27</v>
      </c>
      <c r="N85" s="28" t="s">
        <v>13</v>
      </c>
      <c r="O85" s="28" t="s">
        <v>32</v>
      </c>
      <c r="P85" s="29" t="s">
        <v>33</v>
      </c>
      <c r="Q85" s="26">
        <v>45</v>
      </c>
      <c r="R85" s="27" t="s">
        <v>23</v>
      </c>
      <c r="S85" s="28" t="s">
        <v>13</v>
      </c>
      <c r="T85" s="27" t="s">
        <v>34</v>
      </c>
      <c r="U85" s="29" t="s">
        <v>35</v>
      </c>
      <c r="V85" s="16">
        <v>43</v>
      </c>
      <c r="W85" s="17" t="s">
        <v>23</v>
      </c>
      <c r="X85" s="18" t="s">
        <v>13</v>
      </c>
      <c r="Y85" s="18" t="s">
        <v>32</v>
      </c>
      <c r="Z85" s="19" t="s">
        <v>35</v>
      </c>
      <c r="AA85" s="16">
        <v>43</v>
      </c>
      <c r="AB85" s="17" t="s">
        <v>23</v>
      </c>
      <c r="AC85" s="18" t="s">
        <v>13</v>
      </c>
      <c r="AD85" s="18" t="s">
        <v>32</v>
      </c>
      <c r="AE85" s="19" t="s">
        <v>35</v>
      </c>
    </row>
    <row r="86" spans="1:31">
      <c r="A86" s="47">
        <f t="shared" si="2"/>
        <v>82</v>
      </c>
      <c r="B86" s="26">
        <v>45</v>
      </c>
      <c r="C86" s="27" t="s">
        <v>27</v>
      </c>
      <c r="D86" s="28" t="s">
        <v>13</v>
      </c>
      <c r="E86" s="28" t="s">
        <v>34</v>
      </c>
      <c r="F86" s="29" t="s">
        <v>33</v>
      </c>
      <c r="G86" s="26">
        <v>45</v>
      </c>
      <c r="H86" s="27" t="s">
        <v>27</v>
      </c>
      <c r="I86" s="28" t="s">
        <v>13</v>
      </c>
      <c r="J86" s="28" t="s">
        <v>32</v>
      </c>
      <c r="K86" s="29" t="s">
        <v>33</v>
      </c>
      <c r="L86" s="26">
        <v>45</v>
      </c>
      <c r="M86" s="27" t="s">
        <v>27</v>
      </c>
      <c r="N86" s="28" t="s">
        <v>13</v>
      </c>
      <c r="O86" s="28" t="s">
        <v>32</v>
      </c>
      <c r="P86" s="29" t="s">
        <v>33</v>
      </c>
      <c r="Q86" s="26">
        <v>45</v>
      </c>
      <c r="R86" s="27" t="s">
        <v>23</v>
      </c>
      <c r="S86" s="28" t="s">
        <v>13</v>
      </c>
      <c r="T86" s="27" t="s">
        <v>34</v>
      </c>
      <c r="U86" s="29" t="s">
        <v>35</v>
      </c>
      <c r="V86" s="16">
        <v>43</v>
      </c>
      <c r="W86" s="17" t="s">
        <v>23</v>
      </c>
      <c r="X86" s="18" t="s">
        <v>13</v>
      </c>
      <c r="Y86" s="18" t="s">
        <v>32</v>
      </c>
      <c r="Z86" s="19" t="s">
        <v>35</v>
      </c>
      <c r="AA86" s="16">
        <v>43</v>
      </c>
      <c r="AB86" s="17" t="s">
        <v>23</v>
      </c>
      <c r="AC86" s="18" t="s">
        <v>13</v>
      </c>
      <c r="AD86" s="18" t="s">
        <v>32</v>
      </c>
      <c r="AE86" s="19" t="s">
        <v>35</v>
      </c>
    </row>
    <row r="87" spans="1:31">
      <c r="A87" s="47">
        <f t="shared" si="2"/>
        <v>83</v>
      </c>
      <c r="B87" s="26">
        <v>45</v>
      </c>
      <c r="C87" s="27" t="s">
        <v>27</v>
      </c>
      <c r="D87" s="28" t="s">
        <v>13</v>
      </c>
      <c r="E87" s="28" t="s">
        <v>34</v>
      </c>
      <c r="F87" s="29" t="s">
        <v>33</v>
      </c>
      <c r="G87" s="26">
        <v>45</v>
      </c>
      <c r="H87" s="27" t="s">
        <v>27</v>
      </c>
      <c r="I87" s="28" t="s">
        <v>13</v>
      </c>
      <c r="J87" s="28" t="s">
        <v>32</v>
      </c>
      <c r="K87" s="29" t="s">
        <v>33</v>
      </c>
      <c r="L87" s="26">
        <v>45</v>
      </c>
      <c r="M87" s="27" t="s">
        <v>27</v>
      </c>
      <c r="N87" s="28" t="s">
        <v>13</v>
      </c>
      <c r="O87" s="28" t="s">
        <v>32</v>
      </c>
      <c r="P87" s="29" t="s">
        <v>33</v>
      </c>
      <c r="Q87" s="26">
        <v>45</v>
      </c>
      <c r="R87" s="27" t="s">
        <v>23</v>
      </c>
      <c r="S87" s="28" t="s">
        <v>13</v>
      </c>
      <c r="T87" s="27" t="s">
        <v>34</v>
      </c>
      <c r="U87" s="29" t="s">
        <v>35</v>
      </c>
      <c r="V87" s="16">
        <v>44</v>
      </c>
      <c r="W87" s="17" t="s">
        <v>23</v>
      </c>
      <c r="X87" s="18" t="s">
        <v>21</v>
      </c>
      <c r="Y87" s="18" t="s">
        <v>32</v>
      </c>
      <c r="Z87" s="19" t="s">
        <v>35</v>
      </c>
      <c r="AA87" s="16">
        <v>44</v>
      </c>
      <c r="AB87" s="17" t="s">
        <v>23</v>
      </c>
      <c r="AC87" s="18" t="s">
        <v>21</v>
      </c>
      <c r="AD87" s="18" t="s">
        <v>32</v>
      </c>
      <c r="AE87" s="19" t="s">
        <v>35</v>
      </c>
    </row>
    <row r="88" spans="1:31">
      <c r="A88" s="47">
        <f t="shared" si="2"/>
        <v>84</v>
      </c>
      <c r="B88" s="26">
        <v>45</v>
      </c>
      <c r="C88" s="27" t="s">
        <v>27</v>
      </c>
      <c r="D88" s="28" t="s">
        <v>13</v>
      </c>
      <c r="E88" s="28" t="s">
        <v>34</v>
      </c>
      <c r="F88" s="29" t="s">
        <v>33</v>
      </c>
      <c r="G88" s="26">
        <v>45</v>
      </c>
      <c r="H88" s="27" t="s">
        <v>27</v>
      </c>
      <c r="I88" s="28" t="s">
        <v>13</v>
      </c>
      <c r="J88" s="28" t="s">
        <v>32</v>
      </c>
      <c r="K88" s="29" t="s">
        <v>33</v>
      </c>
      <c r="L88" s="26">
        <v>45</v>
      </c>
      <c r="M88" s="27" t="s">
        <v>27</v>
      </c>
      <c r="N88" s="28" t="s">
        <v>13</v>
      </c>
      <c r="O88" s="28" t="s">
        <v>32</v>
      </c>
      <c r="P88" s="29" t="s">
        <v>33</v>
      </c>
      <c r="Q88" s="26">
        <v>45</v>
      </c>
      <c r="R88" s="27" t="s">
        <v>23</v>
      </c>
      <c r="S88" s="28" t="s">
        <v>13</v>
      </c>
      <c r="T88" s="27" t="s">
        <v>34</v>
      </c>
      <c r="U88" s="29" t="s">
        <v>35</v>
      </c>
      <c r="V88" s="16">
        <v>44</v>
      </c>
      <c r="W88" s="17" t="s">
        <v>23</v>
      </c>
      <c r="X88" s="18" t="s">
        <v>21</v>
      </c>
      <c r="Y88" s="18" t="s">
        <v>32</v>
      </c>
      <c r="Z88" s="19" t="s">
        <v>35</v>
      </c>
      <c r="AA88" s="16">
        <v>44</v>
      </c>
      <c r="AB88" s="17" t="s">
        <v>23</v>
      </c>
      <c r="AC88" s="18" t="s">
        <v>21</v>
      </c>
      <c r="AD88" s="18" t="s">
        <v>32</v>
      </c>
      <c r="AE88" s="19" t="s">
        <v>35</v>
      </c>
    </row>
    <row r="89" spans="1:31">
      <c r="A89" s="47">
        <f t="shared" si="2"/>
        <v>85</v>
      </c>
      <c r="B89" s="26">
        <v>46</v>
      </c>
      <c r="C89" s="27" t="s">
        <v>27</v>
      </c>
      <c r="D89" s="28" t="s">
        <v>21</v>
      </c>
      <c r="E89" s="28" t="s">
        <v>34</v>
      </c>
      <c r="F89" s="29" t="s">
        <v>33</v>
      </c>
      <c r="G89" s="26">
        <v>46</v>
      </c>
      <c r="H89" s="27" t="s">
        <v>27</v>
      </c>
      <c r="I89" s="28" t="s">
        <v>21</v>
      </c>
      <c r="J89" s="28" t="s">
        <v>32</v>
      </c>
      <c r="K89" s="29" t="s">
        <v>33</v>
      </c>
      <c r="L89" s="26">
        <v>46</v>
      </c>
      <c r="M89" s="27" t="s">
        <v>27</v>
      </c>
      <c r="N89" s="28" t="s">
        <v>21</v>
      </c>
      <c r="O89" s="28" t="s">
        <v>32</v>
      </c>
      <c r="P89" s="29" t="s">
        <v>33</v>
      </c>
      <c r="Q89" s="26">
        <v>46</v>
      </c>
      <c r="R89" s="27" t="s">
        <v>23</v>
      </c>
      <c r="S89" s="28" t="s">
        <v>21</v>
      </c>
      <c r="T89" s="27" t="s">
        <v>34</v>
      </c>
      <c r="U89" s="29" t="s">
        <v>35</v>
      </c>
      <c r="V89" s="16">
        <v>44</v>
      </c>
      <c r="W89" s="17" t="s">
        <v>23</v>
      </c>
      <c r="X89" s="18" t="s">
        <v>21</v>
      </c>
      <c r="Y89" s="18" t="s">
        <v>32</v>
      </c>
      <c r="Z89" s="19" t="s">
        <v>35</v>
      </c>
      <c r="AA89" s="16">
        <v>44</v>
      </c>
      <c r="AB89" s="17" t="s">
        <v>23</v>
      </c>
      <c r="AC89" s="18" t="s">
        <v>21</v>
      </c>
      <c r="AD89" s="18" t="s">
        <v>32</v>
      </c>
      <c r="AE89" s="19" t="s">
        <v>35</v>
      </c>
    </row>
    <row r="90" spans="1:31">
      <c r="A90" s="47">
        <f t="shared" si="2"/>
        <v>86</v>
      </c>
      <c r="B90" s="26">
        <v>46</v>
      </c>
      <c r="C90" s="27" t="s">
        <v>27</v>
      </c>
      <c r="D90" s="28" t="s">
        <v>21</v>
      </c>
      <c r="E90" s="28" t="s">
        <v>34</v>
      </c>
      <c r="F90" s="29" t="s">
        <v>33</v>
      </c>
      <c r="G90" s="26">
        <v>46</v>
      </c>
      <c r="H90" s="27" t="s">
        <v>27</v>
      </c>
      <c r="I90" s="28" t="s">
        <v>21</v>
      </c>
      <c r="J90" s="28" t="s">
        <v>32</v>
      </c>
      <c r="K90" s="29" t="s">
        <v>33</v>
      </c>
      <c r="L90" s="26">
        <v>46</v>
      </c>
      <c r="M90" s="27" t="s">
        <v>27</v>
      </c>
      <c r="N90" s="28" t="s">
        <v>21</v>
      </c>
      <c r="O90" s="28" t="s">
        <v>32</v>
      </c>
      <c r="P90" s="29" t="s">
        <v>33</v>
      </c>
      <c r="Q90" s="26">
        <v>46</v>
      </c>
      <c r="R90" s="27" t="s">
        <v>23</v>
      </c>
      <c r="S90" s="28" t="s">
        <v>21</v>
      </c>
      <c r="T90" s="27" t="s">
        <v>34</v>
      </c>
      <c r="U90" s="29" t="s">
        <v>35</v>
      </c>
      <c r="V90" s="16">
        <v>44</v>
      </c>
      <c r="W90" s="17" t="s">
        <v>23</v>
      </c>
      <c r="X90" s="18" t="s">
        <v>21</v>
      </c>
      <c r="Y90" s="18" t="s">
        <v>32</v>
      </c>
      <c r="Z90" s="19" t="s">
        <v>35</v>
      </c>
      <c r="AA90" s="16">
        <v>44</v>
      </c>
      <c r="AB90" s="17" t="s">
        <v>23</v>
      </c>
      <c r="AC90" s="18" t="s">
        <v>21</v>
      </c>
      <c r="AD90" s="18" t="s">
        <v>32</v>
      </c>
      <c r="AE90" s="19" t="s">
        <v>35</v>
      </c>
    </row>
    <row r="91" spans="1:31">
      <c r="A91" s="47">
        <f t="shared" si="2"/>
        <v>87</v>
      </c>
      <c r="B91" s="26">
        <v>46</v>
      </c>
      <c r="C91" s="27" t="s">
        <v>27</v>
      </c>
      <c r="D91" s="28" t="s">
        <v>21</v>
      </c>
      <c r="E91" s="28" t="s">
        <v>34</v>
      </c>
      <c r="F91" s="29" t="s">
        <v>33</v>
      </c>
      <c r="G91" s="26">
        <v>46</v>
      </c>
      <c r="H91" s="27" t="s">
        <v>27</v>
      </c>
      <c r="I91" s="28" t="s">
        <v>21</v>
      </c>
      <c r="J91" s="28" t="s">
        <v>32</v>
      </c>
      <c r="K91" s="29" t="s">
        <v>33</v>
      </c>
      <c r="L91" s="26">
        <v>46</v>
      </c>
      <c r="M91" s="27" t="s">
        <v>27</v>
      </c>
      <c r="N91" s="28" t="s">
        <v>21</v>
      </c>
      <c r="O91" s="28" t="s">
        <v>32</v>
      </c>
      <c r="P91" s="29" t="s">
        <v>33</v>
      </c>
      <c r="Q91" s="26">
        <v>46</v>
      </c>
      <c r="R91" s="27" t="s">
        <v>23</v>
      </c>
      <c r="S91" s="28" t="s">
        <v>21</v>
      </c>
      <c r="T91" s="27" t="s">
        <v>34</v>
      </c>
      <c r="U91" s="29" t="s">
        <v>35</v>
      </c>
      <c r="V91" s="26">
        <v>45</v>
      </c>
      <c r="W91" s="27" t="s">
        <v>28</v>
      </c>
      <c r="X91" s="28" t="s">
        <v>13</v>
      </c>
      <c r="Y91" s="28" t="s">
        <v>32</v>
      </c>
      <c r="Z91" s="29" t="s">
        <v>33</v>
      </c>
      <c r="AA91" s="26">
        <v>45</v>
      </c>
      <c r="AB91" s="27" t="s">
        <v>28</v>
      </c>
      <c r="AC91" s="28" t="s">
        <v>13</v>
      </c>
      <c r="AD91" s="28" t="s">
        <v>32</v>
      </c>
      <c r="AE91" s="29" t="s">
        <v>33</v>
      </c>
    </row>
    <row r="92" spans="1:31">
      <c r="A92" s="47">
        <f t="shared" si="2"/>
        <v>88</v>
      </c>
      <c r="B92" s="26">
        <v>46</v>
      </c>
      <c r="C92" s="27" t="s">
        <v>27</v>
      </c>
      <c r="D92" s="28" t="s">
        <v>21</v>
      </c>
      <c r="E92" s="28" t="s">
        <v>34</v>
      </c>
      <c r="F92" s="29" t="s">
        <v>33</v>
      </c>
      <c r="G92" s="26">
        <v>46</v>
      </c>
      <c r="H92" s="27" t="s">
        <v>27</v>
      </c>
      <c r="I92" s="28" t="s">
        <v>21</v>
      </c>
      <c r="J92" s="28" t="s">
        <v>32</v>
      </c>
      <c r="K92" s="29" t="s">
        <v>33</v>
      </c>
      <c r="L92" s="26">
        <v>46</v>
      </c>
      <c r="M92" s="27" t="s">
        <v>27</v>
      </c>
      <c r="N92" s="28" t="s">
        <v>21</v>
      </c>
      <c r="O92" s="28" t="s">
        <v>32</v>
      </c>
      <c r="P92" s="29" t="s">
        <v>33</v>
      </c>
      <c r="Q92" s="26">
        <v>46</v>
      </c>
      <c r="R92" s="27" t="s">
        <v>23</v>
      </c>
      <c r="S92" s="28" t="s">
        <v>21</v>
      </c>
      <c r="T92" s="27" t="s">
        <v>34</v>
      </c>
      <c r="U92" s="29" t="s">
        <v>35</v>
      </c>
      <c r="V92" s="26">
        <v>45</v>
      </c>
      <c r="W92" s="27" t="s">
        <v>28</v>
      </c>
      <c r="X92" s="28" t="s">
        <v>13</v>
      </c>
      <c r="Y92" s="28" t="s">
        <v>32</v>
      </c>
      <c r="Z92" s="29" t="s">
        <v>33</v>
      </c>
      <c r="AA92" s="26">
        <v>45</v>
      </c>
      <c r="AB92" s="27" t="s">
        <v>28</v>
      </c>
      <c r="AC92" s="28" t="s">
        <v>13</v>
      </c>
      <c r="AD92" s="28" t="s">
        <v>32</v>
      </c>
      <c r="AE92" s="29" t="s">
        <v>33</v>
      </c>
    </row>
    <row r="93" spans="1:31">
      <c r="A93" s="47">
        <f>A92+1</f>
        <v>89</v>
      </c>
      <c r="B93" s="30">
        <v>47</v>
      </c>
      <c r="C93" s="31" t="s">
        <v>31</v>
      </c>
      <c r="D93" s="32" t="s">
        <v>13</v>
      </c>
      <c r="E93" s="32" t="s">
        <v>34</v>
      </c>
      <c r="F93" s="33" t="s">
        <v>35</v>
      </c>
      <c r="G93" s="30">
        <v>47</v>
      </c>
      <c r="H93" s="31" t="s">
        <v>31</v>
      </c>
      <c r="I93" s="32" t="s">
        <v>13</v>
      </c>
      <c r="J93" s="32" t="s">
        <v>32</v>
      </c>
      <c r="K93" s="33" t="s">
        <v>35</v>
      </c>
      <c r="L93" s="30">
        <v>47</v>
      </c>
      <c r="M93" s="31" t="s">
        <v>31</v>
      </c>
      <c r="N93" s="32" t="s">
        <v>13</v>
      </c>
      <c r="O93" s="32" t="s">
        <v>32</v>
      </c>
      <c r="P93" s="33" t="s">
        <v>35</v>
      </c>
      <c r="Q93" s="30">
        <v>47</v>
      </c>
      <c r="R93" s="31" t="s">
        <v>28</v>
      </c>
      <c r="S93" s="32" t="s">
        <v>13</v>
      </c>
      <c r="T93" s="31" t="s">
        <v>34</v>
      </c>
      <c r="U93" s="33" t="s">
        <v>33</v>
      </c>
      <c r="V93" s="26">
        <v>45</v>
      </c>
      <c r="W93" s="27" t="s">
        <v>28</v>
      </c>
      <c r="X93" s="28" t="s">
        <v>13</v>
      </c>
      <c r="Y93" s="28" t="s">
        <v>32</v>
      </c>
      <c r="Z93" s="29" t="s">
        <v>33</v>
      </c>
      <c r="AA93" s="26">
        <v>45</v>
      </c>
      <c r="AB93" s="27" t="s">
        <v>28</v>
      </c>
      <c r="AC93" s="28" t="s">
        <v>13</v>
      </c>
      <c r="AD93" s="28" t="s">
        <v>32</v>
      </c>
      <c r="AE93" s="29" t="s">
        <v>33</v>
      </c>
    </row>
    <row r="94" spans="1:31">
      <c r="A94" s="47">
        <f t="shared" ref="A94:A108" si="3">A93+1</f>
        <v>90</v>
      </c>
      <c r="B94" s="30">
        <v>47</v>
      </c>
      <c r="C94" s="31" t="s">
        <v>31</v>
      </c>
      <c r="D94" s="32" t="s">
        <v>13</v>
      </c>
      <c r="E94" s="32" t="s">
        <v>34</v>
      </c>
      <c r="F94" s="33" t="s">
        <v>35</v>
      </c>
      <c r="G94" s="30">
        <v>47</v>
      </c>
      <c r="H94" s="31" t="s">
        <v>31</v>
      </c>
      <c r="I94" s="32" t="s">
        <v>13</v>
      </c>
      <c r="J94" s="32" t="s">
        <v>32</v>
      </c>
      <c r="K94" s="33" t="s">
        <v>35</v>
      </c>
      <c r="L94" s="30">
        <v>47</v>
      </c>
      <c r="M94" s="31" t="s">
        <v>31</v>
      </c>
      <c r="N94" s="32" t="s">
        <v>13</v>
      </c>
      <c r="O94" s="32" t="s">
        <v>32</v>
      </c>
      <c r="P94" s="33" t="s">
        <v>35</v>
      </c>
      <c r="Q94" s="30">
        <v>47</v>
      </c>
      <c r="R94" s="31" t="s">
        <v>28</v>
      </c>
      <c r="S94" s="32" t="s">
        <v>13</v>
      </c>
      <c r="T94" s="31" t="s">
        <v>34</v>
      </c>
      <c r="U94" s="33" t="s">
        <v>33</v>
      </c>
      <c r="V94" s="26">
        <v>45</v>
      </c>
      <c r="W94" s="27" t="s">
        <v>28</v>
      </c>
      <c r="X94" s="28" t="s">
        <v>13</v>
      </c>
      <c r="Y94" s="28" t="s">
        <v>32</v>
      </c>
      <c r="Z94" s="29" t="s">
        <v>33</v>
      </c>
      <c r="AA94" s="26">
        <v>45</v>
      </c>
      <c r="AB94" s="27" t="s">
        <v>28</v>
      </c>
      <c r="AC94" s="28" t="s">
        <v>13</v>
      </c>
      <c r="AD94" s="28" t="s">
        <v>32</v>
      </c>
      <c r="AE94" s="29" t="s">
        <v>33</v>
      </c>
    </row>
    <row r="95" spans="1:31">
      <c r="A95" s="47">
        <f t="shared" si="3"/>
        <v>91</v>
      </c>
      <c r="B95" s="30">
        <v>47</v>
      </c>
      <c r="C95" s="31" t="s">
        <v>31</v>
      </c>
      <c r="D95" s="32" t="s">
        <v>13</v>
      </c>
      <c r="E95" s="32" t="s">
        <v>34</v>
      </c>
      <c r="F95" s="33" t="s">
        <v>35</v>
      </c>
      <c r="G95" s="30">
        <v>47</v>
      </c>
      <c r="H95" s="31" t="s">
        <v>31</v>
      </c>
      <c r="I95" s="32" t="s">
        <v>13</v>
      </c>
      <c r="J95" s="32" t="s">
        <v>32</v>
      </c>
      <c r="K95" s="33" t="s">
        <v>35</v>
      </c>
      <c r="L95" s="30">
        <v>47</v>
      </c>
      <c r="M95" s="31" t="s">
        <v>31</v>
      </c>
      <c r="N95" s="32" t="s">
        <v>13</v>
      </c>
      <c r="O95" s="32" t="s">
        <v>32</v>
      </c>
      <c r="P95" s="33" t="s">
        <v>35</v>
      </c>
      <c r="Q95" s="30">
        <v>47</v>
      </c>
      <c r="R95" s="31" t="s">
        <v>28</v>
      </c>
      <c r="S95" s="32" t="s">
        <v>13</v>
      </c>
      <c r="T95" s="31" t="s">
        <v>34</v>
      </c>
      <c r="U95" s="33" t="s">
        <v>33</v>
      </c>
      <c r="V95" s="26">
        <v>46</v>
      </c>
      <c r="W95" s="27" t="s">
        <v>28</v>
      </c>
      <c r="X95" s="28" t="s">
        <v>21</v>
      </c>
      <c r="Y95" s="28" t="s">
        <v>32</v>
      </c>
      <c r="Z95" s="29" t="s">
        <v>33</v>
      </c>
      <c r="AA95" s="26">
        <v>46</v>
      </c>
      <c r="AB95" s="27" t="s">
        <v>28</v>
      </c>
      <c r="AC95" s="28" t="s">
        <v>21</v>
      </c>
      <c r="AD95" s="28" t="s">
        <v>32</v>
      </c>
      <c r="AE95" s="29" t="s">
        <v>33</v>
      </c>
    </row>
    <row r="96" spans="1:31">
      <c r="A96" s="47">
        <f t="shared" si="3"/>
        <v>92</v>
      </c>
      <c r="B96" s="30">
        <v>47</v>
      </c>
      <c r="C96" s="31" t="s">
        <v>31</v>
      </c>
      <c r="D96" s="32" t="s">
        <v>13</v>
      </c>
      <c r="E96" s="32" t="s">
        <v>34</v>
      </c>
      <c r="F96" s="33" t="s">
        <v>35</v>
      </c>
      <c r="G96" s="30">
        <v>47</v>
      </c>
      <c r="H96" s="31" t="s">
        <v>31</v>
      </c>
      <c r="I96" s="32" t="s">
        <v>13</v>
      </c>
      <c r="J96" s="32" t="s">
        <v>32</v>
      </c>
      <c r="K96" s="33" t="s">
        <v>35</v>
      </c>
      <c r="L96" s="30">
        <v>47</v>
      </c>
      <c r="M96" s="31" t="s">
        <v>31</v>
      </c>
      <c r="N96" s="32" t="s">
        <v>13</v>
      </c>
      <c r="O96" s="32" t="s">
        <v>32</v>
      </c>
      <c r="P96" s="33" t="s">
        <v>35</v>
      </c>
      <c r="Q96" s="30">
        <v>47</v>
      </c>
      <c r="R96" s="31" t="s">
        <v>28</v>
      </c>
      <c r="S96" s="32" t="s">
        <v>13</v>
      </c>
      <c r="T96" s="31" t="s">
        <v>34</v>
      </c>
      <c r="U96" s="33" t="s">
        <v>33</v>
      </c>
      <c r="V96" s="26">
        <v>46</v>
      </c>
      <c r="W96" s="27" t="s">
        <v>28</v>
      </c>
      <c r="X96" s="28" t="s">
        <v>21</v>
      </c>
      <c r="Y96" s="28" t="s">
        <v>32</v>
      </c>
      <c r="Z96" s="29" t="s">
        <v>33</v>
      </c>
      <c r="AA96" s="26">
        <v>46</v>
      </c>
      <c r="AB96" s="27" t="s">
        <v>28</v>
      </c>
      <c r="AC96" s="28" t="s">
        <v>21</v>
      </c>
      <c r="AD96" s="28" t="s">
        <v>32</v>
      </c>
      <c r="AE96" s="29" t="s">
        <v>33</v>
      </c>
    </row>
    <row r="97" spans="1:31">
      <c r="A97" s="47">
        <f t="shared" si="3"/>
        <v>93</v>
      </c>
      <c r="B97" s="30">
        <v>48</v>
      </c>
      <c r="C97" s="31" t="s">
        <v>31</v>
      </c>
      <c r="D97" s="32" t="s">
        <v>21</v>
      </c>
      <c r="E97" s="32" t="s">
        <v>34</v>
      </c>
      <c r="F97" s="33" t="s">
        <v>35</v>
      </c>
      <c r="G97" s="30">
        <v>48</v>
      </c>
      <c r="H97" s="31" t="s">
        <v>31</v>
      </c>
      <c r="I97" s="32" t="s">
        <v>21</v>
      </c>
      <c r="J97" s="32" t="s">
        <v>32</v>
      </c>
      <c r="K97" s="33" t="s">
        <v>35</v>
      </c>
      <c r="L97" s="30">
        <v>48</v>
      </c>
      <c r="M97" s="31" t="s">
        <v>31</v>
      </c>
      <c r="N97" s="32" t="s">
        <v>21</v>
      </c>
      <c r="O97" s="32" t="s">
        <v>32</v>
      </c>
      <c r="P97" s="33" t="s">
        <v>35</v>
      </c>
      <c r="Q97" s="30">
        <v>48</v>
      </c>
      <c r="R97" s="31" t="s">
        <v>28</v>
      </c>
      <c r="S97" s="32" t="s">
        <v>21</v>
      </c>
      <c r="T97" s="31" t="s">
        <v>34</v>
      </c>
      <c r="U97" s="33" t="s">
        <v>33</v>
      </c>
      <c r="V97" s="26">
        <v>46</v>
      </c>
      <c r="W97" s="27" t="s">
        <v>28</v>
      </c>
      <c r="X97" s="28" t="s">
        <v>21</v>
      </c>
      <c r="Y97" s="28" t="s">
        <v>32</v>
      </c>
      <c r="Z97" s="29" t="s">
        <v>33</v>
      </c>
      <c r="AA97" s="26">
        <v>46</v>
      </c>
      <c r="AB97" s="27" t="s">
        <v>28</v>
      </c>
      <c r="AC97" s="28" t="s">
        <v>21</v>
      </c>
      <c r="AD97" s="28" t="s">
        <v>32</v>
      </c>
      <c r="AE97" s="29" t="s">
        <v>33</v>
      </c>
    </row>
    <row r="98" spans="1:31">
      <c r="A98" s="47">
        <f t="shared" si="3"/>
        <v>94</v>
      </c>
      <c r="B98" s="30">
        <v>48</v>
      </c>
      <c r="C98" s="31" t="s">
        <v>31</v>
      </c>
      <c r="D98" s="32" t="s">
        <v>21</v>
      </c>
      <c r="E98" s="32" t="s">
        <v>34</v>
      </c>
      <c r="F98" s="33" t="s">
        <v>35</v>
      </c>
      <c r="G98" s="30">
        <v>48</v>
      </c>
      <c r="H98" s="31" t="s">
        <v>31</v>
      </c>
      <c r="I98" s="32" t="s">
        <v>21</v>
      </c>
      <c r="J98" s="32" t="s">
        <v>32</v>
      </c>
      <c r="K98" s="33" t="s">
        <v>35</v>
      </c>
      <c r="L98" s="30">
        <v>48</v>
      </c>
      <c r="M98" s="31" t="s">
        <v>31</v>
      </c>
      <c r="N98" s="32" t="s">
        <v>21</v>
      </c>
      <c r="O98" s="32" t="s">
        <v>32</v>
      </c>
      <c r="P98" s="33" t="s">
        <v>35</v>
      </c>
      <c r="Q98" s="30">
        <v>48</v>
      </c>
      <c r="R98" s="31" t="s">
        <v>28</v>
      </c>
      <c r="S98" s="32" t="s">
        <v>21</v>
      </c>
      <c r="T98" s="31" t="s">
        <v>34</v>
      </c>
      <c r="U98" s="33" t="s">
        <v>33</v>
      </c>
      <c r="V98" s="26">
        <v>46</v>
      </c>
      <c r="W98" s="27" t="s">
        <v>28</v>
      </c>
      <c r="X98" s="28" t="s">
        <v>21</v>
      </c>
      <c r="Y98" s="28" t="s">
        <v>32</v>
      </c>
      <c r="Z98" s="29" t="s">
        <v>33</v>
      </c>
      <c r="AA98" s="26">
        <v>46</v>
      </c>
      <c r="AB98" s="27" t="s">
        <v>28</v>
      </c>
      <c r="AC98" s="28" t="s">
        <v>21</v>
      </c>
      <c r="AD98" s="28" t="s">
        <v>32</v>
      </c>
      <c r="AE98" s="29" t="s">
        <v>33</v>
      </c>
    </row>
    <row r="99" spans="1:31">
      <c r="A99" s="47">
        <f t="shared" si="3"/>
        <v>95</v>
      </c>
      <c r="B99" s="30">
        <v>48</v>
      </c>
      <c r="C99" s="31" t="s">
        <v>31</v>
      </c>
      <c r="D99" s="32" t="s">
        <v>21</v>
      </c>
      <c r="E99" s="32" t="s">
        <v>34</v>
      </c>
      <c r="F99" s="33" t="s">
        <v>35</v>
      </c>
      <c r="G99" s="30">
        <v>48</v>
      </c>
      <c r="H99" s="31" t="s">
        <v>31</v>
      </c>
      <c r="I99" s="32" t="s">
        <v>21</v>
      </c>
      <c r="J99" s="32" t="s">
        <v>32</v>
      </c>
      <c r="K99" s="33" t="s">
        <v>35</v>
      </c>
      <c r="L99" s="30">
        <v>48</v>
      </c>
      <c r="M99" s="31" t="s">
        <v>31</v>
      </c>
      <c r="N99" s="32" t="s">
        <v>21</v>
      </c>
      <c r="O99" s="32" t="s">
        <v>32</v>
      </c>
      <c r="P99" s="33" t="s">
        <v>35</v>
      </c>
      <c r="Q99" s="30">
        <v>48</v>
      </c>
      <c r="R99" s="31" t="s">
        <v>28</v>
      </c>
      <c r="S99" s="32" t="s">
        <v>21</v>
      </c>
      <c r="T99" s="31" t="s">
        <v>34</v>
      </c>
      <c r="U99" s="33" t="s">
        <v>33</v>
      </c>
      <c r="V99" s="34">
        <v>47</v>
      </c>
      <c r="W99" s="35" t="s">
        <v>37</v>
      </c>
      <c r="X99" s="32" t="s">
        <v>38</v>
      </c>
      <c r="Y99" s="31" t="s">
        <v>39</v>
      </c>
      <c r="Z99" s="33" t="s">
        <v>40</v>
      </c>
      <c r="AA99" s="34">
        <v>47</v>
      </c>
      <c r="AB99" s="35" t="s">
        <v>37</v>
      </c>
      <c r="AC99" s="32" t="s">
        <v>38</v>
      </c>
      <c r="AD99" s="31" t="s">
        <v>39</v>
      </c>
      <c r="AE99" s="33" t="s">
        <v>40</v>
      </c>
    </row>
    <row r="100" spans="1:31">
      <c r="A100" s="47">
        <f t="shared" si="3"/>
        <v>96</v>
      </c>
      <c r="B100" s="30">
        <v>48</v>
      </c>
      <c r="C100" s="41" t="s">
        <v>31</v>
      </c>
      <c r="D100" s="42" t="s">
        <v>21</v>
      </c>
      <c r="E100" s="42" t="s">
        <v>34</v>
      </c>
      <c r="F100" s="43" t="s">
        <v>35</v>
      </c>
      <c r="G100" s="30">
        <v>48</v>
      </c>
      <c r="H100" s="41" t="s">
        <v>31</v>
      </c>
      <c r="I100" s="42" t="s">
        <v>21</v>
      </c>
      <c r="J100" s="42" t="s">
        <v>32</v>
      </c>
      <c r="K100" s="43" t="s">
        <v>35</v>
      </c>
      <c r="L100" s="30">
        <v>48</v>
      </c>
      <c r="M100" s="41" t="s">
        <v>31</v>
      </c>
      <c r="N100" s="42" t="s">
        <v>21</v>
      </c>
      <c r="O100" s="42" t="s">
        <v>32</v>
      </c>
      <c r="P100" s="43" t="s">
        <v>35</v>
      </c>
      <c r="Q100" s="30">
        <v>48</v>
      </c>
      <c r="R100" s="41" t="s">
        <v>28</v>
      </c>
      <c r="S100" s="42" t="s">
        <v>21</v>
      </c>
      <c r="T100" s="41" t="s">
        <v>34</v>
      </c>
      <c r="U100" s="43" t="s">
        <v>33</v>
      </c>
      <c r="V100" s="34">
        <v>47</v>
      </c>
      <c r="W100" s="35" t="s">
        <v>37</v>
      </c>
      <c r="X100" s="32" t="s">
        <v>38</v>
      </c>
      <c r="Y100" s="31" t="s">
        <v>39</v>
      </c>
      <c r="Z100" s="33" t="s">
        <v>40</v>
      </c>
      <c r="AA100" s="34">
        <v>47</v>
      </c>
      <c r="AB100" s="35" t="s">
        <v>37</v>
      </c>
      <c r="AC100" s="32" t="s">
        <v>38</v>
      </c>
      <c r="AD100" s="31" t="s">
        <v>39</v>
      </c>
      <c r="AE100" s="33" t="s">
        <v>40</v>
      </c>
    </row>
    <row r="101" spans="1:31">
      <c r="A101" s="47">
        <f t="shared" si="3"/>
        <v>97</v>
      </c>
      <c r="B101" s="44">
        <v>49</v>
      </c>
      <c r="C101" s="12" t="s">
        <v>37</v>
      </c>
      <c r="D101" s="12" t="s">
        <v>38</v>
      </c>
      <c r="E101" s="40" t="s">
        <v>41</v>
      </c>
      <c r="F101" s="13" t="s">
        <v>40</v>
      </c>
      <c r="G101" s="44">
        <v>49</v>
      </c>
      <c r="H101" s="12" t="s">
        <v>37</v>
      </c>
      <c r="I101" s="12" t="s">
        <v>38</v>
      </c>
      <c r="J101" s="12" t="s">
        <v>39</v>
      </c>
      <c r="K101" s="13" t="s">
        <v>40</v>
      </c>
      <c r="L101" s="45">
        <v>49</v>
      </c>
      <c r="M101" s="40" t="s">
        <v>37</v>
      </c>
      <c r="N101" s="12" t="s">
        <v>38</v>
      </c>
      <c r="O101" s="12" t="s">
        <v>39</v>
      </c>
      <c r="P101" s="13" t="s">
        <v>40</v>
      </c>
      <c r="Q101" s="45">
        <v>49</v>
      </c>
      <c r="R101" s="40" t="s">
        <v>37</v>
      </c>
      <c r="S101" s="12" t="s">
        <v>38</v>
      </c>
      <c r="T101" s="40" t="s">
        <v>39</v>
      </c>
      <c r="U101" s="13" t="s">
        <v>40</v>
      </c>
      <c r="V101" s="34">
        <v>47</v>
      </c>
      <c r="W101" s="35" t="s">
        <v>37</v>
      </c>
      <c r="X101" s="32" t="s">
        <v>38</v>
      </c>
      <c r="Y101" s="31" t="s">
        <v>39</v>
      </c>
      <c r="Z101" s="33" t="s">
        <v>40</v>
      </c>
      <c r="AA101" s="34">
        <v>47</v>
      </c>
      <c r="AB101" s="35" t="s">
        <v>37</v>
      </c>
      <c r="AC101" s="32" t="s">
        <v>38</v>
      </c>
      <c r="AD101" s="31" t="s">
        <v>39</v>
      </c>
      <c r="AE101" s="33" t="s">
        <v>40</v>
      </c>
    </row>
    <row r="102" spans="1:31">
      <c r="A102" s="47">
        <f t="shared" si="3"/>
        <v>98</v>
      </c>
      <c r="B102" s="44">
        <v>49</v>
      </c>
      <c r="C102" s="12" t="s">
        <v>37</v>
      </c>
      <c r="D102" s="12" t="s">
        <v>38</v>
      </c>
      <c r="E102" s="40" t="s">
        <v>41</v>
      </c>
      <c r="F102" s="13" t="s">
        <v>40</v>
      </c>
      <c r="G102" s="44">
        <v>49</v>
      </c>
      <c r="H102" s="12" t="s">
        <v>37</v>
      </c>
      <c r="I102" s="12" t="s">
        <v>38</v>
      </c>
      <c r="J102" s="12" t="s">
        <v>39</v>
      </c>
      <c r="K102" s="13" t="s">
        <v>40</v>
      </c>
      <c r="L102" s="45">
        <v>49</v>
      </c>
      <c r="M102" s="40" t="s">
        <v>37</v>
      </c>
      <c r="N102" s="12" t="s">
        <v>38</v>
      </c>
      <c r="O102" s="12" t="s">
        <v>39</v>
      </c>
      <c r="P102" s="13" t="s">
        <v>40</v>
      </c>
      <c r="Q102" s="45">
        <v>49</v>
      </c>
      <c r="R102" s="40" t="s">
        <v>37</v>
      </c>
      <c r="S102" s="12" t="s">
        <v>38</v>
      </c>
      <c r="T102" s="40" t="s">
        <v>39</v>
      </c>
      <c r="U102" s="13" t="s">
        <v>40</v>
      </c>
      <c r="V102" s="34">
        <v>47</v>
      </c>
      <c r="W102" s="35" t="s">
        <v>37</v>
      </c>
      <c r="X102" s="32" t="s">
        <v>38</v>
      </c>
      <c r="Y102" s="31" t="s">
        <v>39</v>
      </c>
      <c r="Z102" s="33" t="s">
        <v>40</v>
      </c>
      <c r="AA102" s="34">
        <v>47</v>
      </c>
      <c r="AB102" s="35" t="s">
        <v>37</v>
      </c>
      <c r="AC102" s="32" t="s">
        <v>38</v>
      </c>
      <c r="AD102" s="31" t="s">
        <v>39</v>
      </c>
      <c r="AE102" s="33" t="s">
        <v>40</v>
      </c>
    </row>
    <row r="103" spans="1:31">
      <c r="A103" s="47">
        <f t="shared" si="3"/>
        <v>99</v>
      </c>
      <c r="B103" s="44">
        <v>49</v>
      </c>
      <c r="C103" s="12" t="s">
        <v>37</v>
      </c>
      <c r="D103" s="12" t="s">
        <v>38</v>
      </c>
      <c r="E103" s="40" t="s">
        <v>41</v>
      </c>
      <c r="F103" s="13" t="s">
        <v>40</v>
      </c>
      <c r="G103" s="44">
        <v>49</v>
      </c>
      <c r="H103" s="12" t="s">
        <v>37</v>
      </c>
      <c r="I103" s="12" t="s">
        <v>38</v>
      </c>
      <c r="J103" s="12" t="s">
        <v>39</v>
      </c>
      <c r="K103" s="13" t="s">
        <v>40</v>
      </c>
      <c r="L103" s="45">
        <v>49</v>
      </c>
      <c r="M103" s="40" t="s">
        <v>37</v>
      </c>
      <c r="N103" s="12" t="s">
        <v>38</v>
      </c>
      <c r="O103" s="12" t="s">
        <v>39</v>
      </c>
      <c r="P103" s="13" t="s">
        <v>40</v>
      </c>
      <c r="Q103" s="45">
        <v>49</v>
      </c>
      <c r="R103" s="40" t="s">
        <v>37</v>
      </c>
      <c r="S103" s="12" t="s">
        <v>38</v>
      </c>
      <c r="T103" s="40" t="s">
        <v>39</v>
      </c>
      <c r="U103" s="13" t="s">
        <v>40</v>
      </c>
      <c r="V103" s="34">
        <v>47</v>
      </c>
      <c r="W103" s="35" t="s">
        <v>37</v>
      </c>
      <c r="X103" s="32" t="s">
        <v>38</v>
      </c>
      <c r="Y103" s="31" t="s">
        <v>39</v>
      </c>
      <c r="Z103" s="33" t="s">
        <v>40</v>
      </c>
      <c r="AA103" s="34">
        <v>47</v>
      </c>
      <c r="AB103" s="35" t="s">
        <v>37</v>
      </c>
      <c r="AC103" s="32" t="s">
        <v>38</v>
      </c>
      <c r="AD103" s="31" t="s">
        <v>39</v>
      </c>
      <c r="AE103" s="33" t="s">
        <v>40</v>
      </c>
    </row>
    <row r="104" spans="1:31">
      <c r="A104" s="47">
        <f t="shared" si="3"/>
        <v>100</v>
      </c>
      <c r="B104" s="44">
        <v>49</v>
      </c>
      <c r="C104" s="12" t="s">
        <v>37</v>
      </c>
      <c r="D104" s="12" t="s">
        <v>38</v>
      </c>
      <c r="E104" s="40" t="s">
        <v>41</v>
      </c>
      <c r="F104" s="13" t="s">
        <v>40</v>
      </c>
      <c r="G104" s="44">
        <v>49</v>
      </c>
      <c r="H104" s="12" t="s">
        <v>37</v>
      </c>
      <c r="I104" s="12" t="s">
        <v>38</v>
      </c>
      <c r="J104" s="12" t="s">
        <v>39</v>
      </c>
      <c r="K104" s="13" t="s">
        <v>40</v>
      </c>
      <c r="L104" s="45">
        <v>49</v>
      </c>
      <c r="M104" s="40" t="s">
        <v>37</v>
      </c>
      <c r="N104" s="12" t="s">
        <v>38</v>
      </c>
      <c r="O104" s="12" t="s">
        <v>39</v>
      </c>
      <c r="P104" s="13" t="s">
        <v>40</v>
      </c>
      <c r="Q104" s="45">
        <v>49</v>
      </c>
      <c r="R104" s="40" t="s">
        <v>37</v>
      </c>
      <c r="S104" s="12" t="s">
        <v>38</v>
      </c>
      <c r="T104" s="40" t="s">
        <v>39</v>
      </c>
      <c r="U104" s="13" t="s">
        <v>40</v>
      </c>
      <c r="V104" s="34">
        <v>47</v>
      </c>
      <c r="W104" s="35" t="s">
        <v>37</v>
      </c>
      <c r="X104" s="32" t="s">
        <v>38</v>
      </c>
      <c r="Y104" s="31" t="s">
        <v>39</v>
      </c>
      <c r="Z104" s="33" t="s">
        <v>40</v>
      </c>
      <c r="AA104" s="34">
        <v>47</v>
      </c>
      <c r="AB104" s="35" t="s">
        <v>37</v>
      </c>
      <c r="AC104" s="32" t="s">
        <v>38</v>
      </c>
      <c r="AD104" s="31" t="s">
        <v>39</v>
      </c>
      <c r="AE104" s="33" t="s">
        <v>40</v>
      </c>
    </row>
    <row r="105" spans="1:31">
      <c r="A105" s="47">
        <f t="shared" si="3"/>
        <v>101</v>
      </c>
      <c r="B105" s="44">
        <v>49</v>
      </c>
      <c r="C105" s="12" t="s">
        <v>37</v>
      </c>
      <c r="D105" s="12" t="s">
        <v>38</v>
      </c>
      <c r="E105" s="40" t="s">
        <v>41</v>
      </c>
      <c r="F105" s="13" t="s">
        <v>40</v>
      </c>
      <c r="G105" s="44">
        <v>49</v>
      </c>
      <c r="H105" s="12" t="s">
        <v>37</v>
      </c>
      <c r="I105" s="12" t="s">
        <v>38</v>
      </c>
      <c r="J105" s="12" t="s">
        <v>39</v>
      </c>
      <c r="K105" s="13" t="s">
        <v>40</v>
      </c>
      <c r="L105" s="45">
        <v>49</v>
      </c>
      <c r="M105" s="40" t="s">
        <v>37</v>
      </c>
      <c r="N105" s="12" t="s">
        <v>38</v>
      </c>
      <c r="O105" s="12" t="s">
        <v>39</v>
      </c>
      <c r="P105" s="13" t="s">
        <v>40</v>
      </c>
      <c r="Q105" s="45">
        <v>49</v>
      </c>
      <c r="R105" s="40" t="s">
        <v>37</v>
      </c>
      <c r="S105" s="12" t="s">
        <v>38</v>
      </c>
      <c r="T105" s="40" t="s">
        <v>39</v>
      </c>
      <c r="U105" s="13" t="s">
        <v>40</v>
      </c>
      <c r="V105" s="34">
        <v>47</v>
      </c>
      <c r="W105" s="35" t="s">
        <v>37</v>
      </c>
      <c r="X105" s="32" t="s">
        <v>38</v>
      </c>
      <c r="Y105" s="31" t="s">
        <v>39</v>
      </c>
      <c r="Z105" s="33" t="s">
        <v>40</v>
      </c>
      <c r="AA105" s="34">
        <v>47</v>
      </c>
      <c r="AB105" s="35" t="s">
        <v>37</v>
      </c>
      <c r="AC105" s="32" t="s">
        <v>38</v>
      </c>
      <c r="AD105" s="31" t="s">
        <v>39</v>
      </c>
      <c r="AE105" s="33" t="s">
        <v>40</v>
      </c>
    </row>
    <row r="106" spans="1:31">
      <c r="A106" s="47">
        <f t="shared" si="3"/>
        <v>102</v>
      </c>
      <c r="B106" s="44">
        <v>49</v>
      </c>
      <c r="C106" s="12" t="s">
        <v>37</v>
      </c>
      <c r="D106" s="12" t="s">
        <v>38</v>
      </c>
      <c r="E106" s="40" t="s">
        <v>41</v>
      </c>
      <c r="F106" s="13" t="s">
        <v>40</v>
      </c>
      <c r="G106" s="44">
        <v>49</v>
      </c>
      <c r="H106" s="12" t="s">
        <v>37</v>
      </c>
      <c r="I106" s="12" t="s">
        <v>38</v>
      </c>
      <c r="J106" s="12" t="s">
        <v>39</v>
      </c>
      <c r="K106" s="13" t="s">
        <v>40</v>
      </c>
      <c r="L106" s="45">
        <v>49</v>
      </c>
      <c r="M106" s="40" t="s">
        <v>37</v>
      </c>
      <c r="N106" s="12" t="s">
        <v>38</v>
      </c>
      <c r="O106" s="12" t="s">
        <v>39</v>
      </c>
      <c r="P106" s="13" t="s">
        <v>40</v>
      </c>
      <c r="Q106" s="45">
        <v>49</v>
      </c>
      <c r="R106" s="40" t="s">
        <v>37</v>
      </c>
      <c r="S106" s="12" t="s">
        <v>38</v>
      </c>
      <c r="T106" s="40" t="s">
        <v>39</v>
      </c>
      <c r="U106" s="13" t="s">
        <v>40</v>
      </c>
      <c r="V106" s="34">
        <v>47</v>
      </c>
      <c r="W106" s="46" t="s">
        <v>37</v>
      </c>
      <c r="X106" s="42" t="s">
        <v>38</v>
      </c>
      <c r="Y106" s="41" t="s">
        <v>39</v>
      </c>
      <c r="Z106" s="43" t="s">
        <v>40</v>
      </c>
      <c r="AA106" s="34">
        <v>47</v>
      </c>
      <c r="AB106" s="46" t="s">
        <v>37</v>
      </c>
      <c r="AC106" s="42" t="s">
        <v>38</v>
      </c>
      <c r="AD106" s="42" t="s">
        <v>39</v>
      </c>
      <c r="AE106" s="43" t="s">
        <v>40</v>
      </c>
    </row>
    <row r="107" spans="1:31">
      <c r="A107" s="47">
        <f t="shared" si="3"/>
        <v>103</v>
      </c>
      <c r="B107" s="44">
        <v>49</v>
      </c>
      <c r="C107" s="12" t="s">
        <v>37</v>
      </c>
      <c r="D107" s="12" t="s">
        <v>38</v>
      </c>
      <c r="E107" s="40" t="s">
        <v>41</v>
      </c>
      <c r="F107" s="13" t="s">
        <v>40</v>
      </c>
      <c r="G107" s="44">
        <v>49</v>
      </c>
      <c r="H107" s="12" t="s">
        <v>37</v>
      </c>
      <c r="I107" s="12" t="s">
        <v>38</v>
      </c>
      <c r="J107" s="12" t="s">
        <v>39</v>
      </c>
      <c r="K107" s="13" t="s">
        <v>40</v>
      </c>
      <c r="L107" s="45">
        <v>49</v>
      </c>
      <c r="M107" s="40" t="s">
        <v>37</v>
      </c>
      <c r="N107" s="12" t="s">
        <v>38</v>
      </c>
      <c r="O107" s="12" t="s">
        <v>39</v>
      </c>
      <c r="P107" s="13" t="s">
        <v>40</v>
      </c>
      <c r="Q107" s="45">
        <v>49</v>
      </c>
      <c r="R107" s="40" t="s">
        <v>37</v>
      </c>
      <c r="S107" s="12" t="s">
        <v>38</v>
      </c>
      <c r="T107" s="40" t="s">
        <v>39</v>
      </c>
      <c r="U107" s="13" t="s">
        <v>40</v>
      </c>
      <c r="V107" s="44">
        <v>48</v>
      </c>
      <c r="W107" s="14" t="s">
        <v>37</v>
      </c>
      <c r="X107" s="12" t="s">
        <v>37</v>
      </c>
      <c r="Y107" s="12" t="s">
        <v>37</v>
      </c>
      <c r="Z107" s="13" t="s">
        <v>37</v>
      </c>
      <c r="AA107" s="44">
        <v>48</v>
      </c>
      <c r="AB107" s="14" t="s">
        <v>37</v>
      </c>
      <c r="AC107" s="12" t="s">
        <v>37</v>
      </c>
      <c r="AD107" s="12" t="s">
        <v>37</v>
      </c>
      <c r="AE107" s="13" t="s">
        <v>37</v>
      </c>
    </row>
    <row r="108" spans="1:31">
      <c r="A108" s="47">
        <f t="shared" si="3"/>
        <v>104</v>
      </c>
      <c r="B108" s="44">
        <v>49</v>
      </c>
      <c r="C108" s="12" t="s">
        <v>37</v>
      </c>
      <c r="D108" s="12" t="s">
        <v>38</v>
      </c>
      <c r="E108" s="40" t="s">
        <v>41</v>
      </c>
      <c r="F108" s="13" t="s">
        <v>40</v>
      </c>
      <c r="G108" s="44">
        <v>49</v>
      </c>
      <c r="H108" s="12" t="s">
        <v>37</v>
      </c>
      <c r="I108" s="12" t="s">
        <v>38</v>
      </c>
      <c r="J108" s="12" t="s">
        <v>39</v>
      </c>
      <c r="K108" s="13" t="s">
        <v>40</v>
      </c>
      <c r="L108" s="45">
        <v>49</v>
      </c>
      <c r="M108" s="40" t="s">
        <v>37</v>
      </c>
      <c r="N108" s="12" t="s">
        <v>38</v>
      </c>
      <c r="O108" s="12" t="s">
        <v>39</v>
      </c>
      <c r="P108" s="13" t="s">
        <v>40</v>
      </c>
      <c r="Q108" s="45">
        <v>49</v>
      </c>
      <c r="R108" s="40" t="s">
        <v>37</v>
      </c>
      <c r="S108" s="12" t="s">
        <v>38</v>
      </c>
      <c r="T108" s="40" t="s">
        <v>39</v>
      </c>
      <c r="U108" s="13" t="s">
        <v>40</v>
      </c>
      <c r="V108" s="44">
        <v>49</v>
      </c>
      <c r="W108" s="14" t="s">
        <v>37</v>
      </c>
      <c r="X108" s="12" t="s">
        <v>37</v>
      </c>
      <c r="Y108" s="12" t="s">
        <v>37</v>
      </c>
      <c r="Z108" s="13" t="s">
        <v>37</v>
      </c>
      <c r="AA108" s="44">
        <v>49</v>
      </c>
      <c r="AB108" s="14" t="s">
        <v>37</v>
      </c>
      <c r="AC108" s="12" t="s">
        <v>37</v>
      </c>
      <c r="AD108" s="12" t="s">
        <v>37</v>
      </c>
      <c r="AE108" s="13" t="s">
        <v>37</v>
      </c>
    </row>
  </sheetData>
  <mergeCells count="8">
    <mergeCell ref="B1:P1"/>
    <mergeCell ref="Q1:AE1"/>
    <mergeCell ref="B3:F3"/>
    <mergeCell ref="G3:K3"/>
    <mergeCell ref="L3:P3"/>
    <mergeCell ref="Q3:U3"/>
    <mergeCell ref="V3:Z3"/>
    <mergeCell ref="AA3:AE3"/>
  </mergeCells>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06"/>
  <sheetViews>
    <sheetView topLeftCell="A1000" zoomScale="80" zoomScaleNormal="80" zoomScalePageLayoutView="80" workbookViewId="0">
      <selection activeCell="A1006" sqref="A1006:B1009"/>
    </sheetView>
  </sheetViews>
  <sheetFormatPr baseColWidth="10" defaultColWidth="8.83203125" defaultRowHeight="15" x14ac:dyDescent="0"/>
  <cols>
    <col min="1" max="1" width="8.83203125" style="136"/>
    <col min="2" max="2" width="18.5" style="136" bestFit="1" customWidth="1"/>
    <col min="3" max="3" width="20.5" style="137" customWidth="1"/>
    <col min="4" max="4" width="5.5" style="138" customWidth="1"/>
    <col min="5" max="5" width="13.6640625" style="139" customWidth="1"/>
    <col min="6" max="6" width="17.33203125" style="140" customWidth="1"/>
    <col min="7" max="7" width="18.33203125" style="140" customWidth="1"/>
    <col min="8" max="8" width="17.1640625" style="137" customWidth="1"/>
    <col min="9" max="9" width="12.1640625" customWidth="1"/>
    <col min="10" max="10" width="16" style="136" customWidth="1"/>
    <col min="11" max="11" width="8.83203125" style="136"/>
    <col min="12" max="12" width="10" style="136" bestFit="1" customWidth="1"/>
    <col min="13" max="13" width="11.1640625" style="136" bestFit="1" customWidth="1"/>
    <col min="14" max="16384" width="8.83203125" style="136"/>
  </cols>
  <sheetData>
    <row r="1" spans="1:13" ht="16.5" thickBot="1"/>
    <row r="2" spans="1:13">
      <c r="C2" s="619" t="s">
        <v>136</v>
      </c>
      <c r="D2" s="620"/>
      <c r="E2" s="620"/>
      <c r="F2" s="620"/>
      <c r="G2" s="620"/>
      <c r="H2" s="621"/>
      <c r="J2" s="141" t="s">
        <v>44</v>
      </c>
      <c r="K2" s="142">
        <f>COUNTIF(H:H,J2)</f>
        <v>102</v>
      </c>
      <c r="L2" s="143" t="s">
        <v>46</v>
      </c>
    </row>
    <row r="3" spans="1:13" ht="16.5" thickBot="1">
      <c r="C3" s="622" t="s">
        <v>138</v>
      </c>
      <c r="D3" s="623"/>
      <c r="E3" s="623"/>
      <c r="F3" s="623"/>
      <c r="G3" s="623"/>
      <c r="H3" s="624"/>
      <c r="K3" s="142"/>
    </row>
    <row r="4" spans="1:13" ht="16.5" thickBot="1">
      <c r="C4" s="144" t="s">
        <v>139</v>
      </c>
      <c r="D4" s="145" t="s">
        <v>7</v>
      </c>
      <c r="E4" s="146" t="s">
        <v>140</v>
      </c>
      <c r="F4" s="147" t="s">
        <v>141</v>
      </c>
      <c r="G4" s="148" t="s">
        <v>6</v>
      </c>
      <c r="H4" s="144" t="s">
        <v>43</v>
      </c>
      <c r="K4" s="142"/>
    </row>
    <row r="5" spans="1:13">
      <c r="A5" s="136">
        <v>1</v>
      </c>
      <c r="B5" s="136" t="str">
        <f>TEXT(A5, "#0") &amp; ":" &amp; TRIM(H5)</f>
        <v>1:Berkhamsted</v>
      </c>
      <c r="C5" s="382" t="s">
        <v>2075</v>
      </c>
      <c r="D5" s="383" t="s">
        <v>99</v>
      </c>
      <c r="E5" s="384">
        <v>39927</v>
      </c>
      <c r="F5" s="378">
        <f t="shared" ref="F5:F71" si="0">IF(TRIM(E5)="",0,IF(AgeAtDate=0,0,IF(E5=0,0,IF(COUNTBLANK(E5)=1,"",DATEDIF(E5,AgeAtDate,"y")))))</f>
        <v>9</v>
      </c>
      <c r="G5" s="378" t="str">
        <f t="shared" ref="G5:G71" si="1">IF(ISBLANK(E5),"",IF(HSL_Format="Majors",IF(F5 &lt; 9, "To Young", IF(F5 &gt; 15, VLOOKUP(99,MajorsAGRev, 2,0),VLOOKUP(F5,MajorsAGRev, 2,0))), IF(F5 &lt; 9, "To Young", IF(F5&gt;12, "To Old", VLOOKUP(F5,PeanutsAGRev,2,0)))))</f>
        <v>9 Years</v>
      </c>
      <c r="H5" s="385" t="s">
        <v>137</v>
      </c>
      <c r="J5" s="326" t="s">
        <v>137</v>
      </c>
      <c r="K5" s="327">
        <f t="shared" ref="K5:K29" si="2">COUNTIF(H:H,J5)</f>
        <v>111</v>
      </c>
    </row>
    <row r="6" spans="1:13">
      <c r="A6" s="136">
        <f>A5+1</f>
        <v>2</v>
      </c>
      <c r="B6" s="136" t="str">
        <f t="shared" ref="B6:B72" si="3">TEXT(A6, "#0") &amp; ":" &amp; TRIM(H6)</f>
        <v>2:Berkhamsted</v>
      </c>
      <c r="C6" s="382" t="s">
        <v>2076</v>
      </c>
      <c r="D6" s="383" t="s">
        <v>99</v>
      </c>
      <c r="E6" s="384">
        <v>39900</v>
      </c>
      <c r="F6" s="378">
        <f t="shared" si="0"/>
        <v>9</v>
      </c>
      <c r="G6" s="378" t="str">
        <f t="shared" si="1"/>
        <v>9 Years</v>
      </c>
      <c r="H6" s="385" t="s">
        <v>137</v>
      </c>
      <c r="J6" s="328" t="s">
        <v>44</v>
      </c>
      <c r="K6" s="329">
        <f t="shared" si="2"/>
        <v>102</v>
      </c>
    </row>
    <row r="7" spans="1:13">
      <c r="A7" s="136">
        <f t="shared" ref="A7:A73" si="4">A6+1</f>
        <v>3</v>
      </c>
      <c r="B7" s="136" t="str">
        <f t="shared" si="3"/>
        <v>3:Berkhamsted</v>
      </c>
      <c r="C7" s="382" t="s">
        <v>2077</v>
      </c>
      <c r="D7" s="383" t="s">
        <v>99</v>
      </c>
      <c r="E7" s="384">
        <v>39895</v>
      </c>
      <c r="F7" s="378">
        <f t="shared" si="0"/>
        <v>9</v>
      </c>
      <c r="G7" s="378" t="str">
        <f t="shared" si="1"/>
        <v>9 Years</v>
      </c>
      <c r="H7" s="385" t="s">
        <v>137</v>
      </c>
      <c r="J7" s="330" t="s">
        <v>48</v>
      </c>
      <c r="K7" s="329">
        <f t="shared" si="2"/>
        <v>0</v>
      </c>
      <c r="M7" s="143" t="s">
        <v>198</v>
      </c>
    </row>
    <row r="8" spans="1:13">
      <c r="A8" s="136">
        <f t="shared" si="4"/>
        <v>4</v>
      </c>
      <c r="B8" s="136" t="str">
        <f t="shared" si="3"/>
        <v>4:Berkhamsted</v>
      </c>
      <c r="C8" s="382" t="s">
        <v>2078</v>
      </c>
      <c r="D8" s="383" t="s">
        <v>99</v>
      </c>
      <c r="E8" s="384">
        <v>39830</v>
      </c>
      <c r="F8" s="378">
        <f t="shared" si="0"/>
        <v>9</v>
      </c>
      <c r="G8" s="378" t="str">
        <f t="shared" si="1"/>
        <v>9 Years</v>
      </c>
      <c r="H8" s="385" t="s">
        <v>137</v>
      </c>
      <c r="J8" s="328" t="s">
        <v>49</v>
      </c>
      <c r="K8" s="329">
        <f t="shared" si="2"/>
        <v>72</v>
      </c>
    </row>
    <row r="9" spans="1:13">
      <c r="A9" s="136">
        <f t="shared" si="4"/>
        <v>5</v>
      </c>
      <c r="B9" s="136" t="str">
        <f t="shared" si="3"/>
        <v>5:Berkhamsted</v>
      </c>
      <c r="C9" s="382" t="s">
        <v>2079</v>
      </c>
      <c r="D9" s="383" t="s">
        <v>99</v>
      </c>
      <c r="E9" s="384">
        <v>39782</v>
      </c>
      <c r="F9" s="378">
        <f t="shared" si="0"/>
        <v>9</v>
      </c>
      <c r="G9" s="378" t="str">
        <f t="shared" si="1"/>
        <v>9 Years</v>
      </c>
      <c r="H9" s="385" t="s">
        <v>137</v>
      </c>
      <c r="J9" s="328" t="s">
        <v>50</v>
      </c>
      <c r="K9" s="329">
        <f t="shared" si="2"/>
        <v>36</v>
      </c>
    </row>
    <row r="10" spans="1:13">
      <c r="A10" s="136">
        <f t="shared" si="4"/>
        <v>6</v>
      </c>
      <c r="B10" s="136" t="str">
        <f t="shared" ref="B10:B14" si="5">TEXT(A10, "#0") &amp; ":" &amp; TRIM(H10)</f>
        <v>6:Berkhamsted</v>
      </c>
      <c r="C10" s="382" t="s">
        <v>2212</v>
      </c>
      <c r="D10" s="383" t="s">
        <v>99</v>
      </c>
      <c r="E10" s="384">
        <v>39803</v>
      </c>
      <c r="F10" s="378">
        <f t="shared" ref="F10:F12" si="6">IF(TRIM(E10)="",0,IF(AgeAtDate=0,0,IF(E10=0,0,IF(COUNTBLANK(E10)=1,"",DATEDIF(E10,AgeAtDate,"y")))))</f>
        <v>9</v>
      </c>
      <c r="G10" s="378" t="str">
        <f t="shared" ref="G10:G12" si="7">IF(ISBLANK(E10),"",IF(HSL_Format="Majors",IF(F10 &lt; 9, "To Young", IF(F10 &gt; 15, VLOOKUP(99,MajorsAGRev, 2,0),VLOOKUP(F10,MajorsAGRev, 2,0))), IF(F10 &lt; 9, "To Young", IF(F10&gt;12, "To Old", VLOOKUP(F10,PeanutsAGRev,2,0)))))</f>
        <v>9 Years</v>
      </c>
      <c r="H10" s="385" t="s">
        <v>137</v>
      </c>
      <c r="J10" s="328" t="s">
        <v>51</v>
      </c>
      <c r="K10" s="329">
        <f t="shared" si="2"/>
        <v>66</v>
      </c>
    </row>
    <row r="11" spans="1:13">
      <c r="A11" s="136">
        <f t="shared" si="4"/>
        <v>7</v>
      </c>
      <c r="B11" s="136" t="str">
        <f t="shared" si="5"/>
        <v>7:Berkhamsted</v>
      </c>
      <c r="C11" s="382" t="s">
        <v>2213</v>
      </c>
      <c r="D11" s="383" t="s">
        <v>123</v>
      </c>
      <c r="E11" s="384">
        <v>39641</v>
      </c>
      <c r="F11" s="378">
        <f t="shared" si="6"/>
        <v>9</v>
      </c>
      <c r="G11" s="378" t="str">
        <f t="shared" si="7"/>
        <v>9 Years</v>
      </c>
      <c r="H11" s="385" t="s">
        <v>137</v>
      </c>
      <c r="J11" s="328" t="s">
        <v>52</v>
      </c>
      <c r="K11" s="329">
        <f t="shared" si="2"/>
        <v>115</v>
      </c>
    </row>
    <row r="12" spans="1:13">
      <c r="A12" s="136">
        <f t="shared" si="4"/>
        <v>8</v>
      </c>
      <c r="B12" s="136" t="str">
        <f t="shared" si="5"/>
        <v>8:Berkhamsted</v>
      </c>
      <c r="C12" s="382" t="s">
        <v>2218</v>
      </c>
      <c r="D12" s="383" t="s">
        <v>123</v>
      </c>
      <c r="E12" s="384">
        <v>39024</v>
      </c>
      <c r="F12" s="378">
        <f t="shared" si="6"/>
        <v>11</v>
      </c>
      <c r="G12" s="378" t="str">
        <f t="shared" si="7"/>
        <v>Under 12s</v>
      </c>
      <c r="H12" s="385" t="s">
        <v>137</v>
      </c>
      <c r="J12" s="328" t="s">
        <v>53</v>
      </c>
      <c r="K12" s="329">
        <f t="shared" si="2"/>
        <v>121</v>
      </c>
    </row>
    <row r="13" spans="1:13">
      <c r="A13" s="136">
        <f t="shared" si="4"/>
        <v>9</v>
      </c>
      <c r="B13" s="136" t="str">
        <f t="shared" si="5"/>
        <v>9:Berkhamsted</v>
      </c>
      <c r="C13" s="382" t="s">
        <v>2080</v>
      </c>
      <c r="D13" s="383" t="s">
        <v>99</v>
      </c>
      <c r="E13" s="384">
        <v>39759</v>
      </c>
      <c r="F13" s="378">
        <f t="shared" si="0"/>
        <v>9</v>
      </c>
      <c r="G13" s="378" t="str">
        <f t="shared" si="1"/>
        <v>9 Years</v>
      </c>
      <c r="H13" s="385" t="s">
        <v>137</v>
      </c>
      <c r="J13" s="328" t="s">
        <v>54</v>
      </c>
      <c r="K13" s="329">
        <f t="shared" si="2"/>
        <v>95</v>
      </c>
    </row>
    <row r="14" spans="1:13">
      <c r="A14" s="136">
        <f t="shared" si="4"/>
        <v>10</v>
      </c>
      <c r="B14" s="136" t="str">
        <f t="shared" si="5"/>
        <v>10:Berkhamsted</v>
      </c>
      <c r="C14" s="382" t="s">
        <v>2081</v>
      </c>
      <c r="D14" s="383" t="s">
        <v>99</v>
      </c>
      <c r="E14" s="384">
        <v>39745</v>
      </c>
      <c r="F14" s="378">
        <f t="shared" si="0"/>
        <v>9</v>
      </c>
      <c r="G14" s="378" t="str">
        <f t="shared" si="1"/>
        <v>9 Years</v>
      </c>
      <c r="H14" s="385" t="s">
        <v>137</v>
      </c>
      <c r="J14" s="328" t="s">
        <v>55</v>
      </c>
      <c r="K14" s="329">
        <f t="shared" si="2"/>
        <v>98</v>
      </c>
    </row>
    <row r="15" spans="1:13">
      <c r="A15" s="136">
        <f t="shared" si="4"/>
        <v>11</v>
      </c>
      <c r="B15" s="136" t="str">
        <f t="shared" si="3"/>
        <v>11:Berkhamsted</v>
      </c>
      <c r="C15" s="382" t="s">
        <v>2082</v>
      </c>
      <c r="D15" s="383" t="s">
        <v>99</v>
      </c>
      <c r="E15" s="384">
        <v>39705</v>
      </c>
      <c r="F15" s="378">
        <f t="shared" si="0"/>
        <v>9</v>
      </c>
      <c r="G15" s="378" t="str">
        <f t="shared" si="1"/>
        <v>9 Years</v>
      </c>
      <c r="H15" s="385" t="s">
        <v>137</v>
      </c>
      <c r="J15" s="328" t="s">
        <v>56</v>
      </c>
      <c r="K15" s="329">
        <f t="shared" si="2"/>
        <v>100</v>
      </c>
    </row>
    <row r="16" spans="1:13">
      <c r="A16" s="136">
        <f t="shared" si="4"/>
        <v>12</v>
      </c>
      <c r="B16" s="136" t="str">
        <f t="shared" si="3"/>
        <v>12:Berkhamsted</v>
      </c>
      <c r="C16" s="382" t="s">
        <v>2083</v>
      </c>
      <c r="D16" s="383" t="s">
        <v>99</v>
      </c>
      <c r="E16" s="384">
        <v>39653</v>
      </c>
      <c r="F16" s="378">
        <f t="shared" si="0"/>
        <v>9</v>
      </c>
      <c r="G16" s="378" t="str">
        <f t="shared" si="1"/>
        <v>9 Years</v>
      </c>
      <c r="H16" s="385" t="s">
        <v>137</v>
      </c>
      <c r="J16" s="328" t="s">
        <v>57</v>
      </c>
      <c r="K16" s="329">
        <f t="shared" si="2"/>
        <v>59</v>
      </c>
    </row>
    <row r="17" spans="1:13">
      <c r="A17" s="136">
        <f t="shared" si="4"/>
        <v>13</v>
      </c>
      <c r="B17" s="136" t="str">
        <f t="shared" si="3"/>
        <v>13:Berkhamsted</v>
      </c>
      <c r="C17" s="382" t="s">
        <v>2084</v>
      </c>
      <c r="D17" s="383" t="s">
        <v>99</v>
      </c>
      <c r="E17" s="384">
        <v>39644</v>
      </c>
      <c r="F17" s="378">
        <f t="shared" si="0"/>
        <v>9</v>
      </c>
      <c r="G17" s="378" t="str">
        <f t="shared" si="1"/>
        <v>9 Years</v>
      </c>
      <c r="H17" s="385" t="s">
        <v>137</v>
      </c>
      <c r="J17" s="328" t="s">
        <v>58</v>
      </c>
      <c r="K17" s="329">
        <f t="shared" si="2"/>
        <v>0</v>
      </c>
    </row>
    <row r="18" spans="1:13">
      <c r="A18" s="136">
        <f t="shared" si="4"/>
        <v>14</v>
      </c>
      <c r="B18" s="136" t="str">
        <f t="shared" si="3"/>
        <v>14:Berkhamsted</v>
      </c>
      <c r="C18" s="382" t="s">
        <v>2085</v>
      </c>
      <c r="D18" s="383" t="s">
        <v>99</v>
      </c>
      <c r="E18" s="384">
        <v>39629</v>
      </c>
      <c r="F18" s="378">
        <f t="shared" si="0"/>
        <v>10</v>
      </c>
      <c r="G18" s="378" t="str">
        <f t="shared" si="1"/>
        <v>Under 11s</v>
      </c>
      <c r="H18" s="385" t="s">
        <v>137</v>
      </c>
      <c r="J18" s="330" t="s">
        <v>59</v>
      </c>
      <c r="K18" s="329">
        <f t="shared" si="2"/>
        <v>66</v>
      </c>
      <c r="M18" s="143"/>
    </row>
    <row r="19" spans="1:13">
      <c r="A19" s="136">
        <f t="shared" si="4"/>
        <v>15</v>
      </c>
      <c r="B19" s="136" t="str">
        <f t="shared" si="3"/>
        <v>15:Berkhamsted</v>
      </c>
      <c r="C19" s="382" t="s">
        <v>2086</v>
      </c>
      <c r="D19" s="383" t="s">
        <v>99</v>
      </c>
      <c r="E19" s="384">
        <v>39609</v>
      </c>
      <c r="F19" s="378">
        <f t="shared" si="0"/>
        <v>10</v>
      </c>
      <c r="G19" s="378" t="str">
        <f t="shared" si="1"/>
        <v>Under 11s</v>
      </c>
      <c r="H19" s="385" t="s">
        <v>137</v>
      </c>
      <c r="J19" s="328" t="s">
        <v>60</v>
      </c>
      <c r="K19" s="329">
        <f t="shared" si="2"/>
        <v>69</v>
      </c>
    </row>
    <row r="20" spans="1:13">
      <c r="A20" s="136">
        <f t="shared" si="4"/>
        <v>16</v>
      </c>
      <c r="B20" s="136" t="str">
        <f t="shared" si="3"/>
        <v>16:Berkhamsted</v>
      </c>
      <c r="C20" s="382" t="s">
        <v>2087</v>
      </c>
      <c r="D20" s="383" t="s">
        <v>99</v>
      </c>
      <c r="E20" s="384">
        <v>39608</v>
      </c>
      <c r="F20" s="378">
        <f t="shared" si="0"/>
        <v>10</v>
      </c>
      <c r="G20" s="378" t="str">
        <f t="shared" si="1"/>
        <v>Under 11s</v>
      </c>
      <c r="H20" s="385" t="s">
        <v>137</v>
      </c>
      <c r="J20" s="330" t="s">
        <v>61</v>
      </c>
      <c r="K20" s="329">
        <f t="shared" si="2"/>
        <v>0</v>
      </c>
      <c r="M20" s="143"/>
    </row>
    <row r="21" spans="1:13">
      <c r="A21" s="136">
        <f t="shared" si="4"/>
        <v>17</v>
      </c>
      <c r="B21" s="136" t="str">
        <f t="shared" si="3"/>
        <v>17:Berkhamsted</v>
      </c>
      <c r="C21" s="382" t="s">
        <v>2088</v>
      </c>
      <c r="D21" s="383" t="s">
        <v>99</v>
      </c>
      <c r="E21" s="384">
        <v>39603</v>
      </c>
      <c r="F21" s="378">
        <f t="shared" si="0"/>
        <v>10</v>
      </c>
      <c r="G21" s="378" t="str">
        <f t="shared" si="1"/>
        <v>Under 11s</v>
      </c>
      <c r="H21" s="385" t="s">
        <v>137</v>
      </c>
      <c r="J21" s="328" t="s">
        <v>62</v>
      </c>
      <c r="K21" s="329">
        <f t="shared" si="2"/>
        <v>35</v>
      </c>
    </row>
    <row r="22" spans="1:13">
      <c r="A22" s="136">
        <f t="shared" si="4"/>
        <v>18</v>
      </c>
      <c r="B22" s="136" t="str">
        <f t="shared" si="3"/>
        <v>18:Berkhamsted</v>
      </c>
      <c r="C22" s="382" t="s">
        <v>2089</v>
      </c>
      <c r="D22" s="383" t="s">
        <v>99</v>
      </c>
      <c r="E22" s="384">
        <v>39597</v>
      </c>
      <c r="F22" s="378">
        <f t="shared" si="0"/>
        <v>10</v>
      </c>
      <c r="G22" s="378" t="str">
        <f t="shared" si="1"/>
        <v>Under 11s</v>
      </c>
      <c r="H22" s="385" t="s">
        <v>137</v>
      </c>
      <c r="J22" s="328" t="s">
        <v>63</v>
      </c>
      <c r="K22" s="329">
        <f t="shared" si="2"/>
        <v>131</v>
      </c>
    </row>
    <row r="23" spans="1:13">
      <c r="A23" s="136">
        <f t="shared" si="4"/>
        <v>19</v>
      </c>
      <c r="B23" s="136" t="str">
        <f t="shared" si="3"/>
        <v>19:Berkhamsted</v>
      </c>
      <c r="C23" s="382" t="s">
        <v>2090</v>
      </c>
      <c r="D23" s="383" t="s">
        <v>99</v>
      </c>
      <c r="E23" s="384">
        <v>39556</v>
      </c>
      <c r="F23" s="378">
        <f t="shared" si="0"/>
        <v>10</v>
      </c>
      <c r="G23" s="378" t="str">
        <f t="shared" si="1"/>
        <v>Under 11s</v>
      </c>
      <c r="H23" s="385" t="s">
        <v>137</v>
      </c>
      <c r="J23" s="328" t="s">
        <v>64</v>
      </c>
      <c r="K23" s="329">
        <f t="shared" si="2"/>
        <v>47</v>
      </c>
    </row>
    <row r="24" spans="1:13">
      <c r="A24" s="136">
        <f t="shared" si="4"/>
        <v>20</v>
      </c>
      <c r="B24" s="136" t="str">
        <f t="shared" si="3"/>
        <v>20:Berkhamsted</v>
      </c>
      <c r="C24" s="382" t="s">
        <v>2091</v>
      </c>
      <c r="D24" s="383" t="s">
        <v>99</v>
      </c>
      <c r="E24" s="384">
        <v>39542</v>
      </c>
      <c r="F24" s="378">
        <f t="shared" si="0"/>
        <v>10</v>
      </c>
      <c r="G24" s="378" t="str">
        <f t="shared" si="1"/>
        <v>Under 11s</v>
      </c>
      <c r="H24" s="385" t="s">
        <v>137</v>
      </c>
      <c r="J24" s="328" t="s">
        <v>65</v>
      </c>
      <c r="K24" s="329">
        <f t="shared" si="2"/>
        <v>102</v>
      </c>
    </row>
    <row r="25" spans="1:13">
      <c r="A25" s="136">
        <f t="shared" si="4"/>
        <v>21</v>
      </c>
      <c r="B25" s="136" t="str">
        <f t="shared" si="3"/>
        <v>21:Berkhamsted</v>
      </c>
      <c r="C25" s="382" t="s">
        <v>2092</v>
      </c>
      <c r="D25" s="383" t="s">
        <v>99</v>
      </c>
      <c r="E25" s="384">
        <v>39538</v>
      </c>
      <c r="F25" s="378">
        <f t="shared" si="0"/>
        <v>10</v>
      </c>
      <c r="G25" s="378" t="str">
        <f t="shared" si="1"/>
        <v>Under 11s</v>
      </c>
      <c r="H25" s="385" t="s">
        <v>137</v>
      </c>
      <c r="J25" s="328" t="s">
        <v>66</v>
      </c>
      <c r="K25" s="329">
        <f t="shared" si="2"/>
        <v>51</v>
      </c>
    </row>
    <row r="26" spans="1:13">
      <c r="A26" s="136">
        <f t="shared" si="4"/>
        <v>22</v>
      </c>
      <c r="B26" s="136" t="str">
        <f t="shared" si="3"/>
        <v>22:Berkhamsted</v>
      </c>
      <c r="C26" s="382" t="s">
        <v>2093</v>
      </c>
      <c r="D26" s="383" t="s">
        <v>99</v>
      </c>
      <c r="E26" s="384">
        <v>39527</v>
      </c>
      <c r="F26" s="378">
        <f t="shared" si="0"/>
        <v>10</v>
      </c>
      <c r="G26" s="378" t="str">
        <f t="shared" si="1"/>
        <v>Under 11s</v>
      </c>
      <c r="H26" s="385" t="s">
        <v>137</v>
      </c>
      <c r="J26" s="328" t="s">
        <v>67</v>
      </c>
      <c r="K26" s="329">
        <f t="shared" si="2"/>
        <v>131</v>
      </c>
    </row>
    <row r="27" spans="1:13">
      <c r="A27" s="136">
        <f t="shared" si="4"/>
        <v>23</v>
      </c>
      <c r="B27" s="136" t="str">
        <f t="shared" si="3"/>
        <v>23:Berkhamsted</v>
      </c>
      <c r="C27" s="382" t="s">
        <v>2094</v>
      </c>
      <c r="D27" s="383" t="s">
        <v>99</v>
      </c>
      <c r="E27" s="384">
        <v>39510</v>
      </c>
      <c r="F27" s="378">
        <f t="shared" si="0"/>
        <v>10</v>
      </c>
      <c r="G27" s="378" t="str">
        <f t="shared" si="1"/>
        <v>Under 11s</v>
      </c>
      <c r="H27" s="385" t="s">
        <v>137</v>
      </c>
      <c r="J27" s="328" t="s">
        <v>68</v>
      </c>
      <c r="K27" s="329">
        <f t="shared" si="2"/>
        <v>68</v>
      </c>
    </row>
    <row r="28" spans="1:13">
      <c r="A28" s="136">
        <f t="shared" si="4"/>
        <v>24</v>
      </c>
      <c r="B28" s="136" t="str">
        <f t="shared" si="3"/>
        <v>24:Berkhamsted</v>
      </c>
      <c r="C28" s="382" t="s">
        <v>2095</v>
      </c>
      <c r="D28" s="383" t="s">
        <v>99</v>
      </c>
      <c r="E28" s="384">
        <v>39503</v>
      </c>
      <c r="F28" s="378">
        <f t="shared" si="0"/>
        <v>10</v>
      </c>
      <c r="G28" s="378" t="str">
        <f t="shared" si="1"/>
        <v>Under 11s</v>
      </c>
      <c r="H28" s="385" t="s">
        <v>137</v>
      </c>
      <c r="J28" s="328" t="s">
        <v>69</v>
      </c>
      <c r="K28" s="329">
        <f t="shared" si="2"/>
        <v>194</v>
      </c>
    </row>
    <row r="29" spans="1:13" ht="16.5" thickBot="1">
      <c r="A29" s="136">
        <f t="shared" si="4"/>
        <v>25</v>
      </c>
      <c r="B29" s="136" t="str">
        <f t="shared" si="3"/>
        <v>25:Berkhamsted</v>
      </c>
      <c r="C29" s="382" t="s">
        <v>2096</v>
      </c>
      <c r="D29" s="383" t="s">
        <v>99</v>
      </c>
      <c r="E29" s="384">
        <v>39493</v>
      </c>
      <c r="F29" s="378">
        <f t="shared" si="0"/>
        <v>10</v>
      </c>
      <c r="G29" s="378" t="str">
        <f t="shared" si="1"/>
        <v>Under 11s</v>
      </c>
      <c r="H29" s="385" t="s">
        <v>137</v>
      </c>
      <c r="J29" s="331" t="s">
        <v>199</v>
      </c>
      <c r="K29" s="332">
        <f t="shared" si="2"/>
        <v>47</v>
      </c>
    </row>
    <row r="30" spans="1:13">
      <c r="A30" s="136">
        <f t="shared" si="4"/>
        <v>26</v>
      </c>
      <c r="B30" s="136" t="str">
        <f t="shared" si="3"/>
        <v>26:Berkhamsted</v>
      </c>
      <c r="C30" s="382" t="s">
        <v>2097</v>
      </c>
      <c r="D30" s="383" t="s">
        <v>99</v>
      </c>
      <c r="E30" s="384">
        <v>39489</v>
      </c>
      <c r="F30" s="378">
        <f t="shared" si="0"/>
        <v>10</v>
      </c>
      <c r="G30" s="378" t="str">
        <f t="shared" si="1"/>
        <v>Under 11s</v>
      </c>
      <c r="H30" s="385" t="s">
        <v>137</v>
      </c>
    </row>
    <row r="31" spans="1:13">
      <c r="A31" s="136">
        <f t="shared" si="4"/>
        <v>27</v>
      </c>
      <c r="B31" s="136" t="str">
        <f t="shared" si="3"/>
        <v>27:Berkhamsted</v>
      </c>
      <c r="C31" s="382" t="s">
        <v>2098</v>
      </c>
      <c r="D31" s="383" t="s">
        <v>99</v>
      </c>
      <c r="E31" s="384">
        <v>39483</v>
      </c>
      <c r="F31" s="378">
        <f t="shared" si="0"/>
        <v>10</v>
      </c>
      <c r="G31" s="378" t="str">
        <f t="shared" si="1"/>
        <v>Under 11s</v>
      </c>
      <c r="H31" s="385" t="s">
        <v>137</v>
      </c>
    </row>
    <row r="32" spans="1:13">
      <c r="A32" s="136">
        <f t="shared" si="4"/>
        <v>28</v>
      </c>
      <c r="B32" s="136" t="str">
        <f t="shared" si="3"/>
        <v>28:Berkhamsted</v>
      </c>
      <c r="C32" s="382" t="s">
        <v>2099</v>
      </c>
      <c r="D32" s="383" t="s">
        <v>99</v>
      </c>
      <c r="E32" s="384">
        <v>39477</v>
      </c>
      <c r="F32" s="378">
        <f t="shared" si="0"/>
        <v>10</v>
      </c>
      <c r="G32" s="378" t="str">
        <f t="shared" si="1"/>
        <v>Under 11s</v>
      </c>
      <c r="H32" s="385" t="s">
        <v>137</v>
      </c>
    </row>
    <row r="33" spans="1:8">
      <c r="A33" s="136">
        <f t="shared" si="4"/>
        <v>29</v>
      </c>
      <c r="B33" s="136" t="str">
        <f t="shared" si="3"/>
        <v>29:Berkhamsted</v>
      </c>
      <c r="C33" s="382" t="s">
        <v>2100</v>
      </c>
      <c r="D33" s="383" t="s">
        <v>99</v>
      </c>
      <c r="E33" s="384">
        <v>39450</v>
      </c>
      <c r="F33" s="378">
        <f t="shared" si="0"/>
        <v>10</v>
      </c>
      <c r="G33" s="378" t="str">
        <f t="shared" si="1"/>
        <v>Under 11s</v>
      </c>
      <c r="H33" s="385" t="s">
        <v>137</v>
      </c>
    </row>
    <row r="34" spans="1:8">
      <c r="A34" s="136">
        <f t="shared" si="4"/>
        <v>30</v>
      </c>
      <c r="B34" s="136" t="str">
        <f t="shared" si="3"/>
        <v>30:Berkhamsted</v>
      </c>
      <c r="C34" s="382" t="s">
        <v>2101</v>
      </c>
      <c r="D34" s="383" t="s">
        <v>99</v>
      </c>
      <c r="E34" s="384">
        <v>39434</v>
      </c>
      <c r="F34" s="378">
        <f t="shared" si="0"/>
        <v>10</v>
      </c>
      <c r="G34" s="378" t="str">
        <f t="shared" si="1"/>
        <v>Under 11s</v>
      </c>
      <c r="H34" s="385" t="s">
        <v>137</v>
      </c>
    </row>
    <row r="35" spans="1:8">
      <c r="A35" s="136">
        <f t="shared" si="4"/>
        <v>31</v>
      </c>
      <c r="B35" s="136" t="str">
        <f t="shared" si="3"/>
        <v>31:Berkhamsted</v>
      </c>
      <c r="C35" s="382" t="s">
        <v>2102</v>
      </c>
      <c r="D35" s="383" t="s">
        <v>99</v>
      </c>
      <c r="E35" s="384">
        <v>39386</v>
      </c>
      <c r="F35" s="378">
        <f t="shared" si="0"/>
        <v>10</v>
      </c>
      <c r="G35" s="378" t="str">
        <f t="shared" si="1"/>
        <v>Under 11s</v>
      </c>
      <c r="H35" s="385" t="s">
        <v>137</v>
      </c>
    </row>
    <row r="36" spans="1:8">
      <c r="A36" s="136">
        <f t="shared" si="4"/>
        <v>32</v>
      </c>
      <c r="B36" s="136" t="str">
        <f t="shared" si="3"/>
        <v>32:Berkhamsted</v>
      </c>
      <c r="C36" s="382" t="s">
        <v>2103</v>
      </c>
      <c r="D36" s="383" t="s">
        <v>99</v>
      </c>
      <c r="E36" s="384">
        <v>39356</v>
      </c>
      <c r="F36" s="378">
        <f t="shared" si="0"/>
        <v>10</v>
      </c>
      <c r="G36" s="378" t="str">
        <f t="shared" si="1"/>
        <v>Under 11s</v>
      </c>
      <c r="H36" s="385" t="s">
        <v>137</v>
      </c>
    </row>
    <row r="37" spans="1:8">
      <c r="A37" s="136">
        <f t="shared" si="4"/>
        <v>33</v>
      </c>
      <c r="B37" s="136" t="str">
        <f t="shared" si="3"/>
        <v>33:Berkhamsted</v>
      </c>
      <c r="C37" s="382" t="s">
        <v>2104</v>
      </c>
      <c r="D37" s="383" t="s">
        <v>99</v>
      </c>
      <c r="E37" s="384">
        <v>39354</v>
      </c>
      <c r="F37" s="378">
        <f t="shared" si="0"/>
        <v>10</v>
      </c>
      <c r="G37" s="378" t="str">
        <f t="shared" si="1"/>
        <v>Under 11s</v>
      </c>
      <c r="H37" s="385" t="s">
        <v>137</v>
      </c>
    </row>
    <row r="38" spans="1:8">
      <c r="A38" s="136">
        <f t="shared" si="4"/>
        <v>34</v>
      </c>
      <c r="B38" s="136" t="str">
        <f t="shared" si="3"/>
        <v>34:Berkhamsted</v>
      </c>
      <c r="C38" s="382" t="s">
        <v>2105</v>
      </c>
      <c r="D38" s="383" t="s">
        <v>99</v>
      </c>
      <c r="E38" s="384">
        <v>39348</v>
      </c>
      <c r="F38" s="378">
        <f t="shared" si="0"/>
        <v>10</v>
      </c>
      <c r="G38" s="378" t="str">
        <f t="shared" si="1"/>
        <v>Under 11s</v>
      </c>
      <c r="H38" s="385" t="s">
        <v>137</v>
      </c>
    </row>
    <row r="39" spans="1:8">
      <c r="A39" s="136">
        <f t="shared" si="4"/>
        <v>35</v>
      </c>
      <c r="B39" s="136" t="str">
        <f t="shared" si="3"/>
        <v>35:Berkhamsted</v>
      </c>
      <c r="C39" s="382" t="s">
        <v>2106</v>
      </c>
      <c r="D39" s="383" t="s">
        <v>99</v>
      </c>
      <c r="E39" s="384">
        <v>39342</v>
      </c>
      <c r="F39" s="378">
        <f t="shared" si="0"/>
        <v>10</v>
      </c>
      <c r="G39" s="378" t="str">
        <f t="shared" si="1"/>
        <v>Under 11s</v>
      </c>
      <c r="H39" s="385" t="s">
        <v>137</v>
      </c>
    </row>
    <row r="40" spans="1:8">
      <c r="A40" s="136">
        <f t="shared" si="4"/>
        <v>36</v>
      </c>
      <c r="B40" s="136" t="str">
        <f t="shared" si="3"/>
        <v>36:Berkhamsted</v>
      </c>
      <c r="C40" s="382" t="s">
        <v>2107</v>
      </c>
      <c r="D40" s="383" t="s">
        <v>99</v>
      </c>
      <c r="E40" s="384">
        <v>39337</v>
      </c>
      <c r="F40" s="378">
        <f t="shared" si="0"/>
        <v>10</v>
      </c>
      <c r="G40" s="378" t="str">
        <f t="shared" si="1"/>
        <v>Under 11s</v>
      </c>
      <c r="H40" s="385" t="s">
        <v>137</v>
      </c>
    </row>
    <row r="41" spans="1:8">
      <c r="A41" s="136">
        <f t="shared" si="4"/>
        <v>37</v>
      </c>
      <c r="B41" s="136" t="str">
        <f t="shared" si="3"/>
        <v>37:Berkhamsted</v>
      </c>
      <c r="C41" s="382" t="s">
        <v>2108</v>
      </c>
      <c r="D41" s="383" t="s">
        <v>99</v>
      </c>
      <c r="E41" s="384">
        <v>39325</v>
      </c>
      <c r="F41" s="378">
        <f t="shared" si="0"/>
        <v>10</v>
      </c>
      <c r="G41" s="378" t="str">
        <f t="shared" si="1"/>
        <v>Under 11s</v>
      </c>
      <c r="H41" s="385" t="s">
        <v>137</v>
      </c>
    </row>
    <row r="42" spans="1:8">
      <c r="A42" s="136">
        <f t="shared" si="4"/>
        <v>38</v>
      </c>
      <c r="B42" s="136" t="str">
        <f t="shared" si="3"/>
        <v>38:Berkhamsted</v>
      </c>
      <c r="C42" s="382" t="s">
        <v>2109</v>
      </c>
      <c r="D42" s="383" t="s">
        <v>99</v>
      </c>
      <c r="E42" s="384">
        <v>39300</v>
      </c>
      <c r="F42" s="378">
        <f t="shared" si="0"/>
        <v>10</v>
      </c>
      <c r="G42" s="378" t="str">
        <f t="shared" si="1"/>
        <v>Under 11s</v>
      </c>
      <c r="H42" s="385" t="s">
        <v>137</v>
      </c>
    </row>
    <row r="43" spans="1:8">
      <c r="A43" s="136">
        <f t="shared" si="4"/>
        <v>39</v>
      </c>
      <c r="B43" s="136" t="str">
        <f t="shared" si="3"/>
        <v>39:Berkhamsted</v>
      </c>
      <c r="C43" s="382" t="s">
        <v>2110</v>
      </c>
      <c r="D43" s="383" t="s">
        <v>99</v>
      </c>
      <c r="E43" s="384">
        <v>39294</v>
      </c>
      <c r="F43" s="378">
        <f t="shared" si="0"/>
        <v>10</v>
      </c>
      <c r="G43" s="378" t="str">
        <f t="shared" si="1"/>
        <v>Under 11s</v>
      </c>
      <c r="H43" s="385" t="s">
        <v>137</v>
      </c>
    </row>
    <row r="44" spans="1:8">
      <c r="A44" s="136">
        <f t="shared" si="4"/>
        <v>40</v>
      </c>
      <c r="B44" s="136" t="str">
        <f t="shared" si="3"/>
        <v>40:Berkhamsted</v>
      </c>
      <c r="C44" s="382" t="s">
        <v>2111</v>
      </c>
      <c r="D44" s="383" t="s">
        <v>99</v>
      </c>
      <c r="E44" s="384">
        <v>39288</v>
      </c>
      <c r="F44" s="378">
        <f t="shared" si="0"/>
        <v>10</v>
      </c>
      <c r="G44" s="378" t="str">
        <f t="shared" si="1"/>
        <v>Under 11s</v>
      </c>
      <c r="H44" s="385" t="s">
        <v>137</v>
      </c>
    </row>
    <row r="45" spans="1:8">
      <c r="A45" s="136">
        <f t="shared" si="4"/>
        <v>41</v>
      </c>
      <c r="B45" s="136" t="str">
        <f t="shared" si="3"/>
        <v>41:Berkhamsted</v>
      </c>
      <c r="C45" s="382" t="s">
        <v>2113</v>
      </c>
      <c r="D45" s="383" t="s">
        <v>99</v>
      </c>
      <c r="E45" s="384">
        <v>39234</v>
      </c>
      <c r="F45" s="378">
        <f t="shared" si="0"/>
        <v>11</v>
      </c>
      <c r="G45" s="378" t="str">
        <f t="shared" si="1"/>
        <v>Under 12s</v>
      </c>
      <c r="H45" s="385" t="s">
        <v>137</v>
      </c>
    </row>
    <row r="46" spans="1:8">
      <c r="A46" s="136">
        <f t="shared" si="4"/>
        <v>42</v>
      </c>
      <c r="B46" s="136" t="str">
        <f t="shared" si="3"/>
        <v>42:Berkhamsted</v>
      </c>
      <c r="C46" s="382" t="s">
        <v>2112</v>
      </c>
      <c r="D46" s="383" t="s">
        <v>99</v>
      </c>
      <c r="E46" s="384">
        <v>39234</v>
      </c>
      <c r="F46" s="378">
        <f t="shared" si="0"/>
        <v>11</v>
      </c>
      <c r="G46" s="378" t="str">
        <f t="shared" si="1"/>
        <v>Under 12s</v>
      </c>
      <c r="H46" s="385" t="s">
        <v>137</v>
      </c>
    </row>
    <row r="47" spans="1:8">
      <c r="A47" s="136">
        <f t="shared" si="4"/>
        <v>43</v>
      </c>
      <c r="B47" s="136" t="str">
        <f t="shared" si="3"/>
        <v>43:Berkhamsted</v>
      </c>
      <c r="C47" s="382" t="s">
        <v>2114</v>
      </c>
      <c r="D47" s="383" t="s">
        <v>99</v>
      </c>
      <c r="E47" s="384">
        <v>39212</v>
      </c>
      <c r="F47" s="378">
        <f t="shared" si="0"/>
        <v>11</v>
      </c>
      <c r="G47" s="378" t="str">
        <f t="shared" si="1"/>
        <v>Under 12s</v>
      </c>
      <c r="H47" s="385" t="s">
        <v>137</v>
      </c>
    </row>
    <row r="48" spans="1:8">
      <c r="A48" s="136">
        <f t="shared" si="4"/>
        <v>44</v>
      </c>
      <c r="B48" s="136" t="str">
        <f t="shared" si="3"/>
        <v>44:Berkhamsted</v>
      </c>
      <c r="C48" s="382" t="s">
        <v>2115</v>
      </c>
      <c r="D48" s="383" t="s">
        <v>99</v>
      </c>
      <c r="E48" s="384">
        <v>39174</v>
      </c>
      <c r="F48" s="378">
        <f t="shared" si="0"/>
        <v>11</v>
      </c>
      <c r="G48" s="378" t="str">
        <f t="shared" si="1"/>
        <v>Under 12s</v>
      </c>
      <c r="H48" s="385" t="s">
        <v>137</v>
      </c>
    </row>
    <row r="49" spans="1:8">
      <c r="A49" s="136">
        <f t="shared" si="4"/>
        <v>45</v>
      </c>
      <c r="B49" s="136" t="str">
        <f t="shared" si="3"/>
        <v>45:Berkhamsted</v>
      </c>
      <c r="C49" s="382" t="s">
        <v>2116</v>
      </c>
      <c r="D49" s="383" t="s">
        <v>99</v>
      </c>
      <c r="E49" s="384">
        <v>39157</v>
      </c>
      <c r="F49" s="378">
        <f t="shared" si="0"/>
        <v>11</v>
      </c>
      <c r="G49" s="378" t="str">
        <f t="shared" si="1"/>
        <v>Under 12s</v>
      </c>
      <c r="H49" s="385" t="s">
        <v>137</v>
      </c>
    </row>
    <row r="50" spans="1:8">
      <c r="A50" s="136">
        <f t="shared" si="4"/>
        <v>46</v>
      </c>
      <c r="B50" s="136" t="str">
        <f t="shared" si="3"/>
        <v>46:Berkhamsted</v>
      </c>
      <c r="C50" s="382" t="s">
        <v>2117</v>
      </c>
      <c r="D50" s="383" t="s">
        <v>99</v>
      </c>
      <c r="E50" s="384">
        <v>39150</v>
      </c>
      <c r="F50" s="378">
        <f t="shared" si="0"/>
        <v>11</v>
      </c>
      <c r="G50" s="378" t="str">
        <f t="shared" si="1"/>
        <v>Under 12s</v>
      </c>
      <c r="H50" s="385" t="s">
        <v>137</v>
      </c>
    </row>
    <row r="51" spans="1:8">
      <c r="A51" s="136">
        <f t="shared" si="4"/>
        <v>47</v>
      </c>
      <c r="B51" s="136" t="str">
        <f t="shared" si="3"/>
        <v>47:Berkhamsted</v>
      </c>
      <c r="C51" s="382" t="s">
        <v>2118</v>
      </c>
      <c r="D51" s="383" t="s">
        <v>99</v>
      </c>
      <c r="E51" s="384">
        <v>39114</v>
      </c>
      <c r="F51" s="378">
        <f t="shared" si="0"/>
        <v>11</v>
      </c>
      <c r="G51" s="378" t="str">
        <f t="shared" si="1"/>
        <v>Under 12s</v>
      </c>
      <c r="H51" s="385" t="s">
        <v>137</v>
      </c>
    </row>
    <row r="52" spans="1:8">
      <c r="A52" s="136">
        <f t="shared" si="4"/>
        <v>48</v>
      </c>
      <c r="B52" s="136" t="str">
        <f t="shared" si="3"/>
        <v>48:Berkhamsted</v>
      </c>
      <c r="C52" s="382" t="s">
        <v>2119</v>
      </c>
      <c r="D52" s="383" t="s">
        <v>99</v>
      </c>
      <c r="E52" s="384">
        <v>39079</v>
      </c>
      <c r="F52" s="378">
        <f t="shared" si="0"/>
        <v>11</v>
      </c>
      <c r="G52" s="378" t="str">
        <f t="shared" si="1"/>
        <v>Under 12s</v>
      </c>
      <c r="H52" s="385" t="s">
        <v>137</v>
      </c>
    </row>
    <row r="53" spans="1:8">
      <c r="A53" s="136">
        <f t="shared" si="4"/>
        <v>49</v>
      </c>
      <c r="B53" s="136" t="str">
        <f t="shared" si="3"/>
        <v>49:Berkhamsted</v>
      </c>
      <c r="C53" s="382" t="s">
        <v>2120</v>
      </c>
      <c r="D53" s="383" t="s">
        <v>99</v>
      </c>
      <c r="E53" s="384">
        <v>39014</v>
      </c>
      <c r="F53" s="378">
        <f t="shared" si="0"/>
        <v>11</v>
      </c>
      <c r="G53" s="378" t="str">
        <f t="shared" si="1"/>
        <v>Under 12s</v>
      </c>
      <c r="H53" s="385" t="s">
        <v>137</v>
      </c>
    </row>
    <row r="54" spans="1:8">
      <c r="A54" s="136">
        <f t="shared" si="4"/>
        <v>50</v>
      </c>
      <c r="B54" s="136" t="str">
        <f t="shared" si="3"/>
        <v>50:Berkhamsted</v>
      </c>
      <c r="C54" s="382" t="s">
        <v>2121</v>
      </c>
      <c r="D54" s="383" t="s">
        <v>99</v>
      </c>
      <c r="E54" s="384">
        <v>39006</v>
      </c>
      <c r="F54" s="378">
        <f t="shared" si="0"/>
        <v>11</v>
      </c>
      <c r="G54" s="378" t="str">
        <f t="shared" si="1"/>
        <v>Under 12s</v>
      </c>
      <c r="H54" s="385" t="s">
        <v>137</v>
      </c>
    </row>
    <row r="55" spans="1:8">
      <c r="A55" s="136">
        <f t="shared" si="4"/>
        <v>51</v>
      </c>
      <c r="B55" s="136" t="str">
        <f t="shared" si="3"/>
        <v>51:Berkhamsted</v>
      </c>
      <c r="C55" s="382" t="s">
        <v>2122</v>
      </c>
      <c r="D55" s="383" t="s">
        <v>99</v>
      </c>
      <c r="E55" s="384">
        <v>38988</v>
      </c>
      <c r="F55" s="378">
        <f t="shared" si="0"/>
        <v>11</v>
      </c>
      <c r="G55" s="378" t="str">
        <f t="shared" si="1"/>
        <v>Under 12s</v>
      </c>
      <c r="H55" s="385" t="s">
        <v>137</v>
      </c>
    </row>
    <row r="56" spans="1:8">
      <c r="A56" s="136">
        <f t="shared" si="4"/>
        <v>52</v>
      </c>
      <c r="B56" s="136" t="str">
        <f t="shared" si="3"/>
        <v>52:Berkhamsted</v>
      </c>
      <c r="C56" s="382" t="s">
        <v>2123</v>
      </c>
      <c r="D56" s="383" t="s">
        <v>99</v>
      </c>
      <c r="E56" s="384">
        <v>38976</v>
      </c>
      <c r="F56" s="378">
        <f t="shared" si="0"/>
        <v>11</v>
      </c>
      <c r="G56" s="378" t="str">
        <f t="shared" si="1"/>
        <v>Under 12s</v>
      </c>
      <c r="H56" s="385" t="s">
        <v>137</v>
      </c>
    </row>
    <row r="57" spans="1:8">
      <c r="A57" s="136">
        <f t="shared" si="4"/>
        <v>53</v>
      </c>
      <c r="B57" s="136" t="str">
        <f t="shared" si="3"/>
        <v>53:Berkhamsted</v>
      </c>
      <c r="C57" s="382" t="s">
        <v>2124</v>
      </c>
      <c r="D57" s="383" t="s">
        <v>99</v>
      </c>
      <c r="E57" s="384">
        <v>38953</v>
      </c>
      <c r="F57" s="378">
        <f t="shared" si="0"/>
        <v>11</v>
      </c>
      <c r="G57" s="378" t="str">
        <f t="shared" si="1"/>
        <v>Under 12s</v>
      </c>
      <c r="H57" s="385" t="s">
        <v>137</v>
      </c>
    </row>
    <row r="58" spans="1:8">
      <c r="A58" s="136">
        <f t="shared" si="4"/>
        <v>54</v>
      </c>
      <c r="B58" s="136" t="str">
        <f t="shared" si="3"/>
        <v>54:Berkhamsted</v>
      </c>
      <c r="C58" s="382" t="s">
        <v>2125</v>
      </c>
      <c r="D58" s="383" t="s">
        <v>99</v>
      </c>
      <c r="E58" s="384">
        <v>38950</v>
      </c>
      <c r="F58" s="378">
        <f t="shared" si="0"/>
        <v>11</v>
      </c>
      <c r="G58" s="378" t="str">
        <f t="shared" si="1"/>
        <v>Under 12s</v>
      </c>
      <c r="H58" s="385" t="s">
        <v>137</v>
      </c>
    </row>
    <row r="59" spans="1:8">
      <c r="A59" s="136">
        <f t="shared" si="4"/>
        <v>55</v>
      </c>
      <c r="B59" s="136" t="str">
        <f t="shared" si="3"/>
        <v>55:Berkhamsted</v>
      </c>
      <c r="C59" s="382" t="s">
        <v>2126</v>
      </c>
      <c r="D59" s="383" t="s">
        <v>99</v>
      </c>
      <c r="E59" s="384">
        <v>38886</v>
      </c>
      <c r="F59" s="378">
        <f t="shared" si="0"/>
        <v>12</v>
      </c>
      <c r="G59" s="378" t="str">
        <f t="shared" si="1"/>
        <v>Under 13s</v>
      </c>
      <c r="H59" s="385" t="s">
        <v>137</v>
      </c>
    </row>
    <row r="60" spans="1:8">
      <c r="A60" s="136">
        <f t="shared" si="4"/>
        <v>56</v>
      </c>
      <c r="B60" s="136" t="str">
        <f t="shared" si="3"/>
        <v>56:Berkhamsted</v>
      </c>
      <c r="C60" s="382" t="s">
        <v>2127</v>
      </c>
      <c r="D60" s="383" t="s">
        <v>99</v>
      </c>
      <c r="E60" s="384">
        <v>38791</v>
      </c>
      <c r="F60" s="378">
        <f t="shared" si="0"/>
        <v>12</v>
      </c>
      <c r="G60" s="378" t="str">
        <f t="shared" si="1"/>
        <v>Under 13s</v>
      </c>
      <c r="H60" s="385" t="s">
        <v>137</v>
      </c>
    </row>
    <row r="61" spans="1:8">
      <c r="A61" s="136">
        <f t="shared" si="4"/>
        <v>57</v>
      </c>
      <c r="B61" s="136" t="str">
        <f t="shared" si="3"/>
        <v>57:Berkhamsted</v>
      </c>
      <c r="C61" s="382" t="s">
        <v>2128</v>
      </c>
      <c r="D61" s="383" t="s">
        <v>99</v>
      </c>
      <c r="E61" s="384">
        <v>38763</v>
      </c>
      <c r="F61" s="378">
        <f t="shared" si="0"/>
        <v>12</v>
      </c>
      <c r="G61" s="378" t="str">
        <f t="shared" si="1"/>
        <v>Under 13s</v>
      </c>
      <c r="H61" s="385" t="s">
        <v>137</v>
      </c>
    </row>
    <row r="62" spans="1:8">
      <c r="A62" s="136">
        <f t="shared" si="4"/>
        <v>58</v>
      </c>
      <c r="B62" s="136" t="str">
        <f t="shared" si="3"/>
        <v>58:Berkhamsted</v>
      </c>
      <c r="C62" s="382" t="s">
        <v>2129</v>
      </c>
      <c r="D62" s="383" t="s">
        <v>99</v>
      </c>
      <c r="E62" s="384">
        <v>38755</v>
      </c>
      <c r="F62" s="378">
        <f t="shared" si="0"/>
        <v>12</v>
      </c>
      <c r="G62" s="378" t="str">
        <f t="shared" si="1"/>
        <v>Under 13s</v>
      </c>
      <c r="H62" s="385" t="s">
        <v>137</v>
      </c>
    </row>
    <row r="63" spans="1:8">
      <c r="A63" s="136">
        <f t="shared" si="4"/>
        <v>59</v>
      </c>
      <c r="B63" s="136" t="str">
        <f t="shared" si="3"/>
        <v>59:Berkhamsted</v>
      </c>
      <c r="C63" s="382" t="s">
        <v>2130</v>
      </c>
      <c r="D63" s="383" t="s">
        <v>99</v>
      </c>
      <c r="E63" s="384">
        <v>38753</v>
      </c>
      <c r="F63" s="378">
        <f t="shared" si="0"/>
        <v>12</v>
      </c>
      <c r="G63" s="378" t="str">
        <f t="shared" si="1"/>
        <v>Under 13s</v>
      </c>
      <c r="H63" s="385" t="s">
        <v>137</v>
      </c>
    </row>
    <row r="64" spans="1:8">
      <c r="A64" s="136">
        <f t="shared" si="4"/>
        <v>60</v>
      </c>
      <c r="B64" s="136" t="str">
        <f t="shared" si="3"/>
        <v>60:Berkhamsted</v>
      </c>
      <c r="C64" s="382" t="s">
        <v>2131</v>
      </c>
      <c r="D64" s="383" t="s">
        <v>99</v>
      </c>
      <c r="E64" s="384">
        <v>38747</v>
      </c>
      <c r="F64" s="378">
        <f t="shared" si="0"/>
        <v>12</v>
      </c>
      <c r="G64" s="378" t="str">
        <f t="shared" si="1"/>
        <v>Under 13s</v>
      </c>
      <c r="H64" s="385" t="s">
        <v>137</v>
      </c>
    </row>
    <row r="65" spans="1:8">
      <c r="A65" s="136">
        <f t="shared" si="4"/>
        <v>61</v>
      </c>
      <c r="B65" s="136" t="str">
        <f t="shared" si="3"/>
        <v>61:Berkhamsted</v>
      </c>
      <c r="C65" s="382" t="s">
        <v>2132</v>
      </c>
      <c r="D65" s="383" t="s">
        <v>99</v>
      </c>
      <c r="E65" s="384">
        <v>38741</v>
      </c>
      <c r="F65" s="378">
        <f t="shared" si="0"/>
        <v>12</v>
      </c>
      <c r="G65" s="378" t="str">
        <f t="shared" si="1"/>
        <v>Under 13s</v>
      </c>
      <c r="H65" s="385" t="s">
        <v>137</v>
      </c>
    </row>
    <row r="66" spans="1:8">
      <c r="A66" s="136">
        <f t="shared" si="4"/>
        <v>62</v>
      </c>
      <c r="B66" s="136" t="str">
        <f t="shared" si="3"/>
        <v>62:Berkhamsted</v>
      </c>
      <c r="C66" s="382" t="s">
        <v>2133</v>
      </c>
      <c r="D66" s="383" t="s">
        <v>99</v>
      </c>
      <c r="E66" s="384">
        <v>38712</v>
      </c>
      <c r="F66" s="378">
        <f t="shared" si="0"/>
        <v>12</v>
      </c>
      <c r="G66" s="378" t="str">
        <f t="shared" si="1"/>
        <v>Under 13s</v>
      </c>
      <c r="H66" s="385" t="s">
        <v>137</v>
      </c>
    </row>
    <row r="67" spans="1:8">
      <c r="A67" s="136">
        <f t="shared" si="4"/>
        <v>63</v>
      </c>
      <c r="B67" s="136" t="str">
        <f t="shared" si="3"/>
        <v>63:Berkhamsted</v>
      </c>
      <c r="C67" s="382" t="s">
        <v>2134</v>
      </c>
      <c r="D67" s="383" t="s">
        <v>99</v>
      </c>
      <c r="E67" s="384">
        <v>38686</v>
      </c>
      <c r="F67" s="378">
        <f t="shared" si="0"/>
        <v>12</v>
      </c>
      <c r="G67" s="378" t="str">
        <f t="shared" si="1"/>
        <v>Under 13s</v>
      </c>
      <c r="H67" s="385" t="s">
        <v>137</v>
      </c>
    </row>
    <row r="68" spans="1:8">
      <c r="A68" s="136">
        <f t="shared" si="4"/>
        <v>64</v>
      </c>
      <c r="B68" s="136" t="str">
        <f t="shared" si="3"/>
        <v>64:Berkhamsted</v>
      </c>
      <c r="C68" s="382" t="s">
        <v>2135</v>
      </c>
      <c r="D68" s="383" t="s">
        <v>99</v>
      </c>
      <c r="E68" s="384">
        <v>38641</v>
      </c>
      <c r="F68" s="378">
        <f t="shared" si="0"/>
        <v>12</v>
      </c>
      <c r="G68" s="378" t="str">
        <f t="shared" si="1"/>
        <v>Under 13s</v>
      </c>
      <c r="H68" s="385" t="s">
        <v>137</v>
      </c>
    </row>
    <row r="69" spans="1:8">
      <c r="A69" s="136">
        <f t="shared" si="4"/>
        <v>65</v>
      </c>
      <c r="B69" s="136" t="str">
        <f t="shared" si="3"/>
        <v>65:Berkhamsted</v>
      </c>
      <c r="C69" s="382" t="s">
        <v>2136</v>
      </c>
      <c r="D69" s="383" t="s">
        <v>99</v>
      </c>
      <c r="E69" s="384">
        <v>38615</v>
      </c>
      <c r="F69" s="378">
        <f t="shared" si="0"/>
        <v>12</v>
      </c>
      <c r="G69" s="378" t="str">
        <f t="shared" si="1"/>
        <v>Under 13s</v>
      </c>
      <c r="H69" s="385" t="s">
        <v>137</v>
      </c>
    </row>
    <row r="70" spans="1:8">
      <c r="A70" s="136">
        <f t="shared" si="4"/>
        <v>66</v>
      </c>
      <c r="B70" s="136" t="str">
        <f t="shared" si="3"/>
        <v>66:Berkhamsted</v>
      </c>
      <c r="C70" s="382" t="s">
        <v>2137</v>
      </c>
      <c r="D70" s="383" t="s">
        <v>99</v>
      </c>
      <c r="E70" s="384">
        <v>38594</v>
      </c>
      <c r="F70" s="378">
        <f t="shared" si="0"/>
        <v>12</v>
      </c>
      <c r="G70" s="378" t="str">
        <f t="shared" si="1"/>
        <v>Under 13s</v>
      </c>
      <c r="H70" s="385" t="s">
        <v>137</v>
      </c>
    </row>
    <row r="71" spans="1:8">
      <c r="A71" s="136">
        <f t="shared" si="4"/>
        <v>67</v>
      </c>
      <c r="B71" s="136" t="str">
        <f t="shared" si="3"/>
        <v>67:Berkhamsted</v>
      </c>
      <c r="C71" s="382" t="s">
        <v>2138</v>
      </c>
      <c r="D71" s="383" t="s">
        <v>99</v>
      </c>
      <c r="E71" s="384">
        <v>38567</v>
      </c>
      <c r="F71" s="378">
        <f t="shared" si="0"/>
        <v>12</v>
      </c>
      <c r="G71" s="378" t="str">
        <f t="shared" si="1"/>
        <v>Under 13s</v>
      </c>
      <c r="H71" s="385" t="s">
        <v>137</v>
      </c>
    </row>
    <row r="72" spans="1:8">
      <c r="A72" s="136">
        <f t="shared" si="4"/>
        <v>68</v>
      </c>
      <c r="B72" s="136" t="str">
        <f t="shared" si="3"/>
        <v>68:Berkhamsted</v>
      </c>
      <c r="C72" s="382" t="s">
        <v>2139</v>
      </c>
      <c r="D72" s="383" t="s">
        <v>99</v>
      </c>
      <c r="E72" s="384">
        <v>38545</v>
      </c>
      <c r="F72" s="378">
        <f t="shared" ref="F72:F136" si="8">IF(TRIM(E72)="",0,IF(AgeAtDate=0,0,IF(E72=0,0,IF(COUNTBLANK(E72)=1,"",DATEDIF(E72,AgeAtDate,"y")))))</f>
        <v>12</v>
      </c>
      <c r="G72" s="378" t="str">
        <f t="shared" ref="G72:G136" si="9">IF(ISBLANK(E72),"",IF(HSL_Format="Majors",IF(F72 &lt; 9, "To Young", IF(F72 &gt; 15, VLOOKUP(99,MajorsAGRev, 2,0),VLOOKUP(F72,MajorsAGRev, 2,0))), IF(F72 &lt; 9, "To Young", IF(F72&gt;12, "To Old", VLOOKUP(F72,PeanutsAGRev,2,0)))))</f>
        <v>Under 13s</v>
      </c>
      <c r="H72" s="385" t="s">
        <v>137</v>
      </c>
    </row>
    <row r="73" spans="1:8">
      <c r="A73" s="136">
        <f t="shared" si="4"/>
        <v>69</v>
      </c>
      <c r="B73" s="136" t="str">
        <f t="shared" ref="B73:B136" si="10">TEXT(A73, "#0") &amp; ":" &amp; TRIM(H73)</f>
        <v>69:Berkhamsted</v>
      </c>
      <c r="C73" s="382" t="s">
        <v>2140</v>
      </c>
      <c r="D73" s="383" t="s">
        <v>123</v>
      </c>
      <c r="E73" s="384">
        <v>39964</v>
      </c>
      <c r="F73" s="378">
        <f t="shared" si="8"/>
        <v>9</v>
      </c>
      <c r="G73" s="378" t="str">
        <f t="shared" si="9"/>
        <v>9 Years</v>
      </c>
      <c r="H73" s="385" t="s">
        <v>137</v>
      </c>
    </row>
    <row r="74" spans="1:8">
      <c r="A74" s="136">
        <f t="shared" ref="A74:A137" si="11">A73+1</f>
        <v>70</v>
      </c>
      <c r="B74" s="136" t="str">
        <f t="shared" si="10"/>
        <v>70:Berkhamsted</v>
      </c>
      <c r="C74" s="382" t="s">
        <v>2141</v>
      </c>
      <c r="D74" s="383" t="s">
        <v>123</v>
      </c>
      <c r="E74" s="384">
        <v>39962</v>
      </c>
      <c r="F74" s="378">
        <f t="shared" si="8"/>
        <v>9</v>
      </c>
      <c r="G74" s="378" t="str">
        <f t="shared" si="9"/>
        <v>9 Years</v>
      </c>
      <c r="H74" s="385" t="s">
        <v>137</v>
      </c>
    </row>
    <row r="75" spans="1:8">
      <c r="A75" s="136">
        <f t="shared" si="11"/>
        <v>71</v>
      </c>
      <c r="B75" s="136" t="str">
        <f t="shared" si="10"/>
        <v>71:Berkhamsted</v>
      </c>
      <c r="C75" s="382" t="s">
        <v>2142</v>
      </c>
      <c r="D75" s="383" t="s">
        <v>123</v>
      </c>
      <c r="E75" s="384">
        <v>39721</v>
      </c>
      <c r="F75" s="378">
        <f t="shared" si="8"/>
        <v>9</v>
      </c>
      <c r="G75" s="378" t="str">
        <f t="shared" si="9"/>
        <v>9 Years</v>
      </c>
      <c r="H75" s="385" t="s">
        <v>137</v>
      </c>
    </row>
    <row r="76" spans="1:8">
      <c r="A76" s="136">
        <f t="shared" si="11"/>
        <v>72</v>
      </c>
      <c r="B76" s="136" t="str">
        <f t="shared" si="10"/>
        <v>72:Berkhamsted</v>
      </c>
      <c r="C76" s="382" t="s">
        <v>2143</v>
      </c>
      <c r="D76" s="383" t="s">
        <v>123</v>
      </c>
      <c r="E76" s="384">
        <v>39672</v>
      </c>
      <c r="F76" s="378">
        <f t="shared" si="8"/>
        <v>9</v>
      </c>
      <c r="G76" s="378" t="str">
        <f t="shared" si="9"/>
        <v>9 Years</v>
      </c>
      <c r="H76" s="385" t="s">
        <v>137</v>
      </c>
    </row>
    <row r="77" spans="1:8">
      <c r="A77" s="136">
        <f t="shared" si="11"/>
        <v>73</v>
      </c>
      <c r="B77" s="136" t="str">
        <f t="shared" si="10"/>
        <v>73:Berkhamsted</v>
      </c>
      <c r="C77" s="382" t="s">
        <v>2144</v>
      </c>
      <c r="D77" s="383" t="s">
        <v>123</v>
      </c>
      <c r="E77" s="384">
        <v>39667</v>
      </c>
      <c r="F77" s="378">
        <f t="shared" si="8"/>
        <v>9</v>
      </c>
      <c r="G77" s="378" t="str">
        <f t="shared" si="9"/>
        <v>9 Years</v>
      </c>
      <c r="H77" s="385" t="s">
        <v>137</v>
      </c>
    </row>
    <row r="78" spans="1:8">
      <c r="A78" s="136">
        <f t="shared" si="11"/>
        <v>74</v>
      </c>
      <c r="B78" s="136" t="str">
        <f t="shared" si="10"/>
        <v>74:Berkhamsted</v>
      </c>
      <c r="C78" s="382" t="s">
        <v>872</v>
      </c>
      <c r="D78" s="383" t="s">
        <v>123</v>
      </c>
      <c r="E78" s="384">
        <v>39666</v>
      </c>
      <c r="F78" s="378">
        <f t="shared" si="8"/>
        <v>9</v>
      </c>
      <c r="G78" s="378" t="str">
        <f t="shared" si="9"/>
        <v>9 Years</v>
      </c>
      <c r="H78" s="385" t="s">
        <v>137</v>
      </c>
    </row>
    <row r="79" spans="1:8">
      <c r="A79" s="136">
        <f t="shared" si="11"/>
        <v>75</v>
      </c>
      <c r="B79" s="136" t="str">
        <f t="shared" si="10"/>
        <v>75:Berkhamsted</v>
      </c>
      <c r="C79" s="382" t="s">
        <v>2145</v>
      </c>
      <c r="D79" s="383" t="s">
        <v>123</v>
      </c>
      <c r="E79" s="384">
        <v>39663</v>
      </c>
      <c r="F79" s="378">
        <f t="shared" si="8"/>
        <v>9</v>
      </c>
      <c r="G79" s="378" t="str">
        <f t="shared" si="9"/>
        <v>9 Years</v>
      </c>
      <c r="H79" s="385" t="s">
        <v>137</v>
      </c>
    </row>
    <row r="80" spans="1:8">
      <c r="A80" s="136">
        <f t="shared" si="11"/>
        <v>76</v>
      </c>
      <c r="B80" s="136" t="str">
        <f t="shared" si="10"/>
        <v>76:Berkhamsted</v>
      </c>
      <c r="C80" s="382" t="s">
        <v>2146</v>
      </c>
      <c r="D80" s="383" t="s">
        <v>123</v>
      </c>
      <c r="E80" s="384">
        <v>39660</v>
      </c>
      <c r="F80" s="378">
        <f t="shared" si="8"/>
        <v>9</v>
      </c>
      <c r="G80" s="378" t="str">
        <f t="shared" si="9"/>
        <v>9 Years</v>
      </c>
      <c r="H80" s="385" t="s">
        <v>137</v>
      </c>
    </row>
    <row r="81" spans="1:8">
      <c r="A81" s="136">
        <f t="shared" si="11"/>
        <v>77</v>
      </c>
      <c r="B81" s="136" t="str">
        <f t="shared" si="10"/>
        <v>77:Berkhamsted</v>
      </c>
      <c r="C81" s="382" t="s">
        <v>2147</v>
      </c>
      <c r="D81" s="383" t="s">
        <v>123</v>
      </c>
      <c r="E81" s="384">
        <v>39628</v>
      </c>
      <c r="F81" s="378">
        <f t="shared" si="8"/>
        <v>10</v>
      </c>
      <c r="G81" s="378" t="str">
        <f t="shared" si="9"/>
        <v>Under 11s</v>
      </c>
      <c r="H81" s="385" t="s">
        <v>137</v>
      </c>
    </row>
    <row r="82" spans="1:8">
      <c r="A82" s="136">
        <f t="shared" si="11"/>
        <v>78</v>
      </c>
      <c r="B82" s="136" t="str">
        <f t="shared" si="10"/>
        <v>78:Berkhamsted</v>
      </c>
      <c r="C82" s="382" t="s">
        <v>2148</v>
      </c>
      <c r="D82" s="383" t="s">
        <v>123</v>
      </c>
      <c r="E82" s="384">
        <v>39626</v>
      </c>
      <c r="F82" s="378">
        <f t="shared" si="8"/>
        <v>10</v>
      </c>
      <c r="G82" s="378" t="str">
        <f t="shared" si="9"/>
        <v>Under 11s</v>
      </c>
      <c r="H82" s="385" t="s">
        <v>137</v>
      </c>
    </row>
    <row r="83" spans="1:8">
      <c r="A83" s="136">
        <f t="shared" si="11"/>
        <v>79</v>
      </c>
      <c r="B83" s="136" t="str">
        <f t="shared" si="10"/>
        <v>79:Berkhamsted</v>
      </c>
      <c r="C83" s="382" t="s">
        <v>2149</v>
      </c>
      <c r="D83" s="383" t="s">
        <v>123</v>
      </c>
      <c r="E83" s="384">
        <v>39625</v>
      </c>
      <c r="F83" s="378">
        <f t="shared" si="8"/>
        <v>10</v>
      </c>
      <c r="G83" s="378" t="str">
        <f t="shared" si="9"/>
        <v>Under 11s</v>
      </c>
      <c r="H83" s="385" t="s">
        <v>137</v>
      </c>
    </row>
    <row r="84" spans="1:8">
      <c r="A84" s="136">
        <f t="shared" si="11"/>
        <v>80</v>
      </c>
      <c r="B84" s="136" t="str">
        <f t="shared" si="10"/>
        <v>80:Berkhamsted</v>
      </c>
      <c r="C84" s="382" t="s">
        <v>2150</v>
      </c>
      <c r="D84" s="383" t="s">
        <v>123</v>
      </c>
      <c r="E84" s="384">
        <v>39571</v>
      </c>
      <c r="F84" s="378">
        <f t="shared" si="8"/>
        <v>10</v>
      </c>
      <c r="G84" s="378" t="str">
        <f t="shared" si="9"/>
        <v>Under 11s</v>
      </c>
      <c r="H84" s="385" t="s">
        <v>137</v>
      </c>
    </row>
    <row r="85" spans="1:8">
      <c r="A85" s="136">
        <f t="shared" si="11"/>
        <v>81</v>
      </c>
      <c r="B85" s="136" t="str">
        <f t="shared" si="10"/>
        <v>81:Berkhamsted</v>
      </c>
      <c r="C85" s="382" t="s">
        <v>2151</v>
      </c>
      <c r="D85" s="383" t="s">
        <v>123</v>
      </c>
      <c r="E85" s="384">
        <v>39519</v>
      </c>
      <c r="F85" s="378">
        <f t="shared" si="8"/>
        <v>10</v>
      </c>
      <c r="G85" s="378" t="str">
        <f t="shared" si="9"/>
        <v>Under 11s</v>
      </c>
      <c r="H85" s="385" t="s">
        <v>137</v>
      </c>
    </row>
    <row r="86" spans="1:8">
      <c r="A86" s="136">
        <f t="shared" si="11"/>
        <v>82</v>
      </c>
      <c r="B86" s="136" t="str">
        <f t="shared" si="10"/>
        <v>82:Berkhamsted</v>
      </c>
      <c r="C86" s="382" t="s">
        <v>2152</v>
      </c>
      <c r="D86" s="383" t="s">
        <v>123</v>
      </c>
      <c r="E86" s="384">
        <v>39490</v>
      </c>
      <c r="F86" s="378">
        <f t="shared" si="8"/>
        <v>10</v>
      </c>
      <c r="G86" s="378" t="str">
        <f t="shared" si="9"/>
        <v>Under 11s</v>
      </c>
      <c r="H86" s="385" t="s">
        <v>137</v>
      </c>
    </row>
    <row r="87" spans="1:8">
      <c r="A87" s="136">
        <f t="shared" si="11"/>
        <v>83</v>
      </c>
      <c r="B87" s="136" t="str">
        <f t="shared" si="10"/>
        <v>83:Berkhamsted</v>
      </c>
      <c r="C87" s="382" t="s">
        <v>2153</v>
      </c>
      <c r="D87" s="383" t="s">
        <v>123</v>
      </c>
      <c r="E87" s="384">
        <v>39477</v>
      </c>
      <c r="F87" s="378">
        <f t="shared" si="8"/>
        <v>10</v>
      </c>
      <c r="G87" s="378" t="str">
        <f t="shared" si="9"/>
        <v>Under 11s</v>
      </c>
      <c r="H87" s="385" t="s">
        <v>137</v>
      </c>
    </row>
    <row r="88" spans="1:8">
      <c r="A88" s="136">
        <f t="shared" si="11"/>
        <v>84</v>
      </c>
      <c r="B88" s="136" t="str">
        <f t="shared" si="10"/>
        <v>84:Berkhamsted</v>
      </c>
      <c r="C88" s="382" t="s">
        <v>2154</v>
      </c>
      <c r="D88" s="383" t="s">
        <v>123</v>
      </c>
      <c r="E88" s="384">
        <v>39449</v>
      </c>
      <c r="F88" s="378">
        <f t="shared" si="8"/>
        <v>10</v>
      </c>
      <c r="G88" s="378" t="str">
        <f t="shared" si="9"/>
        <v>Under 11s</v>
      </c>
      <c r="H88" s="385" t="s">
        <v>137</v>
      </c>
    </row>
    <row r="89" spans="1:8">
      <c r="A89" s="136">
        <f t="shared" si="11"/>
        <v>85</v>
      </c>
      <c r="B89" s="136" t="str">
        <f t="shared" si="10"/>
        <v>85:Berkhamsted</v>
      </c>
      <c r="C89" s="382" t="s">
        <v>2155</v>
      </c>
      <c r="D89" s="383" t="s">
        <v>123</v>
      </c>
      <c r="E89" s="384">
        <v>39440</v>
      </c>
      <c r="F89" s="378">
        <f t="shared" si="8"/>
        <v>10</v>
      </c>
      <c r="G89" s="378" t="str">
        <f t="shared" si="9"/>
        <v>Under 11s</v>
      </c>
      <c r="H89" s="385" t="s">
        <v>137</v>
      </c>
    </row>
    <row r="90" spans="1:8">
      <c r="A90" s="136">
        <f t="shared" si="11"/>
        <v>86</v>
      </c>
      <c r="B90" s="136" t="str">
        <f t="shared" si="10"/>
        <v>86:Berkhamsted</v>
      </c>
      <c r="C90" s="382" t="s">
        <v>2156</v>
      </c>
      <c r="D90" s="383" t="s">
        <v>123</v>
      </c>
      <c r="E90" s="384">
        <v>39413</v>
      </c>
      <c r="F90" s="378">
        <f t="shared" si="8"/>
        <v>10</v>
      </c>
      <c r="G90" s="378" t="str">
        <f t="shared" si="9"/>
        <v>Under 11s</v>
      </c>
      <c r="H90" s="385" t="s">
        <v>137</v>
      </c>
    </row>
    <row r="91" spans="1:8">
      <c r="A91" s="136">
        <f t="shared" si="11"/>
        <v>87</v>
      </c>
      <c r="B91" s="136" t="str">
        <f t="shared" si="10"/>
        <v>87:Berkhamsted</v>
      </c>
      <c r="C91" s="382" t="s">
        <v>2157</v>
      </c>
      <c r="D91" s="383" t="s">
        <v>123</v>
      </c>
      <c r="E91" s="384">
        <v>39381</v>
      </c>
      <c r="F91" s="378">
        <f t="shared" si="8"/>
        <v>10</v>
      </c>
      <c r="G91" s="378" t="str">
        <f t="shared" si="9"/>
        <v>Under 11s</v>
      </c>
      <c r="H91" s="385" t="s">
        <v>137</v>
      </c>
    </row>
    <row r="92" spans="1:8">
      <c r="A92" s="136">
        <f t="shared" si="11"/>
        <v>88</v>
      </c>
      <c r="B92" s="136" t="str">
        <f t="shared" si="10"/>
        <v>88:Berkhamsted</v>
      </c>
      <c r="C92" s="382" t="s">
        <v>2158</v>
      </c>
      <c r="D92" s="383" t="s">
        <v>123</v>
      </c>
      <c r="E92" s="384">
        <v>39354</v>
      </c>
      <c r="F92" s="378">
        <f t="shared" si="8"/>
        <v>10</v>
      </c>
      <c r="G92" s="378" t="str">
        <f t="shared" si="9"/>
        <v>Under 11s</v>
      </c>
      <c r="H92" s="385" t="s">
        <v>137</v>
      </c>
    </row>
    <row r="93" spans="1:8">
      <c r="A93" s="136">
        <f t="shared" si="11"/>
        <v>89</v>
      </c>
      <c r="B93" s="136" t="str">
        <f t="shared" si="10"/>
        <v>89:Berkhamsted</v>
      </c>
      <c r="C93" s="382" t="s">
        <v>2159</v>
      </c>
      <c r="D93" s="383" t="s">
        <v>123</v>
      </c>
      <c r="E93" s="384">
        <v>39347</v>
      </c>
      <c r="F93" s="378">
        <f t="shared" si="8"/>
        <v>10</v>
      </c>
      <c r="G93" s="378" t="str">
        <f t="shared" si="9"/>
        <v>Under 11s</v>
      </c>
      <c r="H93" s="385" t="s">
        <v>137</v>
      </c>
    </row>
    <row r="94" spans="1:8">
      <c r="A94" s="136">
        <f t="shared" si="11"/>
        <v>90</v>
      </c>
      <c r="B94" s="136" t="str">
        <f t="shared" si="10"/>
        <v>90:Berkhamsted</v>
      </c>
      <c r="C94" s="382" t="s">
        <v>2160</v>
      </c>
      <c r="D94" s="383" t="s">
        <v>123</v>
      </c>
      <c r="E94" s="384">
        <v>39295</v>
      </c>
      <c r="F94" s="378">
        <f t="shared" si="8"/>
        <v>10</v>
      </c>
      <c r="G94" s="378" t="str">
        <f t="shared" si="9"/>
        <v>Under 11s</v>
      </c>
      <c r="H94" s="385" t="s">
        <v>137</v>
      </c>
    </row>
    <row r="95" spans="1:8">
      <c r="A95" s="136">
        <f t="shared" si="11"/>
        <v>91</v>
      </c>
      <c r="B95" s="136" t="str">
        <f t="shared" si="10"/>
        <v>91:Berkhamsted</v>
      </c>
      <c r="C95" s="382" t="s">
        <v>2161</v>
      </c>
      <c r="D95" s="383" t="s">
        <v>123</v>
      </c>
      <c r="E95" s="384">
        <v>39211</v>
      </c>
      <c r="F95" s="378">
        <f t="shared" si="8"/>
        <v>11</v>
      </c>
      <c r="G95" s="378" t="str">
        <f t="shared" si="9"/>
        <v>Under 12s</v>
      </c>
      <c r="H95" s="385" t="s">
        <v>137</v>
      </c>
    </row>
    <row r="96" spans="1:8">
      <c r="A96" s="136">
        <f t="shared" si="11"/>
        <v>92</v>
      </c>
      <c r="B96" s="136" t="str">
        <f t="shared" si="10"/>
        <v>92:Berkhamsted</v>
      </c>
      <c r="C96" s="382" t="s">
        <v>2162</v>
      </c>
      <c r="D96" s="383" t="s">
        <v>123</v>
      </c>
      <c r="E96" s="384">
        <v>39160</v>
      </c>
      <c r="F96" s="378">
        <f t="shared" si="8"/>
        <v>11</v>
      </c>
      <c r="G96" s="378" t="str">
        <f t="shared" si="9"/>
        <v>Under 12s</v>
      </c>
      <c r="H96" s="385" t="s">
        <v>137</v>
      </c>
    </row>
    <row r="97" spans="1:8">
      <c r="A97" s="136">
        <f t="shared" si="11"/>
        <v>93</v>
      </c>
      <c r="B97" s="136" t="str">
        <f t="shared" si="10"/>
        <v>93:Berkhamsted</v>
      </c>
      <c r="C97" s="382" t="s">
        <v>2163</v>
      </c>
      <c r="D97" s="383" t="s">
        <v>123</v>
      </c>
      <c r="E97" s="384">
        <v>39138</v>
      </c>
      <c r="F97" s="378">
        <f t="shared" si="8"/>
        <v>11</v>
      </c>
      <c r="G97" s="378" t="str">
        <f t="shared" si="9"/>
        <v>Under 12s</v>
      </c>
      <c r="H97" s="385" t="s">
        <v>137</v>
      </c>
    </row>
    <row r="98" spans="1:8">
      <c r="A98" s="136">
        <f t="shared" si="11"/>
        <v>94</v>
      </c>
      <c r="B98" s="136" t="str">
        <f t="shared" si="10"/>
        <v>94:Berkhamsted</v>
      </c>
      <c r="C98" s="382" t="s">
        <v>2164</v>
      </c>
      <c r="D98" s="383" t="s">
        <v>123</v>
      </c>
      <c r="E98" s="384">
        <v>39104</v>
      </c>
      <c r="F98" s="378">
        <f t="shared" si="8"/>
        <v>11</v>
      </c>
      <c r="G98" s="378" t="str">
        <f t="shared" si="9"/>
        <v>Under 12s</v>
      </c>
      <c r="H98" s="385" t="s">
        <v>137</v>
      </c>
    </row>
    <row r="99" spans="1:8">
      <c r="A99" s="136">
        <f t="shared" si="11"/>
        <v>95</v>
      </c>
      <c r="B99" s="136" t="str">
        <f t="shared" si="10"/>
        <v>95:Berkhamsted</v>
      </c>
      <c r="C99" s="382" t="s">
        <v>2165</v>
      </c>
      <c r="D99" s="383" t="s">
        <v>123</v>
      </c>
      <c r="E99" s="384">
        <v>39096</v>
      </c>
      <c r="F99" s="378">
        <f t="shared" si="8"/>
        <v>11</v>
      </c>
      <c r="G99" s="378" t="str">
        <f t="shared" si="9"/>
        <v>Under 12s</v>
      </c>
      <c r="H99" s="385" t="s">
        <v>137</v>
      </c>
    </row>
    <row r="100" spans="1:8">
      <c r="A100" s="136">
        <f t="shared" si="11"/>
        <v>96</v>
      </c>
      <c r="B100" s="136" t="str">
        <f t="shared" si="10"/>
        <v>96:Berkhamsted</v>
      </c>
      <c r="C100" s="382" t="s">
        <v>2166</v>
      </c>
      <c r="D100" s="383" t="s">
        <v>123</v>
      </c>
      <c r="E100" s="384">
        <v>39068</v>
      </c>
      <c r="F100" s="378">
        <f t="shared" si="8"/>
        <v>11</v>
      </c>
      <c r="G100" s="378" t="str">
        <f t="shared" si="9"/>
        <v>Under 12s</v>
      </c>
      <c r="H100" s="385" t="s">
        <v>137</v>
      </c>
    </row>
    <row r="101" spans="1:8">
      <c r="A101" s="136">
        <f t="shared" si="11"/>
        <v>97</v>
      </c>
      <c r="B101" s="136" t="str">
        <f t="shared" si="10"/>
        <v>97:Berkhamsted</v>
      </c>
      <c r="C101" s="382" t="s">
        <v>2167</v>
      </c>
      <c r="D101" s="383" t="s">
        <v>123</v>
      </c>
      <c r="E101" s="384">
        <v>38997</v>
      </c>
      <c r="F101" s="378">
        <f t="shared" si="8"/>
        <v>11</v>
      </c>
      <c r="G101" s="378" t="str">
        <f t="shared" si="9"/>
        <v>Under 12s</v>
      </c>
      <c r="H101" s="385" t="s">
        <v>137</v>
      </c>
    </row>
    <row r="102" spans="1:8">
      <c r="A102" s="136">
        <f t="shared" si="11"/>
        <v>98</v>
      </c>
      <c r="B102" s="136" t="str">
        <f t="shared" si="10"/>
        <v>98:Berkhamsted</v>
      </c>
      <c r="C102" s="382" t="s">
        <v>2168</v>
      </c>
      <c r="D102" s="383" t="s">
        <v>123</v>
      </c>
      <c r="E102" s="384">
        <v>38996</v>
      </c>
      <c r="F102" s="378">
        <f t="shared" si="8"/>
        <v>11</v>
      </c>
      <c r="G102" s="378" t="str">
        <f t="shared" si="9"/>
        <v>Under 12s</v>
      </c>
      <c r="H102" s="385" t="s">
        <v>137</v>
      </c>
    </row>
    <row r="103" spans="1:8">
      <c r="A103" s="136">
        <f t="shared" si="11"/>
        <v>99</v>
      </c>
      <c r="B103" s="136" t="str">
        <f t="shared" si="10"/>
        <v>99:Berkhamsted</v>
      </c>
      <c r="C103" s="382" t="s">
        <v>2169</v>
      </c>
      <c r="D103" s="383" t="s">
        <v>123</v>
      </c>
      <c r="E103" s="384">
        <v>38992</v>
      </c>
      <c r="F103" s="378">
        <f t="shared" si="8"/>
        <v>11</v>
      </c>
      <c r="G103" s="378" t="str">
        <f t="shared" si="9"/>
        <v>Under 12s</v>
      </c>
      <c r="H103" s="385" t="s">
        <v>137</v>
      </c>
    </row>
    <row r="104" spans="1:8">
      <c r="A104" s="136">
        <f t="shared" si="11"/>
        <v>100</v>
      </c>
      <c r="B104" s="136" t="str">
        <f t="shared" si="10"/>
        <v>100:Berkhamsted</v>
      </c>
      <c r="C104" s="382" t="s">
        <v>2170</v>
      </c>
      <c r="D104" s="383" t="s">
        <v>123</v>
      </c>
      <c r="E104" s="384">
        <v>38930</v>
      </c>
      <c r="F104" s="378">
        <f t="shared" si="8"/>
        <v>11</v>
      </c>
      <c r="G104" s="378" t="str">
        <f t="shared" si="9"/>
        <v>Under 12s</v>
      </c>
      <c r="H104" s="385" t="s">
        <v>137</v>
      </c>
    </row>
    <row r="105" spans="1:8">
      <c r="A105" s="136">
        <f t="shared" si="11"/>
        <v>101</v>
      </c>
      <c r="B105" s="136" t="str">
        <f t="shared" si="10"/>
        <v>101:Berkhamsted</v>
      </c>
      <c r="C105" s="382" t="s">
        <v>2171</v>
      </c>
      <c r="D105" s="383" t="s">
        <v>123</v>
      </c>
      <c r="E105" s="384">
        <v>38894</v>
      </c>
      <c r="F105" s="378">
        <f t="shared" si="8"/>
        <v>12</v>
      </c>
      <c r="G105" s="378" t="str">
        <f t="shared" si="9"/>
        <v>Under 13s</v>
      </c>
      <c r="H105" s="385" t="s">
        <v>137</v>
      </c>
    </row>
    <row r="106" spans="1:8">
      <c r="A106" s="136">
        <f t="shared" si="11"/>
        <v>102</v>
      </c>
      <c r="B106" s="136" t="str">
        <f t="shared" si="10"/>
        <v>102:Berkhamsted</v>
      </c>
      <c r="C106" s="382" t="s">
        <v>2172</v>
      </c>
      <c r="D106" s="383" t="s">
        <v>123</v>
      </c>
      <c r="E106" s="384">
        <v>38791</v>
      </c>
      <c r="F106" s="378">
        <f t="shared" si="8"/>
        <v>12</v>
      </c>
      <c r="G106" s="378" t="str">
        <f t="shared" si="9"/>
        <v>Under 13s</v>
      </c>
      <c r="H106" s="385" t="s">
        <v>137</v>
      </c>
    </row>
    <row r="107" spans="1:8">
      <c r="A107" s="136">
        <f t="shared" si="11"/>
        <v>103</v>
      </c>
      <c r="B107" s="136" t="str">
        <f t="shared" si="10"/>
        <v>103:Berkhamsted</v>
      </c>
      <c r="C107" s="382" t="s">
        <v>2173</v>
      </c>
      <c r="D107" s="383" t="s">
        <v>123</v>
      </c>
      <c r="E107" s="384">
        <v>38778</v>
      </c>
      <c r="F107" s="378">
        <f t="shared" si="8"/>
        <v>12</v>
      </c>
      <c r="G107" s="378" t="str">
        <f t="shared" si="9"/>
        <v>Under 13s</v>
      </c>
      <c r="H107" s="385" t="s">
        <v>137</v>
      </c>
    </row>
    <row r="108" spans="1:8">
      <c r="A108" s="136">
        <f t="shared" si="11"/>
        <v>104</v>
      </c>
      <c r="B108" s="136" t="str">
        <f t="shared" si="10"/>
        <v>104:Berkhamsted</v>
      </c>
      <c r="C108" s="382" t="s">
        <v>2174</v>
      </c>
      <c r="D108" s="383" t="s">
        <v>123</v>
      </c>
      <c r="E108" s="384">
        <v>38741</v>
      </c>
      <c r="F108" s="378">
        <f t="shared" si="8"/>
        <v>12</v>
      </c>
      <c r="G108" s="378" t="str">
        <f t="shared" si="9"/>
        <v>Under 13s</v>
      </c>
      <c r="H108" s="385" t="s">
        <v>137</v>
      </c>
    </row>
    <row r="109" spans="1:8">
      <c r="A109" s="136">
        <f t="shared" si="11"/>
        <v>105</v>
      </c>
      <c r="B109" s="136" t="str">
        <f t="shared" si="10"/>
        <v>105:Berkhamsted</v>
      </c>
      <c r="C109" s="382" t="s">
        <v>2175</v>
      </c>
      <c r="D109" s="383" t="s">
        <v>123</v>
      </c>
      <c r="E109" s="384">
        <v>38640</v>
      </c>
      <c r="F109" s="378">
        <f t="shared" si="8"/>
        <v>12</v>
      </c>
      <c r="G109" s="378" t="str">
        <f t="shared" si="9"/>
        <v>Under 13s</v>
      </c>
      <c r="H109" s="385" t="s">
        <v>137</v>
      </c>
    </row>
    <row r="110" spans="1:8">
      <c r="A110" s="136">
        <f t="shared" si="11"/>
        <v>106</v>
      </c>
      <c r="B110" s="136" t="str">
        <f t="shared" si="10"/>
        <v>106:Berkhamsted</v>
      </c>
      <c r="C110" s="382" t="s">
        <v>2176</v>
      </c>
      <c r="D110" s="383" t="s">
        <v>123</v>
      </c>
      <c r="E110" s="384">
        <v>38636</v>
      </c>
      <c r="F110" s="378">
        <f t="shared" si="8"/>
        <v>12</v>
      </c>
      <c r="G110" s="378" t="str">
        <f t="shared" si="9"/>
        <v>Under 13s</v>
      </c>
      <c r="H110" s="385" t="s">
        <v>137</v>
      </c>
    </row>
    <row r="111" spans="1:8">
      <c r="A111" s="136">
        <f t="shared" si="11"/>
        <v>107</v>
      </c>
      <c r="B111" s="136" t="str">
        <f t="shared" si="10"/>
        <v>107:Berkhamsted</v>
      </c>
      <c r="C111" s="382" t="s">
        <v>2177</v>
      </c>
      <c r="D111" s="383" t="s">
        <v>123</v>
      </c>
      <c r="E111" s="384">
        <v>38636</v>
      </c>
      <c r="F111" s="378">
        <f t="shared" si="8"/>
        <v>12</v>
      </c>
      <c r="G111" s="378" t="str">
        <f t="shared" si="9"/>
        <v>Under 13s</v>
      </c>
      <c r="H111" s="385" t="s">
        <v>137</v>
      </c>
    </row>
    <row r="112" spans="1:8">
      <c r="A112" s="136">
        <f t="shared" si="11"/>
        <v>108</v>
      </c>
      <c r="B112" s="136" t="str">
        <f t="shared" si="10"/>
        <v>108:Berkhamsted</v>
      </c>
      <c r="C112" s="382" t="s">
        <v>2178</v>
      </c>
      <c r="D112" s="383" t="s">
        <v>123</v>
      </c>
      <c r="E112" s="384">
        <v>38588</v>
      </c>
      <c r="F112" s="378">
        <f t="shared" si="8"/>
        <v>12</v>
      </c>
      <c r="G112" s="378" t="str">
        <f t="shared" si="9"/>
        <v>Under 13s</v>
      </c>
      <c r="H112" s="385" t="s">
        <v>137</v>
      </c>
    </row>
    <row r="113" spans="1:8">
      <c r="A113" s="136">
        <f t="shared" si="11"/>
        <v>109</v>
      </c>
      <c r="B113" s="136" t="str">
        <f t="shared" si="10"/>
        <v>109:Berkhamsted</v>
      </c>
      <c r="C113" s="382" t="s">
        <v>2179</v>
      </c>
      <c r="D113" s="383" t="s">
        <v>123</v>
      </c>
      <c r="E113" s="384">
        <v>38553</v>
      </c>
      <c r="F113" s="378">
        <f t="shared" si="8"/>
        <v>12</v>
      </c>
      <c r="G113" s="378" t="str">
        <f t="shared" si="9"/>
        <v>Under 13s</v>
      </c>
      <c r="H113" s="385" t="s">
        <v>137</v>
      </c>
    </row>
    <row r="114" spans="1:8">
      <c r="A114" s="136">
        <f t="shared" si="11"/>
        <v>110</v>
      </c>
      <c r="B114" s="136" t="str">
        <f t="shared" si="10"/>
        <v>110:Berkhamsted</v>
      </c>
      <c r="C114" s="382" t="s">
        <v>2180</v>
      </c>
      <c r="D114" s="383" t="s">
        <v>123</v>
      </c>
      <c r="E114" s="384">
        <v>38549</v>
      </c>
      <c r="F114" s="378">
        <f t="shared" si="8"/>
        <v>12</v>
      </c>
      <c r="G114" s="378" t="str">
        <f t="shared" si="9"/>
        <v>Under 13s</v>
      </c>
      <c r="H114" s="385" t="s">
        <v>137</v>
      </c>
    </row>
    <row r="115" spans="1:8">
      <c r="A115" s="136">
        <f t="shared" si="11"/>
        <v>111</v>
      </c>
      <c r="B115" s="136" t="str">
        <f t="shared" si="10"/>
        <v>111:Berkhamsted</v>
      </c>
      <c r="C115" s="382" t="s">
        <v>803</v>
      </c>
      <c r="D115" s="383" t="s">
        <v>99</v>
      </c>
      <c r="E115" s="384">
        <v>39190</v>
      </c>
      <c r="F115" s="378">
        <f>IF(TRIM(E115)="",0,IF(AgeAtDate=0,0,IF(E115=0,0,IF(COUNTBLANK(E115)=1,"",DATEDIF(E115,AgeAtDate,"y")))))</f>
        <v>11</v>
      </c>
      <c r="G115" s="378" t="str">
        <f>IF(ISBLANK(E115),"",IF(HSL_Format="Majors",IF(F115 &lt; 9, "To Young", IF(F115 &gt; 15, VLOOKUP(99,MajorsAGRev, 2,0),VLOOKUP(F115,MajorsAGRev, 2,0))), IF(F115 &lt; 9, "To Young", IF(F115&gt;12, "To Old", VLOOKUP(F115,PeanutsAGRev,2,0)))))</f>
        <v>Under 12s</v>
      </c>
      <c r="H115" s="385" t="s">
        <v>137</v>
      </c>
    </row>
    <row r="116" spans="1:8">
      <c r="A116" s="136">
        <f t="shared" si="11"/>
        <v>112</v>
      </c>
      <c r="B116" s="136" t="str">
        <f t="shared" si="10"/>
        <v>112:Bishops Stortford</v>
      </c>
      <c r="C116" s="382" t="s">
        <v>206</v>
      </c>
      <c r="D116" s="383" t="s">
        <v>99</v>
      </c>
      <c r="E116" s="384">
        <v>39680</v>
      </c>
      <c r="F116" s="378">
        <f t="shared" si="8"/>
        <v>9</v>
      </c>
      <c r="G116" s="378" t="str">
        <f t="shared" si="9"/>
        <v>9 Years</v>
      </c>
      <c r="H116" s="385" t="s">
        <v>44</v>
      </c>
    </row>
    <row r="117" spans="1:8">
      <c r="A117" s="136">
        <f t="shared" si="11"/>
        <v>113</v>
      </c>
      <c r="B117" s="136" t="str">
        <f t="shared" si="10"/>
        <v>113:Bishops Stortford</v>
      </c>
      <c r="C117" s="382" t="s">
        <v>207</v>
      </c>
      <c r="D117" s="383" t="s">
        <v>99</v>
      </c>
      <c r="E117" s="384">
        <v>39693</v>
      </c>
      <c r="F117" s="378">
        <f t="shared" si="8"/>
        <v>9</v>
      </c>
      <c r="G117" s="378" t="str">
        <f t="shared" si="9"/>
        <v>9 Years</v>
      </c>
      <c r="H117" s="385" t="s">
        <v>44</v>
      </c>
    </row>
    <row r="118" spans="1:8">
      <c r="A118" s="136">
        <f t="shared" si="11"/>
        <v>114</v>
      </c>
      <c r="B118" s="136" t="str">
        <f t="shared" si="10"/>
        <v>114:Bishops Stortford</v>
      </c>
      <c r="C118" s="382" t="s">
        <v>208</v>
      </c>
      <c r="D118" s="383" t="s">
        <v>99</v>
      </c>
      <c r="E118" s="384">
        <v>39744</v>
      </c>
      <c r="F118" s="378">
        <f t="shared" si="8"/>
        <v>9</v>
      </c>
      <c r="G118" s="378" t="str">
        <f t="shared" si="9"/>
        <v>9 Years</v>
      </c>
      <c r="H118" s="385" t="s">
        <v>44</v>
      </c>
    </row>
    <row r="119" spans="1:8">
      <c r="A119" s="136">
        <f t="shared" si="11"/>
        <v>115</v>
      </c>
      <c r="B119" s="136" t="str">
        <f t="shared" si="10"/>
        <v>115:Bishops Stortford</v>
      </c>
      <c r="C119" s="382" t="s">
        <v>209</v>
      </c>
      <c r="D119" s="383" t="s">
        <v>99</v>
      </c>
      <c r="E119" s="384">
        <v>39638</v>
      </c>
      <c r="F119" s="378">
        <f t="shared" si="8"/>
        <v>9</v>
      </c>
      <c r="G119" s="378" t="str">
        <f t="shared" si="9"/>
        <v>9 Years</v>
      </c>
      <c r="H119" s="385" t="s">
        <v>44</v>
      </c>
    </row>
    <row r="120" spans="1:8">
      <c r="A120" s="136">
        <f t="shared" si="11"/>
        <v>116</v>
      </c>
      <c r="B120" s="136" t="str">
        <f t="shared" si="10"/>
        <v>116:Bishops Stortford</v>
      </c>
      <c r="C120" s="382" t="s">
        <v>210</v>
      </c>
      <c r="D120" s="383" t="s">
        <v>99</v>
      </c>
      <c r="E120" s="384">
        <v>39682</v>
      </c>
      <c r="F120" s="378">
        <f t="shared" si="8"/>
        <v>9</v>
      </c>
      <c r="G120" s="378" t="str">
        <f t="shared" si="9"/>
        <v>9 Years</v>
      </c>
      <c r="H120" s="385" t="s">
        <v>44</v>
      </c>
    </row>
    <row r="121" spans="1:8">
      <c r="A121" s="136">
        <f t="shared" si="11"/>
        <v>117</v>
      </c>
      <c r="B121" s="136" t="str">
        <f t="shared" si="10"/>
        <v>117:Bishops Stortford</v>
      </c>
      <c r="C121" s="382" t="s">
        <v>211</v>
      </c>
      <c r="D121" s="383" t="s">
        <v>99</v>
      </c>
      <c r="E121" s="384">
        <v>39720</v>
      </c>
      <c r="F121" s="378">
        <f t="shared" si="8"/>
        <v>9</v>
      </c>
      <c r="G121" s="378" t="str">
        <f t="shared" si="9"/>
        <v>9 Years</v>
      </c>
      <c r="H121" s="385" t="s">
        <v>44</v>
      </c>
    </row>
    <row r="122" spans="1:8">
      <c r="A122" s="136">
        <f t="shared" si="11"/>
        <v>118</v>
      </c>
      <c r="B122" s="136" t="str">
        <f t="shared" si="10"/>
        <v>118:Bishops Stortford</v>
      </c>
      <c r="C122" s="382" t="s">
        <v>212</v>
      </c>
      <c r="D122" s="383" t="s">
        <v>99</v>
      </c>
      <c r="E122" s="384">
        <v>39742</v>
      </c>
      <c r="F122" s="378">
        <f t="shared" si="8"/>
        <v>9</v>
      </c>
      <c r="G122" s="378" t="str">
        <f t="shared" si="9"/>
        <v>9 Years</v>
      </c>
      <c r="H122" s="385" t="s">
        <v>44</v>
      </c>
    </row>
    <row r="123" spans="1:8">
      <c r="A123" s="136">
        <f t="shared" si="11"/>
        <v>119</v>
      </c>
      <c r="B123" s="136" t="str">
        <f t="shared" si="10"/>
        <v>119:Bishops Stortford</v>
      </c>
      <c r="C123" s="382" t="s">
        <v>213</v>
      </c>
      <c r="D123" s="383" t="s">
        <v>99</v>
      </c>
      <c r="E123" s="384">
        <v>39765</v>
      </c>
      <c r="F123" s="378">
        <f t="shared" si="8"/>
        <v>9</v>
      </c>
      <c r="G123" s="378" t="str">
        <f t="shared" si="9"/>
        <v>9 Years</v>
      </c>
      <c r="H123" s="385" t="s">
        <v>44</v>
      </c>
    </row>
    <row r="124" spans="1:8">
      <c r="A124" s="136">
        <f t="shared" si="11"/>
        <v>120</v>
      </c>
      <c r="B124" s="136" t="str">
        <f t="shared" si="10"/>
        <v>120:Bishops Stortford</v>
      </c>
      <c r="C124" s="382" t="s">
        <v>214</v>
      </c>
      <c r="D124" s="383" t="s">
        <v>99</v>
      </c>
      <c r="E124" s="384">
        <v>39800</v>
      </c>
      <c r="F124" s="378">
        <f t="shared" si="8"/>
        <v>9</v>
      </c>
      <c r="G124" s="378" t="str">
        <f t="shared" si="9"/>
        <v>9 Years</v>
      </c>
      <c r="H124" s="385" t="s">
        <v>44</v>
      </c>
    </row>
    <row r="125" spans="1:8">
      <c r="A125" s="136">
        <f t="shared" si="11"/>
        <v>121</v>
      </c>
      <c r="B125" s="136" t="str">
        <f t="shared" si="10"/>
        <v>121:Bishops Stortford</v>
      </c>
      <c r="C125" s="382" t="s">
        <v>215</v>
      </c>
      <c r="D125" s="383" t="s">
        <v>99</v>
      </c>
      <c r="E125" s="384">
        <v>39801</v>
      </c>
      <c r="F125" s="378">
        <f t="shared" si="8"/>
        <v>9</v>
      </c>
      <c r="G125" s="378" t="str">
        <f t="shared" si="9"/>
        <v>9 Years</v>
      </c>
      <c r="H125" s="385" t="s">
        <v>44</v>
      </c>
    </row>
    <row r="126" spans="1:8">
      <c r="A126" s="136">
        <f t="shared" si="11"/>
        <v>122</v>
      </c>
      <c r="B126" s="136" t="str">
        <f t="shared" si="10"/>
        <v>122:Bishops Stortford</v>
      </c>
      <c r="C126" s="382" t="s">
        <v>216</v>
      </c>
      <c r="D126" s="383" t="s">
        <v>99</v>
      </c>
      <c r="E126" s="384">
        <v>39803</v>
      </c>
      <c r="F126" s="378">
        <f t="shared" si="8"/>
        <v>9</v>
      </c>
      <c r="G126" s="378" t="str">
        <f t="shared" si="9"/>
        <v>9 Years</v>
      </c>
      <c r="H126" s="385" t="s">
        <v>44</v>
      </c>
    </row>
    <row r="127" spans="1:8">
      <c r="A127" s="136">
        <f t="shared" si="11"/>
        <v>123</v>
      </c>
      <c r="B127" s="136" t="str">
        <f t="shared" si="10"/>
        <v>123:Bishops Stortford</v>
      </c>
      <c r="C127" s="382" t="s">
        <v>217</v>
      </c>
      <c r="D127" s="383" t="s">
        <v>99</v>
      </c>
      <c r="E127" s="384">
        <v>39876</v>
      </c>
      <c r="F127" s="378">
        <f t="shared" si="8"/>
        <v>9</v>
      </c>
      <c r="G127" s="378" t="str">
        <f t="shared" si="9"/>
        <v>9 Years</v>
      </c>
      <c r="H127" s="385" t="s">
        <v>44</v>
      </c>
    </row>
    <row r="128" spans="1:8">
      <c r="A128" s="136">
        <f t="shared" si="11"/>
        <v>124</v>
      </c>
      <c r="B128" s="136" t="str">
        <f t="shared" si="10"/>
        <v>124:Bishops Stortford</v>
      </c>
      <c r="C128" s="382" t="s">
        <v>218</v>
      </c>
      <c r="D128" s="383" t="s">
        <v>99</v>
      </c>
      <c r="E128" s="384">
        <v>39888</v>
      </c>
      <c r="F128" s="378">
        <f t="shared" si="8"/>
        <v>9</v>
      </c>
      <c r="G128" s="378" t="str">
        <f t="shared" si="9"/>
        <v>9 Years</v>
      </c>
      <c r="H128" s="385" t="s">
        <v>44</v>
      </c>
    </row>
    <row r="129" spans="1:8">
      <c r="A129" s="136">
        <f t="shared" si="11"/>
        <v>125</v>
      </c>
      <c r="B129" s="136" t="str">
        <f t="shared" si="10"/>
        <v>125:Bishops Stortford</v>
      </c>
      <c r="C129" s="382" t="s">
        <v>219</v>
      </c>
      <c r="D129" s="383" t="s">
        <v>99</v>
      </c>
      <c r="E129" s="384">
        <v>39960</v>
      </c>
      <c r="F129" s="378">
        <f t="shared" si="8"/>
        <v>9</v>
      </c>
      <c r="G129" s="378" t="str">
        <f t="shared" si="9"/>
        <v>9 Years</v>
      </c>
      <c r="H129" s="385" t="s">
        <v>44</v>
      </c>
    </row>
    <row r="130" spans="1:8">
      <c r="A130" s="136">
        <f t="shared" si="11"/>
        <v>126</v>
      </c>
      <c r="B130" s="136" t="str">
        <f t="shared" si="10"/>
        <v>126:Bishops Stortford</v>
      </c>
      <c r="C130" s="382" t="s">
        <v>220</v>
      </c>
      <c r="D130" s="383" t="s">
        <v>123</v>
      </c>
      <c r="E130" s="384">
        <v>39877</v>
      </c>
      <c r="F130" s="378">
        <f t="shared" si="8"/>
        <v>9</v>
      </c>
      <c r="G130" s="378" t="str">
        <f t="shared" si="9"/>
        <v>9 Years</v>
      </c>
      <c r="H130" s="385" t="s">
        <v>44</v>
      </c>
    </row>
    <row r="131" spans="1:8">
      <c r="A131" s="136">
        <f t="shared" si="11"/>
        <v>127</v>
      </c>
      <c r="B131" s="136" t="str">
        <f t="shared" si="10"/>
        <v>127:Bishops Stortford</v>
      </c>
      <c r="C131" s="382" t="s">
        <v>221</v>
      </c>
      <c r="D131" s="383" t="s">
        <v>123</v>
      </c>
      <c r="E131" s="384">
        <v>39696</v>
      </c>
      <c r="F131" s="378">
        <f t="shared" si="8"/>
        <v>9</v>
      </c>
      <c r="G131" s="378" t="str">
        <f t="shared" si="9"/>
        <v>9 Years</v>
      </c>
      <c r="H131" s="385" t="s">
        <v>44</v>
      </c>
    </row>
    <row r="132" spans="1:8">
      <c r="A132" s="136">
        <f t="shared" si="11"/>
        <v>128</v>
      </c>
      <c r="B132" s="136" t="str">
        <f t="shared" si="10"/>
        <v>128:Bishops Stortford</v>
      </c>
      <c r="C132" s="382" t="s">
        <v>222</v>
      </c>
      <c r="D132" s="383" t="s">
        <v>123</v>
      </c>
      <c r="E132" s="384">
        <v>39966</v>
      </c>
      <c r="F132" s="378">
        <f t="shared" si="8"/>
        <v>9</v>
      </c>
      <c r="G132" s="378" t="str">
        <f t="shared" si="9"/>
        <v>9 Years</v>
      </c>
      <c r="H132" s="385" t="s">
        <v>44</v>
      </c>
    </row>
    <row r="133" spans="1:8">
      <c r="A133" s="136">
        <f t="shared" si="11"/>
        <v>129</v>
      </c>
      <c r="B133" s="136" t="str">
        <f t="shared" si="10"/>
        <v>129:Bishops Stortford</v>
      </c>
      <c r="C133" s="382" t="s">
        <v>223</v>
      </c>
      <c r="D133" s="383" t="s">
        <v>123</v>
      </c>
      <c r="E133" s="384">
        <v>39941</v>
      </c>
      <c r="F133" s="378">
        <f t="shared" si="8"/>
        <v>9</v>
      </c>
      <c r="G133" s="378" t="str">
        <f t="shared" si="9"/>
        <v>9 Years</v>
      </c>
      <c r="H133" s="385" t="s">
        <v>44</v>
      </c>
    </row>
    <row r="134" spans="1:8">
      <c r="A134" s="136">
        <f t="shared" si="11"/>
        <v>130</v>
      </c>
      <c r="B134" s="136" t="str">
        <f t="shared" si="10"/>
        <v>130:Bishops Stortford</v>
      </c>
      <c r="C134" s="382" t="s">
        <v>224</v>
      </c>
      <c r="D134" s="383" t="s">
        <v>123</v>
      </c>
      <c r="E134" s="384">
        <v>39666</v>
      </c>
      <c r="F134" s="378">
        <f t="shared" si="8"/>
        <v>9</v>
      </c>
      <c r="G134" s="378" t="str">
        <f t="shared" si="9"/>
        <v>9 Years</v>
      </c>
      <c r="H134" s="385" t="s">
        <v>44</v>
      </c>
    </row>
    <row r="135" spans="1:8">
      <c r="A135" s="136">
        <f t="shared" si="11"/>
        <v>131</v>
      </c>
      <c r="B135" s="136" t="str">
        <f t="shared" si="10"/>
        <v>131:Bishops Stortford</v>
      </c>
      <c r="C135" s="382" t="s">
        <v>225</v>
      </c>
      <c r="D135" s="383" t="s">
        <v>123</v>
      </c>
      <c r="E135" s="384">
        <v>39881</v>
      </c>
      <c r="F135" s="378">
        <f t="shared" si="8"/>
        <v>9</v>
      </c>
      <c r="G135" s="378" t="str">
        <f t="shared" si="9"/>
        <v>9 Years</v>
      </c>
      <c r="H135" s="385" t="s">
        <v>44</v>
      </c>
    </row>
    <row r="136" spans="1:8">
      <c r="A136" s="136">
        <f t="shared" si="11"/>
        <v>132</v>
      </c>
      <c r="B136" s="136" t="str">
        <f t="shared" si="10"/>
        <v>132:Bishops Stortford</v>
      </c>
      <c r="C136" s="382" t="s">
        <v>226</v>
      </c>
      <c r="D136" s="383" t="s">
        <v>123</v>
      </c>
      <c r="E136" s="384">
        <v>39982</v>
      </c>
      <c r="F136" s="378">
        <f t="shared" si="8"/>
        <v>9</v>
      </c>
      <c r="G136" s="378" t="str">
        <f t="shared" si="9"/>
        <v>9 Years</v>
      </c>
      <c r="H136" s="385" t="s">
        <v>44</v>
      </c>
    </row>
    <row r="137" spans="1:8">
      <c r="A137" s="136">
        <f t="shared" si="11"/>
        <v>133</v>
      </c>
      <c r="B137" s="136" t="str">
        <f t="shared" ref="B137:B200" si="12">TEXT(A137, "#0") &amp; ":" &amp; TRIM(H137)</f>
        <v>133:Bishops Stortford</v>
      </c>
      <c r="C137" s="382" t="s">
        <v>227</v>
      </c>
      <c r="D137" s="383" t="s">
        <v>123</v>
      </c>
      <c r="E137" s="384">
        <v>39776</v>
      </c>
      <c r="F137" s="378">
        <f t="shared" ref="F137:F200" si="13">IF(TRIM(E137)="",0,IF(AgeAtDate=0,0,IF(E137=0,0,IF(COUNTBLANK(E137)=1,"",DATEDIF(E137,AgeAtDate,"y")))))</f>
        <v>9</v>
      </c>
      <c r="G137" s="378" t="str">
        <f t="shared" ref="G137:G200" si="14">IF(ISBLANK(E137),"",IF(HSL_Format="Majors",IF(F137 &lt; 9, "To Young", IF(F137 &gt; 15, VLOOKUP(99,MajorsAGRev, 2,0),VLOOKUP(F137,MajorsAGRev, 2,0))), IF(F137 &lt; 9, "To Young", IF(F137&gt;12, "To Old", VLOOKUP(F137,PeanutsAGRev,2,0)))))</f>
        <v>9 Years</v>
      </c>
      <c r="H137" s="385" t="s">
        <v>44</v>
      </c>
    </row>
    <row r="138" spans="1:8">
      <c r="A138" s="136">
        <f t="shared" ref="A138:A201" si="15">A137+1</f>
        <v>134</v>
      </c>
      <c r="B138" s="136" t="str">
        <f t="shared" si="12"/>
        <v>134:Bishops Stortford</v>
      </c>
      <c r="C138" s="382" t="s">
        <v>228</v>
      </c>
      <c r="D138" s="383" t="s">
        <v>123</v>
      </c>
      <c r="E138" s="384">
        <v>39690</v>
      </c>
      <c r="F138" s="378">
        <f t="shared" si="13"/>
        <v>9</v>
      </c>
      <c r="G138" s="378" t="str">
        <f t="shared" si="14"/>
        <v>9 Years</v>
      </c>
      <c r="H138" s="385" t="s">
        <v>44</v>
      </c>
    </row>
    <row r="139" spans="1:8">
      <c r="A139" s="136">
        <f t="shared" si="15"/>
        <v>135</v>
      </c>
      <c r="B139" s="136" t="str">
        <f t="shared" si="12"/>
        <v>135:Bishops Stortford</v>
      </c>
      <c r="C139" s="382" t="s">
        <v>229</v>
      </c>
      <c r="D139" s="383" t="s">
        <v>123</v>
      </c>
      <c r="E139" s="384">
        <v>39956</v>
      </c>
      <c r="F139" s="378">
        <f t="shared" si="13"/>
        <v>9</v>
      </c>
      <c r="G139" s="378" t="str">
        <f t="shared" si="14"/>
        <v>9 Years</v>
      </c>
      <c r="H139" s="385" t="s">
        <v>44</v>
      </c>
    </row>
    <row r="140" spans="1:8">
      <c r="A140" s="136">
        <f t="shared" si="15"/>
        <v>136</v>
      </c>
      <c r="B140" s="136" t="str">
        <f t="shared" si="12"/>
        <v>136:Bishops Stortford</v>
      </c>
      <c r="C140" s="382" t="s">
        <v>230</v>
      </c>
      <c r="D140" s="383" t="s">
        <v>123</v>
      </c>
      <c r="E140" s="384">
        <v>39669</v>
      </c>
      <c r="F140" s="378">
        <f t="shared" si="13"/>
        <v>9</v>
      </c>
      <c r="G140" s="378" t="str">
        <f t="shared" si="14"/>
        <v>9 Years</v>
      </c>
      <c r="H140" s="385" t="s">
        <v>44</v>
      </c>
    </row>
    <row r="141" spans="1:8">
      <c r="A141" s="136">
        <f t="shared" si="15"/>
        <v>137</v>
      </c>
      <c r="B141" s="136" t="str">
        <f t="shared" si="12"/>
        <v>137:Bishops Stortford</v>
      </c>
      <c r="C141" s="382" t="s">
        <v>231</v>
      </c>
      <c r="D141" s="383" t="s">
        <v>123</v>
      </c>
      <c r="E141" s="384">
        <v>39825</v>
      </c>
      <c r="F141" s="378">
        <f t="shared" si="13"/>
        <v>9</v>
      </c>
      <c r="G141" s="378" t="str">
        <f t="shared" si="14"/>
        <v>9 Years</v>
      </c>
      <c r="H141" s="385" t="s">
        <v>44</v>
      </c>
    </row>
    <row r="142" spans="1:8">
      <c r="A142" s="136">
        <f t="shared" si="15"/>
        <v>138</v>
      </c>
      <c r="B142" s="136" t="str">
        <f t="shared" si="12"/>
        <v>138:Bishops Stortford</v>
      </c>
      <c r="C142" s="382" t="s">
        <v>232</v>
      </c>
      <c r="D142" s="383" t="s">
        <v>99</v>
      </c>
      <c r="E142" s="384">
        <v>39606</v>
      </c>
      <c r="F142" s="378">
        <f t="shared" si="13"/>
        <v>10</v>
      </c>
      <c r="G142" s="378" t="str">
        <f t="shared" si="14"/>
        <v>Under 11s</v>
      </c>
      <c r="H142" s="385" t="s">
        <v>44</v>
      </c>
    </row>
    <row r="143" spans="1:8">
      <c r="A143" s="136">
        <f t="shared" si="15"/>
        <v>139</v>
      </c>
      <c r="B143" s="136" t="str">
        <f t="shared" si="12"/>
        <v>139:Bishops Stortford</v>
      </c>
      <c r="C143" s="382" t="s">
        <v>233</v>
      </c>
      <c r="D143" s="383" t="s">
        <v>99</v>
      </c>
      <c r="E143" s="384">
        <v>39605</v>
      </c>
      <c r="F143" s="378">
        <f t="shared" si="13"/>
        <v>10</v>
      </c>
      <c r="G143" s="378" t="str">
        <f t="shared" si="14"/>
        <v>Under 11s</v>
      </c>
      <c r="H143" s="385" t="s">
        <v>44</v>
      </c>
    </row>
    <row r="144" spans="1:8">
      <c r="A144" s="136">
        <f t="shared" si="15"/>
        <v>140</v>
      </c>
      <c r="B144" s="136" t="str">
        <f t="shared" si="12"/>
        <v>140:Bishops Stortford</v>
      </c>
      <c r="C144" s="382" t="s">
        <v>234</v>
      </c>
      <c r="D144" s="383" t="s">
        <v>99</v>
      </c>
      <c r="E144" s="384">
        <v>39419</v>
      </c>
      <c r="F144" s="378">
        <f t="shared" si="13"/>
        <v>10</v>
      </c>
      <c r="G144" s="378" t="str">
        <f t="shared" si="14"/>
        <v>Under 11s</v>
      </c>
      <c r="H144" s="385" t="s">
        <v>44</v>
      </c>
    </row>
    <row r="145" spans="1:8">
      <c r="A145" s="136">
        <f t="shared" si="15"/>
        <v>141</v>
      </c>
      <c r="B145" s="136" t="str">
        <f t="shared" si="12"/>
        <v>141:Bishops Stortford</v>
      </c>
      <c r="C145" s="382" t="s">
        <v>235</v>
      </c>
      <c r="D145" s="383" t="s">
        <v>99</v>
      </c>
      <c r="E145" s="384">
        <v>39624</v>
      </c>
      <c r="F145" s="378">
        <f t="shared" si="13"/>
        <v>10</v>
      </c>
      <c r="G145" s="378" t="str">
        <f t="shared" si="14"/>
        <v>Under 11s</v>
      </c>
      <c r="H145" s="385" t="s">
        <v>44</v>
      </c>
    </row>
    <row r="146" spans="1:8">
      <c r="A146" s="136">
        <f t="shared" si="15"/>
        <v>142</v>
      </c>
      <c r="B146" s="136" t="str">
        <f t="shared" si="12"/>
        <v>142:Bishops Stortford</v>
      </c>
      <c r="C146" s="382" t="s">
        <v>236</v>
      </c>
      <c r="D146" s="383" t="s">
        <v>99</v>
      </c>
      <c r="E146" s="384">
        <v>39428</v>
      </c>
      <c r="F146" s="378">
        <f t="shared" si="13"/>
        <v>10</v>
      </c>
      <c r="G146" s="378" t="str">
        <f t="shared" si="14"/>
        <v>Under 11s</v>
      </c>
      <c r="H146" s="385" t="s">
        <v>44</v>
      </c>
    </row>
    <row r="147" spans="1:8">
      <c r="A147" s="136">
        <f t="shared" si="15"/>
        <v>143</v>
      </c>
      <c r="B147" s="136" t="str">
        <f t="shared" si="12"/>
        <v>143:Bishops Stortford</v>
      </c>
      <c r="C147" s="382" t="s">
        <v>237</v>
      </c>
      <c r="D147" s="383" t="s">
        <v>99</v>
      </c>
      <c r="E147" s="384">
        <v>39557</v>
      </c>
      <c r="F147" s="378">
        <f t="shared" si="13"/>
        <v>10</v>
      </c>
      <c r="G147" s="378" t="str">
        <f t="shared" si="14"/>
        <v>Under 11s</v>
      </c>
      <c r="H147" s="385" t="s">
        <v>44</v>
      </c>
    </row>
    <row r="148" spans="1:8">
      <c r="A148" s="136">
        <f t="shared" si="15"/>
        <v>144</v>
      </c>
      <c r="B148" s="136" t="str">
        <f t="shared" si="12"/>
        <v>144:Bishops Stortford</v>
      </c>
      <c r="C148" s="382" t="s">
        <v>238</v>
      </c>
      <c r="D148" s="383" t="s">
        <v>99</v>
      </c>
      <c r="E148" s="384">
        <v>39268</v>
      </c>
      <c r="F148" s="378">
        <f t="shared" si="13"/>
        <v>10</v>
      </c>
      <c r="G148" s="378" t="str">
        <f t="shared" si="14"/>
        <v>Under 11s</v>
      </c>
      <c r="H148" s="385" t="s">
        <v>44</v>
      </c>
    </row>
    <row r="149" spans="1:8">
      <c r="A149" s="136">
        <f t="shared" si="15"/>
        <v>145</v>
      </c>
      <c r="B149" s="136" t="str">
        <f t="shared" si="12"/>
        <v>145:Bishops Stortford</v>
      </c>
      <c r="C149" s="382" t="s">
        <v>239</v>
      </c>
      <c r="D149" s="383" t="s">
        <v>99</v>
      </c>
      <c r="E149" s="384">
        <v>39291</v>
      </c>
      <c r="F149" s="378">
        <f t="shared" si="13"/>
        <v>10</v>
      </c>
      <c r="G149" s="378" t="str">
        <f t="shared" si="14"/>
        <v>Under 11s</v>
      </c>
      <c r="H149" s="385" t="s">
        <v>44</v>
      </c>
    </row>
    <row r="150" spans="1:8">
      <c r="A150" s="136">
        <f t="shared" si="15"/>
        <v>146</v>
      </c>
      <c r="B150" s="136" t="str">
        <f t="shared" si="12"/>
        <v>146:Bishops Stortford</v>
      </c>
      <c r="C150" s="382" t="s">
        <v>240</v>
      </c>
      <c r="D150" s="383" t="s">
        <v>99</v>
      </c>
      <c r="E150" s="384">
        <v>39450</v>
      </c>
      <c r="F150" s="378">
        <f t="shared" si="13"/>
        <v>10</v>
      </c>
      <c r="G150" s="378" t="str">
        <f t="shared" si="14"/>
        <v>Under 11s</v>
      </c>
      <c r="H150" s="385" t="s">
        <v>44</v>
      </c>
    </row>
    <row r="151" spans="1:8">
      <c r="A151" s="136">
        <f t="shared" si="15"/>
        <v>147</v>
      </c>
      <c r="B151" s="136" t="str">
        <f t="shared" si="12"/>
        <v>147:Bishops Stortford</v>
      </c>
      <c r="C151" s="382" t="s">
        <v>241</v>
      </c>
      <c r="D151" s="383" t="s">
        <v>99</v>
      </c>
      <c r="E151" s="384">
        <v>39381</v>
      </c>
      <c r="F151" s="378">
        <f t="shared" si="13"/>
        <v>10</v>
      </c>
      <c r="G151" s="378" t="str">
        <f t="shared" si="14"/>
        <v>Under 11s</v>
      </c>
      <c r="H151" s="385" t="s">
        <v>44</v>
      </c>
    </row>
    <row r="152" spans="1:8">
      <c r="A152" s="136">
        <f t="shared" si="15"/>
        <v>148</v>
      </c>
      <c r="B152" s="136" t="str">
        <f t="shared" si="12"/>
        <v>148:Bishops Stortford</v>
      </c>
      <c r="C152" s="382" t="s">
        <v>242</v>
      </c>
      <c r="D152" s="383" t="s">
        <v>99</v>
      </c>
      <c r="E152" s="384">
        <v>39520</v>
      </c>
      <c r="F152" s="378">
        <f t="shared" si="13"/>
        <v>10</v>
      </c>
      <c r="G152" s="378" t="str">
        <f t="shared" si="14"/>
        <v>Under 11s</v>
      </c>
      <c r="H152" s="385" t="s">
        <v>44</v>
      </c>
    </row>
    <row r="153" spans="1:8">
      <c r="A153" s="136">
        <f t="shared" si="15"/>
        <v>149</v>
      </c>
      <c r="B153" s="136" t="str">
        <f t="shared" si="12"/>
        <v>149:Bishops Stortford</v>
      </c>
      <c r="C153" s="382" t="s">
        <v>243</v>
      </c>
      <c r="D153" s="383" t="s">
        <v>99</v>
      </c>
      <c r="E153" s="384">
        <v>39627</v>
      </c>
      <c r="F153" s="378">
        <f t="shared" si="13"/>
        <v>10</v>
      </c>
      <c r="G153" s="378" t="str">
        <f t="shared" si="14"/>
        <v>Under 11s</v>
      </c>
      <c r="H153" s="385" t="s">
        <v>44</v>
      </c>
    </row>
    <row r="154" spans="1:8">
      <c r="A154" s="136">
        <f t="shared" si="15"/>
        <v>150</v>
      </c>
      <c r="B154" s="136" t="str">
        <f t="shared" si="12"/>
        <v>150:Bishops Stortford</v>
      </c>
      <c r="C154" s="382" t="s">
        <v>244</v>
      </c>
      <c r="D154" s="383" t="s">
        <v>99</v>
      </c>
      <c r="E154" s="384">
        <v>39338</v>
      </c>
      <c r="F154" s="378">
        <f t="shared" si="13"/>
        <v>10</v>
      </c>
      <c r="G154" s="378" t="str">
        <f t="shared" si="14"/>
        <v>Under 11s</v>
      </c>
      <c r="H154" s="385" t="s">
        <v>44</v>
      </c>
    </row>
    <row r="155" spans="1:8">
      <c r="A155" s="136">
        <f t="shared" si="15"/>
        <v>151</v>
      </c>
      <c r="B155" s="136" t="str">
        <f t="shared" si="12"/>
        <v>151:Bishops Stortford</v>
      </c>
      <c r="C155" s="382" t="s">
        <v>245</v>
      </c>
      <c r="D155" s="383" t="s">
        <v>99</v>
      </c>
      <c r="E155" s="384">
        <v>39598</v>
      </c>
      <c r="F155" s="378">
        <f t="shared" si="13"/>
        <v>10</v>
      </c>
      <c r="G155" s="378" t="str">
        <f t="shared" si="14"/>
        <v>Under 11s</v>
      </c>
      <c r="H155" s="385" t="s">
        <v>44</v>
      </c>
    </row>
    <row r="156" spans="1:8">
      <c r="A156" s="136">
        <f t="shared" si="15"/>
        <v>152</v>
      </c>
      <c r="B156" s="136" t="str">
        <f t="shared" si="12"/>
        <v>152:Bishops Stortford</v>
      </c>
      <c r="C156" s="382" t="s">
        <v>246</v>
      </c>
      <c r="D156" s="383" t="s">
        <v>99</v>
      </c>
      <c r="E156" s="384">
        <v>39470</v>
      </c>
      <c r="F156" s="378">
        <f t="shared" si="13"/>
        <v>10</v>
      </c>
      <c r="G156" s="378" t="str">
        <f t="shared" si="14"/>
        <v>Under 11s</v>
      </c>
      <c r="H156" s="385" t="s">
        <v>44</v>
      </c>
    </row>
    <row r="157" spans="1:8">
      <c r="A157" s="136">
        <f t="shared" si="15"/>
        <v>153</v>
      </c>
      <c r="B157" s="136" t="str">
        <f t="shared" si="12"/>
        <v>153:Bishops Stortford</v>
      </c>
      <c r="C157" s="382" t="s">
        <v>247</v>
      </c>
      <c r="D157" s="383" t="s">
        <v>99</v>
      </c>
      <c r="E157" s="384">
        <v>39533</v>
      </c>
      <c r="F157" s="378">
        <f t="shared" si="13"/>
        <v>10</v>
      </c>
      <c r="G157" s="378" t="str">
        <f t="shared" si="14"/>
        <v>Under 11s</v>
      </c>
      <c r="H157" s="385" t="s">
        <v>44</v>
      </c>
    </row>
    <row r="158" spans="1:8">
      <c r="A158" s="136">
        <f t="shared" si="15"/>
        <v>154</v>
      </c>
      <c r="B158" s="136" t="str">
        <f t="shared" si="12"/>
        <v>154:Bishops Stortford</v>
      </c>
      <c r="C158" s="382" t="s">
        <v>248</v>
      </c>
      <c r="D158" s="383" t="s">
        <v>99</v>
      </c>
      <c r="E158" s="384">
        <v>39403</v>
      </c>
      <c r="F158" s="378">
        <f t="shared" si="13"/>
        <v>10</v>
      </c>
      <c r="G158" s="378" t="str">
        <f t="shared" si="14"/>
        <v>Under 11s</v>
      </c>
      <c r="H158" s="385" t="s">
        <v>44</v>
      </c>
    </row>
    <row r="159" spans="1:8">
      <c r="A159" s="136">
        <f t="shared" si="15"/>
        <v>155</v>
      </c>
      <c r="B159" s="136" t="str">
        <f t="shared" si="12"/>
        <v>155:Bishops Stortford</v>
      </c>
      <c r="C159" s="382" t="s">
        <v>249</v>
      </c>
      <c r="D159" s="383" t="s">
        <v>99</v>
      </c>
      <c r="E159" s="384">
        <v>39344</v>
      </c>
      <c r="F159" s="378">
        <f t="shared" si="13"/>
        <v>10</v>
      </c>
      <c r="G159" s="378" t="str">
        <f t="shared" si="14"/>
        <v>Under 11s</v>
      </c>
      <c r="H159" s="385" t="s">
        <v>44</v>
      </c>
    </row>
    <row r="160" spans="1:8">
      <c r="A160" s="136">
        <f t="shared" si="15"/>
        <v>156</v>
      </c>
      <c r="B160" s="136" t="str">
        <f t="shared" si="12"/>
        <v>156:Bishops Stortford</v>
      </c>
      <c r="C160" s="382" t="s">
        <v>250</v>
      </c>
      <c r="D160" s="383" t="s">
        <v>123</v>
      </c>
      <c r="E160" s="384">
        <v>39392</v>
      </c>
      <c r="F160" s="378">
        <f t="shared" si="13"/>
        <v>10</v>
      </c>
      <c r="G160" s="378" t="str">
        <f t="shared" si="14"/>
        <v>Under 11s</v>
      </c>
      <c r="H160" s="385" t="s">
        <v>44</v>
      </c>
    </row>
    <row r="161" spans="1:8">
      <c r="A161" s="136">
        <f t="shared" si="15"/>
        <v>157</v>
      </c>
      <c r="B161" s="136" t="str">
        <f t="shared" si="12"/>
        <v>157:Bishops Stortford</v>
      </c>
      <c r="C161" s="382" t="s">
        <v>251</v>
      </c>
      <c r="D161" s="383" t="s">
        <v>123</v>
      </c>
      <c r="E161" s="384">
        <v>39434</v>
      </c>
      <c r="F161" s="378">
        <f t="shared" si="13"/>
        <v>10</v>
      </c>
      <c r="G161" s="378" t="str">
        <f t="shared" si="14"/>
        <v>Under 11s</v>
      </c>
      <c r="H161" s="385" t="s">
        <v>44</v>
      </c>
    </row>
    <row r="162" spans="1:8">
      <c r="A162" s="136">
        <f t="shared" si="15"/>
        <v>158</v>
      </c>
      <c r="B162" s="136" t="str">
        <f t="shared" si="12"/>
        <v>158:Bishops Stortford</v>
      </c>
      <c r="C162" s="382" t="s">
        <v>252</v>
      </c>
      <c r="D162" s="383" t="s">
        <v>123</v>
      </c>
      <c r="E162" s="384">
        <v>39489</v>
      </c>
      <c r="F162" s="378">
        <f t="shared" si="13"/>
        <v>10</v>
      </c>
      <c r="G162" s="378" t="str">
        <f t="shared" si="14"/>
        <v>Under 11s</v>
      </c>
      <c r="H162" s="385" t="s">
        <v>44</v>
      </c>
    </row>
    <row r="163" spans="1:8">
      <c r="A163" s="136">
        <f t="shared" si="15"/>
        <v>159</v>
      </c>
      <c r="B163" s="136" t="str">
        <f t="shared" si="12"/>
        <v>159:Bishops Stortford</v>
      </c>
      <c r="C163" s="382" t="s">
        <v>253</v>
      </c>
      <c r="D163" s="383" t="s">
        <v>123</v>
      </c>
      <c r="E163" s="384">
        <v>39464</v>
      </c>
      <c r="F163" s="378">
        <f t="shared" si="13"/>
        <v>10</v>
      </c>
      <c r="G163" s="378" t="str">
        <f t="shared" si="14"/>
        <v>Under 11s</v>
      </c>
      <c r="H163" s="385" t="s">
        <v>44</v>
      </c>
    </row>
    <row r="164" spans="1:8">
      <c r="A164" s="136">
        <f t="shared" si="15"/>
        <v>160</v>
      </c>
      <c r="B164" s="136" t="str">
        <f t="shared" si="12"/>
        <v>160:Bishops Stortford</v>
      </c>
      <c r="C164" s="382" t="s">
        <v>254</v>
      </c>
      <c r="D164" s="383" t="s">
        <v>123</v>
      </c>
      <c r="E164" s="384">
        <v>39337</v>
      </c>
      <c r="F164" s="378">
        <f t="shared" si="13"/>
        <v>10</v>
      </c>
      <c r="G164" s="378" t="str">
        <f t="shared" si="14"/>
        <v>Under 11s</v>
      </c>
      <c r="H164" s="385" t="s">
        <v>44</v>
      </c>
    </row>
    <row r="165" spans="1:8">
      <c r="A165" s="136">
        <f t="shared" si="15"/>
        <v>161</v>
      </c>
      <c r="B165" s="136" t="str">
        <f t="shared" si="12"/>
        <v>161:Bishops Stortford</v>
      </c>
      <c r="C165" s="382" t="s">
        <v>255</v>
      </c>
      <c r="D165" s="383" t="s">
        <v>123</v>
      </c>
      <c r="E165" s="384">
        <v>39487</v>
      </c>
      <c r="F165" s="378">
        <f t="shared" si="13"/>
        <v>10</v>
      </c>
      <c r="G165" s="378" t="str">
        <f t="shared" si="14"/>
        <v>Under 11s</v>
      </c>
      <c r="H165" s="385" t="s">
        <v>44</v>
      </c>
    </row>
    <row r="166" spans="1:8">
      <c r="A166" s="136">
        <f t="shared" si="15"/>
        <v>162</v>
      </c>
      <c r="B166" s="136" t="str">
        <f t="shared" si="12"/>
        <v>162:Bishops Stortford</v>
      </c>
      <c r="C166" s="382" t="s">
        <v>256</v>
      </c>
      <c r="D166" s="383" t="s">
        <v>123</v>
      </c>
      <c r="E166" s="384">
        <v>39624</v>
      </c>
      <c r="F166" s="378">
        <f t="shared" si="13"/>
        <v>10</v>
      </c>
      <c r="G166" s="378" t="str">
        <f t="shared" si="14"/>
        <v>Under 11s</v>
      </c>
      <c r="H166" s="385" t="s">
        <v>44</v>
      </c>
    </row>
    <row r="167" spans="1:8">
      <c r="A167" s="136">
        <f t="shared" si="15"/>
        <v>163</v>
      </c>
      <c r="B167" s="136" t="str">
        <f t="shared" si="12"/>
        <v>163:Bishops Stortford</v>
      </c>
      <c r="C167" s="382" t="s">
        <v>257</v>
      </c>
      <c r="D167" s="383" t="s">
        <v>123</v>
      </c>
      <c r="E167" s="384">
        <v>39303</v>
      </c>
      <c r="F167" s="378">
        <f t="shared" si="13"/>
        <v>10</v>
      </c>
      <c r="G167" s="378" t="str">
        <f t="shared" si="14"/>
        <v>Under 11s</v>
      </c>
      <c r="H167" s="385" t="s">
        <v>44</v>
      </c>
    </row>
    <row r="168" spans="1:8">
      <c r="A168" s="136">
        <f t="shared" si="15"/>
        <v>164</v>
      </c>
      <c r="B168" s="136" t="str">
        <f t="shared" si="12"/>
        <v>164:Bishops Stortford</v>
      </c>
      <c r="C168" s="382" t="s">
        <v>258</v>
      </c>
      <c r="D168" s="383" t="s">
        <v>123</v>
      </c>
      <c r="E168" s="384">
        <v>39624</v>
      </c>
      <c r="F168" s="378">
        <f t="shared" si="13"/>
        <v>10</v>
      </c>
      <c r="G168" s="378" t="str">
        <f t="shared" si="14"/>
        <v>Under 11s</v>
      </c>
      <c r="H168" s="385" t="s">
        <v>44</v>
      </c>
    </row>
    <row r="169" spans="1:8">
      <c r="A169" s="136">
        <f t="shared" si="15"/>
        <v>165</v>
      </c>
      <c r="B169" s="136" t="str">
        <f t="shared" si="12"/>
        <v>165:Bishops Stortford</v>
      </c>
      <c r="C169" s="382" t="s">
        <v>259</v>
      </c>
      <c r="D169" s="383" t="s">
        <v>123</v>
      </c>
      <c r="E169" s="384">
        <v>39314</v>
      </c>
      <c r="F169" s="378">
        <f t="shared" si="13"/>
        <v>10</v>
      </c>
      <c r="G169" s="378" t="str">
        <f t="shared" si="14"/>
        <v>Under 11s</v>
      </c>
      <c r="H169" s="385" t="s">
        <v>44</v>
      </c>
    </row>
    <row r="170" spans="1:8">
      <c r="A170" s="136">
        <f t="shared" si="15"/>
        <v>166</v>
      </c>
      <c r="B170" s="136" t="str">
        <f t="shared" si="12"/>
        <v>166:Bishops Stortford</v>
      </c>
      <c r="C170" s="382" t="s">
        <v>260</v>
      </c>
      <c r="D170" s="383" t="s">
        <v>123</v>
      </c>
      <c r="E170" s="384">
        <v>39490</v>
      </c>
      <c r="F170" s="378">
        <f t="shared" si="13"/>
        <v>10</v>
      </c>
      <c r="G170" s="378" t="str">
        <f t="shared" si="14"/>
        <v>Under 11s</v>
      </c>
      <c r="H170" s="385" t="s">
        <v>44</v>
      </c>
    </row>
    <row r="171" spans="1:8">
      <c r="A171" s="136">
        <f t="shared" si="15"/>
        <v>167</v>
      </c>
      <c r="B171" s="136" t="str">
        <f t="shared" si="12"/>
        <v>167:Bishops Stortford</v>
      </c>
      <c r="C171" s="382" t="s">
        <v>261</v>
      </c>
      <c r="D171" s="383" t="s">
        <v>99</v>
      </c>
      <c r="E171" s="384">
        <v>38919</v>
      </c>
      <c r="F171" s="378">
        <f t="shared" si="13"/>
        <v>11</v>
      </c>
      <c r="G171" s="378" t="str">
        <f t="shared" si="14"/>
        <v>Under 12s</v>
      </c>
      <c r="H171" s="385" t="s">
        <v>44</v>
      </c>
    </row>
    <row r="172" spans="1:8">
      <c r="A172" s="136">
        <f t="shared" si="15"/>
        <v>168</v>
      </c>
      <c r="B172" s="136" t="str">
        <f t="shared" si="12"/>
        <v>168:Bishops Stortford</v>
      </c>
      <c r="C172" s="382" t="s">
        <v>262</v>
      </c>
      <c r="D172" s="383" t="s">
        <v>99</v>
      </c>
      <c r="E172" s="384">
        <v>39052</v>
      </c>
      <c r="F172" s="378">
        <f t="shared" si="13"/>
        <v>11</v>
      </c>
      <c r="G172" s="378" t="str">
        <f t="shared" si="14"/>
        <v>Under 12s</v>
      </c>
      <c r="H172" s="385" t="s">
        <v>44</v>
      </c>
    </row>
    <row r="173" spans="1:8">
      <c r="A173" s="136">
        <f t="shared" si="15"/>
        <v>169</v>
      </c>
      <c r="B173" s="136" t="str">
        <f t="shared" si="12"/>
        <v>169:Bishops Stortford</v>
      </c>
      <c r="C173" s="382" t="s">
        <v>263</v>
      </c>
      <c r="D173" s="383" t="s">
        <v>99</v>
      </c>
      <c r="E173" s="384">
        <v>39019</v>
      </c>
      <c r="F173" s="378">
        <f t="shared" si="13"/>
        <v>11</v>
      </c>
      <c r="G173" s="378" t="str">
        <f t="shared" si="14"/>
        <v>Under 12s</v>
      </c>
      <c r="H173" s="385" t="s">
        <v>44</v>
      </c>
    </row>
    <row r="174" spans="1:8">
      <c r="A174" s="136">
        <f t="shared" si="15"/>
        <v>170</v>
      </c>
      <c r="B174" s="136" t="str">
        <f t="shared" si="12"/>
        <v>170:Bishops Stortford</v>
      </c>
      <c r="C174" s="382" t="s">
        <v>264</v>
      </c>
      <c r="D174" s="383" t="s">
        <v>99</v>
      </c>
      <c r="E174" s="384">
        <v>39152</v>
      </c>
      <c r="F174" s="378">
        <f t="shared" si="13"/>
        <v>11</v>
      </c>
      <c r="G174" s="378" t="str">
        <f t="shared" si="14"/>
        <v>Under 12s</v>
      </c>
      <c r="H174" s="385" t="s">
        <v>44</v>
      </c>
    </row>
    <row r="175" spans="1:8">
      <c r="A175" s="136">
        <f t="shared" si="15"/>
        <v>171</v>
      </c>
      <c r="B175" s="136" t="str">
        <f t="shared" si="12"/>
        <v>171:Bishops Stortford</v>
      </c>
      <c r="C175" s="382" t="s">
        <v>265</v>
      </c>
      <c r="D175" s="383" t="s">
        <v>99</v>
      </c>
      <c r="E175" s="384">
        <v>39124</v>
      </c>
      <c r="F175" s="378">
        <f t="shared" si="13"/>
        <v>11</v>
      </c>
      <c r="G175" s="378" t="str">
        <f t="shared" si="14"/>
        <v>Under 12s</v>
      </c>
      <c r="H175" s="385" t="s">
        <v>44</v>
      </c>
    </row>
    <row r="176" spans="1:8">
      <c r="A176" s="136">
        <f t="shared" si="15"/>
        <v>172</v>
      </c>
      <c r="B176" s="136" t="str">
        <f t="shared" si="12"/>
        <v>172:Bishops Stortford</v>
      </c>
      <c r="C176" s="382" t="s">
        <v>266</v>
      </c>
      <c r="D176" s="383" t="s">
        <v>99</v>
      </c>
      <c r="E176" s="384">
        <v>38912</v>
      </c>
      <c r="F176" s="378">
        <f t="shared" si="13"/>
        <v>11</v>
      </c>
      <c r="G176" s="378" t="str">
        <f t="shared" si="14"/>
        <v>Under 12s</v>
      </c>
      <c r="H176" s="385" t="s">
        <v>44</v>
      </c>
    </row>
    <row r="177" spans="1:8">
      <c r="A177" s="136">
        <f>A176+1</f>
        <v>173</v>
      </c>
      <c r="B177" s="136" t="str">
        <f t="shared" si="12"/>
        <v>173:Bishops Stortford</v>
      </c>
      <c r="C177" s="382" t="s">
        <v>267</v>
      </c>
      <c r="D177" s="383" t="s">
        <v>99</v>
      </c>
      <c r="E177" s="384">
        <v>39101</v>
      </c>
      <c r="F177" s="378">
        <f t="shared" si="13"/>
        <v>11</v>
      </c>
      <c r="G177" s="378" t="str">
        <f t="shared" si="14"/>
        <v>Under 12s</v>
      </c>
      <c r="H177" s="385" t="s">
        <v>44</v>
      </c>
    </row>
    <row r="178" spans="1:8">
      <c r="A178" s="136">
        <f t="shared" si="15"/>
        <v>174</v>
      </c>
      <c r="B178" s="136" t="str">
        <f t="shared" si="12"/>
        <v>174:Bishops Stortford</v>
      </c>
      <c r="C178" s="382" t="s">
        <v>268</v>
      </c>
      <c r="D178" s="383" t="s">
        <v>99</v>
      </c>
      <c r="E178" s="384">
        <v>39020</v>
      </c>
      <c r="F178" s="378">
        <f t="shared" si="13"/>
        <v>11</v>
      </c>
      <c r="G178" s="378" t="str">
        <f t="shared" si="14"/>
        <v>Under 12s</v>
      </c>
      <c r="H178" s="385" t="s">
        <v>44</v>
      </c>
    </row>
    <row r="179" spans="1:8">
      <c r="A179" s="136">
        <f t="shared" si="15"/>
        <v>175</v>
      </c>
      <c r="B179" s="136" t="str">
        <f t="shared" si="12"/>
        <v>175:Bishops Stortford</v>
      </c>
      <c r="C179" s="382" t="s">
        <v>269</v>
      </c>
      <c r="D179" s="383" t="s">
        <v>99</v>
      </c>
      <c r="E179" s="384">
        <v>39234</v>
      </c>
      <c r="F179" s="378">
        <f t="shared" si="13"/>
        <v>11</v>
      </c>
      <c r="G179" s="378" t="str">
        <f t="shared" si="14"/>
        <v>Under 12s</v>
      </c>
      <c r="H179" s="385" t="s">
        <v>44</v>
      </c>
    </row>
    <row r="180" spans="1:8">
      <c r="A180" s="136">
        <f t="shared" si="15"/>
        <v>176</v>
      </c>
      <c r="B180" s="136" t="str">
        <f t="shared" si="12"/>
        <v>176:Bishops Stortford</v>
      </c>
      <c r="C180" s="382" t="s">
        <v>270</v>
      </c>
      <c r="D180" s="383" t="s">
        <v>99</v>
      </c>
      <c r="E180" s="384">
        <v>38926</v>
      </c>
      <c r="F180" s="378">
        <f t="shared" si="13"/>
        <v>11</v>
      </c>
      <c r="G180" s="378" t="str">
        <f t="shared" si="14"/>
        <v>Under 12s</v>
      </c>
      <c r="H180" s="385" t="s">
        <v>44</v>
      </c>
    </row>
    <row r="181" spans="1:8">
      <c r="A181" s="136">
        <f t="shared" si="15"/>
        <v>177</v>
      </c>
      <c r="B181" s="136" t="str">
        <f t="shared" si="12"/>
        <v>177:Bishops Stortford</v>
      </c>
      <c r="C181" s="382" t="s">
        <v>271</v>
      </c>
      <c r="D181" s="383" t="s">
        <v>99</v>
      </c>
      <c r="E181" s="384">
        <v>39188</v>
      </c>
      <c r="F181" s="378">
        <f t="shared" si="13"/>
        <v>11</v>
      </c>
      <c r="G181" s="378" t="str">
        <f t="shared" si="14"/>
        <v>Under 12s</v>
      </c>
      <c r="H181" s="385" t="s">
        <v>44</v>
      </c>
    </row>
    <row r="182" spans="1:8">
      <c r="A182" s="136">
        <f t="shared" si="15"/>
        <v>178</v>
      </c>
      <c r="B182" s="136" t="str">
        <f t="shared" si="12"/>
        <v>178:Bishops Stortford</v>
      </c>
      <c r="C182" s="382" t="s">
        <v>272</v>
      </c>
      <c r="D182" s="383" t="s">
        <v>99</v>
      </c>
      <c r="E182" s="384">
        <v>38918</v>
      </c>
      <c r="F182" s="378">
        <f t="shared" si="13"/>
        <v>11</v>
      </c>
      <c r="G182" s="378" t="str">
        <f t="shared" si="14"/>
        <v>Under 12s</v>
      </c>
      <c r="H182" s="385" t="s">
        <v>44</v>
      </c>
    </row>
    <row r="183" spans="1:8">
      <c r="A183" s="136">
        <f t="shared" si="15"/>
        <v>179</v>
      </c>
      <c r="B183" s="136" t="str">
        <f t="shared" si="12"/>
        <v>179:Bishops Stortford</v>
      </c>
      <c r="C183" s="382" t="s">
        <v>273</v>
      </c>
      <c r="D183" s="383" t="s">
        <v>99</v>
      </c>
      <c r="E183" s="384">
        <v>38973</v>
      </c>
      <c r="F183" s="378">
        <f t="shared" si="13"/>
        <v>11</v>
      </c>
      <c r="G183" s="378" t="str">
        <f t="shared" si="14"/>
        <v>Under 12s</v>
      </c>
      <c r="H183" s="385" t="s">
        <v>44</v>
      </c>
    </row>
    <row r="184" spans="1:8">
      <c r="A184" s="136">
        <f t="shared" si="15"/>
        <v>180</v>
      </c>
      <c r="B184" s="136" t="str">
        <f t="shared" si="12"/>
        <v>180:Bishops Stortford</v>
      </c>
      <c r="C184" s="382" t="s">
        <v>274</v>
      </c>
      <c r="D184" s="383" t="s">
        <v>99</v>
      </c>
      <c r="E184" s="384">
        <v>38901</v>
      </c>
      <c r="F184" s="378">
        <f t="shared" si="13"/>
        <v>11</v>
      </c>
      <c r="G184" s="378" t="str">
        <f t="shared" si="14"/>
        <v>Under 12s</v>
      </c>
      <c r="H184" s="385" t="s">
        <v>44</v>
      </c>
    </row>
    <row r="185" spans="1:8">
      <c r="A185" s="136">
        <f t="shared" si="15"/>
        <v>181</v>
      </c>
      <c r="B185" s="136" t="str">
        <f t="shared" si="12"/>
        <v>181:Bishops Stortford</v>
      </c>
      <c r="C185" s="382" t="s">
        <v>275</v>
      </c>
      <c r="D185" s="383" t="s">
        <v>99</v>
      </c>
      <c r="E185" s="384">
        <v>38933</v>
      </c>
      <c r="F185" s="378">
        <f t="shared" si="13"/>
        <v>11</v>
      </c>
      <c r="G185" s="378" t="str">
        <f t="shared" si="14"/>
        <v>Under 12s</v>
      </c>
      <c r="H185" s="385" t="s">
        <v>44</v>
      </c>
    </row>
    <row r="186" spans="1:8">
      <c r="A186" s="136">
        <f t="shared" si="15"/>
        <v>182</v>
      </c>
      <c r="B186" s="136" t="str">
        <f t="shared" si="12"/>
        <v>182:Bishops Stortford</v>
      </c>
      <c r="C186" s="382" t="s">
        <v>276</v>
      </c>
      <c r="D186" s="383" t="s">
        <v>123</v>
      </c>
      <c r="E186" s="384">
        <v>38925</v>
      </c>
      <c r="F186" s="378">
        <f t="shared" si="13"/>
        <v>11</v>
      </c>
      <c r="G186" s="378" t="str">
        <f t="shared" si="14"/>
        <v>Under 12s</v>
      </c>
      <c r="H186" s="385" t="s">
        <v>44</v>
      </c>
    </row>
    <row r="187" spans="1:8">
      <c r="A187" s="136">
        <f t="shared" si="15"/>
        <v>183</v>
      </c>
      <c r="B187" s="136" t="str">
        <f t="shared" si="12"/>
        <v>183:Bishops Stortford</v>
      </c>
      <c r="C187" s="382" t="s">
        <v>277</v>
      </c>
      <c r="D187" s="383" t="s">
        <v>123</v>
      </c>
      <c r="E187" s="384">
        <v>39091</v>
      </c>
      <c r="F187" s="378">
        <f t="shared" si="13"/>
        <v>11</v>
      </c>
      <c r="G187" s="378" t="str">
        <f t="shared" si="14"/>
        <v>Under 12s</v>
      </c>
      <c r="H187" s="385" t="s">
        <v>44</v>
      </c>
    </row>
    <row r="188" spans="1:8">
      <c r="A188" s="136">
        <f t="shared" si="15"/>
        <v>184</v>
      </c>
      <c r="B188" s="136" t="str">
        <f t="shared" si="12"/>
        <v>184:Bishops Stortford</v>
      </c>
      <c r="C188" s="382" t="s">
        <v>278</v>
      </c>
      <c r="D188" s="383" t="s">
        <v>123</v>
      </c>
      <c r="E188" s="384">
        <v>38919</v>
      </c>
      <c r="F188" s="378">
        <f t="shared" si="13"/>
        <v>11</v>
      </c>
      <c r="G188" s="378" t="str">
        <f t="shared" si="14"/>
        <v>Under 12s</v>
      </c>
      <c r="H188" s="385" t="s">
        <v>44</v>
      </c>
    </row>
    <row r="189" spans="1:8">
      <c r="A189" s="136">
        <f t="shared" si="15"/>
        <v>185</v>
      </c>
      <c r="B189" s="136" t="str">
        <f t="shared" si="12"/>
        <v>185:Bishops Stortford</v>
      </c>
      <c r="C189" s="382" t="s">
        <v>279</v>
      </c>
      <c r="D189" s="383" t="s">
        <v>123</v>
      </c>
      <c r="E189" s="384">
        <v>38916</v>
      </c>
      <c r="F189" s="378">
        <f t="shared" si="13"/>
        <v>11</v>
      </c>
      <c r="G189" s="378" t="str">
        <f t="shared" si="14"/>
        <v>Under 12s</v>
      </c>
      <c r="H189" s="385" t="s">
        <v>44</v>
      </c>
    </row>
    <row r="190" spans="1:8">
      <c r="A190" s="136">
        <f t="shared" si="15"/>
        <v>186</v>
      </c>
      <c r="B190" s="136" t="str">
        <f t="shared" si="12"/>
        <v>186:Bishops Stortford</v>
      </c>
      <c r="C190" s="382" t="s">
        <v>280</v>
      </c>
      <c r="D190" s="383" t="s">
        <v>123</v>
      </c>
      <c r="E190" s="384">
        <v>38963</v>
      </c>
      <c r="F190" s="378">
        <f t="shared" si="13"/>
        <v>11</v>
      </c>
      <c r="G190" s="378" t="str">
        <f t="shared" si="14"/>
        <v>Under 12s</v>
      </c>
      <c r="H190" s="385" t="s">
        <v>44</v>
      </c>
    </row>
    <row r="191" spans="1:8">
      <c r="A191" s="136">
        <f t="shared" si="15"/>
        <v>187</v>
      </c>
      <c r="B191" s="136" t="str">
        <f t="shared" si="12"/>
        <v>187:Bishops Stortford</v>
      </c>
      <c r="C191" s="382" t="s">
        <v>281</v>
      </c>
      <c r="D191" s="383" t="s">
        <v>123</v>
      </c>
      <c r="E191" s="384">
        <v>39158</v>
      </c>
      <c r="F191" s="378">
        <f t="shared" si="13"/>
        <v>11</v>
      </c>
      <c r="G191" s="378" t="str">
        <f t="shared" si="14"/>
        <v>Under 12s</v>
      </c>
      <c r="H191" s="385" t="s">
        <v>44</v>
      </c>
    </row>
    <row r="192" spans="1:8">
      <c r="A192" s="136">
        <f t="shared" si="15"/>
        <v>188</v>
      </c>
      <c r="B192" s="136" t="str">
        <f t="shared" si="12"/>
        <v>188:Bishops Stortford</v>
      </c>
      <c r="C192" s="382" t="s">
        <v>282</v>
      </c>
      <c r="D192" s="383" t="s">
        <v>123</v>
      </c>
      <c r="E192" s="384">
        <v>39018</v>
      </c>
      <c r="F192" s="378">
        <f t="shared" si="13"/>
        <v>11</v>
      </c>
      <c r="G192" s="378" t="str">
        <f t="shared" si="14"/>
        <v>Under 12s</v>
      </c>
      <c r="H192" s="385" t="s">
        <v>44</v>
      </c>
    </row>
    <row r="193" spans="1:8">
      <c r="A193" s="136">
        <f t="shared" si="15"/>
        <v>189</v>
      </c>
      <c r="B193" s="136" t="str">
        <f t="shared" si="12"/>
        <v>189:Bishops Stortford</v>
      </c>
      <c r="C193" s="382" t="s">
        <v>283</v>
      </c>
      <c r="D193" s="383" t="s">
        <v>123</v>
      </c>
      <c r="E193" s="384">
        <v>39006</v>
      </c>
      <c r="F193" s="378">
        <f t="shared" si="13"/>
        <v>11</v>
      </c>
      <c r="G193" s="378" t="str">
        <f t="shared" si="14"/>
        <v>Under 12s</v>
      </c>
      <c r="H193" s="385" t="s">
        <v>44</v>
      </c>
    </row>
    <row r="194" spans="1:8">
      <c r="A194" s="136">
        <f t="shared" si="15"/>
        <v>190</v>
      </c>
      <c r="B194" s="136" t="str">
        <f t="shared" si="12"/>
        <v>190:Bishops Stortford</v>
      </c>
      <c r="C194" s="382" t="s">
        <v>284</v>
      </c>
      <c r="D194" s="383" t="s">
        <v>123</v>
      </c>
      <c r="E194" s="384">
        <v>39021</v>
      </c>
      <c r="F194" s="378">
        <f t="shared" si="13"/>
        <v>11</v>
      </c>
      <c r="G194" s="378" t="str">
        <f t="shared" si="14"/>
        <v>Under 12s</v>
      </c>
      <c r="H194" s="385" t="s">
        <v>44</v>
      </c>
    </row>
    <row r="195" spans="1:8">
      <c r="A195" s="136">
        <f t="shared" si="15"/>
        <v>191</v>
      </c>
      <c r="B195" s="136" t="str">
        <f t="shared" si="12"/>
        <v>191:Bishops Stortford</v>
      </c>
      <c r="C195" s="382" t="s">
        <v>285</v>
      </c>
      <c r="D195" s="383" t="s">
        <v>123</v>
      </c>
      <c r="E195" s="384">
        <v>39052</v>
      </c>
      <c r="F195" s="378">
        <f t="shared" si="13"/>
        <v>11</v>
      </c>
      <c r="G195" s="378" t="str">
        <f t="shared" si="14"/>
        <v>Under 12s</v>
      </c>
      <c r="H195" s="385" t="s">
        <v>44</v>
      </c>
    </row>
    <row r="196" spans="1:8">
      <c r="A196" s="136">
        <f t="shared" si="15"/>
        <v>192</v>
      </c>
      <c r="B196" s="136" t="str">
        <f t="shared" si="12"/>
        <v>192:Bishops Stortford</v>
      </c>
      <c r="C196" s="382" t="s">
        <v>286</v>
      </c>
      <c r="D196" s="383" t="s">
        <v>123</v>
      </c>
      <c r="E196" s="384">
        <v>39192</v>
      </c>
      <c r="F196" s="378">
        <f t="shared" si="13"/>
        <v>11</v>
      </c>
      <c r="G196" s="378" t="str">
        <f t="shared" si="14"/>
        <v>Under 12s</v>
      </c>
      <c r="H196" s="385" t="s">
        <v>44</v>
      </c>
    </row>
    <row r="197" spans="1:8">
      <c r="A197" s="136">
        <f t="shared" si="15"/>
        <v>193</v>
      </c>
      <c r="B197" s="136" t="str">
        <f t="shared" si="12"/>
        <v>193:Bishops Stortford</v>
      </c>
      <c r="C197" s="382" t="s">
        <v>287</v>
      </c>
      <c r="D197" s="383" t="s">
        <v>123</v>
      </c>
      <c r="E197" s="384">
        <v>38918</v>
      </c>
      <c r="F197" s="378">
        <f t="shared" si="13"/>
        <v>11</v>
      </c>
      <c r="G197" s="378" t="str">
        <f t="shared" si="14"/>
        <v>Under 12s</v>
      </c>
      <c r="H197" s="385" t="s">
        <v>44</v>
      </c>
    </row>
    <row r="198" spans="1:8">
      <c r="A198" s="136">
        <f t="shared" si="15"/>
        <v>194</v>
      </c>
      <c r="B198" s="136" t="str">
        <f t="shared" si="12"/>
        <v>194:Bishops Stortford</v>
      </c>
      <c r="C198" s="382" t="s">
        <v>288</v>
      </c>
      <c r="D198" s="383" t="s">
        <v>99</v>
      </c>
      <c r="E198" s="384">
        <v>38662</v>
      </c>
      <c r="F198" s="378">
        <f t="shared" si="13"/>
        <v>12</v>
      </c>
      <c r="G198" s="378" t="str">
        <f t="shared" si="14"/>
        <v>Under 13s</v>
      </c>
      <c r="H198" s="385" t="s">
        <v>44</v>
      </c>
    </row>
    <row r="199" spans="1:8">
      <c r="A199" s="136">
        <f t="shared" si="15"/>
        <v>195</v>
      </c>
      <c r="B199" s="136" t="str">
        <f t="shared" si="12"/>
        <v>195:Bishops Stortford</v>
      </c>
      <c r="C199" s="382" t="s">
        <v>289</v>
      </c>
      <c r="D199" s="383" t="s">
        <v>99</v>
      </c>
      <c r="E199" s="384">
        <v>38598</v>
      </c>
      <c r="F199" s="378">
        <f t="shared" si="13"/>
        <v>12</v>
      </c>
      <c r="G199" s="378" t="str">
        <f t="shared" si="14"/>
        <v>Under 13s</v>
      </c>
      <c r="H199" s="385" t="s">
        <v>44</v>
      </c>
    </row>
    <row r="200" spans="1:8">
      <c r="A200" s="136">
        <f t="shared" si="15"/>
        <v>196</v>
      </c>
      <c r="B200" s="136" t="str">
        <f t="shared" si="12"/>
        <v>196:Bishops Stortford</v>
      </c>
      <c r="C200" s="382" t="s">
        <v>290</v>
      </c>
      <c r="D200" s="383" t="s">
        <v>99</v>
      </c>
      <c r="E200" s="384">
        <v>38865</v>
      </c>
      <c r="F200" s="378">
        <f t="shared" si="13"/>
        <v>12</v>
      </c>
      <c r="G200" s="378" t="str">
        <f t="shared" si="14"/>
        <v>Under 13s</v>
      </c>
      <c r="H200" s="385" t="s">
        <v>44</v>
      </c>
    </row>
    <row r="201" spans="1:8">
      <c r="A201" s="136">
        <f t="shared" si="15"/>
        <v>197</v>
      </c>
      <c r="B201" s="136" t="str">
        <f t="shared" ref="B201:B264" si="16">TEXT(A201, "#0") &amp; ":" &amp; TRIM(H201)</f>
        <v>197:Bishops Stortford</v>
      </c>
      <c r="C201" s="382" t="s">
        <v>291</v>
      </c>
      <c r="D201" s="383" t="s">
        <v>99</v>
      </c>
      <c r="E201" s="384">
        <v>38895</v>
      </c>
      <c r="F201" s="378">
        <f t="shared" ref="F201:F264" si="17">IF(TRIM(E201)="",0,IF(AgeAtDate=0,0,IF(E201=0,0,IF(COUNTBLANK(E201)=1,"",DATEDIF(E201,AgeAtDate,"y")))))</f>
        <v>12</v>
      </c>
      <c r="G201" s="378" t="str">
        <f t="shared" ref="G201:G264" si="18">IF(ISBLANK(E201),"",IF(HSL_Format="Majors",IF(F201 &lt; 9, "To Young", IF(F201 &gt; 15, VLOOKUP(99,MajorsAGRev, 2,0),VLOOKUP(F201,MajorsAGRev, 2,0))), IF(F201 &lt; 9, "To Young", IF(F201&gt;12, "To Old", VLOOKUP(F201,PeanutsAGRev,2,0)))))</f>
        <v>Under 13s</v>
      </c>
      <c r="H201" s="385" t="s">
        <v>44</v>
      </c>
    </row>
    <row r="202" spans="1:8">
      <c r="A202" s="136">
        <f t="shared" ref="A202:A265" si="19">A201+1</f>
        <v>198</v>
      </c>
      <c r="B202" s="136" t="str">
        <f t="shared" si="16"/>
        <v>198:Bishops Stortford</v>
      </c>
      <c r="C202" s="382" t="s">
        <v>292</v>
      </c>
      <c r="D202" s="383" t="s">
        <v>99</v>
      </c>
      <c r="E202" s="384">
        <v>38791</v>
      </c>
      <c r="F202" s="378">
        <f t="shared" si="17"/>
        <v>12</v>
      </c>
      <c r="G202" s="378" t="str">
        <f t="shared" si="18"/>
        <v>Under 13s</v>
      </c>
      <c r="H202" s="385" t="s">
        <v>44</v>
      </c>
    </row>
    <row r="203" spans="1:8">
      <c r="A203" s="136">
        <f t="shared" si="19"/>
        <v>199</v>
      </c>
      <c r="B203" s="136" t="str">
        <f t="shared" si="16"/>
        <v>199:Bishops Stortford</v>
      </c>
      <c r="C203" s="382" t="s">
        <v>293</v>
      </c>
      <c r="D203" s="383" t="s">
        <v>99</v>
      </c>
      <c r="E203" s="384">
        <v>38894</v>
      </c>
      <c r="F203" s="378">
        <f t="shared" si="17"/>
        <v>12</v>
      </c>
      <c r="G203" s="378" t="str">
        <f t="shared" si="18"/>
        <v>Under 13s</v>
      </c>
      <c r="H203" s="385" t="s">
        <v>44</v>
      </c>
    </row>
    <row r="204" spans="1:8">
      <c r="A204" s="136">
        <f t="shared" si="19"/>
        <v>200</v>
      </c>
      <c r="B204" s="136" t="str">
        <f t="shared" si="16"/>
        <v>200:Bishops Stortford</v>
      </c>
      <c r="C204" s="382" t="s">
        <v>294</v>
      </c>
      <c r="D204" s="383" t="s">
        <v>99</v>
      </c>
      <c r="E204" s="384">
        <v>38582</v>
      </c>
      <c r="F204" s="378">
        <f t="shared" si="17"/>
        <v>12</v>
      </c>
      <c r="G204" s="378" t="str">
        <f t="shared" si="18"/>
        <v>Under 13s</v>
      </c>
      <c r="H204" s="385" t="s">
        <v>44</v>
      </c>
    </row>
    <row r="205" spans="1:8">
      <c r="A205" s="136">
        <f t="shared" si="19"/>
        <v>201</v>
      </c>
      <c r="B205" s="136" t="str">
        <f t="shared" si="16"/>
        <v>201:Bishops Stortford</v>
      </c>
      <c r="C205" s="382" t="s">
        <v>295</v>
      </c>
      <c r="D205" s="383" t="s">
        <v>99</v>
      </c>
      <c r="E205" s="384">
        <v>38607</v>
      </c>
      <c r="F205" s="378">
        <f t="shared" si="17"/>
        <v>12</v>
      </c>
      <c r="G205" s="378" t="str">
        <f t="shared" si="18"/>
        <v>Under 13s</v>
      </c>
      <c r="H205" s="385" t="s">
        <v>44</v>
      </c>
    </row>
    <row r="206" spans="1:8">
      <c r="A206" s="136">
        <f t="shared" si="19"/>
        <v>202</v>
      </c>
      <c r="B206" s="136" t="str">
        <f t="shared" si="16"/>
        <v>202:Bishops Stortford</v>
      </c>
      <c r="C206" s="382" t="s">
        <v>296</v>
      </c>
      <c r="D206" s="383" t="s">
        <v>99</v>
      </c>
      <c r="E206" s="384">
        <v>38720</v>
      </c>
      <c r="F206" s="378">
        <f t="shared" si="17"/>
        <v>12</v>
      </c>
      <c r="G206" s="378" t="str">
        <f t="shared" si="18"/>
        <v>Under 13s</v>
      </c>
      <c r="H206" s="385" t="s">
        <v>44</v>
      </c>
    </row>
    <row r="207" spans="1:8">
      <c r="A207" s="136">
        <f t="shared" si="19"/>
        <v>203</v>
      </c>
      <c r="B207" s="136" t="str">
        <f t="shared" si="16"/>
        <v>203:Bishops Stortford</v>
      </c>
      <c r="C207" s="382" t="s">
        <v>297</v>
      </c>
      <c r="D207" s="383" t="s">
        <v>99</v>
      </c>
      <c r="E207" s="384">
        <v>38760</v>
      </c>
      <c r="F207" s="378">
        <f t="shared" si="17"/>
        <v>12</v>
      </c>
      <c r="G207" s="378" t="str">
        <f t="shared" si="18"/>
        <v>Under 13s</v>
      </c>
      <c r="H207" s="385" t="s">
        <v>44</v>
      </c>
    </row>
    <row r="208" spans="1:8">
      <c r="A208" s="136">
        <f t="shared" si="19"/>
        <v>204</v>
      </c>
      <c r="B208" s="136" t="str">
        <f t="shared" si="16"/>
        <v>204:Bishops Stortford</v>
      </c>
      <c r="C208" s="382" t="s">
        <v>298</v>
      </c>
      <c r="D208" s="383" t="s">
        <v>99</v>
      </c>
      <c r="E208" s="384">
        <v>38882</v>
      </c>
      <c r="F208" s="378">
        <f t="shared" si="17"/>
        <v>12</v>
      </c>
      <c r="G208" s="378" t="str">
        <f t="shared" si="18"/>
        <v>Under 13s</v>
      </c>
      <c r="H208" s="385" t="s">
        <v>44</v>
      </c>
    </row>
    <row r="209" spans="1:8">
      <c r="A209" s="136">
        <f t="shared" si="19"/>
        <v>205</v>
      </c>
      <c r="B209" s="136" t="str">
        <f t="shared" si="16"/>
        <v>205:Bishops Stortford</v>
      </c>
      <c r="C209" s="382" t="s">
        <v>299</v>
      </c>
      <c r="D209" s="383" t="s">
        <v>99</v>
      </c>
      <c r="E209" s="384">
        <v>38584</v>
      </c>
      <c r="F209" s="378">
        <f t="shared" si="17"/>
        <v>12</v>
      </c>
      <c r="G209" s="378" t="str">
        <f t="shared" si="18"/>
        <v>Under 13s</v>
      </c>
      <c r="H209" s="385" t="s">
        <v>44</v>
      </c>
    </row>
    <row r="210" spans="1:8">
      <c r="A210" s="136">
        <f t="shared" si="19"/>
        <v>206</v>
      </c>
      <c r="B210" s="136" t="str">
        <f t="shared" si="16"/>
        <v>206:Bishops Stortford</v>
      </c>
      <c r="C210" s="382" t="s">
        <v>300</v>
      </c>
      <c r="D210" s="383" t="s">
        <v>99</v>
      </c>
      <c r="E210" s="384">
        <v>38866</v>
      </c>
      <c r="F210" s="378">
        <f t="shared" si="17"/>
        <v>12</v>
      </c>
      <c r="G210" s="378" t="str">
        <f t="shared" si="18"/>
        <v>Under 13s</v>
      </c>
      <c r="H210" s="385" t="s">
        <v>44</v>
      </c>
    </row>
    <row r="211" spans="1:8">
      <c r="A211" s="136">
        <f t="shared" si="19"/>
        <v>207</v>
      </c>
      <c r="B211" s="136" t="str">
        <f t="shared" si="16"/>
        <v>207:Bishops Stortford</v>
      </c>
      <c r="C211" s="382" t="s">
        <v>301</v>
      </c>
      <c r="D211" s="383" t="s">
        <v>123</v>
      </c>
      <c r="E211" s="384">
        <v>38867</v>
      </c>
      <c r="F211" s="378">
        <f t="shared" si="17"/>
        <v>12</v>
      </c>
      <c r="G211" s="378" t="str">
        <f t="shared" si="18"/>
        <v>Under 13s</v>
      </c>
      <c r="H211" s="385" t="s">
        <v>44</v>
      </c>
    </row>
    <row r="212" spans="1:8">
      <c r="A212" s="136">
        <f t="shared" si="19"/>
        <v>208</v>
      </c>
      <c r="B212" s="136" t="str">
        <f t="shared" si="16"/>
        <v>208:Bishops Stortford</v>
      </c>
      <c r="C212" s="382" t="s">
        <v>302</v>
      </c>
      <c r="D212" s="383" t="s">
        <v>123</v>
      </c>
      <c r="E212" s="384">
        <v>38745</v>
      </c>
      <c r="F212" s="378">
        <f t="shared" si="17"/>
        <v>12</v>
      </c>
      <c r="G212" s="378" t="str">
        <f t="shared" si="18"/>
        <v>Under 13s</v>
      </c>
      <c r="H212" s="385" t="s">
        <v>44</v>
      </c>
    </row>
    <row r="213" spans="1:8">
      <c r="A213" s="136">
        <f t="shared" si="19"/>
        <v>209</v>
      </c>
      <c r="B213" s="136" t="str">
        <f t="shared" si="16"/>
        <v>209:Bishops Stortford</v>
      </c>
      <c r="C213" s="382" t="s">
        <v>303</v>
      </c>
      <c r="D213" s="383" t="s">
        <v>123</v>
      </c>
      <c r="E213" s="384">
        <v>38746</v>
      </c>
      <c r="F213" s="378">
        <f t="shared" si="17"/>
        <v>12</v>
      </c>
      <c r="G213" s="378" t="str">
        <f t="shared" si="18"/>
        <v>Under 13s</v>
      </c>
      <c r="H213" s="385" t="s">
        <v>44</v>
      </c>
    </row>
    <row r="214" spans="1:8">
      <c r="A214" s="136">
        <f t="shared" si="19"/>
        <v>210</v>
      </c>
      <c r="B214" s="136" t="str">
        <f t="shared" si="16"/>
        <v>210:Bishops Stortford</v>
      </c>
      <c r="C214" s="382" t="s">
        <v>304</v>
      </c>
      <c r="D214" s="383" t="s">
        <v>123</v>
      </c>
      <c r="E214" s="384">
        <v>38833</v>
      </c>
      <c r="F214" s="378">
        <f t="shared" si="17"/>
        <v>12</v>
      </c>
      <c r="G214" s="378" t="str">
        <f t="shared" si="18"/>
        <v>Under 13s</v>
      </c>
      <c r="H214" s="385" t="s">
        <v>44</v>
      </c>
    </row>
    <row r="215" spans="1:8">
      <c r="A215" s="136">
        <f t="shared" si="19"/>
        <v>211</v>
      </c>
      <c r="B215" s="136" t="str">
        <f t="shared" si="16"/>
        <v>211:Bishops Stortford</v>
      </c>
      <c r="C215" s="382" t="s">
        <v>305</v>
      </c>
      <c r="D215" s="383" t="s">
        <v>123</v>
      </c>
      <c r="E215" s="384">
        <v>38628</v>
      </c>
      <c r="F215" s="378">
        <f t="shared" si="17"/>
        <v>12</v>
      </c>
      <c r="G215" s="378" t="str">
        <f t="shared" si="18"/>
        <v>Under 13s</v>
      </c>
      <c r="H215" s="385" t="s">
        <v>44</v>
      </c>
    </row>
    <row r="216" spans="1:8">
      <c r="A216" s="136">
        <f t="shared" si="19"/>
        <v>212</v>
      </c>
      <c r="B216" s="136" t="str">
        <f t="shared" si="16"/>
        <v>212:Bishops Stortford</v>
      </c>
      <c r="C216" s="382" t="s">
        <v>306</v>
      </c>
      <c r="D216" s="383" t="s">
        <v>123</v>
      </c>
      <c r="E216" s="384">
        <v>38628</v>
      </c>
      <c r="F216" s="378">
        <f t="shared" si="17"/>
        <v>12</v>
      </c>
      <c r="G216" s="378" t="str">
        <f t="shared" si="18"/>
        <v>Under 13s</v>
      </c>
      <c r="H216" s="385" t="s">
        <v>44</v>
      </c>
    </row>
    <row r="217" spans="1:8">
      <c r="A217" s="136">
        <f t="shared" si="19"/>
        <v>213</v>
      </c>
      <c r="B217" s="136" t="str">
        <f t="shared" si="16"/>
        <v>213:Bishops Stortford</v>
      </c>
      <c r="C217" s="382" t="s">
        <v>307</v>
      </c>
      <c r="D217" s="383" t="s">
        <v>123</v>
      </c>
      <c r="E217" s="384">
        <v>38581</v>
      </c>
      <c r="F217" s="378">
        <f t="shared" si="17"/>
        <v>12</v>
      </c>
      <c r="G217" s="378" t="str">
        <f t="shared" si="18"/>
        <v>Under 13s</v>
      </c>
      <c r="H217" s="385" t="s">
        <v>44</v>
      </c>
    </row>
    <row r="218" spans="1:8">
      <c r="A218" s="136">
        <f t="shared" si="19"/>
        <v>214</v>
      </c>
      <c r="B218" s="136" t="str">
        <f t="shared" si="16"/>
        <v>214:Broxbourne</v>
      </c>
      <c r="C218" s="382" t="s">
        <v>308</v>
      </c>
      <c r="D218" s="383" t="s">
        <v>99</v>
      </c>
      <c r="E218" s="384">
        <v>38556</v>
      </c>
      <c r="F218" s="378">
        <f t="shared" si="17"/>
        <v>12</v>
      </c>
      <c r="G218" s="378" t="str">
        <f t="shared" si="18"/>
        <v>Under 13s</v>
      </c>
      <c r="H218" s="385" t="s">
        <v>49</v>
      </c>
    </row>
    <row r="219" spans="1:8">
      <c r="A219" s="136">
        <f t="shared" si="19"/>
        <v>215</v>
      </c>
      <c r="B219" s="136" t="str">
        <f t="shared" si="16"/>
        <v>215:Broxbourne</v>
      </c>
      <c r="C219" s="382" t="s">
        <v>309</v>
      </c>
      <c r="D219" s="383" t="s">
        <v>99</v>
      </c>
      <c r="E219" s="384">
        <v>38706</v>
      </c>
      <c r="F219" s="378">
        <f t="shared" si="17"/>
        <v>12</v>
      </c>
      <c r="G219" s="378" t="str">
        <f t="shared" si="18"/>
        <v>Under 13s</v>
      </c>
      <c r="H219" s="385" t="s">
        <v>49</v>
      </c>
    </row>
    <row r="220" spans="1:8">
      <c r="A220" s="136">
        <f t="shared" si="19"/>
        <v>216</v>
      </c>
      <c r="B220" s="136" t="str">
        <f t="shared" si="16"/>
        <v>216:Broxbourne</v>
      </c>
      <c r="C220" s="382" t="s">
        <v>310</v>
      </c>
      <c r="D220" s="383" t="s">
        <v>99</v>
      </c>
      <c r="E220" s="384">
        <v>38913</v>
      </c>
      <c r="F220" s="378">
        <f t="shared" si="17"/>
        <v>11</v>
      </c>
      <c r="G220" s="378" t="str">
        <f t="shared" si="18"/>
        <v>Under 12s</v>
      </c>
      <c r="H220" s="385" t="s">
        <v>49</v>
      </c>
    </row>
    <row r="221" spans="1:8">
      <c r="A221" s="136">
        <f t="shared" si="19"/>
        <v>217</v>
      </c>
      <c r="B221" s="136" t="str">
        <f t="shared" si="16"/>
        <v>217:Broxbourne</v>
      </c>
      <c r="C221" s="382" t="s">
        <v>311</v>
      </c>
      <c r="D221" s="383" t="s">
        <v>99</v>
      </c>
      <c r="E221" s="384">
        <v>38974</v>
      </c>
      <c r="F221" s="378">
        <f t="shared" si="17"/>
        <v>11</v>
      </c>
      <c r="G221" s="378" t="str">
        <f t="shared" si="18"/>
        <v>Under 12s</v>
      </c>
      <c r="H221" s="385" t="s">
        <v>49</v>
      </c>
    </row>
    <row r="222" spans="1:8">
      <c r="A222" s="136">
        <f t="shared" si="19"/>
        <v>218</v>
      </c>
      <c r="B222" s="136" t="str">
        <f t="shared" si="16"/>
        <v>218:Broxbourne</v>
      </c>
      <c r="C222" s="382" t="s">
        <v>312</v>
      </c>
      <c r="D222" s="383" t="s">
        <v>99</v>
      </c>
      <c r="E222" s="384">
        <v>38974</v>
      </c>
      <c r="F222" s="378">
        <f t="shared" si="17"/>
        <v>11</v>
      </c>
      <c r="G222" s="378" t="str">
        <f t="shared" si="18"/>
        <v>Under 12s</v>
      </c>
      <c r="H222" s="385" t="s">
        <v>49</v>
      </c>
    </row>
    <row r="223" spans="1:8">
      <c r="A223" s="136">
        <f t="shared" si="19"/>
        <v>219</v>
      </c>
      <c r="B223" s="136" t="str">
        <f t="shared" si="16"/>
        <v>219:Broxbourne</v>
      </c>
      <c r="C223" s="382" t="s">
        <v>313</v>
      </c>
      <c r="D223" s="383" t="s">
        <v>99</v>
      </c>
      <c r="E223" s="384">
        <v>39003</v>
      </c>
      <c r="F223" s="378">
        <f t="shared" si="17"/>
        <v>11</v>
      </c>
      <c r="G223" s="378" t="str">
        <f t="shared" si="18"/>
        <v>Under 12s</v>
      </c>
      <c r="H223" s="385" t="s">
        <v>49</v>
      </c>
    </row>
    <row r="224" spans="1:8">
      <c r="A224" s="136">
        <f t="shared" si="19"/>
        <v>220</v>
      </c>
      <c r="B224" s="136" t="str">
        <f t="shared" si="16"/>
        <v>220:Broxbourne</v>
      </c>
      <c r="C224" s="382" t="s">
        <v>314</v>
      </c>
      <c r="D224" s="383" t="s">
        <v>99</v>
      </c>
      <c r="E224" s="384">
        <v>39098</v>
      </c>
      <c r="F224" s="378">
        <f t="shared" si="17"/>
        <v>11</v>
      </c>
      <c r="G224" s="378" t="str">
        <f t="shared" si="18"/>
        <v>Under 12s</v>
      </c>
      <c r="H224" s="385" t="s">
        <v>49</v>
      </c>
    </row>
    <row r="225" spans="1:8">
      <c r="A225" s="136">
        <f t="shared" si="19"/>
        <v>221</v>
      </c>
      <c r="B225" s="136" t="str">
        <f t="shared" si="16"/>
        <v>221:Broxbourne</v>
      </c>
      <c r="C225" s="382" t="s">
        <v>315</v>
      </c>
      <c r="D225" s="383" t="s">
        <v>99</v>
      </c>
      <c r="E225" s="384">
        <v>39147</v>
      </c>
      <c r="F225" s="378">
        <f t="shared" si="17"/>
        <v>11</v>
      </c>
      <c r="G225" s="378" t="str">
        <f t="shared" si="18"/>
        <v>Under 12s</v>
      </c>
      <c r="H225" s="385" t="s">
        <v>49</v>
      </c>
    </row>
    <row r="226" spans="1:8">
      <c r="A226" s="136">
        <f t="shared" si="19"/>
        <v>222</v>
      </c>
      <c r="B226" s="136" t="str">
        <f t="shared" si="16"/>
        <v>222:Broxbourne</v>
      </c>
      <c r="C226" s="382" t="s">
        <v>316</v>
      </c>
      <c r="D226" s="383" t="s">
        <v>99</v>
      </c>
      <c r="E226" s="384">
        <v>39178</v>
      </c>
      <c r="F226" s="378">
        <f t="shared" si="17"/>
        <v>11</v>
      </c>
      <c r="G226" s="378" t="str">
        <f t="shared" si="18"/>
        <v>Under 12s</v>
      </c>
      <c r="H226" s="385" t="s">
        <v>49</v>
      </c>
    </row>
    <row r="227" spans="1:8">
      <c r="A227" s="136">
        <f t="shared" si="19"/>
        <v>223</v>
      </c>
      <c r="B227" s="136" t="str">
        <f t="shared" si="16"/>
        <v>223:Broxbourne</v>
      </c>
      <c r="C227" s="382" t="s">
        <v>317</v>
      </c>
      <c r="D227" s="383" t="s">
        <v>99</v>
      </c>
      <c r="E227" s="384">
        <v>39228</v>
      </c>
      <c r="F227" s="378">
        <f t="shared" si="17"/>
        <v>11</v>
      </c>
      <c r="G227" s="378" t="str">
        <f t="shared" si="18"/>
        <v>Under 12s</v>
      </c>
      <c r="H227" s="385" t="s">
        <v>49</v>
      </c>
    </row>
    <row r="228" spans="1:8">
      <c r="A228" s="136">
        <f t="shared" si="19"/>
        <v>224</v>
      </c>
      <c r="B228" s="136" t="str">
        <f t="shared" si="16"/>
        <v>224:Broxbourne</v>
      </c>
      <c r="C228" s="382" t="s">
        <v>318</v>
      </c>
      <c r="D228" s="383" t="s">
        <v>99</v>
      </c>
      <c r="E228" s="384">
        <v>39257</v>
      </c>
      <c r="F228" s="378">
        <f t="shared" si="17"/>
        <v>11</v>
      </c>
      <c r="G228" s="378" t="str">
        <f t="shared" si="18"/>
        <v>Under 12s</v>
      </c>
      <c r="H228" s="385" t="s">
        <v>49</v>
      </c>
    </row>
    <row r="229" spans="1:8">
      <c r="A229" s="136">
        <f t="shared" si="19"/>
        <v>225</v>
      </c>
      <c r="B229" s="136" t="str">
        <f t="shared" si="16"/>
        <v>225:Broxbourne</v>
      </c>
      <c r="C229" s="382" t="s">
        <v>319</v>
      </c>
      <c r="D229" s="383" t="s">
        <v>99</v>
      </c>
      <c r="E229" s="384">
        <v>39349</v>
      </c>
      <c r="F229" s="378">
        <f t="shared" si="17"/>
        <v>10</v>
      </c>
      <c r="G229" s="378" t="str">
        <f t="shared" si="18"/>
        <v>Under 11s</v>
      </c>
      <c r="H229" s="385" t="s">
        <v>49</v>
      </c>
    </row>
    <row r="230" spans="1:8">
      <c r="A230" s="136">
        <f t="shared" si="19"/>
        <v>226</v>
      </c>
      <c r="B230" s="136" t="str">
        <f t="shared" si="16"/>
        <v>226:Broxbourne</v>
      </c>
      <c r="C230" s="382" t="s">
        <v>320</v>
      </c>
      <c r="D230" s="383" t="s">
        <v>99</v>
      </c>
      <c r="E230" s="384">
        <v>39369</v>
      </c>
      <c r="F230" s="378">
        <f t="shared" si="17"/>
        <v>10</v>
      </c>
      <c r="G230" s="378" t="str">
        <f t="shared" si="18"/>
        <v>Under 11s</v>
      </c>
      <c r="H230" s="385" t="s">
        <v>49</v>
      </c>
    </row>
    <row r="231" spans="1:8">
      <c r="A231" s="136">
        <f t="shared" si="19"/>
        <v>227</v>
      </c>
      <c r="B231" s="136" t="str">
        <f t="shared" si="16"/>
        <v>227:Broxbourne</v>
      </c>
      <c r="C231" s="382" t="s">
        <v>321</v>
      </c>
      <c r="D231" s="383" t="s">
        <v>99</v>
      </c>
      <c r="E231" s="384">
        <v>39391</v>
      </c>
      <c r="F231" s="378">
        <f t="shared" si="17"/>
        <v>10</v>
      </c>
      <c r="G231" s="378" t="str">
        <f t="shared" si="18"/>
        <v>Under 11s</v>
      </c>
      <c r="H231" s="385" t="s">
        <v>49</v>
      </c>
    </row>
    <row r="232" spans="1:8">
      <c r="A232" s="136">
        <f t="shared" si="19"/>
        <v>228</v>
      </c>
      <c r="B232" s="136" t="str">
        <f t="shared" si="16"/>
        <v>228:Broxbourne</v>
      </c>
      <c r="C232" s="382" t="s">
        <v>322</v>
      </c>
      <c r="D232" s="383" t="s">
        <v>99</v>
      </c>
      <c r="E232" s="384">
        <v>39393</v>
      </c>
      <c r="F232" s="378">
        <f t="shared" si="17"/>
        <v>10</v>
      </c>
      <c r="G232" s="378" t="str">
        <f t="shared" si="18"/>
        <v>Under 11s</v>
      </c>
      <c r="H232" s="385" t="s">
        <v>49</v>
      </c>
    </row>
    <row r="233" spans="1:8">
      <c r="A233" s="136">
        <f t="shared" si="19"/>
        <v>229</v>
      </c>
      <c r="B233" s="136" t="str">
        <f t="shared" si="16"/>
        <v>229:Broxbourne</v>
      </c>
      <c r="C233" s="382" t="s">
        <v>323</v>
      </c>
      <c r="D233" s="383" t="s">
        <v>99</v>
      </c>
      <c r="E233" s="384">
        <v>39449</v>
      </c>
      <c r="F233" s="378">
        <f t="shared" si="17"/>
        <v>10</v>
      </c>
      <c r="G233" s="378" t="str">
        <f t="shared" si="18"/>
        <v>Under 11s</v>
      </c>
      <c r="H233" s="385" t="s">
        <v>49</v>
      </c>
    </row>
    <row r="234" spans="1:8">
      <c r="A234" s="136">
        <f t="shared" si="19"/>
        <v>230</v>
      </c>
      <c r="B234" s="136" t="str">
        <f t="shared" si="16"/>
        <v>230:Broxbourne</v>
      </c>
      <c r="C234" s="382" t="s">
        <v>324</v>
      </c>
      <c r="D234" s="383" t="s">
        <v>99</v>
      </c>
      <c r="E234" s="384">
        <v>39454</v>
      </c>
      <c r="F234" s="378">
        <f t="shared" si="17"/>
        <v>10</v>
      </c>
      <c r="G234" s="378" t="str">
        <f t="shared" si="18"/>
        <v>Under 11s</v>
      </c>
      <c r="H234" s="385" t="s">
        <v>49</v>
      </c>
    </row>
    <row r="235" spans="1:8">
      <c r="A235" s="136">
        <f t="shared" si="19"/>
        <v>231</v>
      </c>
      <c r="B235" s="136" t="str">
        <f t="shared" si="16"/>
        <v>231:Broxbourne</v>
      </c>
      <c r="C235" s="382" t="s">
        <v>325</v>
      </c>
      <c r="D235" s="383" t="s">
        <v>99</v>
      </c>
      <c r="E235" s="384">
        <v>39479</v>
      </c>
      <c r="F235" s="378">
        <f t="shared" si="17"/>
        <v>10</v>
      </c>
      <c r="G235" s="378" t="str">
        <f t="shared" si="18"/>
        <v>Under 11s</v>
      </c>
      <c r="H235" s="385" t="s">
        <v>49</v>
      </c>
    </row>
    <row r="236" spans="1:8">
      <c r="A236" s="136">
        <f t="shared" si="19"/>
        <v>232</v>
      </c>
      <c r="B236" s="136" t="str">
        <f t="shared" si="16"/>
        <v>232:Broxbourne</v>
      </c>
      <c r="C236" s="386" t="s">
        <v>326</v>
      </c>
      <c r="D236" s="387" t="s">
        <v>99</v>
      </c>
      <c r="E236" s="388">
        <v>39512</v>
      </c>
      <c r="F236" s="378">
        <f t="shared" si="17"/>
        <v>10</v>
      </c>
      <c r="G236" s="378" t="str">
        <f t="shared" si="18"/>
        <v>Under 11s</v>
      </c>
      <c r="H236" s="385" t="s">
        <v>49</v>
      </c>
    </row>
    <row r="237" spans="1:8">
      <c r="A237" s="136">
        <f t="shared" si="19"/>
        <v>233</v>
      </c>
      <c r="B237" s="136" t="str">
        <f t="shared" si="16"/>
        <v>233:Broxbourne</v>
      </c>
      <c r="C237" s="382" t="s">
        <v>327</v>
      </c>
      <c r="D237" s="383" t="s">
        <v>99</v>
      </c>
      <c r="E237" s="384">
        <v>39538</v>
      </c>
      <c r="F237" s="378">
        <f t="shared" si="17"/>
        <v>10</v>
      </c>
      <c r="G237" s="378" t="str">
        <f t="shared" si="18"/>
        <v>Under 11s</v>
      </c>
      <c r="H237" s="385" t="s">
        <v>49</v>
      </c>
    </row>
    <row r="238" spans="1:8">
      <c r="A238" s="136">
        <f t="shared" si="19"/>
        <v>234</v>
      </c>
      <c r="B238" s="136" t="str">
        <f t="shared" si="16"/>
        <v>234:Broxbourne</v>
      </c>
      <c r="C238" s="382" t="s">
        <v>328</v>
      </c>
      <c r="D238" s="383" t="s">
        <v>99</v>
      </c>
      <c r="E238" s="384">
        <v>39557</v>
      </c>
      <c r="F238" s="378">
        <f t="shared" si="17"/>
        <v>10</v>
      </c>
      <c r="G238" s="378" t="str">
        <f t="shared" si="18"/>
        <v>Under 11s</v>
      </c>
      <c r="H238" s="385" t="s">
        <v>49</v>
      </c>
    </row>
    <row r="239" spans="1:8">
      <c r="A239" s="136">
        <f t="shared" si="19"/>
        <v>235</v>
      </c>
      <c r="B239" s="136" t="str">
        <f t="shared" si="16"/>
        <v>235:Broxbourne</v>
      </c>
      <c r="C239" s="382" t="s">
        <v>329</v>
      </c>
      <c r="D239" s="383" t="s">
        <v>99</v>
      </c>
      <c r="E239" s="384">
        <v>39562</v>
      </c>
      <c r="F239" s="378">
        <f t="shared" si="17"/>
        <v>10</v>
      </c>
      <c r="G239" s="378" t="str">
        <f t="shared" si="18"/>
        <v>Under 11s</v>
      </c>
      <c r="H239" s="385" t="s">
        <v>49</v>
      </c>
    </row>
    <row r="240" spans="1:8">
      <c r="A240" s="136">
        <f t="shared" si="19"/>
        <v>236</v>
      </c>
      <c r="B240" s="136" t="str">
        <f t="shared" si="16"/>
        <v>236:Broxbourne</v>
      </c>
      <c r="C240" s="382" t="s">
        <v>330</v>
      </c>
      <c r="D240" s="383" t="s">
        <v>99</v>
      </c>
      <c r="E240" s="384">
        <v>39593</v>
      </c>
      <c r="F240" s="378">
        <f t="shared" si="17"/>
        <v>10</v>
      </c>
      <c r="G240" s="378" t="str">
        <f t="shared" si="18"/>
        <v>Under 11s</v>
      </c>
      <c r="H240" s="385" t="s">
        <v>49</v>
      </c>
    </row>
    <row r="241" spans="1:8">
      <c r="A241" s="136">
        <f t="shared" si="19"/>
        <v>237</v>
      </c>
      <c r="B241" s="136" t="str">
        <f t="shared" si="16"/>
        <v>237:Broxbourne</v>
      </c>
      <c r="C241" s="382" t="s">
        <v>331</v>
      </c>
      <c r="D241" s="383" t="s">
        <v>99</v>
      </c>
      <c r="E241" s="384">
        <v>39597</v>
      </c>
      <c r="F241" s="378">
        <f t="shared" si="17"/>
        <v>10</v>
      </c>
      <c r="G241" s="378" t="str">
        <f t="shared" si="18"/>
        <v>Under 11s</v>
      </c>
      <c r="H241" s="385" t="s">
        <v>49</v>
      </c>
    </row>
    <row r="242" spans="1:8">
      <c r="A242" s="136">
        <f t="shared" si="19"/>
        <v>238</v>
      </c>
      <c r="B242" s="136" t="str">
        <f t="shared" si="16"/>
        <v>238:Broxbourne</v>
      </c>
      <c r="C242" s="382" t="s">
        <v>332</v>
      </c>
      <c r="D242" s="383" t="s">
        <v>99</v>
      </c>
      <c r="E242" s="384">
        <v>39619</v>
      </c>
      <c r="F242" s="378">
        <f t="shared" si="17"/>
        <v>10</v>
      </c>
      <c r="G242" s="378" t="str">
        <f t="shared" si="18"/>
        <v>Under 11s</v>
      </c>
      <c r="H242" s="385" t="s">
        <v>49</v>
      </c>
    </row>
    <row r="243" spans="1:8">
      <c r="A243" s="136">
        <f t="shared" si="19"/>
        <v>239</v>
      </c>
      <c r="B243" s="136" t="str">
        <f t="shared" si="16"/>
        <v>239:Broxbourne</v>
      </c>
      <c r="C243" s="382" t="s">
        <v>333</v>
      </c>
      <c r="D243" s="383" t="s">
        <v>99</v>
      </c>
      <c r="E243" s="384">
        <v>39628</v>
      </c>
      <c r="F243" s="378">
        <f t="shared" si="17"/>
        <v>10</v>
      </c>
      <c r="G243" s="378" t="str">
        <f t="shared" si="18"/>
        <v>Under 11s</v>
      </c>
      <c r="H243" s="385" t="s">
        <v>49</v>
      </c>
    </row>
    <row r="244" spans="1:8">
      <c r="A244" s="136">
        <f t="shared" si="19"/>
        <v>240</v>
      </c>
      <c r="B244" s="136" t="str">
        <f t="shared" si="16"/>
        <v>240:Broxbourne</v>
      </c>
      <c r="C244" s="382" t="s">
        <v>334</v>
      </c>
      <c r="D244" s="383" t="s">
        <v>99</v>
      </c>
      <c r="E244" s="384">
        <v>39643</v>
      </c>
      <c r="F244" s="378">
        <f t="shared" si="17"/>
        <v>9</v>
      </c>
      <c r="G244" s="378" t="str">
        <f t="shared" si="18"/>
        <v>9 Years</v>
      </c>
      <c r="H244" s="385" t="s">
        <v>49</v>
      </c>
    </row>
    <row r="245" spans="1:8">
      <c r="A245" s="136">
        <f t="shared" si="19"/>
        <v>241</v>
      </c>
      <c r="B245" s="136" t="str">
        <f t="shared" si="16"/>
        <v>241:Broxbourne</v>
      </c>
      <c r="C245" s="382" t="s">
        <v>335</v>
      </c>
      <c r="D245" s="383" t="s">
        <v>99</v>
      </c>
      <c r="E245" s="384">
        <v>39648</v>
      </c>
      <c r="F245" s="378">
        <f t="shared" si="17"/>
        <v>9</v>
      </c>
      <c r="G245" s="378" t="str">
        <f t="shared" si="18"/>
        <v>9 Years</v>
      </c>
      <c r="H245" s="385" t="s">
        <v>49</v>
      </c>
    </row>
    <row r="246" spans="1:8">
      <c r="A246" s="136">
        <f t="shared" si="19"/>
        <v>242</v>
      </c>
      <c r="B246" s="136" t="str">
        <f t="shared" si="16"/>
        <v>242:Broxbourne</v>
      </c>
      <c r="C246" s="382" t="s">
        <v>336</v>
      </c>
      <c r="D246" s="383" t="s">
        <v>99</v>
      </c>
      <c r="E246" s="384">
        <v>39654</v>
      </c>
      <c r="F246" s="378">
        <f t="shared" si="17"/>
        <v>9</v>
      </c>
      <c r="G246" s="378" t="str">
        <f t="shared" si="18"/>
        <v>9 Years</v>
      </c>
      <c r="H246" s="385" t="s">
        <v>49</v>
      </c>
    </row>
    <row r="247" spans="1:8">
      <c r="A247" s="136">
        <f t="shared" si="19"/>
        <v>243</v>
      </c>
      <c r="B247" s="136" t="str">
        <f t="shared" si="16"/>
        <v>243:Broxbourne</v>
      </c>
      <c r="C247" s="382" t="s">
        <v>337</v>
      </c>
      <c r="D247" s="383" t="s">
        <v>99</v>
      </c>
      <c r="E247" s="384">
        <v>39667</v>
      </c>
      <c r="F247" s="378">
        <f t="shared" si="17"/>
        <v>9</v>
      </c>
      <c r="G247" s="378" t="str">
        <f t="shared" si="18"/>
        <v>9 Years</v>
      </c>
      <c r="H247" s="385" t="s">
        <v>49</v>
      </c>
    </row>
    <row r="248" spans="1:8">
      <c r="A248" s="136">
        <f t="shared" si="19"/>
        <v>244</v>
      </c>
      <c r="B248" s="136" t="str">
        <f t="shared" si="16"/>
        <v>244:Broxbourne</v>
      </c>
      <c r="C248" s="382" t="s">
        <v>338</v>
      </c>
      <c r="D248" s="383" t="s">
        <v>99</v>
      </c>
      <c r="E248" s="384">
        <v>39695</v>
      </c>
      <c r="F248" s="378">
        <f t="shared" si="17"/>
        <v>9</v>
      </c>
      <c r="G248" s="378" t="str">
        <f t="shared" si="18"/>
        <v>9 Years</v>
      </c>
      <c r="H248" s="385" t="s">
        <v>49</v>
      </c>
    </row>
    <row r="249" spans="1:8">
      <c r="A249" s="136">
        <f t="shared" si="19"/>
        <v>245</v>
      </c>
      <c r="B249" s="136" t="str">
        <f t="shared" si="16"/>
        <v>245:Broxbourne</v>
      </c>
      <c r="C249" s="382" t="s">
        <v>339</v>
      </c>
      <c r="D249" s="383" t="s">
        <v>99</v>
      </c>
      <c r="E249" s="384">
        <v>39753</v>
      </c>
      <c r="F249" s="378">
        <f t="shared" si="17"/>
        <v>9</v>
      </c>
      <c r="G249" s="378" t="str">
        <f t="shared" si="18"/>
        <v>9 Years</v>
      </c>
      <c r="H249" s="385" t="s">
        <v>49</v>
      </c>
    </row>
    <row r="250" spans="1:8">
      <c r="A250" s="136">
        <f t="shared" si="19"/>
        <v>246</v>
      </c>
      <c r="B250" s="136" t="str">
        <f t="shared" si="16"/>
        <v>246:Broxbourne</v>
      </c>
      <c r="C250" s="382" t="s">
        <v>340</v>
      </c>
      <c r="D250" s="383" t="s">
        <v>99</v>
      </c>
      <c r="E250" s="384">
        <v>39800</v>
      </c>
      <c r="F250" s="378">
        <f t="shared" si="17"/>
        <v>9</v>
      </c>
      <c r="G250" s="378" t="str">
        <f t="shared" si="18"/>
        <v>9 Years</v>
      </c>
      <c r="H250" s="385" t="s">
        <v>49</v>
      </c>
    </row>
    <row r="251" spans="1:8">
      <c r="A251" s="136">
        <f t="shared" si="19"/>
        <v>247</v>
      </c>
      <c r="B251" s="136" t="str">
        <f t="shared" si="16"/>
        <v>247:Broxbourne</v>
      </c>
      <c r="C251" s="382" t="s">
        <v>341</v>
      </c>
      <c r="D251" s="383" t="s">
        <v>99</v>
      </c>
      <c r="E251" s="384">
        <v>39824</v>
      </c>
      <c r="F251" s="378">
        <f t="shared" si="17"/>
        <v>9</v>
      </c>
      <c r="G251" s="378" t="str">
        <f t="shared" si="18"/>
        <v>9 Years</v>
      </c>
      <c r="H251" s="385" t="s">
        <v>49</v>
      </c>
    </row>
    <row r="252" spans="1:8">
      <c r="A252" s="136">
        <f t="shared" si="19"/>
        <v>248</v>
      </c>
      <c r="B252" s="136" t="str">
        <f t="shared" si="16"/>
        <v>248:Broxbourne</v>
      </c>
      <c r="C252" s="382" t="s">
        <v>342</v>
      </c>
      <c r="D252" s="383" t="s">
        <v>99</v>
      </c>
      <c r="E252" s="384">
        <v>39826</v>
      </c>
      <c r="F252" s="378">
        <f t="shared" si="17"/>
        <v>9</v>
      </c>
      <c r="G252" s="378" t="str">
        <f t="shared" si="18"/>
        <v>9 Years</v>
      </c>
      <c r="H252" s="385" t="s">
        <v>49</v>
      </c>
    </row>
    <row r="253" spans="1:8">
      <c r="A253" s="136">
        <f t="shared" si="19"/>
        <v>249</v>
      </c>
      <c r="B253" s="136" t="str">
        <f t="shared" si="16"/>
        <v>249:Broxbourne</v>
      </c>
      <c r="C253" s="382" t="s">
        <v>343</v>
      </c>
      <c r="D253" s="383" t="s">
        <v>99</v>
      </c>
      <c r="E253" s="384">
        <v>39856</v>
      </c>
      <c r="F253" s="378">
        <f t="shared" si="17"/>
        <v>9</v>
      </c>
      <c r="G253" s="378" t="str">
        <f t="shared" si="18"/>
        <v>9 Years</v>
      </c>
      <c r="H253" s="385" t="s">
        <v>49</v>
      </c>
    </row>
    <row r="254" spans="1:8">
      <c r="A254" s="136">
        <f t="shared" si="19"/>
        <v>250</v>
      </c>
      <c r="B254" s="136" t="str">
        <f t="shared" si="16"/>
        <v>250:Broxbourne</v>
      </c>
      <c r="C254" s="382" t="s">
        <v>344</v>
      </c>
      <c r="D254" s="383" t="s">
        <v>99</v>
      </c>
      <c r="E254" s="384">
        <v>39877</v>
      </c>
      <c r="F254" s="378">
        <f t="shared" si="17"/>
        <v>9</v>
      </c>
      <c r="G254" s="378" t="str">
        <f t="shared" si="18"/>
        <v>9 Years</v>
      </c>
      <c r="H254" s="385" t="s">
        <v>49</v>
      </c>
    </row>
    <row r="255" spans="1:8">
      <c r="A255" s="136">
        <f t="shared" si="19"/>
        <v>251</v>
      </c>
      <c r="B255" s="136" t="str">
        <f t="shared" si="16"/>
        <v>251:Broxbourne</v>
      </c>
      <c r="C255" s="382" t="s">
        <v>345</v>
      </c>
      <c r="D255" s="383" t="s">
        <v>99</v>
      </c>
      <c r="E255" s="384">
        <v>39904</v>
      </c>
      <c r="F255" s="378">
        <f t="shared" si="17"/>
        <v>9</v>
      </c>
      <c r="G255" s="378" t="str">
        <f t="shared" si="18"/>
        <v>9 Years</v>
      </c>
      <c r="H255" s="385" t="s">
        <v>49</v>
      </c>
    </row>
    <row r="256" spans="1:8">
      <c r="A256" s="136">
        <f t="shared" si="19"/>
        <v>252</v>
      </c>
      <c r="B256" s="136" t="str">
        <f t="shared" si="16"/>
        <v>252:Broxbourne</v>
      </c>
      <c r="C256" s="382" t="s">
        <v>346</v>
      </c>
      <c r="D256" s="383" t="s">
        <v>99</v>
      </c>
      <c r="E256" s="384">
        <v>39939</v>
      </c>
      <c r="F256" s="378">
        <f t="shared" si="17"/>
        <v>9</v>
      </c>
      <c r="G256" s="378" t="str">
        <f t="shared" si="18"/>
        <v>9 Years</v>
      </c>
      <c r="H256" s="385" t="s">
        <v>49</v>
      </c>
    </row>
    <row r="257" spans="1:8">
      <c r="A257" s="136">
        <f t="shared" si="19"/>
        <v>253</v>
      </c>
      <c r="B257" s="136" t="str">
        <f t="shared" si="16"/>
        <v>253:Broxbourne</v>
      </c>
      <c r="C257" s="382" t="s">
        <v>347</v>
      </c>
      <c r="D257" s="383" t="s">
        <v>99</v>
      </c>
      <c r="E257" s="384">
        <v>39959</v>
      </c>
      <c r="F257" s="378">
        <f t="shared" si="17"/>
        <v>9</v>
      </c>
      <c r="G257" s="378" t="str">
        <f t="shared" si="18"/>
        <v>9 Years</v>
      </c>
      <c r="H257" s="385" t="s">
        <v>49</v>
      </c>
    </row>
    <row r="258" spans="1:8">
      <c r="A258" s="136">
        <f t="shared" si="19"/>
        <v>254</v>
      </c>
      <c r="B258" s="136" t="str">
        <f t="shared" si="16"/>
        <v>254:Broxbourne</v>
      </c>
      <c r="C258" s="382" t="s">
        <v>348</v>
      </c>
      <c r="D258" s="383" t="s">
        <v>123</v>
      </c>
      <c r="E258" s="384">
        <v>38561</v>
      </c>
      <c r="F258" s="378">
        <f t="shared" si="17"/>
        <v>12</v>
      </c>
      <c r="G258" s="378" t="str">
        <f t="shared" si="18"/>
        <v>Under 13s</v>
      </c>
      <c r="H258" s="385" t="s">
        <v>49</v>
      </c>
    </row>
    <row r="259" spans="1:8">
      <c r="A259" s="136">
        <f t="shared" si="19"/>
        <v>255</v>
      </c>
      <c r="B259" s="136" t="str">
        <f t="shared" si="16"/>
        <v>255:Broxbourne</v>
      </c>
      <c r="C259" s="382" t="s">
        <v>349</v>
      </c>
      <c r="D259" s="383" t="s">
        <v>123</v>
      </c>
      <c r="E259" s="384">
        <v>38660</v>
      </c>
      <c r="F259" s="378">
        <f t="shared" si="17"/>
        <v>12</v>
      </c>
      <c r="G259" s="378" t="str">
        <f t="shared" si="18"/>
        <v>Under 13s</v>
      </c>
      <c r="H259" s="385" t="s">
        <v>49</v>
      </c>
    </row>
    <row r="260" spans="1:8">
      <c r="A260" s="136">
        <f t="shared" si="19"/>
        <v>256</v>
      </c>
      <c r="B260" s="136" t="str">
        <f t="shared" si="16"/>
        <v>256:Broxbourne</v>
      </c>
      <c r="C260" s="382" t="s">
        <v>350</v>
      </c>
      <c r="D260" s="383" t="s">
        <v>123</v>
      </c>
      <c r="E260" s="384">
        <v>38666</v>
      </c>
      <c r="F260" s="378">
        <f t="shared" si="17"/>
        <v>12</v>
      </c>
      <c r="G260" s="378" t="str">
        <f t="shared" si="18"/>
        <v>Under 13s</v>
      </c>
      <c r="H260" s="385" t="s">
        <v>49</v>
      </c>
    </row>
    <row r="261" spans="1:8">
      <c r="A261" s="136">
        <f t="shared" si="19"/>
        <v>257</v>
      </c>
      <c r="B261" s="136" t="str">
        <f t="shared" si="16"/>
        <v>257:Broxbourne</v>
      </c>
      <c r="C261" s="382" t="s">
        <v>351</v>
      </c>
      <c r="D261" s="383" t="s">
        <v>123</v>
      </c>
      <c r="E261" s="384">
        <v>38774</v>
      </c>
      <c r="F261" s="378">
        <f t="shared" si="17"/>
        <v>12</v>
      </c>
      <c r="G261" s="378" t="str">
        <f t="shared" si="18"/>
        <v>Under 13s</v>
      </c>
      <c r="H261" s="385" t="s">
        <v>49</v>
      </c>
    </row>
    <row r="262" spans="1:8">
      <c r="A262" s="136">
        <f t="shared" si="19"/>
        <v>258</v>
      </c>
      <c r="B262" s="136" t="str">
        <f t="shared" si="16"/>
        <v>258:Broxbourne</v>
      </c>
      <c r="C262" s="382" t="s">
        <v>352</v>
      </c>
      <c r="D262" s="383" t="s">
        <v>123</v>
      </c>
      <c r="E262" s="384">
        <v>38808</v>
      </c>
      <c r="F262" s="378">
        <f t="shared" si="17"/>
        <v>12</v>
      </c>
      <c r="G262" s="378" t="str">
        <f t="shared" si="18"/>
        <v>Under 13s</v>
      </c>
      <c r="H262" s="385" t="s">
        <v>49</v>
      </c>
    </row>
    <row r="263" spans="1:8">
      <c r="A263" s="136">
        <f t="shared" si="19"/>
        <v>259</v>
      </c>
      <c r="B263" s="136" t="str">
        <f t="shared" si="16"/>
        <v>259:Broxbourne</v>
      </c>
      <c r="C263" s="382" t="s">
        <v>353</v>
      </c>
      <c r="D263" s="383" t="s">
        <v>123</v>
      </c>
      <c r="E263" s="384">
        <v>38937</v>
      </c>
      <c r="F263" s="378">
        <f t="shared" si="17"/>
        <v>11</v>
      </c>
      <c r="G263" s="378" t="str">
        <f t="shared" si="18"/>
        <v>Under 12s</v>
      </c>
      <c r="H263" s="385" t="s">
        <v>49</v>
      </c>
    </row>
    <row r="264" spans="1:8">
      <c r="A264" s="136">
        <f t="shared" si="19"/>
        <v>260</v>
      </c>
      <c r="B264" s="136" t="str">
        <f t="shared" si="16"/>
        <v>260:Broxbourne</v>
      </c>
      <c r="C264" s="382" t="s">
        <v>354</v>
      </c>
      <c r="D264" s="383" t="s">
        <v>123</v>
      </c>
      <c r="E264" s="384">
        <v>38960</v>
      </c>
      <c r="F264" s="378">
        <f t="shared" si="17"/>
        <v>11</v>
      </c>
      <c r="G264" s="378" t="str">
        <f t="shared" si="18"/>
        <v>Under 12s</v>
      </c>
      <c r="H264" s="385" t="s">
        <v>49</v>
      </c>
    </row>
    <row r="265" spans="1:8">
      <c r="A265" s="136">
        <f t="shared" si="19"/>
        <v>261</v>
      </c>
      <c r="B265" s="136" t="str">
        <f t="shared" ref="B265:B328" si="20">TEXT(A265, "#0") &amp; ":" &amp; TRIM(H265)</f>
        <v>261:Broxbourne</v>
      </c>
      <c r="C265" s="382" t="s">
        <v>355</v>
      </c>
      <c r="D265" s="383" t="s">
        <v>123</v>
      </c>
      <c r="E265" s="384">
        <v>38978</v>
      </c>
      <c r="F265" s="378">
        <f t="shared" ref="F265:F332" si="21">IF(TRIM(E265)="",0,IF(AgeAtDate=0,0,IF(E265=0,0,IF(COUNTBLANK(E265)=1,"",DATEDIF(E265,AgeAtDate,"y")))))</f>
        <v>11</v>
      </c>
      <c r="G265" s="378" t="str">
        <f t="shared" ref="G265:G332" si="22">IF(ISBLANK(E265),"",IF(HSL_Format="Majors",IF(F265 &lt; 9, "To Young", IF(F265 &gt; 15, VLOOKUP(99,MajorsAGRev, 2,0),VLOOKUP(F265,MajorsAGRev, 2,0))), IF(F265 &lt; 9, "To Young", IF(F265&gt;12, "To Old", VLOOKUP(F265,PeanutsAGRev,2,0)))))</f>
        <v>Under 12s</v>
      </c>
      <c r="H265" s="385" t="s">
        <v>49</v>
      </c>
    </row>
    <row r="266" spans="1:8">
      <c r="A266" s="136">
        <f t="shared" ref="A266:A329" si="23">A265+1</f>
        <v>262</v>
      </c>
      <c r="B266" s="136" t="str">
        <f t="shared" si="20"/>
        <v>262:Broxbourne</v>
      </c>
      <c r="C266" s="382" t="s">
        <v>356</v>
      </c>
      <c r="D266" s="383" t="s">
        <v>123</v>
      </c>
      <c r="E266" s="384">
        <v>38984</v>
      </c>
      <c r="F266" s="378">
        <f t="shared" si="21"/>
        <v>11</v>
      </c>
      <c r="G266" s="378" t="str">
        <f t="shared" si="22"/>
        <v>Under 12s</v>
      </c>
      <c r="H266" s="385" t="s">
        <v>49</v>
      </c>
    </row>
    <row r="267" spans="1:8">
      <c r="A267" s="136">
        <f t="shared" si="23"/>
        <v>263</v>
      </c>
      <c r="B267" s="136" t="str">
        <f t="shared" si="20"/>
        <v>263:Broxbourne</v>
      </c>
      <c r="C267" s="382" t="s">
        <v>357</v>
      </c>
      <c r="D267" s="383" t="s">
        <v>123</v>
      </c>
      <c r="E267" s="384">
        <v>39000</v>
      </c>
      <c r="F267" s="378">
        <f t="shared" si="21"/>
        <v>11</v>
      </c>
      <c r="G267" s="378" t="str">
        <f t="shared" si="22"/>
        <v>Under 12s</v>
      </c>
      <c r="H267" s="385" t="s">
        <v>49</v>
      </c>
    </row>
    <row r="268" spans="1:8">
      <c r="A268" s="136">
        <f t="shared" si="23"/>
        <v>264</v>
      </c>
      <c r="B268" s="136" t="str">
        <f t="shared" si="20"/>
        <v>264:Broxbourne</v>
      </c>
      <c r="C268" s="382" t="s">
        <v>358</v>
      </c>
      <c r="D268" s="383" t="s">
        <v>123</v>
      </c>
      <c r="E268" s="384">
        <v>39005</v>
      </c>
      <c r="F268" s="378">
        <f t="shared" si="21"/>
        <v>11</v>
      </c>
      <c r="G268" s="378" t="str">
        <f t="shared" si="22"/>
        <v>Under 12s</v>
      </c>
      <c r="H268" s="385" t="s">
        <v>49</v>
      </c>
    </row>
    <row r="269" spans="1:8">
      <c r="A269" s="136">
        <f t="shared" si="23"/>
        <v>265</v>
      </c>
      <c r="B269" s="136" t="str">
        <f t="shared" si="20"/>
        <v>265:Broxbourne</v>
      </c>
      <c r="C269" s="382" t="s">
        <v>359</v>
      </c>
      <c r="D269" s="383" t="s">
        <v>123</v>
      </c>
      <c r="E269" s="384">
        <v>39031</v>
      </c>
      <c r="F269" s="378">
        <f t="shared" si="21"/>
        <v>11</v>
      </c>
      <c r="G269" s="378" t="str">
        <f t="shared" si="22"/>
        <v>Under 12s</v>
      </c>
      <c r="H269" s="385" t="s">
        <v>49</v>
      </c>
    </row>
    <row r="270" spans="1:8">
      <c r="A270" s="136">
        <f t="shared" si="23"/>
        <v>266</v>
      </c>
      <c r="B270" s="136" t="str">
        <f t="shared" si="20"/>
        <v>266:Broxbourne</v>
      </c>
      <c r="C270" s="382" t="s">
        <v>360</v>
      </c>
      <c r="D270" s="383" t="s">
        <v>123</v>
      </c>
      <c r="E270" s="384">
        <v>39082</v>
      </c>
      <c r="F270" s="378">
        <f t="shared" si="21"/>
        <v>11</v>
      </c>
      <c r="G270" s="378" t="str">
        <f t="shared" si="22"/>
        <v>Under 12s</v>
      </c>
      <c r="H270" s="385" t="s">
        <v>49</v>
      </c>
    </row>
    <row r="271" spans="1:8">
      <c r="A271" s="136">
        <f t="shared" si="23"/>
        <v>267</v>
      </c>
      <c r="B271" s="136" t="str">
        <f t="shared" si="20"/>
        <v>267:Broxbourne</v>
      </c>
      <c r="C271" s="382" t="s">
        <v>361</v>
      </c>
      <c r="D271" s="383" t="s">
        <v>123</v>
      </c>
      <c r="E271" s="384">
        <v>39186</v>
      </c>
      <c r="F271" s="378">
        <f t="shared" si="21"/>
        <v>11</v>
      </c>
      <c r="G271" s="378" t="str">
        <f t="shared" si="22"/>
        <v>Under 12s</v>
      </c>
      <c r="H271" s="385" t="s">
        <v>49</v>
      </c>
    </row>
    <row r="272" spans="1:8">
      <c r="A272" s="136">
        <f t="shared" si="23"/>
        <v>268</v>
      </c>
      <c r="B272" s="136" t="str">
        <f t="shared" si="20"/>
        <v>268:Broxbourne</v>
      </c>
      <c r="C272" s="382" t="s">
        <v>362</v>
      </c>
      <c r="D272" s="383" t="s">
        <v>123</v>
      </c>
      <c r="E272" s="384">
        <v>39257</v>
      </c>
      <c r="F272" s="378">
        <f t="shared" si="21"/>
        <v>11</v>
      </c>
      <c r="G272" s="378" t="str">
        <f t="shared" si="22"/>
        <v>Under 12s</v>
      </c>
      <c r="H272" s="385" t="s">
        <v>49</v>
      </c>
    </row>
    <row r="273" spans="1:8">
      <c r="A273" s="136">
        <f t="shared" si="23"/>
        <v>269</v>
      </c>
      <c r="B273" s="136" t="str">
        <f t="shared" si="20"/>
        <v>269:Broxbourne</v>
      </c>
      <c r="C273" s="382" t="s">
        <v>363</v>
      </c>
      <c r="D273" s="383" t="s">
        <v>123</v>
      </c>
      <c r="E273" s="384">
        <v>39292</v>
      </c>
      <c r="F273" s="378">
        <f t="shared" si="21"/>
        <v>10</v>
      </c>
      <c r="G273" s="378" t="str">
        <f t="shared" si="22"/>
        <v>Under 11s</v>
      </c>
      <c r="H273" s="385" t="s">
        <v>49</v>
      </c>
    </row>
    <row r="274" spans="1:8">
      <c r="A274" s="136">
        <f t="shared" si="23"/>
        <v>270</v>
      </c>
      <c r="B274" s="136" t="str">
        <f t="shared" si="20"/>
        <v>270:Broxbourne</v>
      </c>
      <c r="C274" s="382" t="s">
        <v>364</v>
      </c>
      <c r="D274" s="383" t="s">
        <v>123</v>
      </c>
      <c r="E274" s="384">
        <v>39397</v>
      </c>
      <c r="F274" s="378">
        <f t="shared" si="21"/>
        <v>10</v>
      </c>
      <c r="G274" s="378" t="str">
        <f t="shared" si="22"/>
        <v>Under 11s</v>
      </c>
      <c r="H274" s="385" t="s">
        <v>49</v>
      </c>
    </row>
    <row r="275" spans="1:8">
      <c r="A275" s="136">
        <f t="shared" si="23"/>
        <v>271</v>
      </c>
      <c r="B275" s="136" t="str">
        <f t="shared" si="20"/>
        <v>271:Broxbourne</v>
      </c>
      <c r="C275" s="382" t="s">
        <v>365</v>
      </c>
      <c r="D275" s="383" t="s">
        <v>123</v>
      </c>
      <c r="E275" s="384">
        <v>39443</v>
      </c>
      <c r="F275" s="378">
        <f t="shared" si="21"/>
        <v>10</v>
      </c>
      <c r="G275" s="378" t="str">
        <f t="shared" si="22"/>
        <v>Under 11s</v>
      </c>
      <c r="H275" s="385" t="s">
        <v>49</v>
      </c>
    </row>
    <row r="276" spans="1:8">
      <c r="A276" s="136">
        <f t="shared" si="23"/>
        <v>272</v>
      </c>
      <c r="B276" s="136" t="str">
        <f t="shared" si="20"/>
        <v>272:Broxbourne</v>
      </c>
      <c r="C276" s="382" t="s">
        <v>366</v>
      </c>
      <c r="D276" s="383" t="s">
        <v>123</v>
      </c>
      <c r="E276" s="384">
        <v>39477</v>
      </c>
      <c r="F276" s="378">
        <f t="shared" si="21"/>
        <v>10</v>
      </c>
      <c r="G276" s="378" t="str">
        <f t="shared" si="22"/>
        <v>Under 11s</v>
      </c>
      <c r="H276" s="385" t="s">
        <v>49</v>
      </c>
    </row>
    <row r="277" spans="1:8">
      <c r="A277" s="136">
        <f t="shared" si="23"/>
        <v>273</v>
      </c>
      <c r="B277" s="136" t="str">
        <f t="shared" si="20"/>
        <v>273:Broxbourne</v>
      </c>
      <c r="C277" s="382" t="s">
        <v>367</v>
      </c>
      <c r="D277" s="383" t="s">
        <v>123</v>
      </c>
      <c r="E277" s="384">
        <v>39483</v>
      </c>
      <c r="F277" s="378">
        <f t="shared" si="21"/>
        <v>10</v>
      </c>
      <c r="G277" s="378" t="str">
        <f t="shared" si="22"/>
        <v>Under 11s</v>
      </c>
      <c r="H277" s="385" t="s">
        <v>49</v>
      </c>
    </row>
    <row r="278" spans="1:8">
      <c r="A278" s="136">
        <f t="shared" si="23"/>
        <v>274</v>
      </c>
      <c r="B278" s="136" t="str">
        <f t="shared" si="20"/>
        <v>274:Broxbourne</v>
      </c>
      <c r="C278" s="382" t="s">
        <v>368</v>
      </c>
      <c r="D278" s="383" t="s">
        <v>123</v>
      </c>
      <c r="E278" s="384">
        <v>39506</v>
      </c>
      <c r="F278" s="378">
        <f t="shared" si="21"/>
        <v>10</v>
      </c>
      <c r="G278" s="378" t="str">
        <f t="shared" si="22"/>
        <v>Under 11s</v>
      </c>
      <c r="H278" s="385" t="s">
        <v>49</v>
      </c>
    </row>
    <row r="279" spans="1:8">
      <c r="A279" s="136">
        <f t="shared" si="23"/>
        <v>275</v>
      </c>
      <c r="B279" s="136" t="str">
        <f t="shared" si="20"/>
        <v>275:Broxbourne</v>
      </c>
      <c r="C279" s="382" t="s">
        <v>369</v>
      </c>
      <c r="D279" s="383" t="s">
        <v>123</v>
      </c>
      <c r="E279" s="384">
        <v>39510</v>
      </c>
      <c r="F279" s="378">
        <f t="shared" si="21"/>
        <v>10</v>
      </c>
      <c r="G279" s="378" t="str">
        <f t="shared" si="22"/>
        <v>Under 11s</v>
      </c>
      <c r="H279" s="385" t="s">
        <v>49</v>
      </c>
    </row>
    <row r="280" spans="1:8">
      <c r="A280" s="136">
        <f t="shared" si="23"/>
        <v>276</v>
      </c>
      <c r="B280" s="136" t="str">
        <f t="shared" si="20"/>
        <v>276:Broxbourne</v>
      </c>
      <c r="C280" s="382" t="s">
        <v>370</v>
      </c>
      <c r="D280" s="383" t="s">
        <v>123</v>
      </c>
      <c r="E280" s="384">
        <v>39608</v>
      </c>
      <c r="F280" s="378">
        <f t="shared" si="21"/>
        <v>10</v>
      </c>
      <c r="G280" s="378" t="str">
        <f t="shared" si="22"/>
        <v>Under 11s</v>
      </c>
      <c r="H280" s="385" t="s">
        <v>49</v>
      </c>
    </row>
    <row r="281" spans="1:8">
      <c r="A281" s="136">
        <f t="shared" si="23"/>
        <v>277</v>
      </c>
      <c r="B281" s="136" t="str">
        <f t="shared" si="20"/>
        <v>277:Broxbourne</v>
      </c>
      <c r="C281" s="382" t="s">
        <v>371</v>
      </c>
      <c r="D281" s="383" t="s">
        <v>123</v>
      </c>
      <c r="E281" s="384">
        <v>39613</v>
      </c>
      <c r="F281" s="378">
        <f t="shared" si="21"/>
        <v>10</v>
      </c>
      <c r="G281" s="378" t="str">
        <f t="shared" si="22"/>
        <v>Under 11s</v>
      </c>
      <c r="H281" s="385" t="s">
        <v>49</v>
      </c>
    </row>
    <row r="282" spans="1:8">
      <c r="A282" s="136">
        <f t="shared" si="23"/>
        <v>278</v>
      </c>
      <c r="B282" s="136" t="str">
        <f t="shared" si="20"/>
        <v>278:Broxbourne</v>
      </c>
      <c r="C282" s="382" t="s">
        <v>372</v>
      </c>
      <c r="D282" s="383" t="s">
        <v>123</v>
      </c>
      <c r="E282" s="384">
        <v>39621</v>
      </c>
      <c r="F282" s="378">
        <f t="shared" si="21"/>
        <v>10</v>
      </c>
      <c r="G282" s="378" t="str">
        <f t="shared" si="22"/>
        <v>Under 11s</v>
      </c>
      <c r="H282" s="385" t="s">
        <v>49</v>
      </c>
    </row>
    <row r="283" spans="1:8">
      <c r="A283" s="136">
        <f t="shared" si="23"/>
        <v>279</v>
      </c>
      <c r="B283" s="136" t="str">
        <f t="shared" si="20"/>
        <v>279:Broxbourne</v>
      </c>
      <c r="C283" s="382" t="s">
        <v>373</v>
      </c>
      <c r="D283" s="383" t="s">
        <v>123</v>
      </c>
      <c r="E283" s="384">
        <v>39626</v>
      </c>
      <c r="F283" s="378">
        <f t="shared" si="21"/>
        <v>10</v>
      </c>
      <c r="G283" s="378" t="str">
        <f t="shared" si="22"/>
        <v>Under 11s</v>
      </c>
      <c r="H283" s="385" t="s">
        <v>49</v>
      </c>
    </row>
    <row r="284" spans="1:8">
      <c r="A284" s="136">
        <f t="shared" si="23"/>
        <v>280</v>
      </c>
      <c r="B284" s="136" t="str">
        <f t="shared" si="20"/>
        <v>280:Broxbourne</v>
      </c>
      <c r="C284" s="382" t="s">
        <v>374</v>
      </c>
      <c r="D284" s="383" t="s">
        <v>123</v>
      </c>
      <c r="E284" s="384">
        <v>39637</v>
      </c>
      <c r="F284" s="378">
        <f t="shared" si="21"/>
        <v>9</v>
      </c>
      <c r="G284" s="378" t="str">
        <f t="shared" si="22"/>
        <v>9 Years</v>
      </c>
      <c r="H284" s="385" t="s">
        <v>49</v>
      </c>
    </row>
    <row r="285" spans="1:8">
      <c r="A285" s="136">
        <f t="shared" si="23"/>
        <v>281</v>
      </c>
      <c r="B285" s="136" t="str">
        <f t="shared" si="20"/>
        <v>281:Broxbourne</v>
      </c>
      <c r="C285" s="382" t="s">
        <v>375</v>
      </c>
      <c r="D285" s="383" t="s">
        <v>123</v>
      </c>
      <c r="E285" s="384">
        <v>39638</v>
      </c>
      <c r="F285" s="378">
        <f t="shared" si="21"/>
        <v>9</v>
      </c>
      <c r="G285" s="378" t="str">
        <f t="shared" si="22"/>
        <v>9 Years</v>
      </c>
      <c r="H285" s="385" t="s">
        <v>49</v>
      </c>
    </row>
    <row r="286" spans="1:8">
      <c r="A286" s="136">
        <f t="shared" si="23"/>
        <v>282</v>
      </c>
      <c r="B286" s="136" t="str">
        <f t="shared" si="20"/>
        <v>282:Broxbourne</v>
      </c>
      <c r="C286" s="382" t="s">
        <v>376</v>
      </c>
      <c r="D286" s="383" t="s">
        <v>123</v>
      </c>
      <c r="E286" s="384">
        <v>39684</v>
      </c>
      <c r="F286" s="378">
        <f t="shared" si="21"/>
        <v>9</v>
      </c>
      <c r="G286" s="378" t="str">
        <f t="shared" si="22"/>
        <v>9 Years</v>
      </c>
      <c r="H286" s="385" t="s">
        <v>49</v>
      </c>
    </row>
    <row r="287" spans="1:8">
      <c r="A287" s="136">
        <f t="shared" si="23"/>
        <v>283</v>
      </c>
      <c r="B287" s="136" t="str">
        <f t="shared" si="20"/>
        <v>283:Broxbourne</v>
      </c>
      <c r="C287" s="382" t="s">
        <v>377</v>
      </c>
      <c r="D287" s="383" t="s">
        <v>123</v>
      </c>
      <c r="E287" s="384">
        <v>39849</v>
      </c>
      <c r="F287" s="378">
        <f t="shared" si="21"/>
        <v>9</v>
      </c>
      <c r="G287" s="378" t="str">
        <f t="shared" si="22"/>
        <v>9 Years</v>
      </c>
      <c r="H287" s="385" t="s">
        <v>49</v>
      </c>
    </row>
    <row r="288" spans="1:8">
      <c r="A288" s="136">
        <f t="shared" si="23"/>
        <v>284</v>
      </c>
      <c r="B288" s="136" t="str">
        <f t="shared" si="20"/>
        <v>284:Broxbourne</v>
      </c>
      <c r="C288" s="382" t="s">
        <v>378</v>
      </c>
      <c r="D288" s="383" t="s">
        <v>123</v>
      </c>
      <c r="E288" s="384">
        <v>39890</v>
      </c>
      <c r="F288" s="378">
        <f t="shared" si="21"/>
        <v>9</v>
      </c>
      <c r="G288" s="378" t="str">
        <f t="shared" si="22"/>
        <v>9 Years</v>
      </c>
      <c r="H288" s="385" t="s">
        <v>49</v>
      </c>
    </row>
    <row r="289" spans="1:8">
      <c r="A289" s="136">
        <f t="shared" si="23"/>
        <v>285</v>
      </c>
      <c r="B289" s="136" t="str">
        <f t="shared" si="20"/>
        <v>285:Broxbourne</v>
      </c>
      <c r="C289" s="382" t="s">
        <v>379</v>
      </c>
      <c r="D289" s="383" t="s">
        <v>123</v>
      </c>
      <c r="E289" s="384">
        <v>39990</v>
      </c>
      <c r="F289" s="378">
        <f t="shared" si="21"/>
        <v>9</v>
      </c>
      <c r="G289" s="378" t="str">
        <f t="shared" si="22"/>
        <v>9 Years</v>
      </c>
      <c r="H289" s="385" t="s">
        <v>49</v>
      </c>
    </row>
    <row r="290" spans="1:8">
      <c r="A290" s="136">
        <f t="shared" si="23"/>
        <v>286</v>
      </c>
      <c r="B290" s="136" t="str">
        <f t="shared" si="20"/>
        <v>286:Buntingford</v>
      </c>
      <c r="C290" s="382" t="s">
        <v>380</v>
      </c>
      <c r="D290" s="383" t="s">
        <v>123</v>
      </c>
      <c r="E290" s="384">
        <v>39886</v>
      </c>
      <c r="F290" s="378">
        <f t="shared" si="21"/>
        <v>9</v>
      </c>
      <c r="G290" s="378" t="str">
        <f t="shared" si="22"/>
        <v>9 Years</v>
      </c>
      <c r="H290" s="385" t="s">
        <v>50</v>
      </c>
    </row>
    <row r="291" spans="1:8">
      <c r="A291" s="136">
        <f t="shared" si="23"/>
        <v>287</v>
      </c>
      <c r="B291" s="136" t="str">
        <f t="shared" si="20"/>
        <v>287:Buntingford</v>
      </c>
      <c r="C291" s="382" t="s">
        <v>2182</v>
      </c>
      <c r="D291" s="383" t="s">
        <v>99</v>
      </c>
      <c r="E291" s="384">
        <v>39791</v>
      </c>
      <c r="F291" s="378">
        <f t="shared" ref="F291:F294" si="24">IF(TRIM(E291)="",0,IF(AgeAtDate=0,0,IF(E291=0,0,IF(COUNTBLANK(E291)=1,"",DATEDIF(E291,AgeAtDate,"y")))))</f>
        <v>9</v>
      </c>
      <c r="G291" s="378" t="str">
        <f t="shared" ref="G291:G294" si="25">IF(ISBLANK(E291),"",IF(HSL_Format="Majors",IF(F291 &lt; 9, "To Young", IF(F291 &gt; 15, VLOOKUP(99,MajorsAGRev, 2,0),VLOOKUP(F291,MajorsAGRev, 2,0))), IF(F291 &lt; 9, "To Young", IF(F291&gt;12, "To Old", VLOOKUP(F291,PeanutsAGRev,2,0)))))</f>
        <v>9 Years</v>
      </c>
      <c r="H291" s="385" t="s">
        <v>50</v>
      </c>
    </row>
    <row r="292" spans="1:8">
      <c r="A292" s="136">
        <f t="shared" si="23"/>
        <v>288</v>
      </c>
      <c r="B292" s="136" t="str">
        <f t="shared" si="20"/>
        <v>288:Buntingford</v>
      </c>
      <c r="C292" s="382" t="s">
        <v>2183</v>
      </c>
      <c r="D292" s="383" t="s">
        <v>99</v>
      </c>
      <c r="E292" s="384">
        <v>39526</v>
      </c>
      <c r="F292" s="378">
        <f t="shared" si="24"/>
        <v>10</v>
      </c>
      <c r="G292" s="378" t="str">
        <f t="shared" si="25"/>
        <v>Under 11s</v>
      </c>
      <c r="H292" s="385" t="s">
        <v>50</v>
      </c>
    </row>
    <row r="293" spans="1:8">
      <c r="A293" s="136">
        <f t="shared" si="23"/>
        <v>289</v>
      </c>
      <c r="B293" s="136" t="str">
        <f t="shared" si="20"/>
        <v>289:Buntingford</v>
      </c>
      <c r="C293" s="382" t="s">
        <v>2184</v>
      </c>
      <c r="D293" s="383" t="s">
        <v>99</v>
      </c>
      <c r="E293" s="384">
        <v>39902</v>
      </c>
      <c r="F293" s="378">
        <f t="shared" si="24"/>
        <v>9</v>
      </c>
      <c r="G293" s="378" t="str">
        <f t="shared" si="25"/>
        <v>9 Years</v>
      </c>
      <c r="H293" s="385" t="s">
        <v>50</v>
      </c>
    </row>
    <row r="294" spans="1:8">
      <c r="A294" s="136">
        <f t="shared" si="23"/>
        <v>290</v>
      </c>
      <c r="B294" s="136" t="str">
        <f t="shared" si="20"/>
        <v>290:Buntingford</v>
      </c>
      <c r="C294" s="382" t="s">
        <v>2185</v>
      </c>
      <c r="D294" s="383" t="s">
        <v>2186</v>
      </c>
      <c r="E294" s="384">
        <v>39850</v>
      </c>
      <c r="F294" s="378">
        <f t="shared" si="24"/>
        <v>9</v>
      </c>
      <c r="G294" s="378" t="str">
        <f t="shared" si="25"/>
        <v>9 Years</v>
      </c>
      <c r="H294" s="385" t="s">
        <v>50</v>
      </c>
    </row>
    <row r="295" spans="1:8">
      <c r="A295" s="136">
        <f t="shared" si="23"/>
        <v>291</v>
      </c>
      <c r="B295" s="136" t="str">
        <f t="shared" si="20"/>
        <v>291:Buntingford</v>
      </c>
      <c r="C295" s="382" t="s">
        <v>381</v>
      </c>
      <c r="D295" s="383" t="s">
        <v>123</v>
      </c>
      <c r="E295" s="384">
        <v>39777</v>
      </c>
      <c r="F295" s="378">
        <f t="shared" si="21"/>
        <v>9</v>
      </c>
      <c r="G295" s="378" t="str">
        <f t="shared" si="22"/>
        <v>9 Years</v>
      </c>
      <c r="H295" s="385" t="s">
        <v>50</v>
      </c>
    </row>
    <row r="296" spans="1:8">
      <c r="A296" s="136">
        <f t="shared" si="23"/>
        <v>292</v>
      </c>
      <c r="B296" s="136" t="str">
        <f t="shared" si="20"/>
        <v>292:Buntingford</v>
      </c>
      <c r="C296" s="382" t="s">
        <v>382</v>
      </c>
      <c r="D296" s="383" t="s">
        <v>123</v>
      </c>
      <c r="E296" s="384">
        <v>39452</v>
      </c>
      <c r="F296" s="378">
        <f t="shared" si="21"/>
        <v>10</v>
      </c>
      <c r="G296" s="378" t="str">
        <f t="shared" si="22"/>
        <v>Under 11s</v>
      </c>
      <c r="H296" s="385" t="s">
        <v>50</v>
      </c>
    </row>
    <row r="297" spans="1:8">
      <c r="A297" s="136">
        <f t="shared" si="23"/>
        <v>293</v>
      </c>
      <c r="B297" s="136" t="str">
        <f t="shared" si="20"/>
        <v>293:Buntingford</v>
      </c>
      <c r="C297" s="382" t="s">
        <v>383</v>
      </c>
      <c r="D297" s="383" t="s">
        <v>123</v>
      </c>
      <c r="E297" s="384">
        <v>39291</v>
      </c>
      <c r="F297" s="378">
        <f t="shared" si="21"/>
        <v>10</v>
      </c>
      <c r="G297" s="378" t="str">
        <f t="shared" si="22"/>
        <v>Under 11s</v>
      </c>
      <c r="H297" s="385" t="s">
        <v>50</v>
      </c>
    </row>
    <row r="298" spans="1:8">
      <c r="A298" s="136">
        <f t="shared" si="23"/>
        <v>294</v>
      </c>
      <c r="B298" s="136" t="str">
        <f t="shared" si="20"/>
        <v>294:Buntingford</v>
      </c>
      <c r="C298" s="382" t="s">
        <v>384</v>
      </c>
      <c r="D298" s="383" t="s">
        <v>123</v>
      </c>
      <c r="E298" s="384">
        <v>39463</v>
      </c>
      <c r="F298" s="378">
        <f t="shared" si="21"/>
        <v>10</v>
      </c>
      <c r="G298" s="378" t="str">
        <f t="shared" si="22"/>
        <v>Under 11s</v>
      </c>
      <c r="H298" s="385" t="s">
        <v>50</v>
      </c>
    </row>
    <row r="299" spans="1:8">
      <c r="A299" s="136">
        <f t="shared" si="23"/>
        <v>295</v>
      </c>
      <c r="B299" s="136" t="str">
        <f t="shared" si="20"/>
        <v>295:Buntingford</v>
      </c>
      <c r="C299" s="382" t="s">
        <v>385</v>
      </c>
      <c r="D299" s="383" t="s">
        <v>123</v>
      </c>
      <c r="E299" s="384">
        <v>39467</v>
      </c>
      <c r="F299" s="378">
        <f t="shared" si="21"/>
        <v>10</v>
      </c>
      <c r="G299" s="378" t="str">
        <f t="shared" si="22"/>
        <v>Under 11s</v>
      </c>
      <c r="H299" s="385" t="s">
        <v>50</v>
      </c>
    </row>
    <row r="300" spans="1:8">
      <c r="A300" s="136">
        <f t="shared" si="23"/>
        <v>296</v>
      </c>
      <c r="B300" s="136" t="str">
        <f t="shared" si="20"/>
        <v>296:Buntingford</v>
      </c>
      <c r="C300" s="382" t="s">
        <v>386</v>
      </c>
      <c r="D300" s="383" t="s">
        <v>123</v>
      </c>
      <c r="E300" s="384">
        <v>39262</v>
      </c>
      <c r="F300" s="378">
        <f t="shared" si="21"/>
        <v>11</v>
      </c>
      <c r="G300" s="378" t="str">
        <f t="shared" si="22"/>
        <v>Under 12s</v>
      </c>
      <c r="H300" s="385" t="s">
        <v>50</v>
      </c>
    </row>
    <row r="301" spans="1:8">
      <c r="A301" s="136">
        <f t="shared" si="23"/>
        <v>297</v>
      </c>
      <c r="B301" s="136" t="str">
        <f t="shared" si="20"/>
        <v>297:Buntingford</v>
      </c>
      <c r="C301" s="382" t="s">
        <v>387</v>
      </c>
      <c r="D301" s="383" t="s">
        <v>123</v>
      </c>
      <c r="E301" s="384">
        <v>39103</v>
      </c>
      <c r="F301" s="378">
        <f t="shared" si="21"/>
        <v>11</v>
      </c>
      <c r="G301" s="378" t="str">
        <f t="shared" si="22"/>
        <v>Under 12s</v>
      </c>
      <c r="H301" s="385" t="s">
        <v>50</v>
      </c>
    </row>
    <row r="302" spans="1:8">
      <c r="A302" s="136">
        <f t="shared" si="23"/>
        <v>298</v>
      </c>
      <c r="B302" s="136" t="str">
        <f t="shared" si="20"/>
        <v>298:Buntingford</v>
      </c>
      <c r="C302" s="382" t="s">
        <v>388</v>
      </c>
      <c r="D302" s="383" t="s">
        <v>123</v>
      </c>
      <c r="E302" s="384">
        <v>39097</v>
      </c>
      <c r="F302" s="378">
        <f t="shared" si="21"/>
        <v>11</v>
      </c>
      <c r="G302" s="378" t="str">
        <f t="shared" si="22"/>
        <v>Under 12s</v>
      </c>
      <c r="H302" s="385" t="s">
        <v>50</v>
      </c>
    </row>
    <row r="303" spans="1:8">
      <c r="A303" s="136">
        <f t="shared" si="23"/>
        <v>299</v>
      </c>
      <c r="B303" s="136" t="str">
        <f t="shared" si="20"/>
        <v>299:Buntingford</v>
      </c>
      <c r="C303" s="382" t="s">
        <v>389</v>
      </c>
      <c r="D303" s="383" t="s">
        <v>123</v>
      </c>
      <c r="E303" s="384">
        <v>39203</v>
      </c>
      <c r="F303" s="378">
        <f t="shared" si="21"/>
        <v>11</v>
      </c>
      <c r="G303" s="378" t="str">
        <f t="shared" si="22"/>
        <v>Under 12s</v>
      </c>
      <c r="H303" s="385" t="s">
        <v>50</v>
      </c>
    </row>
    <row r="304" spans="1:8">
      <c r="A304" s="136">
        <f t="shared" si="23"/>
        <v>300</v>
      </c>
      <c r="B304" s="136" t="str">
        <f t="shared" si="20"/>
        <v>300:Buntingford</v>
      </c>
      <c r="C304" s="382" t="s">
        <v>390</v>
      </c>
      <c r="D304" s="383" t="s">
        <v>123</v>
      </c>
      <c r="E304" s="384">
        <v>38778</v>
      </c>
      <c r="F304" s="378">
        <f t="shared" si="21"/>
        <v>12</v>
      </c>
      <c r="G304" s="378" t="str">
        <f t="shared" si="22"/>
        <v>Under 13s</v>
      </c>
      <c r="H304" s="385" t="s">
        <v>50</v>
      </c>
    </row>
    <row r="305" spans="1:8">
      <c r="A305" s="136">
        <f t="shared" si="23"/>
        <v>301</v>
      </c>
      <c r="B305" s="136" t="str">
        <f t="shared" si="20"/>
        <v>301:Buntingford</v>
      </c>
      <c r="C305" s="382" t="s">
        <v>391</v>
      </c>
      <c r="D305" s="383" t="s">
        <v>123</v>
      </c>
      <c r="E305" s="384">
        <v>38786</v>
      </c>
      <c r="F305" s="378">
        <f t="shared" si="21"/>
        <v>12</v>
      </c>
      <c r="G305" s="378" t="str">
        <f t="shared" si="22"/>
        <v>Under 13s</v>
      </c>
      <c r="H305" s="385" t="s">
        <v>50</v>
      </c>
    </row>
    <row r="306" spans="1:8">
      <c r="A306" s="136">
        <f t="shared" si="23"/>
        <v>302</v>
      </c>
      <c r="B306" s="136" t="str">
        <f t="shared" si="20"/>
        <v>302:Buntingford</v>
      </c>
      <c r="C306" s="382" t="s">
        <v>392</v>
      </c>
      <c r="D306" s="383" t="s">
        <v>123</v>
      </c>
      <c r="E306" s="384">
        <v>38648</v>
      </c>
      <c r="F306" s="378">
        <f t="shared" si="21"/>
        <v>12</v>
      </c>
      <c r="G306" s="378" t="str">
        <f t="shared" si="22"/>
        <v>Under 13s</v>
      </c>
      <c r="H306" s="385" t="s">
        <v>50</v>
      </c>
    </row>
    <row r="307" spans="1:8">
      <c r="A307" s="136">
        <f t="shared" si="23"/>
        <v>303</v>
      </c>
      <c r="B307" s="136" t="str">
        <f t="shared" si="20"/>
        <v>303:Buntingford</v>
      </c>
      <c r="C307" s="382" t="s">
        <v>393</v>
      </c>
      <c r="D307" s="383" t="s">
        <v>123</v>
      </c>
      <c r="E307" s="384">
        <v>38575</v>
      </c>
      <c r="F307" s="378">
        <f t="shared" si="21"/>
        <v>12</v>
      </c>
      <c r="G307" s="378" t="str">
        <f t="shared" si="22"/>
        <v>Under 13s</v>
      </c>
      <c r="H307" s="385" t="s">
        <v>50</v>
      </c>
    </row>
    <row r="308" spans="1:8">
      <c r="A308" s="136">
        <f t="shared" si="23"/>
        <v>304</v>
      </c>
      <c r="B308" s="136" t="str">
        <f t="shared" si="20"/>
        <v>304:Buntingford</v>
      </c>
      <c r="C308" s="382" t="s">
        <v>394</v>
      </c>
      <c r="D308" s="383" t="s">
        <v>123</v>
      </c>
      <c r="E308" s="384">
        <v>38615</v>
      </c>
      <c r="F308" s="378">
        <f t="shared" si="21"/>
        <v>12</v>
      </c>
      <c r="G308" s="378" t="str">
        <f t="shared" si="22"/>
        <v>Under 13s</v>
      </c>
      <c r="H308" s="385" t="s">
        <v>50</v>
      </c>
    </row>
    <row r="309" spans="1:8">
      <c r="A309" s="136">
        <f t="shared" si="23"/>
        <v>305</v>
      </c>
      <c r="B309" s="136" t="str">
        <f t="shared" si="20"/>
        <v>305:Buntingford</v>
      </c>
      <c r="C309" s="382" t="s">
        <v>395</v>
      </c>
      <c r="D309" s="383" t="s">
        <v>99</v>
      </c>
      <c r="E309" s="384">
        <v>39600</v>
      </c>
      <c r="F309" s="378">
        <f t="shared" si="21"/>
        <v>10</v>
      </c>
      <c r="G309" s="378" t="str">
        <f t="shared" si="22"/>
        <v>Under 11s</v>
      </c>
      <c r="H309" s="385" t="s">
        <v>50</v>
      </c>
    </row>
    <row r="310" spans="1:8">
      <c r="A310" s="136">
        <f t="shared" si="23"/>
        <v>306</v>
      </c>
      <c r="B310" s="136" t="str">
        <f t="shared" si="20"/>
        <v>306:Buntingford</v>
      </c>
      <c r="C310" s="382" t="s">
        <v>396</v>
      </c>
      <c r="D310" s="383" t="s">
        <v>99</v>
      </c>
      <c r="E310" s="384">
        <v>39502</v>
      </c>
      <c r="F310" s="378">
        <f t="shared" si="21"/>
        <v>10</v>
      </c>
      <c r="G310" s="378" t="str">
        <f t="shared" si="22"/>
        <v>Under 11s</v>
      </c>
      <c r="H310" s="385" t="s">
        <v>50</v>
      </c>
    </row>
    <row r="311" spans="1:8">
      <c r="A311" s="136">
        <f t="shared" si="23"/>
        <v>307</v>
      </c>
      <c r="B311" s="136" t="str">
        <f t="shared" si="20"/>
        <v>307:Buntingford</v>
      </c>
      <c r="C311" s="382" t="s">
        <v>397</v>
      </c>
      <c r="D311" s="383" t="s">
        <v>99</v>
      </c>
      <c r="E311" s="384">
        <v>39568</v>
      </c>
      <c r="F311" s="378">
        <f t="shared" si="21"/>
        <v>10</v>
      </c>
      <c r="G311" s="378" t="str">
        <f t="shared" si="22"/>
        <v>Under 11s</v>
      </c>
      <c r="H311" s="385" t="s">
        <v>50</v>
      </c>
    </row>
    <row r="312" spans="1:8">
      <c r="A312" s="136">
        <f t="shared" si="23"/>
        <v>308</v>
      </c>
      <c r="B312" s="136" t="str">
        <f t="shared" si="20"/>
        <v>308:Buntingford</v>
      </c>
      <c r="C312" s="382" t="s">
        <v>398</v>
      </c>
      <c r="D312" s="383" t="s">
        <v>99</v>
      </c>
      <c r="E312" s="384">
        <v>39562</v>
      </c>
      <c r="F312" s="378">
        <f t="shared" si="21"/>
        <v>10</v>
      </c>
      <c r="G312" s="378" t="str">
        <f t="shared" si="22"/>
        <v>Under 11s</v>
      </c>
      <c r="H312" s="385" t="s">
        <v>50</v>
      </c>
    </row>
    <row r="313" spans="1:8">
      <c r="A313" s="136">
        <f t="shared" si="23"/>
        <v>309</v>
      </c>
      <c r="B313" s="136" t="str">
        <f t="shared" si="20"/>
        <v>309:Buntingford</v>
      </c>
      <c r="C313" s="382" t="s">
        <v>399</v>
      </c>
      <c r="D313" s="383" t="s">
        <v>99</v>
      </c>
      <c r="E313" s="384">
        <v>39555</v>
      </c>
      <c r="F313" s="378">
        <f t="shared" si="21"/>
        <v>10</v>
      </c>
      <c r="G313" s="378" t="str">
        <f t="shared" si="22"/>
        <v>Under 11s</v>
      </c>
      <c r="H313" s="385" t="s">
        <v>50</v>
      </c>
    </row>
    <row r="314" spans="1:8">
      <c r="A314" s="136">
        <f t="shared" si="23"/>
        <v>310</v>
      </c>
      <c r="B314" s="136" t="str">
        <f t="shared" si="20"/>
        <v>310:Buntingford</v>
      </c>
      <c r="C314" s="382" t="s">
        <v>400</v>
      </c>
      <c r="D314" s="383" t="s">
        <v>99</v>
      </c>
      <c r="E314" s="384">
        <v>39264</v>
      </c>
      <c r="F314" s="378">
        <f t="shared" si="21"/>
        <v>10</v>
      </c>
      <c r="G314" s="378" t="str">
        <f t="shared" si="22"/>
        <v>Under 11s</v>
      </c>
      <c r="H314" s="385" t="s">
        <v>50</v>
      </c>
    </row>
    <row r="315" spans="1:8">
      <c r="A315" s="136">
        <f t="shared" si="23"/>
        <v>311</v>
      </c>
      <c r="B315" s="136" t="str">
        <f t="shared" si="20"/>
        <v>311:Buntingford</v>
      </c>
      <c r="C315" s="382" t="s">
        <v>401</v>
      </c>
      <c r="D315" s="383" t="s">
        <v>99</v>
      </c>
      <c r="E315" s="384">
        <v>39410</v>
      </c>
      <c r="F315" s="378">
        <f t="shared" si="21"/>
        <v>10</v>
      </c>
      <c r="G315" s="378" t="str">
        <f t="shared" si="22"/>
        <v>Under 11s</v>
      </c>
      <c r="H315" s="385" t="s">
        <v>50</v>
      </c>
    </row>
    <row r="316" spans="1:8">
      <c r="A316" s="136">
        <f t="shared" si="23"/>
        <v>312</v>
      </c>
      <c r="B316" s="136" t="str">
        <f t="shared" si="20"/>
        <v>312:Buntingford</v>
      </c>
      <c r="C316" s="382" t="s">
        <v>402</v>
      </c>
      <c r="D316" s="383" t="s">
        <v>99</v>
      </c>
      <c r="E316" s="384">
        <v>39052</v>
      </c>
      <c r="F316" s="378">
        <f t="shared" si="21"/>
        <v>11</v>
      </c>
      <c r="G316" s="378" t="str">
        <f t="shared" si="22"/>
        <v>Under 12s</v>
      </c>
      <c r="H316" s="385" t="s">
        <v>50</v>
      </c>
    </row>
    <row r="317" spans="1:8">
      <c r="A317" s="136">
        <f t="shared" si="23"/>
        <v>313</v>
      </c>
      <c r="B317" s="136" t="str">
        <f t="shared" si="20"/>
        <v>313:Buntingford</v>
      </c>
      <c r="C317" s="382" t="s">
        <v>403</v>
      </c>
      <c r="D317" s="383" t="s">
        <v>99</v>
      </c>
      <c r="E317" s="384">
        <v>39031</v>
      </c>
      <c r="F317" s="378">
        <f t="shared" si="21"/>
        <v>11</v>
      </c>
      <c r="G317" s="378" t="str">
        <f t="shared" si="22"/>
        <v>Under 12s</v>
      </c>
      <c r="H317" s="385" t="s">
        <v>50</v>
      </c>
    </row>
    <row r="318" spans="1:8">
      <c r="A318" s="136">
        <f t="shared" si="23"/>
        <v>314</v>
      </c>
      <c r="B318" s="136" t="str">
        <f t="shared" si="20"/>
        <v>314:Buntingford</v>
      </c>
      <c r="C318" s="382" t="s">
        <v>404</v>
      </c>
      <c r="D318" s="383" t="s">
        <v>99</v>
      </c>
      <c r="E318" s="384">
        <v>39017</v>
      </c>
      <c r="F318" s="378">
        <f t="shared" si="21"/>
        <v>11</v>
      </c>
      <c r="G318" s="378" t="str">
        <f t="shared" si="22"/>
        <v>Under 12s</v>
      </c>
      <c r="H318" s="385" t="s">
        <v>50</v>
      </c>
    </row>
    <row r="319" spans="1:8">
      <c r="A319" s="136">
        <f t="shared" si="23"/>
        <v>315</v>
      </c>
      <c r="B319" s="136" t="str">
        <f t="shared" si="20"/>
        <v>315:Buntingford</v>
      </c>
      <c r="C319" s="382" t="s">
        <v>405</v>
      </c>
      <c r="D319" s="383" t="s">
        <v>99</v>
      </c>
      <c r="E319" s="384">
        <v>38982</v>
      </c>
      <c r="F319" s="378">
        <f t="shared" si="21"/>
        <v>11</v>
      </c>
      <c r="G319" s="378" t="str">
        <f t="shared" si="22"/>
        <v>Under 12s</v>
      </c>
      <c r="H319" s="385" t="s">
        <v>50</v>
      </c>
    </row>
    <row r="320" spans="1:8">
      <c r="A320" s="136">
        <f t="shared" si="23"/>
        <v>316</v>
      </c>
      <c r="B320" s="136" t="str">
        <f t="shared" si="20"/>
        <v>316:Buntingford</v>
      </c>
      <c r="C320" s="382" t="s">
        <v>406</v>
      </c>
      <c r="D320" s="383" t="s">
        <v>99</v>
      </c>
      <c r="E320" s="384">
        <v>38880</v>
      </c>
      <c r="F320" s="378">
        <f t="shared" si="21"/>
        <v>12</v>
      </c>
      <c r="G320" s="378" t="str">
        <f t="shared" si="22"/>
        <v>Under 13s</v>
      </c>
      <c r="H320" s="385" t="s">
        <v>50</v>
      </c>
    </row>
    <row r="321" spans="1:8">
      <c r="A321" s="136">
        <f t="shared" si="23"/>
        <v>317</v>
      </c>
      <c r="B321" s="136" t="str">
        <f t="shared" si="20"/>
        <v>317:Buntingford</v>
      </c>
      <c r="C321" s="382" t="s">
        <v>407</v>
      </c>
      <c r="D321" s="383" t="s">
        <v>99</v>
      </c>
      <c r="E321" s="384">
        <v>38875</v>
      </c>
      <c r="F321" s="378">
        <f t="shared" si="21"/>
        <v>12</v>
      </c>
      <c r="G321" s="378" t="str">
        <f t="shared" si="22"/>
        <v>Under 13s</v>
      </c>
      <c r="H321" s="385" t="s">
        <v>50</v>
      </c>
    </row>
    <row r="322" spans="1:8">
      <c r="A322" s="136">
        <f t="shared" si="23"/>
        <v>318</v>
      </c>
      <c r="B322" s="136" t="str">
        <f t="shared" si="20"/>
        <v>318:Buntingford</v>
      </c>
      <c r="C322" s="382" t="s">
        <v>408</v>
      </c>
      <c r="D322" s="383" t="s">
        <v>99</v>
      </c>
      <c r="E322" s="384">
        <v>38866</v>
      </c>
      <c r="F322" s="378">
        <f t="shared" si="21"/>
        <v>12</v>
      </c>
      <c r="G322" s="378" t="str">
        <f t="shared" si="22"/>
        <v>Under 13s</v>
      </c>
      <c r="H322" s="385" t="s">
        <v>50</v>
      </c>
    </row>
    <row r="323" spans="1:8">
      <c r="A323" s="136">
        <f t="shared" si="23"/>
        <v>319</v>
      </c>
      <c r="B323" s="136" t="str">
        <f t="shared" si="20"/>
        <v>319:Buntingford</v>
      </c>
      <c r="C323" s="382" t="s">
        <v>409</v>
      </c>
      <c r="D323" s="383" t="s">
        <v>99</v>
      </c>
      <c r="E323" s="384">
        <v>38834</v>
      </c>
      <c r="F323" s="378">
        <f t="shared" si="21"/>
        <v>12</v>
      </c>
      <c r="G323" s="378" t="str">
        <f t="shared" si="22"/>
        <v>Under 13s</v>
      </c>
      <c r="H323" s="385" t="s">
        <v>50</v>
      </c>
    </row>
    <row r="324" spans="1:8">
      <c r="A324" s="136">
        <f t="shared" si="23"/>
        <v>320</v>
      </c>
      <c r="B324" s="136" t="str">
        <f t="shared" si="20"/>
        <v>320:Buntingford</v>
      </c>
      <c r="C324" s="382" t="s">
        <v>410</v>
      </c>
      <c r="D324" s="383" t="s">
        <v>99</v>
      </c>
      <c r="E324" s="384">
        <v>38675</v>
      </c>
      <c r="F324" s="378">
        <f t="shared" si="21"/>
        <v>12</v>
      </c>
      <c r="G324" s="378" t="str">
        <f t="shared" si="22"/>
        <v>Under 13s</v>
      </c>
      <c r="H324" s="385" t="s">
        <v>50</v>
      </c>
    </row>
    <row r="325" spans="1:8">
      <c r="A325" s="136">
        <f t="shared" si="23"/>
        <v>321</v>
      </c>
      <c r="B325" s="136" t="str">
        <f t="shared" si="20"/>
        <v>321:Buntingford</v>
      </c>
      <c r="C325" s="382" t="s">
        <v>411</v>
      </c>
      <c r="D325" s="383" t="s">
        <v>99</v>
      </c>
      <c r="E325" s="384">
        <v>38862</v>
      </c>
      <c r="F325" s="378">
        <f t="shared" si="21"/>
        <v>12</v>
      </c>
      <c r="G325" s="378" t="str">
        <f t="shared" si="22"/>
        <v>Under 13s</v>
      </c>
      <c r="H325" s="385" t="s">
        <v>50</v>
      </c>
    </row>
    <row r="326" spans="1:8">
      <c r="A326" s="136">
        <f t="shared" si="23"/>
        <v>322</v>
      </c>
      <c r="B326" s="136" t="str">
        <f t="shared" si="20"/>
        <v>322:Bushey</v>
      </c>
      <c r="C326" s="382" t="s">
        <v>412</v>
      </c>
      <c r="D326" s="383" t="s">
        <v>99</v>
      </c>
      <c r="E326" s="384">
        <v>38543</v>
      </c>
      <c r="F326" s="378">
        <f t="shared" si="21"/>
        <v>12</v>
      </c>
      <c r="G326" s="378" t="str">
        <f t="shared" si="22"/>
        <v>Under 13s</v>
      </c>
      <c r="H326" s="385" t="s">
        <v>51</v>
      </c>
    </row>
    <row r="327" spans="1:8">
      <c r="A327" s="136">
        <f t="shared" si="23"/>
        <v>323</v>
      </c>
      <c r="B327" s="136" t="str">
        <f t="shared" si="20"/>
        <v>323:Bushey</v>
      </c>
      <c r="C327" s="382" t="s">
        <v>413</v>
      </c>
      <c r="D327" s="383" t="s">
        <v>99</v>
      </c>
      <c r="E327" s="384">
        <v>38594</v>
      </c>
      <c r="F327" s="378">
        <f t="shared" si="21"/>
        <v>12</v>
      </c>
      <c r="G327" s="378" t="str">
        <f t="shared" si="22"/>
        <v>Under 13s</v>
      </c>
      <c r="H327" s="385" t="s">
        <v>51</v>
      </c>
    </row>
    <row r="328" spans="1:8">
      <c r="A328" s="136">
        <f t="shared" si="23"/>
        <v>324</v>
      </c>
      <c r="B328" s="136" t="str">
        <f t="shared" si="20"/>
        <v>324:Bushey</v>
      </c>
      <c r="C328" s="382" t="s">
        <v>414</v>
      </c>
      <c r="D328" s="383" t="s">
        <v>99</v>
      </c>
      <c r="E328" s="384">
        <v>38598</v>
      </c>
      <c r="F328" s="378">
        <f t="shared" si="21"/>
        <v>12</v>
      </c>
      <c r="G328" s="378" t="str">
        <f t="shared" si="22"/>
        <v>Under 13s</v>
      </c>
      <c r="H328" s="385" t="s">
        <v>51</v>
      </c>
    </row>
    <row r="329" spans="1:8">
      <c r="A329" s="136">
        <f t="shared" si="23"/>
        <v>325</v>
      </c>
      <c r="B329" s="136" t="str">
        <f t="shared" ref="B329:B392" si="26">TEXT(A329, "#0") &amp; ":" &amp; TRIM(H329)</f>
        <v>325:Bushey</v>
      </c>
      <c r="C329" s="382" t="s">
        <v>415</v>
      </c>
      <c r="D329" s="383" t="s">
        <v>99</v>
      </c>
      <c r="E329" s="384">
        <v>38666</v>
      </c>
      <c r="F329" s="378">
        <f t="shared" si="21"/>
        <v>12</v>
      </c>
      <c r="G329" s="378" t="str">
        <f t="shared" si="22"/>
        <v>Under 13s</v>
      </c>
      <c r="H329" s="385" t="s">
        <v>51</v>
      </c>
    </row>
    <row r="330" spans="1:8">
      <c r="A330" s="136">
        <f t="shared" ref="A330:A393" si="27">A329+1</f>
        <v>326</v>
      </c>
      <c r="B330" s="136" t="str">
        <f t="shared" si="26"/>
        <v>326:Bushey</v>
      </c>
      <c r="C330" s="382" t="s">
        <v>416</v>
      </c>
      <c r="D330" s="383" t="s">
        <v>99</v>
      </c>
      <c r="E330" s="384">
        <v>38739</v>
      </c>
      <c r="F330" s="378">
        <f t="shared" si="21"/>
        <v>12</v>
      </c>
      <c r="G330" s="378" t="str">
        <f t="shared" si="22"/>
        <v>Under 13s</v>
      </c>
      <c r="H330" s="385" t="s">
        <v>51</v>
      </c>
    </row>
    <row r="331" spans="1:8">
      <c r="A331" s="136">
        <f t="shared" si="27"/>
        <v>327</v>
      </c>
      <c r="B331" s="136" t="str">
        <f t="shared" si="26"/>
        <v>327:Bushey</v>
      </c>
      <c r="C331" s="382" t="s">
        <v>417</v>
      </c>
      <c r="D331" s="383" t="s">
        <v>99</v>
      </c>
      <c r="E331" s="384">
        <v>38748</v>
      </c>
      <c r="F331" s="378">
        <f t="shared" si="21"/>
        <v>12</v>
      </c>
      <c r="G331" s="378" t="str">
        <f t="shared" si="22"/>
        <v>Under 13s</v>
      </c>
      <c r="H331" s="385" t="s">
        <v>51</v>
      </c>
    </row>
    <row r="332" spans="1:8">
      <c r="A332" s="136">
        <f t="shared" si="27"/>
        <v>328</v>
      </c>
      <c r="B332" s="136" t="str">
        <f t="shared" si="26"/>
        <v>328:Bushey</v>
      </c>
      <c r="C332" s="382" t="s">
        <v>418</v>
      </c>
      <c r="D332" s="383" t="s">
        <v>99</v>
      </c>
      <c r="E332" s="384">
        <v>38780</v>
      </c>
      <c r="F332" s="378">
        <f t="shared" si="21"/>
        <v>12</v>
      </c>
      <c r="G332" s="378" t="str">
        <f t="shared" si="22"/>
        <v>Under 13s</v>
      </c>
      <c r="H332" s="385" t="s">
        <v>51</v>
      </c>
    </row>
    <row r="333" spans="1:8">
      <c r="A333" s="136">
        <f t="shared" si="27"/>
        <v>329</v>
      </c>
      <c r="B333" s="136" t="str">
        <f t="shared" si="26"/>
        <v>329:Bushey</v>
      </c>
      <c r="C333" s="382" t="s">
        <v>419</v>
      </c>
      <c r="D333" s="383" t="s">
        <v>99</v>
      </c>
      <c r="E333" s="384">
        <v>38784</v>
      </c>
      <c r="F333" s="378">
        <f t="shared" ref="F333:F391" si="28">IF(TRIM(E333)="",0,IF(AgeAtDate=0,0,IF(E333=0,0,IF(COUNTBLANK(E333)=1,"",DATEDIF(E333,AgeAtDate,"y")))))</f>
        <v>12</v>
      </c>
      <c r="G333" s="378" t="str">
        <f t="shared" ref="G333:G391" si="29">IF(ISBLANK(E333),"",IF(HSL_Format="Majors",IF(F333 &lt; 9, "To Young", IF(F333 &gt; 15, VLOOKUP(99,MajorsAGRev, 2,0),VLOOKUP(F333,MajorsAGRev, 2,0))), IF(F333 &lt; 9, "To Young", IF(F333&gt;12, "To Old", VLOOKUP(F333,PeanutsAGRev,2,0)))))</f>
        <v>Under 13s</v>
      </c>
      <c r="H333" s="385" t="s">
        <v>51</v>
      </c>
    </row>
    <row r="334" spans="1:8">
      <c r="A334" s="136">
        <f t="shared" si="27"/>
        <v>330</v>
      </c>
      <c r="B334" s="136" t="str">
        <f t="shared" si="26"/>
        <v>330:Bushey</v>
      </c>
      <c r="C334" s="382" t="s">
        <v>420</v>
      </c>
      <c r="D334" s="383" t="s">
        <v>99</v>
      </c>
      <c r="E334" s="384">
        <v>38851</v>
      </c>
      <c r="F334" s="378">
        <f t="shared" si="28"/>
        <v>12</v>
      </c>
      <c r="G334" s="378" t="str">
        <f t="shared" si="29"/>
        <v>Under 13s</v>
      </c>
      <c r="H334" s="385" t="s">
        <v>51</v>
      </c>
    </row>
    <row r="335" spans="1:8">
      <c r="A335" s="136">
        <f t="shared" si="27"/>
        <v>331</v>
      </c>
      <c r="B335" s="136" t="str">
        <f t="shared" si="26"/>
        <v>331:Bushey</v>
      </c>
      <c r="C335" s="382" t="s">
        <v>421</v>
      </c>
      <c r="D335" s="383" t="s">
        <v>99</v>
      </c>
      <c r="E335" s="384">
        <v>38870</v>
      </c>
      <c r="F335" s="378">
        <f t="shared" si="28"/>
        <v>12</v>
      </c>
      <c r="G335" s="378" t="str">
        <f t="shared" si="29"/>
        <v>Under 13s</v>
      </c>
      <c r="H335" s="385" t="s">
        <v>51</v>
      </c>
    </row>
    <row r="336" spans="1:8">
      <c r="A336" s="136">
        <f t="shared" si="27"/>
        <v>332</v>
      </c>
      <c r="B336" s="136" t="str">
        <f t="shared" si="26"/>
        <v>332:Bushey</v>
      </c>
      <c r="C336" s="382" t="s">
        <v>422</v>
      </c>
      <c r="D336" s="383" t="s">
        <v>99</v>
      </c>
      <c r="E336" s="384">
        <v>38978</v>
      </c>
      <c r="F336" s="378">
        <f t="shared" si="28"/>
        <v>11</v>
      </c>
      <c r="G336" s="378" t="str">
        <f t="shared" si="29"/>
        <v>Under 12s</v>
      </c>
      <c r="H336" s="385" t="s">
        <v>51</v>
      </c>
    </row>
    <row r="337" spans="1:8">
      <c r="A337" s="136">
        <f t="shared" si="27"/>
        <v>333</v>
      </c>
      <c r="B337" s="136" t="str">
        <f t="shared" si="26"/>
        <v>333:Bushey</v>
      </c>
      <c r="C337" s="382" t="s">
        <v>423</v>
      </c>
      <c r="D337" s="383" t="s">
        <v>99</v>
      </c>
      <c r="E337" s="384">
        <v>38985</v>
      </c>
      <c r="F337" s="378">
        <f t="shared" si="28"/>
        <v>11</v>
      </c>
      <c r="G337" s="378" t="str">
        <f t="shared" si="29"/>
        <v>Under 12s</v>
      </c>
      <c r="H337" s="385" t="s">
        <v>51</v>
      </c>
    </row>
    <row r="338" spans="1:8">
      <c r="A338" s="136">
        <f t="shared" si="27"/>
        <v>334</v>
      </c>
      <c r="B338" s="136" t="str">
        <f t="shared" si="26"/>
        <v>334:Bushey</v>
      </c>
      <c r="C338" s="382" t="s">
        <v>424</v>
      </c>
      <c r="D338" s="383" t="s">
        <v>99</v>
      </c>
      <c r="E338" s="384">
        <v>39001</v>
      </c>
      <c r="F338" s="378">
        <f t="shared" si="28"/>
        <v>11</v>
      </c>
      <c r="G338" s="378" t="str">
        <f t="shared" si="29"/>
        <v>Under 12s</v>
      </c>
      <c r="H338" s="385" t="s">
        <v>51</v>
      </c>
    </row>
    <row r="339" spans="1:8">
      <c r="A339" s="136">
        <f t="shared" si="27"/>
        <v>335</v>
      </c>
      <c r="B339" s="136" t="str">
        <f t="shared" si="26"/>
        <v>335:Bushey</v>
      </c>
      <c r="C339" s="382" t="s">
        <v>425</v>
      </c>
      <c r="D339" s="383" t="s">
        <v>99</v>
      </c>
      <c r="E339" s="384">
        <v>39007</v>
      </c>
      <c r="F339" s="378">
        <f t="shared" si="28"/>
        <v>11</v>
      </c>
      <c r="G339" s="378" t="str">
        <f t="shared" si="29"/>
        <v>Under 12s</v>
      </c>
      <c r="H339" s="385" t="s">
        <v>51</v>
      </c>
    </row>
    <row r="340" spans="1:8">
      <c r="A340" s="136">
        <f t="shared" si="27"/>
        <v>336</v>
      </c>
      <c r="B340" s="136" t="str">
        <f t="shared" si="26"/>
        <v>336:Bushey</v>
      </c>
      <c r="C340" s="382" t="s">
        <v>426</v>
      </c>
      <c r="D340" s="383" t="s">
        <v>99</v>
      </c>
      <c r="E340" s="384">
        <v>39042</v>
      </c>
      <c r="F340" s="378">
        <f t="shared" si="28"/>
        <v>11</v>
      </c>
      <c r="G340" s="378" t="str">
        <f t="shared" si="29"/>
        <v>Under 12s</v>
      </c>
      <c r="H340" s="385" t="s">
        <v>51</v>
      </c>
    </row>
    <row r="341" spans="1:8">
      <c r="A341" s="136">
        <f t="shared" si="27"/>
        <v>337</v>
      </c>
      <c r="B341" s="136" t="str">
        <f t="shared" si="26"/>
        <v>337:Bushey</v>
      </c>
      <c r="C341" s="382" t="s">
        <v>427</v>
      </c>
      <c r="D341" s="383" t="s">
        <v>99</v>
      </c>
      <c r="E341" s="384">
        <v>39057</v>
      </c>
      <c r="F341" s="378">
        <f t="shared" si="28"/>
        <v>11</v>
      </c>
      <c r="G341" s="378" t="str">
        <f t="shared" si="29"/>
        <v>Under 12s</v>
      </c>
      <c r="H341" s="385" t="s">
        <v>51</v>
      </c>
    </row>
    <row r="342" spans="1:8">
      <c r="A342" s="136">
        <f t="shared" si="27"/>
        <v>338</v>
      </c>
      <c r="B342" s="136" t="str">
        <f t="shared" si="26"/>
        <v>338:Bushey</v>
      </c>
      <c r="C342" s="382" t="s">
        <v>428</v>
      </c>
      <c r="D342" s="383" t="s">
        <v>99</v>
      </c>
      <c r="E342" s="384">
        <v>39088</v>
      </c>
      <c r="F342" s="378">
        <f t="shared" si="28"/>
        <v>11</v>
      </c>
      <c r="G342" s="378" t="str">
        <f t="shared" si="29"/>
        <v>Under 12s</v>
      </c>
      <c r="H342" s="385" t="s">
        <v>51</v>
      </c>
    </row>
    <row r="343" spans="1:8">
      <c r="A343" s="136">
        <f t="shared" si="27"/>
        <v>339</v>
      </c>
      <c r="B343" s="136" t="str">
        <f t="shared" si="26"/>
        <v>339:Bushey</v>
      </c>
      <c r="C343" s="382" t="s">
        <v>429</v>
      </c>
      <c r="D343" s="383" t="s">
        <v>99</v>
      </c>
      <c r="E343" s="384">
        <v>39120</v>
      </c>
      <c r="F343" s="378">
        <f t="shared" si="28"/>
        <v>11</v>
      </c>
      <c r="G343" s="378" t="str">
        <f t="shared" si="29"/>
        <v>Under 12s</v>
      </c>
      <c r="H343" s="385" t="s">
        <v>51</v>
      </c>
    </row>
    <row r="344" spans="1:8">
      <c r="A344" s="136">
        <f t="shared" si="27"/>
        <v>340</v>
      </c>
      <c r="B344" s="136" t="str">
        <f t="shared" si="26"/>
        <v>340:Bushey</v>
      </c>
      <c r="C344" s="382" t="s">
        <v>430</v>
      </c>
      <c r="D344" s="383" t="s">
        <v>99</v>
      </c>
      <c r="E344" s="384">
        <v>39236</v>
      </c>
      <c r="F344" s="378">
        <f t="shared" si="28"/>
        <v>11</v>
      </c>
      <c r="G344" s="378" t="str">
        <f t="shared" si="29"/>
        <v>Under 12s</v>
      </c>
      <c r="H344" s="385" t="s">
        <v>51</v>
      </c>
    </row>
    <row r="345" spans="1:8">
      <c r="A345" s="136">
        <f t="shared" si="27"/>
        <v>341</v>
      </c>
      <c r="B345" s="136" t="str">
        <f t="shared" si="26"/>
        <v>341:Bushey</v>
      </c>
      <c r="C345" s="382" t="s">
        <v>431</v>
      </c>
      <c r="D345" s="383" t="s">
        <v>99</v>
      </c>
      <c r="E345" s="384">
        <v>39257</v>
      </c>
      <c r="F345" s="378">
        <f t="shared" si="28"/>
        <v>11</v>
      </c>
      <c r="G345" s="378" t="str">
        <f t="shared" si="29"/>
        <v>Under 12s</v>
      </c>
      <c r="H345" s="385" t="s">
        <v>51</v>
      </c>
    </row>
    <row r="346" spans="1:8">
      <c r="A346" s="136">
        <f t="shared" si="27"/>
        <v>342</v>
      </c>
      <c r="B346" s="136" t="str">
        <f t="shared" si="26"/>
        <v>342:Bushey</v>
      </c>
      <c r="C346" s="382" t="s">
        <v>432</v>
      </c>
      <c r="D346" s="383" t="s">
        <v>99</v>
      </c>
      <c r="E346" s="384">
        <v>39300</v>
      </c>
      <c r="F346" s="378">
        <f t="shared" si="28"/>
        <v>10</v>
      </c>
      <c r="G346" s="378" t="str">
        <f t="shared" si="29"/>
        <v>Under 11s</v>
      </c>
      <c r="H346" s="385" t="s">
        <v>51</v>
      </c>
    </row>
    <row r="347" spans="1:8">
      <c r="A347" s="136">
        <f t="shared" si="27"/>
        <v>343</v>
      </c>
      <c r="B347" s="136" t="str">
        <f t="shared" si="26"/>
        <v>343:Bushey</v>
      </c>
      <c r="C347" s="382" t="s">
        <v>433</v>
      </c>
      <c r="D347" s="383" t="s">
        <v>99</v>
      </c>
      <c r="E347" s="384">
        <v>39332</v>
      </c>
      <c r="F347" s="378">
        <f t="shared" si="28"/>
        <v>10</v>
      </c>
      <c r="G347" s="378" t="str">
        <f t="shared" si="29"/>
        <v>Under 11s</v>
      </c>
      <c r="H347" s="385" t="s">
        <v>51</v>
      </c>
    </row>
    <row r="348" spans="1:8">
      <c r="A348" s="136">
        <f t="shared" si="27"/>
        <v>344</v>
      </c>
      <c r="B348" s="136" t="str">
        <f t="shared" si="26"/>
        <v>344:Bushey</v>
      </c>
      <c r="C348" s="382" t="s">
        <v>434</v>
      </c>
      <c r="D348" s="383" t="s">
        <v>99</v>
      </c>
      <c r="E348" s="384">
        <v>39365</v>
      </c>
      <c r="F348" s="378">
        <f t="shared" si="28"/>
        <v>10</v>
      </c>
      <c r="G348" s="378" t="str">
        <f t="shared" si="29"/>
        <v>Under 11s</v>
      </c>
      <c r="H348" s="385" t="s">
        <v>51</v>
      </c>
    </row>
    <row r="349" spans="1:8">
      <c r="A349" s="136">
        <f t="shared" si="27"/>
        <v>345</v>
      </c>
      <c r="B349" s="136" t="str">
        <f t="shared" si="26"/>
        <v>345:Bushey</v>
      </c>
      <c r="C349" s="382" t="s">
        <v>435</v>
      </c>
      <c r="D349" s="383" t="s">
        <v>99</v>
      </c>
      <c r="E349" s="384">
        <v>39371</v>
      </c>
      <c r="F349" s="378">
        <f t="shared" si="28"/>
        <v>10</v>
      </c>
      <c r="G349" s="378" t="str">
        <f t="shared" si="29"/>
        <v>Under 11s</v>
      </c>
      <c r="H349" s="385" t="s">
        <v>51</v>
      </c>
    </row>
    <row r="350" spans="1:8">
      <c r="A350" s="136">
        <f t="shared" si="27"/>
        <v>346</v>
      </c>
      <c r="B350" s="136" t="str">
        <f t="shared" si="26"/>
        <v>346:Bushey</v>
      </c>
      <c r="C350" s="382" t="s">
        <v>436</v>
      </c>
      <c r="D350" s="383" t="s">
        <v>99</v>
      </c>
      <c r="E350" s="384">
        <v>39721</v>
      </c>
      <c r="F350" s="378">
        <f t="shared" si="28"/>
        <v>9</v>
      </c>
      <c r="G350" s="378" t="str">
        <f t="shared" si="29"/>
        <v>9 Years</v>
      </c>
      <c r="H350" s="385" t="s">
        <v>51</v>
      </c>
    </row>
    <row r="351" spans="1:8">
      <c r="A351" s="136">
        <f t="shared" si="27"/>
        <v>347</v>
      </c>
      <c r="B351" s="136" t="str">
        <f t="shared" si="26"/>
        <v>347:Bushey</v>
      </c>
      <c r="C351" s="382" t="s">
        <v>437</v>
      </c>
      <c r="D351" s="383" t="s">
        <v>99</v>
      </c>
      <c r="E351" s="384">
        <v>39723</v>
      </c>
      <c r="F351" s="378">
        <f t="shared" si="28"/>
        <v>9</v>
      </c>
      <c r="G351" s="378" t="str">
        <f t="shared" si="29"/>
        <v>9 Years</v>
      </c>
      <c r="H351" s="385" t="s">
        <v>51</v>
      </c>
    </row>
    <row r="352" spans="1:8">
      <c r="A352" s="136">
        <f t="shared" si="27"/>
        <v>348</v>
      </c>
      <c r="B352" s="136" t="str">
        <f t="shared" si="26"/>
        <v>348:Bushey</v>
      </c>
      <c r="C352" s="382" t="s">
        <v>438</v>
      </c>
      <c r="D352" s="383" t="s">
        <v>99</v>
      </c>
      <c r="E352" s="384">
        <v>39783</v>
      </c>
      <c r="F352" s="378">
        <f t="shared" si="28"/>
        <v>9</v>
      </c>
      <c r="G352" s="378" t="str">
        <f t="shared" si="29"/>
        <v>9 Years</v>
      </c>
      <c r="H352" s="385" t="s">
        <v>51</v>
      </c>
    </row>
    <row r="353" spans="1:8">
      <c r="A353" s="136">
        <f t="shared" si="27"/>
        <v>349</v>
      </c>
      <c r="B353" s="136" t="str">
        <f t="shared" si="26"/>
        <v>349:Bushey</v>
      </c>
      <c r="C353" s="382" t="s">
        <v>439</v>
      </c>
      <c r="D353" s="383" t="s">
        <v>99</v>
      </c>
      <c r="E353" s="384">
        <v>39810</v>
      </c>
      <c r="F353" s="378">
        <f t="shared" si="28"/>
        <v>9</v>
      </c>
      <c r="G353" s="378" t="str">
        <f t="shared" si="29"/>
        <v>9 Years</v>
      </c>
      <c r="H353" s="385" t="s">
        <v>51</v>
      </c>
    </row>
    <row r="354" spans="1:8">
      <c r="A354" s="136">
        <f t="shared" si="27"/>
        <v>350</v>
      </c>
      <c r="B354" s="136" t="str">
        <f t="shared" si="26"/>
        <v>350:Bushey</v>
      </c>
      <c r="C354" s="382" t="s">
        <v>440</v>
      </c>
      <c r="D354" s="383" t="s">
        <v>99</v>
      </c>
      <c r="E354" s="384">
        <v>39816</v>
      </c>
      <c r="F354" s="378">
        <f t="shared" si="28"/>
        <v>9</v>
      </c>
      <c r="G354" s="378" t="str">
        <f t="shared" si="29"/>
        <v>9 Years</v>
      </c>
      <c r="H354" s="385" t="s">
        <v>51</v>
      </c>
    </row>
    <row r="355" spans="1:8">
      <c r="A355" s="136">
        <f t="shared" si="27"/>
        <v>351</v>
      </c>
      <c r="B355" s="136" t="str">
        <f t="shared" si="26"/>
        <v>351:Bushey</v>
      </c>
      <c r="C355" s="382" t="s">
        <v>441</v>
      </c>
      <c r="D355" s="383" t="s">
        <v>99</v>
      </c>
      <c r="E355" s="384">
        <v>39817</v>
      </c>
      <c r="F355" s="378">
        <f t="shared" si="28"/>
        <v>9</v>
      </c>
      <c r="G355" s="378" t="str">
        <f t="shared" si="29"/>
        <v>9 Years</v>
      </c>
      <c r="H355" s="385" t="s">
        <v>51</v>
      </c>
    </row>
    <row r="356" spans="1:8">
      <c r="A356" s="136">
        <f t="shared" si="27"/>
        <v>352</v>
      </c>
      <c r="B356" s="136" t="str">
        <f t="shared" si="26"/>
        <v>352:Bushey</v>
      </c>
      <c r="C356" s="382" t="s">
        <v>442</v>
      </c>
      <c r="D356" s="383" t="s">
        <v>99</v>
      </c>
      <c r="E356" s="384">
        <v>39852</v>
      </c>
      <c r="F356" s="378">
        <f t="shared" si="28"/>
        <v>9</v>
      </c>
      <c r="G356" s="378" t="str">
        <f t="shared" si="29"/>
        <v>9 Years</v>
      </c>
      <c r="H356" s="385" t="s">
        <v>51</v>
      </c>
    </row>
    <row r="357" spans="1:8">
      <c r="A357" s="136">
        <f t="shared" si="27"/>
        <v>353</v>
      </c>
      <c r="B357" s="136" t="str">
        <f t="shared" si="26"/>
        <v>353:Bushey</v>
      </c>
      <c r="C357" s="382" t="s">
        <v>443</v>
      </c>
      <c r="D357" s="383" t="s">
        <v>99</v>
      </c>
      <c r="E357" s="384">
        <v>39900</v>
      </c>
      <c r="F357" s="378">
        <f t="shared" si="28"/>
        <v>9</v>
      </c>
      <c r="G357" s="378" t="str">
        <f t="shared" si="29"/>
        <v>9 Years</v>
      </c>
      <c r="H357" s="385" t="s">
        <v>51</v>
      </c>
    </row>
    <row r="358" spans="1:8">
      <c r="A358" s="136">
        <f t="shared" si="27"/>
        <v>354</v>
      </c>
      <c r="B358" s="136" t="str">
        <f t="shared" si="26"/>
        <v>354:Bushey</v>
      </c>
      <c r="C358" s="382" t="s">
        <v>444</v>
      </c>
      <c r="D358" s="383" t="s">
        <v>99</v>
      </c>
      <c r="E358" s="384">
        <v>39917</v>
      </c>
      <c r="F358" s="378">
        <f t="shared" si="28"/>
        <v>9</v>
      </c>
      <c r="G358" s="378" t="str">
        <f t="shared" si="29"/>
        <v>9 Years</v>
      </c>
      <c r="H358" s="385" t="s">
        <v>51</v>
      </c>
    </row>
    <row r="359" spans="1:8">
      <c r="A359" s="136">
        <f t="shared" si="27"/>
        <v>355</v>
      </c>
      <c r="B359" s="136" t="str">
        <f t="shared" si="26"/>
        <v>355:Bushey</v>
      </c>
      <c r="C359" s="382" t="s">
        <v>445</v>
      </c>
      <c r="D359" s="383" t="s">
        <v>123</v>
      </c>
      <c r="E359" s="384">
        <v>38616</v>
      </c>
      <c r="F359" s="378">
        <f t="shared" si="28"/>
        <v>12</v>
      </c>
      <c r="G359" s="378" t="str">
        <f t="shared" si="29"/>
        <v>Under 13s</v>
      </c>
      <c r="H359" s="385" t="s">
        <v>51</v>
      </c>
    </row>
    <row r="360" spans="1:8">
      <c r="A360" s="136">
        <f t="shared" si="27"/>
        <v>356</v>
      </c>
      <c r="B360" s="136" t="str">
        <f t="shared" si="26"/>
        <v>356:Bushey</v>
      </c>
      <c r="C360" s="382" t="s">
        <v>446</v>
      </c>
      <c r="D360" s="383" t="s">
        <v>123</v>
      </c>
      <c r="E360" s="384">
        <v>38620</v>
      </c>
      <c r="F360" s="378">
        <f t="shared" si="28"/>
        <v>12</v>
      </c>
      <c r="G360" s="378" t="str">
        <f t="shared" si="29"/>
        <v>Under 13s</v>
      </c>
      <c r="H360" s="385" t="s">
        <v>51</v>
      </c>
    </row>
    <row r="361" spans="1:8">
      <c r="A361" s="136">
        <f t="shared" si="27"/>
        <v>357</v>
      </c>
      <c r="B361" s="136" t="str">
        <f t="shared" si="26"/>
        <v>357:Bushey</v>
      </c>
      <c r="C361" s="382" t="s">
        <v>447</v>
      </c>
      <c r="D361" s="383" t="s">
        <v>123</v>
      </c>
      <c r="E361" s="384">
        <v>38627</v>
      </c>
      <c r="F361" s="378">
        <f t="shared" si="28"/>
        <v>12</v>
      </c>
      <c r="G361" s="378" t="str">
        <f t="shared" si="29"/>
        <v>Under 13s</v>
      </c>
      <c r="H361" s="385" t="s">
        <v>51</v>
      </c>
    </row>
    <row r="362" spans="1:8">
      <c r="A362" s="136">
        <f t="shared" si="27"/>
        <v>358</v>
      </c>
      <c r="B362" s="136" t="str">
        <f t="shared" si="26"/>
        <v>358:Bushey</v>
      </c>
      <c r="C362" s="382" t="s">
        <v>448</v>
      </c>
      <c r="D362" s="383" t="s">
        <v>123</v>
      </c>
      <c r="E362" s="384">
        <v>38648</v>
      </c>
      <c r="F362" s="378">
        <f t="shared" si="28"/>
        <v>12</v>
      </c>
      <c r="G362" s="378" t="str">
        <f t="shared" si="29"/>
        <v>Under 13s</v>
      </c>
      <c r="H362" s="385" t="s">
        <v>51</v>
      </c>
    </row>
    <row r="363" spans="1:8">
      <c r="A363" s="136">
        <f t="shared" si="27"/>
        <v>359</v>
      </c>
      <c r="B363" s="136" t="str">
        <f t="shared" si="26"/>
        <v>359:Bushey</v>
      </c>
      <c r="C363" s="382" t="s">
        <v>449</v>
      </c>
      <c r="D363" s="383" t="s">
        <v>123</v>
      </c>
      <c r="E363" s="384">
        <v>38648</v>
      </c>
      <c r="F363" s="378">
        <f t="shared" si="28"/>
        <v>12</v>
      </c>
      <c r="G363" s="378" t="str">
        <f t="shared" si="29"/>
        <v>Under 13s</v>
      </c>
      <c r="H363" s="385" t="s">
        <v>51</v>
      </c>
    </row>
    <row r="364" spans="1:8">
      <c r="A364" s="136">
        <f t="shared" si="27"/>
        <v>360</v>
      </c>
      <c r="B364" s="136" t="str">
        <f t="shared" si="26"/>
        <v>360:Bushey</v>
      </c>
      <c r="C364" s="382" t="s">
        <v>450</v>
      </c>
      <c r="D364" s="383" t="s">
        <v>123</v>
      </c>
      <c r="E364" s="384">
        <v>38715</v>
      </c>
      <c r="F364" s="378">
        <f t="shared" si="28"/>
        <v>12</v>
      </c>
      <c r="G364" s="378" t="str">
        <f t="shared" si="29"/>
        <v>Under 13s</v>
      </c>
      <c r="H364" s="385" t="s">
        <v>51</v>
      </c>
    </row>
    <row r="365" spans="1:8">
      <c r="A365" s="136">
        <f t="shared" si="27"/>
        <v>361</v>
      </c>
      <c r="B365" s="136" t="str">
        <f t="shared" si="26"/>
        <v>361:Bushey</v>
      </c>
      <c r="C365" s="382" t="s">
        <v>451</v>
      </c>
      <c r="D365" s="383" t="s">
        <v>123</v>
      </c>
      <c r="E365" s="384">
        <v>38905</v>
      </c>
      <c r="F365" s="378">
        <f t="shared" si="28"/>
        <v>11</v>
      </c>
      <c r="G365" s="378" t="str">
        <f t="shared" si="29"/>
        <v>Under 12s</v>
      </c>
      <c r="H365" s="385" t="s">
        <v>51</v>
      </c>
    </row>
    <row r="366" spans="1:8">
      <c r="A366" s="136">
        <f t="shared" si="27"/>
        <v>362</v>
      </c>
      <c r="B366" s="136" t="str">
        <f t="shared" si="26"/>
        <v>362:Bushey</v>
      </c>
      <c r="C366" s="382" t="s">
        <v>452</v>
      </c>
      <c r="D366" s="383" t="s">
        <v>123</v>
      </c>
      <c r="E366" s="384">
        <v>38961</v>
      </c>
      <c r="F366" s="378">
        <f t="shared" si="28"/>
        <v>11</v>
      </c>
      <c r="G366" s="378" t="str">
        <f t="shared" si="29"/>
        <v>Under 12s</v>
      </c>
      <c r="H366" s="385" t="s">
        <v>51</v>
      </c>
    </row>
    <row r="367" spans="1:8">
      <c r="A367" s="136">
        <f t="shared" si="27"/>
        <v>363</v>
      </c>
      <c r="B367" s="136" t="str">
        <f t="shared" si="26"/>
        <v>363:Bushey</v>
      </c>
      <c r="C367" s="382" t="s">
        <v>453</v>
      </c>
      <c r="D367" s="383" t="s">
        <v>123</v>
      </c>
      <c r="E367" s="384">
        <v>38966</v>
      </c>
      <c r="F367" s="378">
        <f t="shared" si="28"/>
        <v>11</v>
      </c>
      <c r="G367" s="378" t="str">
        <f t="shared" si="29"/>
        <v>Under 12s</v>
      </c>
      <c r="H367" s="385" t="s">
        <v>51</v>
      </c>
    </row>
    <row r="368" spans="1:8">
      <c r="A368" s="136">
        <f t="shared" si="27"/>
        <v>364</v>
      </c>
      <c r="B368" s="136" t="str">
        <f t="shared" si="26"/>
        <v>364:Bushey</v>
      </c>
      <c r="C368" s="382" t="s">
        <v>454</v>
      </c>
      <c r="D368" s="383" t="s">
        <v>123</v>
      </c>
      <c r="E368" s="384">
        <v>39039</v>
      </c>
      <c r="F368" s="378">
        <f t="shared" si="28"/>
        <v>11</v>
      </c>
      <c r="G368" s="378" t="str">
        <f t="shared" si="29"/>
        <v>Under 12s</v>
      </c>
      <c r="H368" s="385" t="s">
        <v>51</v>
      </c>
    </row>
    <row r="369" spans="1:8">
      <c r="A369" s="136">
        <f t="shared" si="27"/>
        <v>365</v>
      </c>
      <c r="B369" s="136" t="str">
        <f t="shared" si="26"/>
        <v>365:Bushey</v>
      </c>
      <c r="C369" s="382" t="s">
        <v>455</v>
      </c>
      <c r="D369" s="383" t="s">
        <v>123</v>
      </c>
      <c r="E369" s="384">
        <v>39063</v>
      </c>
      <c r="F369" s="378">
        <f t="shared" si="28"/>
        <v>11</v>
      </c>
      <c r="G369" s="378" t="str">
        <f t="shared" si="29"/>
        <v>Under 12s</v>
      </c>
      <c r="H369" s="385" t="s">
        <v>51</v>
      </c>
    </row>
    <row r="370" spans="1:8">
      <c r="A370" s="136">
        <f t="shared" si="27"/>
        <v>366</v>
      </c>
      <c r="B370" s="136" t="str">
        <f t="shared" si="26"/>
        <v>366:Bushey</v>
      </c>
      <c r="C370" s="382" t="s">
        <v>456</v>
      </c>
      <c r="D370" s="383" t="s">
        <v>123</v>
      </c>
      <c r="E370" s="384">
        <v>39128</v>
      </c>
      <c r="F370" s="378">
        <f t="shared" si="28"/>
        <v>11</v>
      </c>
      <c r="G370" s="378" t="str">
        <f t="shared" si="29"/>
        <v>Under 12s</v>
      </c>
      <c r="H370" s="385" t="s">
        <v>51</v>
      </c>
    </row>
    <row r="371" spans="1:8">
      <c r="A371" s="136">
        <f t="shared" si="27"/>
        <v>367</v>
      </c>
      <c r="B371" s="136" t="str">
        <f t="shared" si="26"/>
        <v>367:Bushey</v>
      </c>
      <c r="C371" s="382" t="s">
        <v>457</v>
      </c>
      <c r="D371" s="383" t="s">
        <v>123</v>
      </c>
      <c r="E371" s="384">
        <v>39271</v>
      </c>
      <c r="F371" s="378">
        <f t="shared" si="28"/>
        <v>10</v>
      </c>
      <c r="G371" s="378" t="str">
        <f t="shared" si="29"/>
        <v>Under 11s</v>
      </c>
      <c r="H371" s="385" t="s">
        <v>51</v>
      </c>
    </row>
    <row r="372" spans="1:8">
      <c r="A372" s="136">
        <f t="shared" si="27"/>
        <v>368</v>
      </c>
      <c r="B372" s="136" t="str">
        <f t="shared" si="26"/>
        <v>368:Bushey</v>
      </c>
      <c r="C372" s="382" t="s">
        <v>458</v>
      </c>
      <c r="D372" s="383" t="s">
        <v>123</v>
      </c>
      <c r="E372" s="384">
        <v>39395</v>
      </c>
      <c r="F372" s="378">
        <f t="shared" si="28"/>
        <v>10</v>
      </c>
      <c r="G372" s="378" t="str">
        <f t="shared" si="29"/>
        <v>Under 11s</v>
      </c>
      <c r="H372" s="385" t="s">
        <v>51</v>
      </c>
    </row>
    <row r="373" spans="1:8">
      <c r="A373" s="136">
        <f t="shared" si="27"/>
        <v>369</v>
      </c>
      <c r="B373" s="136" t="str">
        <f t="shared" si="26"/>
        <v>369:Bushey</v>
      </c>
      <c r="C373" s="382" t="s">
        <v>459</v>
      </c>
      <c r="D373" s="383" t="s">
        <v>123</v>
      </c>
      <c r="E373" s="384">
        <v>39456</v>
      </c>
      <c r="F373" s="378">
        <f t="shared" si="28"/>
        <v>10</v>
      </c>
      <c r="G373" s="378" t="str">
        <f t="shared" si="29"/>
        <v>Under 11s</v>
      </c>
      <c r="H373" s="385" t="s">
        <v>51</v>
      </c>
    </row>
    <row r="374" spans="1:8">
      <c r="A374" s="136">
        <f t="shared" si="27"/>
        <v>370</v>
      </c>
      <c r="B374" s="136" t="str">
        <f t="shared" si="26"/>
        <v>370:Bushey</v>
      </c>
      <c r="C374" s="382" t="s">
        <v>460</v>
      </c>
      <c r="D374" s="383" t="s">
        <v>123</v>
      </c>
      <c r="E374" s="384">
        <v>39459</v>
      </c>
      <c r="F374" s="378">
        <f t="shared" si="28"/>
        <v>10</v>
      </c>
      <c r="G374" s="378" t="str">
        <f t="shared" si="29"/>
        <v>Under 11s</v>
      </c>
      <c r="H374" s="385" t="s">
        <v>51</v>
      </c>
    </row>
    <row r="375" spans="1:8">
      <c r="A375" s="136">
        <f t="shared" si="27"/>
        <v>371</v>
      </c>
      <c r="B375" s="136" t="str">
        <f t="shared" si="26"/>
        <v>371:Bushey</v>
      </c>
      <c r="C375" s="382" t="s">
        <v>461</v>
      </c>
      <c r="D375" s="383" t="s">
        <v>123</v>
      </c>
      <c r="E375" s="384">
        <v>39563</v>
      </c>
      <c r="F375" s="378">
        <f t="shared" si="28"/>
        <v>10</v>
      </c>
      <c r="G375" s="378" t="str">
        <f t="shared" si="29"/>
        <v>Under 11s</v>
      </c>
      <c r="H375" s="385" t="s">
        <v>51</v>
      </c>
    </row>
    <row r="376" spans="1:8">
      <c r="A376" s="136">
        <f t="shared" si="27"/>
        <v>372</v>
      </c>
      <c r="B376" s="136" t="str">
        <f t="shared" si="26"/>
        <v>372:Bushey</v>
      </c>
      <c r="C376" s="382" t="s">
        <v>462</v>
      </c>
      <c r="D376" s="383" t="s">
        <v>123</v>
      </c>
      <c r="E376" s="384">
        <v>39618</v>
      </c>
      <c r="F376" s="378">
        <f t="shared" si="28"/>
        <v>10</v>
      </c>
      <c r="G376" s="378" t="str">
        <f t="shared" si="29"/>
        <v>Under 11s</v>
      </c>
      <c r="H376" s="385" t="s">
        <v>51</v>
      </c>
    </row>
    <row r="377" spans="1:8">
      <c r="A377" s="136">
        <f t="shared" si="27"/>
        <v>373</v>
      </c>
      <c r="B377" s="136" t="str">
        <f t="shared" si="26"/>
        <v>373:Bushey</v>
      </c>
      <c r="C377" s="382" t="s">
        <v>463</v>
      </c>
      <c r="D377" s="383" t="s">
        <v>123</v>
      </c>
      <c r="E377" s="384">
        <v>39631</v>
      </c>
      <c r="F377" s="378">
        <f t="shared" si="28"/>
        <v>9</v>
      </c>
      <c r="G377" s="378" t="str">
        <f t="shared" si="29"/>
        <v>9 Years</v>
      </c>
      <c r="H377" s="385" t="s">
        <v>51</v>
      </c>
    </row>
    <row r="378" spans="1:8">
      <c r="A378" s="136">
        <f t="shared" si="27"/>
        <v>374</v>
      </c>
      <c r="B378" s="136" t="str">
        <f t="shared" si="26"/>
        <v>374:Bushey</v>
      </c>
      <c r="C378" s="382" t="s">
        <v>464</v>
      </c>
      <c r="D378" s="383" t="s">
        <v>123</v>
      </c>
      <c r="E378" s="384">
        <v>39665</v>
      </c>
      <c r="F378" s="378">
        <f t="shared" si="28"/>
        <v>9</v>
      </c>
      <c r="G378" s="378" t="str">
        <f t="shared" si="29"/>
        <v>9 Years</v>
      </c>
      <c r="H378" s="385" t="s">
        <v>51</v>
      </c>
    </row>
    <row r="379" spans="1:8">
      <c r="A379" s="136">
        <f t="shared" si="27"/>
        <v>375</v>
      </c>
      <c r="B379" s="136" t="str">
        <f t="shared" si="26"/>
        <v>375:Bushey</v>
      </c>
      <c r="C379" s="382" t="s">
        <v>465</v>
      </c>
      <c r="D379" s="383" t="s">
        <v>123</v>
      </c>
      <c r="E379" s="384">
        <v>39704</v>
      </c>
      <c r="F379" s="378">
        <f t="shared" si="28"/>
        <v>9</v>
      </c>
      <c r="G379" s="378" t="str">
        <f t="shared" si="29"/>
        <v>9 Years</v>
      </c>
      <c r="H379" s="385" t="s">
        <v>51</v>
      </c>
    </row>
    <row r="380" spans="1:8">
      <c r="A380" s="136">
        <f t="shared" si="27"/>
        <v>376</v>
      </c>
      <c r="B380" s="136" t="str">
        <f t="shared" si="26"/>
        <v>376:Bushey</v>
      </c>
      <c r="C380" s="382" t="s">
        <v>466</v>
      </c>
      <c r="D380" s="383" t="s">
        <v>123</v>
      </c>
      <c r="E380" s="384">
        <v>39708</v>
      </c>
      <c r="F380" s="378">
        <f t="shared" si="28"/>
        <v>9</v>
      </c>
      <c r="G380" s="378" t="str">
        <f t="shared" si="29"/>
        <v>9 Years</v>
      </c>
      <c r="H380" s="385" t="s">
        <v>51</v>
      </c>
    </row>
    <row r="381" spans="1:8">
      <c r="A381" s="136">
        <f t="shared" si="27"/>
        <v>377</v>
      </c>
      <c r="B381" s="136" t="str">
        <f t="shared" si="26"/>
        <v>377:Bushey</v>
      </c>
      <c r="C381" s="382" t="s">
        <v>467</v>
      </c>
      <c r="D381" s="383" t="s">
        <v>123</v>
      </c>
      <c r="E381" s="384">
        <v>39724</v>
      </c>
      <c r="F381" s="378">
        <f t="shared" si="28"/>
        <v>9</v>
      </c>
      <c r="G381" s="378" t="str">
        <f t="shared" si="29"/>
        <v>9 Years</v>
      </c>
      <c r="H381" s="385" t="s">
        <v>51</v>
      </c>
    </row>
    <row r="382" spans="1:8">
      <c r="A382" s="136">
        <f t="shared" si="27"/>
        <v>378</v>
      </c>
      <c r="B382" s="136" t="str">
        <f t="shared" si="26"/>
        <v>378:Bushey</v>
      </c>
      <c r="C382" s="382" t="s">
        <v>468</v>
      </c>
      <c r="D382" s="383" t="s">
        <v>123</v>
      </c>
      <c r="E382" s="384">
        <v>39773</v>
      </c>
      <c r="F382" s="378">
        <f t="shared" si="28"/>
        <v>9</v>
      </c>
      <c r="G382" s="378" t="str">
        <f t="shared" si="29"/>
        <v>9 Years</v>
      </c>
      <c r="H382" s="385" t="s">
        <v>51</v>
      </c>
    </row>
    <row r="383" spans="1:8">
      <c r="A383" s="136">
        <f t="shared" si="27"/>
        <v>379</v>
      </c>
      <c r="B383" s="136" t="str">
        <f t="shared" si="26"/>
        <v>379:Bushey</v>
      </c>
      <c r="C383" s="382" t="s">
        <v>469</v>
      </c>
      <c r="D383" s="383" t="s">
        <v>123</v>
      </c>
      <c r="E383" s="384">
        <v>39776</v>
      </c>
      <c r="F383" s="378">
        <f t="shared" si="28"/>
        <v>9</v>
      </c>
      <c r="G383" s="378" t="str">
        <f t="shared" si="29"/>
        <v>9 Years</v>
      </c>
      <c r="H383" s="385" t="s">
        <v>51</v>
      </c>
    </row>
    <row r="384" spans="1:8">
      <c r="A384" s="136">
        <f t="shared" si="27"/>
        <v>380</v>
      </c>
      <c r="B384" s="136" t="str">
        <f t="shared" si="26"/>
        <v>380:Bushey</v>
      </c>
      <c r="C384" s="382" t="s">
        <v>470</v>
      </c>
      <c r="D384" s="383" t="s">
        <v>123</v>
      </c>
      <c r="E384" s="384">
        <v>39786</v>
      </c>
      <c r="F384" s="378">
        <f t="shared" si="28"/>
        <v>9</v>
      </c>
      <c r="G384" s="378" t="str">
        <f t="shared" si="29"/>
        <v>9 Years</v>
      </c>
      <c r="H384" s="385" t="s">
        <v>51</v>
      </c>
    </row>
    <row r="385" spans="1:8">
      <c r="A385" s="136">
        <f t="shared" si="27"/>
        <v>381</v>
      </c>
      <c r="B385" s="136" t="str">
        <f t="shared" si="26"/>
        <v>381:Bushey</v>
      </c>
      <c r="C385" s="382" t="s">
        <v>471</v>
      </c>
      <c r="D385" s="383" t="s">
        <v>123</v>
      </c>
      <c r="E385" s="384">
        <v>39787</v>
      </c>
      <c r="F385" s="378">
        <f t="shared" si="28"/>
        <v>9</v>
      </c>
      <c r="G385" s="378" t="str">
        <f t="shared" si="29"/>
        <v>9 Years</v>
      </c>
      <c r="H385" s="385" t="s">
        <v>51</v>
      </c>
    </row>
    <row r="386" spans="1:8">
      <c r="A386" s="136">
        <f t="shared" si="27"/>
        <v>382</v>
      </c>
      <c r="B386" s="136" t="str">
        <f t="shared" si="26"/>
        <v>382:Bushey</v>
      </c>
      <c r="C386" s="382" t="s">
        <v>472</v>
      </c>
      <c r="D386" s="383" t="s">
        <v>123</v>
      </c>
      <c r="E386" s="384">
        <v>39799</v>
      </c>
      <c r="F386" s="378">
        <f t="shared" si="28"/>
        <v>9</v>
      </c>
      <c r="G386" s="378" t="str">
        <f t="shared" si="29"/>
        <v>9 Years</v>
      </c>
      <c r="H386" s="385" t="s">
        <v>51</v>
      </c>
    </row>
    <row r="387" spans="1:8">
      <c r="A387" s="136">
        <f t="shared" si="27"/>
        <v>383</v>
      </c>
      <c r="B387" s="136" t="str">
        <f t="shared" si="26"/>
        <v>383:Bushey</v>
      </c>
      <c r="C387" s="382" t="s">
        <v>473</v>
      </c>
      <c r="D387" s="383" t="s">
        <v>123</v>
      </c>
      <c r="E387" s="384">
        <v>39803</v>
      </c>
      <c r="F387" s="378">
        <f t="shared" si="28"/>
        <v>9</v>
      </c>
      <c r="G387" s="378" t="str">
        <f t="shared" si="29"/>
        <v>9 Years</v>
      </c>
      <c r="H387" s="385" t="s">
        <v>51</v>
      </c>
    </row>
    <row r="388" spans="1:8">
      <c r="A388" s="136">
        <f t="shared" si="27"/>
        <v>384</v>
      </c>
      <c r="B388" s="136" t="str">
        <f t="shared" si="26"/>
        <v>384:Bushey</v>
      </c>
      <c r="C388" s="382" t="s">
        <v>474</v>
      </c>
      <c r="D388" s="383" t="s">
        <v>123</v>
      </c>
      <c r="E388" s="384">
        <v>39864</v>
      </c>
      <c r="F388" s="378">
        <f t="shared" si="28"/>
        <v>9</v>
      </c>
      <c r="G388" s="378" t="str">
        <f t="shared" si="29"/>
        <v>9 Years</v>
      </c>
      <c r="H388" s="385" t="s">
        <v>51</v>
      </c>
    </row>
    <row r="389" spans="1:8">
      <c r="A389" s="136">
        <f t="shared" si="27"/>
        <v>385</v>
      </c>
      <c r="B389" s="136" t="str">
        <f t="shared" si="26"/>
        <v>385:Bushey</v>
      </c>
      <c r="C389" s="382" t="s">
        <v>475</v>
      </c>
      <c r="D389" s="383" t="s">
        <v>123</v>
      </c>
      <c r="E389" s="384">
        <v>39890</v>
      </c>
      <c r="F389" s="378">
        <f t="shared" si="28"/>
        <v>9</v>
      </c>
      <c r="G389" s="378" t="str">
        <f t="shared" si="29"/>
        <v>9 Years</v>
      </c>
      <c r="H389" s="385" t="s">
        <v>51</v>
      </c>
    </row>
    <row r="390" spans="1:8">
      <c r="A390" s="136">
        <f t="shared" si="27"/>
        <v>386</v>
      </c>
      <c r="B390" s="136" t="str">
        <f t="shared" si="26"/>
        <v>386:Bushey</v>
      </c>
      <c r="C390" s="382" t="s">
        <v>476</v>
      </c>
      <c r="D390" s="383" t="s">
        <v>123</v>
      </c>
      <c r="E390" s="384">
        <v>39899</v>
      </c>
      <c r="F390" s="378">
        <f t="shared" si="28"/>
        <v>9</v>
      </c>
      <c r="G390" s="378" t="str">
        <f t="shared" si="29"/>
        <v>9 Years</v>
      </c>
      <c r="H390" s="385" t="s">
        <v>51</v>
      </c>
    </row>
    <row r="391" spans="1:8">
      <c r="A391" s="136">
        <f t="shared" si="27"/>
        <v>387</v>
      </c>
      <c r="B391" s="136" t="str">
        <f t="shared" si="26"/>
        <v>387:Bushey</v>
      </c>
      <c r="C391" s="382" t="s">
        <v>477</v>
      </c>
      <c r="D391" s="383" t="s">
        <v>123</v>
      </c>
      <c r="E391" s="384">
        <v>39963</v>
      </c>
      <c r="F391" s="378">
        <f t="shared" si="28"/>
        <v>9</v>
      </c>
      <c r="G391" s="378" t="str">
        <f t="shared" si="29"/>
        <v>9 Years</v>
      </c>
      <c r="H391" s="385" t="s">
        <v>51</v>
      </c>
    </row>
    <row r="392" spans="1:8">
      <c r="A392" s="136">
        <f t="shared" si="27"/>
        <v>388</v>
      </c>
      <c r="B392" s="136" t="str">
        <f t="shared" si="26"/>
        <v>388:Hatfield</v>
      </c>
      <c r="C392" s="382" t="s">
        <v>681</v>
      </c>
      <c r="D392" s="383" t="s">
        <v>123</v>
      </c>
      <c r="E392" s="384">
        <v>39619</v>
      </c>
      <c r="F392" s="378">
        <f t="shared" ref="F392:F393" si="30">IF(TRIM(E392)="",0,IF(AgeAtDate=0,0,IF(E392=0,0,IF(COUNTBLANK(E392)=1,"",DATEDIF(E392,AgeAtDate,"y")))))</f>
        <v>10</v>
      </c>
      <c r="G392" s="378" t="str">
        <f t="shared" ref="G392:G393" si="31">IF(ISBLANK(E392),"",IF(HSL_Format="Majors",IF(F392 &lt; 9, "To Young", IF(F392 &gt; 15, VLOOKUP(99,MajorsAGRev, 2,0),VLOOKUP(F392,MajorsAGRev, 2,0))), IF(F392 &lt; 9, "To Young", IF(F392&gt;12, "To Old", VLOOKUP(F392,PeanutsAGRev,2,0)))))</f>
        <v>Under 11s</v>
      </c>
      <c r="H392" s="385" t="s">
        <v>55</v>
      </c>
    </row>
    <row r="393" spans="1:8">
      <c r="A393" s="136">
        <f t="shared" si="27"/>
        <v>389</v>
      </c>
      <c r="B393" s="136" t="str">
        <f t="shared" ref="B393:B456" si="32">TEXT(A393, "#0") &amp; ":" &amp; TRIM(H393)</f>
        <v>389:Hatfield</v>
      </c>
      <c r="C393" s="382" t="s">
        <v>682</v>
      </c>
      <c r="D393" s="383" t="s">
        <v>99</v>
      </c>
      <c r="E393" s="384">
        <v>39212</v>
      </c>
      <c r="F393" s="378">
        <f t="shared" si="30"/>
        <v>11</v>
      </c>
      <c r="G393" s="378" t="str">
        <f t="shared" si="31"/>
        <v>Under 12s</v>
      </c>
      <c r="H393" s="385" t="s">
        <v>55</v>
      </c>
    </row>
    <row r="394" spans="1:8">
      <c r="A394" s="136">
        <f t="shared" ref="A394:A457" si="33">A393+1</f>
        <v>390</v>
      </c>
      <c r="B394" s="136" t="str">
        <f t="shared" si="32"/>
        <v>390:Hatfield</v>
      </c>
      <c r="C394" s="382" t="s">
        <v>683</v>
      </c>
      <c r="D394" s="383" t="s">
        <v>123</v>
      </c>
      <c r="E394" s="384">
        <v>39416</v>
      </c>
      <c r="F394" s="378">
        <f t="shared" ref="F394:F457" si="34">IF(TRIM(E394)="",0,IF(AgeAtDate=0,0,IF(E394=0,0,IF(COUNTBLANK(E394)=1,"",DATEDIF(E394,AgeAtDate,"y")))))</f>
        <v>10</v>
      </c>
      <c r="G394" s="378" t="str">
        <f t="shared" ref="G394:G457" si="35">IF(ISBLANK(E394),"",IF(HSL_Format="Majors",IF(F394 &lt; 9, "To Young", IF(F394 &gt; 15, VLOOKUP(99,MajorsAGRev, 2,0),VLOOKUP(F394,MajorsAGRev, 2,0))), IF(F394 &lt; 9, "To Young", IF(F394&gt;12, "To Old", VLOOKUP(F394,PeanutsAGRev,2,0)))))</f>
        <v>Under 11s</v>
      </c>
      <c r="H394" s="385" t="s">
        <v>55</v>
      </c>
    </row>
    <row r="395" spans="1:8">
      <c r="A395" s="136">
        <f t="shared" si="33"/>
        <v>391</v>
      </c>
      <c r="B395" s="136" t="str">
        <f t="shared" si="32"/>
        <v>391:Hatfield</v>
      </c>
      <c r="C395" s="382" t="s">
        <v>684</v>
      </c>
      <c r="D395" s="383" t="s">
        <v>99</v>
      </c>
      <c r="E395" s="384">
        <v>39553</v>
      </c>
      <c r="F395" s="378">
        <f t="shared" si="34"/>
        <v>10</v>
      </c>
      <c r="G395" s="378" t="str">
        <f t="shared" si="35"/>
        <v>Under 11s</v>
      </c>
      <c r="H395" s="385" t="s">
        <v>55</v>
      </c>
    </row>
    <row r="396" spans="1:8">
      <c r="A396" s="136">
        <f t="shared" si="33"/>
        <v>392</v>
      </c>
      <c r="B396" s="136" t="str">
        <f t="shared" si="32"/>
        <v>392:Hatfield</v>
      </c>
      <c r="C396" s="382" t="s">
        <v>685</v>
      </c>
      <c r="D396" s="383" t="s">
        <v>99</v>
      </c>
      <c r="E396" s="384">
        <v>38707</v>
      </c>
      <c r="F396" s="378">
        <f t="shared" si="34"/>
        <v>12</v>
      </c>
      <c r="G396" s="378" t="str">
        <f t="shared" si="35"/>
        <v>Under 13s</v>
      </c>
      <c r="H396" s="385" t="s">
        <v>55</v>
      </c>
    </row>
    <row r="397" spans="1:8">
      <c r="A397" s="136">
        <f t="shared" si="33"/>
        <v>393</v>
      </c>
      <c r="B397" s="136" t="str">
        <f t="shared" si="32"/>
        <v>393:Hatfield</v>
      </c>
      <c r="C397" s="382" t="s">
        <v>686</v>
      </c>
      <c r="D397" s="383" t="s">
        <v>123</v>
      </c>
      <c r="E397" s="384">
        <v>38822</v>
      </c>
      <c r="F397" s="378">
        <f t="shared" si="34"/>
        <v>12</v>
      </c>
      <c r="G397" s="378" t="str">
        <f t="shared" si="35"/>
        <v>Under 13s</v>
      </c>
      <c r="H397" s="385" t="s">
        <v>55</v>
      </c>
    </row>
    <row r="398" spans="1:8">
      <c r="A398" s="136">
        <f t="shared" si="33"/>
        <v>394</v>
      </c>
      <c r="B398" s="136" t="str">
        <f t="shared" si="32"/>
        <v>394:Hatfield</v>
      </c>
      <c r="C398" s="382" t="s">
        <v>687</v>
      </c>
      <c r="D398" s="383" t="s">
        <v>99</v>
      </c>
      <c r="E398" s="384">
        <v>38950</v>
      </c>
      <c r="F398" s="378">
        <f t="shared" si="34"/>
        <v>11</v>
      </c>
      <c r="G398" s="378" t="str">
        <f t="shared" si="35"/>
        <v>Under 12s</v>
      </c>
      <c r="H398" s="385" t="s">
        <v>55</v>
      </c>
    </row>
    <row r="399" spans="1:8">
      <c r="A399" s="136">
        <f t="shared" si="33"/>
        <v>395</v>
      </c>
      <c r="B399" s="136" t="str">
        <f t="shared" si="32"/>
        <v>395:Hatfield</v>
      </c>
      <c r="C399" s="382" t="s">
        <v>688</v>
      </c>
      <c r="D399" s="383" t="s">
        <v>99</v>
      </c>
      <c r="E399" s="384">
        <v>39554</v>
      </c>
      <c r="F399" s="378">
        <f t="shared" si="34"/>
        <v>10</v>
      </c>
      <c r="G399" s="378" t="str">
        <f t="shared" si="35"/>
        <v>Under 11s</v>
      </c>
      <c r="H399" s="385" t="s">
        <v>55</v>
      </c>
    </row>
    <row r="400" spans="1:8">
      <c r="A400" s="136">
        <f t="shared" si="33"/>
        <v>396</v>
      </c>
      <c r="B400" s="136" t="str">
        <f t="shared" si="32"/>
        <v>396:Hatfield</v>
      </c>
      <c r="C400" s="382" t="s">
        <v>689</v>
      </c>
      <c r="D400" s="383" t="s">
        <v>99</v>
      </c>
      <c r="E400" s="384">
        <v>39540</v>
      </c>
      <c r="F400" s="378">
        <f t="shared" si="34"/>
        <v>10</v>
      </c>
      <c r="G400" s="378" t="str">
        <f t="shared" si="35"/>
        <v>Under 11s</v>
      </c>
      <c r="H400" s="385" t="s">
        <v>55</v>
      </c>
    </row>
    <row r="401" spans="1:8">
      <c r="A401" s="136">
        <f t="shared" si="33"/>
        <v>397</v>
      </c>
      <c r="B401" s="136" t="str">
        <f t="shared" si="32"/>
        <v>397:Hatfield</v>
      </c>
      <c r="C401" s="382" t="s">
        <v>690</v>
      </c>
      <c r="D401" s="383" t="s">
        <v>99</v>
      </c>
      <c r="E401" s="384">
        <v>39588</v>
      </c>
      <c r="F401" s="378">
        <f t="shared" si="34"/>
        <v>10</v>
      </c>
      <c r="G401" s="378" t="str">
        <f t="shared" si="35"/>
        <v>Under 11s</v>
      </c>
      <c r="H401" s="385" t="s">
        <v>55</v>
      </c>
    </row>
    <row r="402" spans="1:8">
      <c r="A402" s="136">
        <f t="shared" si="33"/>
        <v>398</v>
      </c>
      <c r="B402" s="136" t="str">
        <f t="shared" si="32"/>
        <v>398:Hatfield</v>
      </c>
      <c r="C402" s="382" t="s">
        <v>691</v>
      </c>
      <c r="D402" s="383" t="s">
        <v>99</v>
      </c>
      <c r="E402" s="384">
        <v>39261</v>
      </c>
      <c r="F402" s="378">
        <f t="shared" si="34"/>
        <v>11</v>
      </c>
      <c r="G402" s="378" t="str">
        <f t="shared" si="35"/>
        <v>Under 12s</v>
      </c>
      <c r="H402" s="385" t="s">
        <v>55</v>
      </c>
    </row>
    <row r="403" spans="1:8">
      <c r="A403" s="136">
        <f t="shared" si="33"/>
        <v>399</v>
      </c>
      <c r="B403" s="136" t="str">
        <f t="shared" si="32"/>
        <v>399:Hatfield</v>
      </c>
      <c r="C403" s="382" t="s">
        <v>692</v>
      </c>
      <c r="D403" s="383" t="s">
        <v>123</v>
      </c>
      <c r="E403" s="384">
        <v>38671</v>
      </c>
      <c r="F403" s="378">
        <f t="shared" si="34"/>
        <v>12</v>
      </c>
      <c r="G403" s="378" t="str">
        <f t="shared" si="35"/>
        <v>Under 13s</v>
      </c>
      <c r="H403" s="385" t="s">
        <v>55</v>
      </c>
    </row>
    <row r="404" spans="1:8">
      <c r="A404" s="136">
        <f t="shared" si="33"/>
        <v>400</v>
      </c>
      <c r="B404" s="136" t="str">
        <f t="shared" si="32"/>
        <v>400:Hatfield</v>
      </c>
      <c r="C404" s="382" t="s">
        <v>693</v>
      </c>
      <c r="D404" s="383" t="s">
        <v>123</v>
      </c>
      <c r="E404" s="384">
        <v>38980</v>
      </c>
      <c r="F404" s="378">
        <f t="shared" si="34"/>
        <v>11</v>
      </c>
      <c r="G404" s="378" t="str">
        <f t="shared" si="35"/>
        <v>Under 12s</v>
      </c>
      <c r="H404" s="385" t="s">
        <v>55</v>
      </c>
    </row>
    <row r="405" spans="1:8">
      <c r="A405" s="136">
        <f t="shared" si="33"/>
        <v>401</v>
      </c>
      <c r="B405" s="136" t="str">
        <f t="shared" si="32"/>
        <v>401:Hatfield</v>
      </c>
      <c r="C405" s="382" t="s">
        <v>694</v>
      </c>
      <c r="D405" s="383" t="s">
        <v>99</v>
      </c>
      <c r="E405" s="384">
        <v>39442</v>
      </c>
      <c r="F405" s="378">
        <f t="shared" si="34"/>
        <v>10</v>
      </c>
      <c r="G405" s="378" t="str">
        <f t="shared" si="35"/>
        <v>Under 11s</v>
      </c>
      <c r="H405" s="385" t="s">
        <v>55</v>
      </c>
    </row>
    <row r="406" spans="1:8">
      <c r="A406" s="136">
        <f t="shared" si="33"/>
        <v>402</v>
      </c>
      <c r="B406" s="136" t="str">
        <f t="shared" si="32"/>
        <v>402:Hatfield</v>
      </c>
      <c r="C406" s="382" t="s">
        <v>695</v>
      </c>
      <c r="D406" s="383" t="s">
        <v>99</v>
      </c>
      <c r="E406" s="384">
        <v>39187</v>
      </c>
      <c r="F406" s="378">
        <f t="shared" si="34"/>
        <v>11</v>
      </c>
      <c r="G406" s="378" t="str">
        <f t="shared" si="35"/>
        <v>Under 12s</v>
      </c>
      <c r="H406" s="385" t="s">
        <v>55</v>
      </c>
    </row>
    <row r="407" spans="1:8">
      <c r="A407" s="136">
        <f t="shared" si="33"/>
        <v>403</v>
      </c>
      <c r="B407" s="136" t="str">
        <f t="shared" si="32"/>
        <v>403:Hatfield</v>
      </c>
      <c r="C407" s="382" t="s">
        <v>696</v>
      </c>
      <c r="D407" s="383" t="s">
        <v>99</v>
      </c>
      <c r="E407" s="384">
        <v>39656</v>
      </c>
      <c r="F407" s="378">
        <f t="shared" si="34"/>
        <v>9</v>
      </c>
      <c r="G407" s="378" t="str">
        <f t="shared" si="35"/>
        <v>9 Years</v>
      </c>
      <c r="H407" s="385" t="s">
        <v>55</v>
      </c>
    </row>
    <row r="408" spans="1:8">
      <c r="A408" s="136">
        <f t="shared" si="33"/>
        <v>404</v>
      </c>
      <c r="B408" s="136" t="str">
        <f t="shared" si="32"/>
        <v>404:Hatfield</v>
      </c>
      <c r="C408" s="382" t="s">
        <v>697</v>
      </c>
      <c r="D408" s="383" t="s">
        <v>123</v>
      </c>
      <c r="E408" s="384">
        <v>38962</v>
      </c>
      <c r="F408" s="378">
        <f t="shared" si="34"/>
        <v>11</v>
      </c>
      <c r="G408" s="378" t="str">
        <f t="shared" si="35"/>
        <v>Under 12s</v>
      </c>
      <c r="H408" s="385" t="s">
        <v>55</v>
      </c>
    </row>
    <row r="409" spans="1:8">
      <c r="A409" s="136">
        <f t="shared" si="33"/>
        <v>405</v>
      </c>
      <c r="B409" s="136" t="str">
        <f t="shared" si="32"/>
        <v>405:Hatfield</v>
      </c>
      <c r="C409" s="382" t="s">
        <v>698</v>
      </c>
      <c r="D409" s="383" t="s">
        <v>99</v>
      </c>
      <c r="E409" s="384">
        <v>39271</v>
      </c>
      <c r="F409" s="378">
        <f t="shared" si="34"/>
        <v>10</v>
      </c>
      <c r="G409" s="378" t="str">
        <f t="shared" si="35"/>
        <v>Under 11s</v>
      </c>
      <c r="H409" s="385" t="s">
        <v>55</v>
      </c>
    </row>
    <row r="410" spans="1:8">
      <c r="A410" s="136">
        <f t="shared" si="33"/>
        <v>406</v>
      </c>
      <c r="B410" s="136" t="str">
        <f t="shared" si="32"/>
        <v>406:Hatfield</v>
      </c>
      <c r="C410" s="382" t="s">
        <v>699</v>
      </c>
      <c r="D410" s="383" t="s">
        <v>99</v>
      </c>
      <c r="E410" s="384">
        <v>39299</v>
      </c>
      <c r="F410" s="378">
        <f t="shared" si="34"/>
        <v>10</v>
      </c>
      <c r="G410" s="378" t="str">
        <f t="shared" si="35"/>
        <v>Under 11s</v>
      </c>
      <c r="H410" s="385" t="s">
        <v>55</v>
      </c>
    </row>
    <row r="411" spans="1:8">
      <c r="A411" s="136">
        <f t="shared" si="33"/>
        <v>407</v>
      </c>
      <c r="B411" s="136" t="str">
        <f t="shared" si="32"/>
        <v>407:Hatfield</v>
      </c>
      <c r="C411" s="382" t="s">
        <v>700</v>
      </c>
      <c r="D411" s="383" t="s">
        <v>99</v>
      </c>
      <c r="E411" s="384">
        <v>39867</v>
      </c>
      <c r="F411" s="378">
        <f t="shared" si="34"/>
        <v>9</v>
      </c>
      <c r="G411" s="378" t="str">
        <f t="shared" si="35"/>
        <v>9 Years</v>
      </c>
      <c r="H411" s="385" t="s">
        <v>55</v>
      </c>
    </row>
    <row r="412" spans="1:8">
      <c r="A412" s="136">
        <f t="shared" si="33"/>
        <v>408</v>
      </c>
      <c r="B412" s="136" t="str">
        <f t="shared" si="32"/>
        <v>408:Hatfield</v>
      </c>
      <c r="C412" s="382" t="s">
        <v>701</v>
      </c>
      <c r="D412" s="383" t="s">
        <v>123</v>
      </c>
      <c r="E412" s="384">
        <v>39290</v>
      </c>
      <c r="F412" s="378">
        <f t="shared" si="34"/>
        <v>10</v>
      </c>
      <c r="G412" s="378" t="str">
        <f t="shared" si="35"/>
        <v>Under 11s</v>
      </c>
      <c r="H412" s="385" t="s">
        <v>55</v>
      </c>
    </row>
    <row r="413" spans="1:8">
      <c r="A413" s="136">
        <f t="shared" si="33"/>
        <v>409</v>
      </c>
      <c r="B413" s="136" t="str">
        <f t="shared" si="32"/>
        <v>409:Hatfield</v>
      </c>
      <c r="C413" s="382" t="s">
        <v>702</v>
      </c>
      <c r="D413" s="383" t="s">
        <v>99</v>
      </c>
      <c r="E413" s="384">
        <v>39148</v>
      </c>
      <c r="F413" s="378">
        <f t="shared" si="34"/>
        <v>11</v>
      </c>
      <c r="G413" s="378" t="str">
        <f t="shared" si="35"/>
        <v>Under 12s</v>
      </c>
      <c r="H413" s="385" t="s">
        <v>55</v>
      </c>
    </row>
    <row r="414" spans="1:8">
      <c r="A414" s="136">
        <f t="shared" si="33"/>
        <v>410</v>
      </c>
      <c r="B414" s="136" t="str">
        <f t="shared" si="32"/>
        <v>410:Hatfield</v>
      </c>
      <c r="C414" s="382" t="s">
        <v>703</v>
      </c>
      <c r="D414" s="383" t="s">
        <v>99</v>
      </c>
      <c r="E414" s="384">
        <v>39020</v>
      </c>
      <c r="F414" s="378">
        <f t="shared" si="34"/>
        <v>11</v>
      </c>
      <c r="G414" s="378" t="str">
        <f t="shared" si="35"/>
        <v>Under 12s</v>
      </c>
      <c r="H414" s="385" t="s">
        <v>55</v>
      </c>
    </row>
    <row r="415" spans="1:8">
      <c r="A415" s="136">
        <f t="shared" si="33"/>
        <v>411</v>
      </c>
      <c r="B415" s="136" t="str">
        <f t="shared" si="32"/>
        <v>411:Hatfield</v>
      </c>
      <c r="C415" s="382" t="s">
        <v>704</v>
      </c>
      <c r="D415" s="383" t="s">
        <v>99</v>
      </c>
      <c r="E415" s="384">
        <v>39830</v>
      </c>
      <c r="F415" s="378">
        <f t="shared" si="34"/>
        <v>9</v>
      </c>
      <c r="G415" s="378" t="str">
        <f t="shared" si="35"/>
        <v>9 Years</v>
      </c>
      <c r="H415" s="385" t="s">
        <v>55</v>
      </c>
    </row>
    <row r="416" spans="1:8">
      <c r="A416" s="136">
        <f t="shared" si="33"/>
        <v>412</v>
      </c>
      <c r="B416" s="136" t="str">
        <f t="shared" si="32"/>
        <v>412:Hatfield</v>
      </c>
      <c r="C416" s="382" t="s">
        <v>705</v>
      </c>
      <c r="D416" s="383" t="s">
        <v>99</v>
      </c>
      <c r="E416" s="384">
        <v>39340</v>
      </c>
      <c r="F416" s="378">
        <f t="shared" si="34"/>
        <v>10</v>
      </c>
      <c r="G416" s="378" t="str">
        <f t="shared" si="35"/>
        <v>Under 11s</v>
      </c>
      <c r="H416" s="385" t="s">
        <v>55</v>
      </c>
    </row>
    <row r="417" spans="1:8">
      <c r="A417" s="136">
        <f t="shared" si="33"/>
        <v>413</v>
      </c>
      <c r="B417" s="136" t="str">
        <f t="shared" si="32"/>
        <v>413:Hatfield</v>
      </c>
      <c r="C417" s="382" t="s">
        <v>706</v>
      </c>
      <c r="D417" s="383" t="s">
        <v>99</v>
      </c>
      <c r="E417" s="384">
        <v>39623</v>
      </c>
      <c r="F417" s="378">
        <f t="shared" si="34"/>
        <v>10</v>
      </c>
      <c r="G417" s="378" t="str">
        <f t="shared" si="35"/>
        <v>Under 11s</v>
      </c>
      <c r="H417" s="385" t="s">
        <v>55</v>
      </c>
    </row>
    <row r="418" spans="1:8">
      <c r="A418" s="136">
        <f t="shared" si="33"/>
        <v>414</v>
      </c>
      <c r="B418" s="136" t="str">
        <f t="shared" si="32"/>
        <v>414:Hatfield</v>
      </c>
      <c r="C418" s="382" t="s">
        <v>707</v>
      </c>
      <c r="D418" s="383" t="s">
        <v>123</v>
      </c>
      <c r="E418" s="384">
        <v>39718</v>
      </c>
      <c r="F418" s="378">
        <f t="shared" si="34"/>
        <v>9</v>
      </c>
      <c r="G418" s="378" t="str">
        <f t="shared" si="35"/>
        <v>9 Years</v>
      </c>
      <c r="H418" s="385" t="s">
        <v>55</v>
      </c>
    </row>
    <row r="419" spans="1:8">
      <c r="A419" s="136">
        <f t="shared" si="33"/>
        <v>415</v>
      </c>
      <c r="B419" s="136" t="str">
        <f t="shared" si="32"/>
        <v>415:Hatfield</v>
      </c>
      <c r="C419" s="382" t="s">
        <v>708</v>
      </c>
      <c r="D419" s="383" t="s">
        <v>99</v>
      </c>
      <c r="E419" s="384">
        <v>39933</v>
      </c>
      <c r="F419" s="378">
        <f t="shared" si="34"/>
        <v>9</v>
      </c>
      <c r="G419" s="378" t="str">
        <f t="shared" si="35"/>
        <v>9 Years</v>
      </c>
      <c r="H419" s="385" t="s">
        <v>55</v>
      </c>
    </row>
    <row r="420" spans="1:8">
      <c r="A420" s="136">
        <f t="shared" si="33"/>
        <v>416</v>
      </c>
      <c r="B420" s="136" t="str">
        <f t="shared" si="32"/>
        <v>416:Hatfield</v>
      </c>
      <c r="C420" s="382" t="s">
        <v>709</v>
      </c>
      <c r="D420" s="383" t="s">
        <v>99</v>
      </c>
      <c r="E420" s="384">
        <v>39817</v>
      </c>
      <c r="F420" s="378">
        <f t="shared" si="34"/>
        <v>9</v>
      </c>
      <c r="G420" s="378" t="str">
        <f t="shared" si="35"/>
        <v>9 Years</v>
      </c>
      <c r="H420" s="385" t="s">
        <v>55</v>
      </c>
    </row>
    <row r="421" spans="1:8">
      <c r="A421" s="136">
        <f t="shared" si="33"/>
        <v>417</v>
      </c>
      <c r="B421" s="136" t="str">
        <f t="shared" si="32"/>
        <v>417:Hatfield</v>
      </c>
      <c r="C421" s="382" t="s">
        <v>710</v>
      </c>
      <c r="D421" s="383" t="s">
        <v>123</v>
      </c>
      <c r="E421" s="384">
        <v>39973</v>
      </c>
      <c r="F421" s="378">
        <f t="shared" si="34"/>
        <v>9</v>
      </c>
      <c r="G421" s="378" t="str">
        <f t="shared" si="35"/>
        <v>9 Years</v>
      </c>
      <c r="H421" s="385" t="s">
        <v>55</v>
      </c>
    </row>
    <row r="422" spans="1:8">
      <c r="A422" s="136">
        <f t="shared" si="33"/>
        <v>418</v>
      </c>
      <c r="B422" s="136" t="str">
        <f t="shared" si="32"/>
        <v>418:Hatfield</v>
      </c>
      <c r="C422" s="382" t="s">
        <v>711</v>
      </c>
      <c r="D422" s="383" t="s">
        <v>123</v>
      </c>
      <c r="E422" s="384">
        <v>39580</v>
      </c>
      <c r="F422" s="378">
        <f t="shared" si="34"/>
        <v>10</v>
      </c>
      <c r="G422" s="378" t="str">
        <f t="shared" si="35"/>
        <v>Under 11s</v>
      </c>
      <c r="H422" s="385" t="s">
        <v>55</v>
      </c>
    </row>
    <row r="423" spans="1:8">
      <c r="A423" s="136">
        <f t="shared" si="33"/>
        <v>419</v>
      </c>
      <c r="B423" s="136" t="str">
        <f t="shared" si="32"/>
        <v>419:Hatfield</v>
      </c>
      <c r="C423" s="382" t="s">
        <v>712</v>
      </c>
      <c r="D423" s="383" t="s">
        <v>99</v>
      </c>
      <c r="E423" s="384">
        <v>39369</v>
      </c>
      <c r="F423" s="378">
        <f t="shared" si="34"/>
        <v>10</v>
      </c>
      <c r="G423" s="378" t="str">
        <f t="shared" si="35"/>
        <v>Under 11s</v>
      </c>
      <c r="H423" s="385" t="s">
        <v>55</v>
      </c>
    </row>
    <row r="424" spans="1:8">
      <c r="A424" s="136">
        <f t="shared" si="33"/>
        <v>420</v>
      </c>
      <c r="B424" s="136" t="str">
        <f t="shared" si="32"/>
        <v>420:Hatfield</v>
      </c>
      <c r="C424" s="382" t="s">
        <v>713</v>
      </c>
      <c r="D424" s="383" t="s">
        <v>99</v>
      </c>
      <c r="E424" s="384">
        <v>39183</v>
      </c>
      <c r="F424" s="378">
        <f t="shared" si="34"/>
        <v>11</v>
      </c>
      <c r="G424" s="378" t="str">
        <f t="shared" si="35"/>
        <v>Under 12s</v>
      </c>
      <c r="H424" s="385" t="s">
        <v>55</v>
      </c>
    </row>
    <row r="425" spans="1:8">
      <c r="A425" s="136">
        <f t="shared" si="33"/>
        <v>421</v>
      </c>
      <c r="B425" s="136" t="str">
        <f t="shared" si="32"/>
        <v>421:Hatfield</v>
      </c>
      <c r="C425" s="382" t="s">
        <v>714</v>
      </c>
      <c r="D425" s="383" t="s">
        <v>123</v>
      </c>
      <c r="E425" s="384">
        <v>38851</v>
      </c>
      <c r="F425" s="378">
        <f t="shared" si="34"/>
        <v>12</v>
      </c>
      <c r="G425" s="378" t="str">
        <f t="shared" si="35"/>
        <v>Under 13s</v>
      </c>
      <c r="H425" s="385" t="s">
        <v>55</v>
      </c>
    </row>
    <row r="426" spans="1:8">
      <c r="A426" s="136">
        <f t="shared" si="33"/>
        <v>422</v>
      </c>
      <c r="B426" s="136" t="str">
        <f t="shared" si="32"/>
        <v>422:Hatfield</v>
      </c>
      <c r="C426" s="382" t="s">
        <v>715</v>
      </c>
      <c r="D426" s="383" t="s">
        <v>123</v>
      </c>
      <c r="E426" s="384">
        <v>38984</v>
      </c>
      <c r="F426" s="378">
        <f t="shared" si="34"/>
        <v>11</v>
      </c>
      <c r="G426" s="378" t="str">
        <f t="shared" si="35"/>
        <v>Under 12s</v>
      </c>
      <c r="H426" s="385" t="s">
        <v>55</v>
      </c>
    </row>
    <row r="427" spans="1:8">
      <c r="A427" s="136">
        <f t="shared" si="33"/>
        <v>423</v>
      </c>
      <c r="B427" s="136" t="str">
        <f t="shared" si="32"/>
        <v>423:Hatfield</v>
      </c>
      <c r="C427" s="382" t="s">
        <v>716</v>
      </c>
      <c r="D427" s="383" t="s">
        <v>123</v>
      </c>
      <c r="E427" s="384">
        <v>38822</v>
      </c>
      <c r="F427" s="378">
        <f t="shared" si="34"/>
        <v>12</v>
      </c>
      <c r="G427" s="378" t="str">
        <f t="shared" si="35"/>
        <v>Under 13s</v>
      </c>
      <c r="H427" s="385" t="s">
        <v>55</v>
      </c>
    </row>
    <row r="428" spans="1:8">
      <c r="A428" s="136">
        <f t="shared" si="33"/>
        <v>424</v>
      </c>
      <c r="B428" s="136" t="str">
        <f t="shared" si="32"/>
        <v>424:Hatfield</v>
      </c>
      <c r="C428" s="382" t="s">
        <v>717</v>
      </c>
      <c r="D428" s="383" t="s">
        <v>99</v>
      </c>
      <c r="E428" s="384">
        <v>39387</v>
      </c>
      <c r="F428" s="378">
        <f t="shared" si="34"/>
        <v>10</v>
      </c>
      <c r="G428" s="378" t="str">
        <f t="shared" si="35"/>
        <v>Under 11s</v>
      </c>
      <c r="H428" s="385" t="s">
        <v>55</v>
      </c>
    </row>
    <row r="429" spans="1:8">
      <c r="A429" s="136">
        <f t="shared" si="33"/>
        <v>425</v>
      </c>
      <c r="B429" s="136" t="str">
        <f t="shared" si="32"/>
        <v>425:Hatfield</v>
      </c>
      <c r="C429" s="382" t="s">
        <v>718</v>
      </c>
      <c r="D429" s="383" t="s">
        <v>123</v>
      </c>
      <c r="E429" s="384">
        <v>39640</v>
      </c>
      <c r="F429" s="378">
        <f t="shared" si="34"/>
        <v>9</v>
      </c>
      <c r="G429" s="378" t="str">
        <f t="shared" si="35"/>
        <v>9 Years</v>
      </c>
      <c r="H429" s="385" t="s">
        <v>55</v>
      </c>
    </row>
    <row r="430" spans="1:8">
      <c r="A430" s="136">
        <f t="shared" si="33"/>
        <v>426</v>
      </c>
      <c r="B430" s="136" t="str">
        <f t="shared" si="32"/>
        <v>426:Hatfield</v>
      </c>
      <c r="C430" s="382" t="s">
        <v>719</v>
      </c>
      <c r="D430" s="383" t="s">
        <v>99</v>
      </c>
      <c r="E430" s="384">
        <v>38796</v>
      </c>
      <c r="F430" s="378">
        <f t="shared" si="34"/>
        <v>12</v>
      </c>
      <c r="G430" s="378" t="str">
        <f t="shared" si="35"/>
        <v>Under 13s</v>
      </c>
      <c r="H430" s="385" t="s">
        <v>55</v>
      </c>
    </row>
    <row r="431" spans="1:8">
      <c r="A431" s="136">
        <f t="shared" si="33"/>
        <v>427</v>
      </c>
      <c r="B431" s="136" t="str">
        <f t="shared" si="32"/>
        <v>427:Hatfield</v>
      </c>
      <c r="C431" s="382" t="s">
        <v>720</v>
      </c>
      <c r="D431" s="383" t="s">
        <v>99</v>
      </c>
      <c r="E431" s="384">
        <v>38744</v>
      </c>
      <c r="F431" s="378">
        <f t="shared" si="34"/>
        <v>12</v>
      </c>
      <c r="G431" s="378" t="str">
        <f t="shared" si="35"/>
        <v>Under 13s</v>
      </c>
      <c r="H431" s="385" t="s">
        <v>55</v>
      </c>
    </row>
    <row r="432" spans="1:8">
      <c r="A432" s="136">
        <f t="shared" si="33"/>
        <v>428</v>
      </c>
      <c r="B432" s="136" t="str">
        <f t="shared" si="32"/>
        <v>428:Hatfield</v>
      </c>
      <c r="C432" s="382" t="s">
        <v>721</v>
      </c>
      <c r="D432" s="383" t="s">
        <v>99</v>
      </c>
      <c r="E432" s="384">
        <v>38944</v>
      </c>
      <c r="F432" s="378">
        <f t="shared" si="34"/>
        <v>11</v>
      </c>
      <c r="G432" s="378" t="str">
        <f t="shared" si="35"/>
        <v>Under 12s</v>
      </c>
      <c r="H432" s="385" t="s">
        <v>55</v>
      </c>
    </row>
    <row r="433" spans="1:8">
      <c r="A433" s="136">
        <f t="shared" si="33"/>
        <v>429</v>
      </c>
      <c r="B433" s="136" t="str">
        <f t="shared" si="32"/>
        <v>429:Hatfield</v>
      </c>
      <c r="C433" s="382" t="s">
        <v>722</v>
      </c>
      <c r="D433" s="383" t="s">
        <v>123</v>
      </c>
      <c r="E433" s="384">
        <v>38665</v>
      </c>
      <c r="F433" s="378">
        <f t="shared" si="34"/>
        <v>12</v>
      </c>
      <c r="G433" s="378" t="str">
        <f t="shared" si="35"/>
        <v>Under 13s</v>
      </c>
      <c r="H433" s="385" t="s">
        <v>55</v>
      </c>
    </row>
    <row r="434" spans="1:8">
      <c r="A434" s="136">
        <f t="shared" si="33"/>
        <v>430</v>
      </c>
      <c r="B434" s="136" t="str">
        <f t="shared" si="32"/>
        <v>430:Hatfield</v>
      </c>
      <c r="C434" s="382" t="s">
        <v>723</v>
      </c>
      <c r="D434" s="383" t="s">
        <v>123</v>
      </c>
      <c r="E434" s="384">
        <v>39665</v>
      </c>
      <c r="F434" s="378">
        <f t="shared" si="34"/>
        <v>9</v>
      </c>
      <c r="G434" s="378" t="str">
        <f t="shared" si="35"/>
        <v>9 Years</v>
      </c>
      <c r="H434" s="385" t="s">
        <v>55</v>
      </c>
    </row>
    <row r="435" spans="1:8">
      <c r="A435" s="136">
        <f t="shared" si="33"/>
        <v>431</v>
      </c>
      <c r="B435" s="136" t="str">
        <f t="shared" si="32"/>
        <v>431:Hatfield</v>
      </c>
      <c r="C435" s="382" t="s">
        <v>724</v>
      </c>
      <c r="D435" s="383" t="s">
        <v>123</v>
      </c>
      <c r="E435" s="384">
        <v>38754</v>
      </c>
      <c r="F435" s="378">
        <f t="shared" si="34"/>
        <v>12</v>
      </c>
      <c r="G435" s="378" t="str">
        <f t="shared" si="35"/>
        <v>Under 13s</v>
      </c>
      <c r="H435" s="385" t="s">
        <v>55</v>
      </c>
    </row>
    <row r="436" spans="1:8">
      <c r="A436" s="136">
        <f t="shared" si="33"/>
        <v>432</v>
      </c>
      <c r="B436" s="136" t="str">
        <f t="shared" si="32"/>
        <v>432:Hatfield</v>
      </c>
      <c r="C436" s="382" t="s">
        <v>725</v>
      </c>
      <c r="D436" s="383" t="s">
        <v>123</v>
      </c>
      <c r="E436" s="384">
        <v>38848</v>
      </c>
      <c r="F436" s="378">
        <f t="shared" si="34"/>
        <v>12</v>
      </c>
      <c r="G436" s="378" t="str">
        <f t="shared" si="35"/>
        <v>Under 13s</v>
      </c>
      <c r="H436" s="385" t="s">
        <v>55</v>
      </c>
    </row>
    <row r="437" spans="1:8">
      <c r="A437" s="136">
        <f t="shared" si="33"/>
        <v>433</v>
      </c>
      <c r="B437" s="136" t="str">
        <f t="shared" si="32"/>
        <v>433:Hatfield</v>
      </c>
      <c r="C437" s="382" t="s">
        <v>726</v>
      </c>
      <c r="D437" s="383" t="s">
        <v>123</v>
      </c>
      <c r="E437" s="384">
        <v>39211</v>
      </c>
      <c r="F437" s="378">
        <f t="shared" si="34"/>
        <v>11</v>
      </c>
      <c r="G437" s="378" t="str">
        <f t="shared" si="35"/>
        <v>Under 12s</v>
      </c>
      <c r="H437" s="385" t="s">
        <v>55</v>
      </c>
    </row>
    <row r="438" spans="1:8">
      <c r="A438" s="136">
        <f t="shared" si="33"/>
        <v>434</v>
      </c>
      <c r="B438" s="136" t="str">
        <f t="shared" si="32"/>
        <v>434:Hatfield</v>
      </c>
      <c r="C438" s="382" t="s">
        <v>727</v>
      </c>
      <c r="D438" s="383" t="s">
        <v>123</v>
      </c>
      <c r="E438" s="384">
        <v>39461</v>
      </c>
      <c r="F438" s="378">
        <f t="shared" si="34"/>
        <v>10</v>
      </c>
      <c r="G438" s="378" t="str">
        <f t="shared" si="35"/>
        <v>Under 11s</v>
      </c>
      <c r="H438" s="385" t="s">
        <v>55</v>
      </c>
    </row>
    <row r="439" spans="1:8">
      <c r="A439" s="136">
        <f t="shared" si="33"/>
        <v>435</v>
      </c>
      <c r="B439" s="136" t="str">
        <f t="shared" si="32"/>
        <v>435:Hatfield</v>
      </c>
      <c r="C439" s="382" t="s">
        <v>728</v>
      </c>
      <c r="D439" s="383" t="s">
        <v>123</v>
      </c>
      <c r="E439" s="384">
        <v>38788</v>
      </c>
      <c r="F439" s="378">
        <f t="shared" si="34"/>
        <v>12</v>
      </c>
      <c r="G439" s="378" t="str">
        <f t="shared" si="35"/>
        <v>Under 13s</v>
      </c>
      <c r="H439" s="385" t="s">
        <v>55</v>
      </c>
    </row>
    <row r="440" spans="1:8">
      <c r="A440" s="136">
        <f t="shared" si="33"/>
        <v>436</v>
      </c>
      <c r="B440" s="136" t="str">
        <f t="shared" si="32"/>
        <v>436:Hatfield</v>
      </c>
      <c r="C440" s="382" t="s">
        <v>729</v>
      </c>
      <c r="D440" s="383" t="s">
        <v>123</v>
      </c>
      <c r="E440" s="384">
        <v>39301</v>
      </c>
      <c r="F440" s="378">
        <f t="shared" si="34"/>
        <v>10</v>
      </c>
      <c r="G440" s="378" t="str">
        <f t="shared" si="35"/>
        <v>Under 11s</v>
      </c>
      <c r="H440" s="385" t="s">
        <v>55</v>
      </c>
    </row>
    <row r="441" spans="1:8">
      <c r="A441" s="136">
        <f t="shared" si="33"/>
        <v>437</v>
      </c>
      <c r="B441" s="136" t="str">
        <f t="shared" si="32"/>
        <v>437:Hatfield</v>
      </c>
      <c r="C441" s="382" t="s">
        <v>730</v>
      </c>
      <c r="D441" s="383" t="s">
        <v>99</v>
      </c>
      <c r="E441" s="384">
        <v>38688</v>
      </c>
      <c r="F441" s="378">
        <f t="shared" si="34"/>
        <v>12</v>
      </c>
      <c r="G441" s="378" t="str">
        <f t="shared" si="35"/>
        <v>Under 13s</v>
      </c>
      <c r="H441" s="385" t="s">
        <v>55</v>
      </c>
    </row>
    <row r="442" spans="1:8">
      <c r="A442" s="136">
        <f t="shared" si="33"/>
        <v>438</v>
      </c>
      <c r="B442" s="136" t="str">
        <f t="shared" si="32"/>
        <v>438:Hatfield</v>
      </c>
      <c r="C442" s="382" t="s">
        <v>731</v>
      </c>
      <c r="D442" s="383" t="s">
        <v>99</v>
      </c>
      <c r="E442" s="384">
        <v>39660</v>
      </c>
      <c r="F442" s="378">
        <f t="shared" si="34"/>
        <v>9</v>
      </c>
      <c r="G442" s="378" t="str">
        <f t="shared" si="35"/>
        <v>9 Years</v>
      </c>
      <c r="H442" s="385" t="s">
        <v>55</v>
      </c>
    </row>
    <row r="443" spans="1:8">
      <c r="A443" s="136">
        <f t="shared" si="33"/>
        <v>439</v>
      </c>
      <c r="B443" s="136" t="str">
        <f t="shared" si="32"/>
        <v>439:Hatfield</v>
      </c>
      <c r="C443" s="382" t="s">
        <v>732</v>
      </c>
      <c r="D443" s="383" t="s">
        <v>99</v>
      </c>
      <c r="E443" s="384">
        <v>39075</v>
      </c>
      <c r="F443" s="378">
        <f t="shared" si="34"/>
        <v>11</v>
      </c>
      <c r="G443" s="378" t="str">
        <f t="shared" si="35"/>
        <v>Under 12s</v>
      </c>
      <c r="H443" s="385" t="s">
        <v>55</v>
      </c>
    </row>
    <row r="444" spans="1:8">
      <c r="A444" s="136">
        <f t="shared" si="33"/>
        <v>440</v>
      </c>
      <c r="B444" s="136" t="str">
        <f t="shared" si="32"/>
        <v>440:Hatfield</v>
      </c>
      <c r="C444" s="382" t="s">
        <v>733</v>
      </c>
      <c r="D444" s="383" t="s">
        <v>99</v>
      </c>
      <c r="E444" s="384">
        <v>38828</v>
      </c>
      <c r="F444" s="378">
        <f t="shared" si="34"/>
        <v>12</v>
      </c>
      <c r="G444" s="378" t="str">
        <f t="shared" si="35"/>
        <v>Under 13s</v>
      </c>
      <c r="H444" s="385" t="s">
        <v>55</v>
      </c>
    </row>
    <row r="445" spans="1:8">
      <c r="A445" s="136">
        <f t="shared" si="33"/>
        <v>441</v>
      </c>
      <c r="B445" s="136" t="str">
        <f t="shared" si="32"/>
        <v>441:Hatfield</v>
      </c>
      <c r="C445" s="382" t="s">
        <v>734</v>
      </c>
      <c r="D445" s="383" t="s">
        <v>99</v>
      </c>
      <c r="E445" s="384">
        <v>39556</v>
      </c>
      <c r="F445" s="378">
        <f t="shared" si="34"/>
        <v>10</v>
      </c>
      <c r="G445" s="378" t="str">
        <f t="shared" si="35"/>
        <v>Under 11s</v>
      </c>
      <c r="H445" s="385" t="s">
        <v>55</v>
      </c>
    </row>
    <row r="446" spans="1:8">
      <c r="A446" s="136">
        <f t="shared" si="33"/>
        <v>442</v>
      </c>
      <c r="B446" s="136" t="str">
        <f t="shared" si="32"/>
        <v>442:Hatfield</v>
      </c>
      <c r="C446" s="382" t="s">
        <v>735</v>
      </c>
      <c r="D446" s="383" t="s">
        <v>123</v>
      </c>
      <c r="E446" s="384">
        <v>39301</v>
      </c>
      <c r="F446" s="378">
        <f t="shared" si="34"/>
        <v>10</v>
      </c>
      <c r="G446" s="378" t="str">
        <f t="shared" si="35"/>
        <v>Under 11s</v>
      </c>
      <c r="H446" s="385" t="s">
        <v>55</v>
      </c>
    </row>
    <row r="447" spans="1:8">
      <c r="A447" s="136">
        <f t="shared" si="33"/>
        <v>443</v>
      </c>
      <c r="B447" s="136" t="str">
        <f t="shared" si="32"/>
        <v>443:Hatfield</v>
      </c>
      <c r="C447" s="382" t="s">
        <v>736</v>
      </c>
      <c r="D447" s="383" t="s">
        <v>123</v>
      </c>
      <c r="E447" s="384">
        <v>39979</v>
      </c>
      <c r="F447" s="378">
        <f t="shared" si="34"/>
        <v>9</v>
      </c>
      <c r="G447" s="378" t="str">
        <f t="shared" si="35"/>
        <v>9 Years</v>
      </c>
      <c r="H447" s="385" t="s">
        <v>55</v>
      </c>
    </row>
    <row r="448" spans="1:8">
      <c r="A448" s="136">
        <f t="shared" si="33"/>
        <v>444</v>
      </c>
      <c r="B448" s="136" t="str">
        <f t="shared" si="32"/>
        <v>444:Hatfield</v>
      </c>
      <c r="C448" s="382" t="s">
        <v>737</v>
      </c>
      <c r="D448" s="383" t="s">
        <v>99</v>
      </c>
      <c r="E448" s="384">
        <v>38868</v>
      </c>
      <c r="F448" s="378">
        <f t="shared" si="34"/>
        <v>12</v>
      </c>
      <c r="G448" s="378" t="str">
        <f t="shared" si="35"/>
        <v>Under 13s</v>
      </c>
      <c r="H448" s="385" t="s">
        <v>55</v>
      </c>
    </row>
    <row r="449" spans="1:8">
      <c r="A449" s="136">
        <f t="shared" si="33"/>
        <v>445</v>
      </c>
      <c r="B449" s="136" t="str">
        <f t="shared" si="32"/>
        <v>445:Hatfield</v>
      </c>
      <c r="C449" s="382" t="s">
        <v>738</v>
      </c>
      <c r="D449" s="383" t="s">
        <v>99</v>
      </c>
      <c r="E449" s="384">
        <v>38893</v>
      </c>
      <c r="F449" s="378">
        <f t="shared" si="34"/>
        <v>12</v>
      </c>
      <c r="G449" s="378" t="str">
        <f t="shared" si="35"/>
        <v>Under 13s</v>
      </c>
      <c r="H449" s="385" t="s">
        <v>55</v>
      </c>
    </row>
    <row r="450" spans="1:8">
      <c r="A450" s="136">
        <f t="shared" si="33"/>
        <v>446</v>
      </c>
      <c r="B450" s="136" t="str">
        <f t="shared" si="32"/>
        <v>446:Hatfield</v>
      </c>
      <c r="C450" s="382" t="s">
        <v>739</v>
      </c>
      <c r="D450" s="383" t="s">
        <v>123</v>
      </c>
      <c r="E450" s="384">
        <v>39143</v>
      </c>
      <c r="F450" s="378">
        <f t="shared" si="34"/>
        <v>11</v>
      </c>
      <c r="G450" s="378" t="str">
        <f t="shared" si="35"/>
        <v>Under 12s</v>
      </c>
      <c r="H450" s="385" t="s">
        <v>55</v>
      </c>
    </row>
    <row r="451" spans="1:8">
      <c r="A451" s="136">
        <f t="shared" si="33"/>
        <v>447</v>
      </c>
      <c r="B451" s="136" t="str">
        <f t="shared" si="32"/>
        <v>447:Hatfield</v>
      </c>
      <c r="C451" s="382" t="s">
        <v>740</v>
      </c>
      <c r="D451" s="383" t="s">
        <v>123</v>
      </c>
      <c r="E451" s="384">
        <v>38967</v>
      </c>
      <c r="F451" s="378">
        <f t="shared" si="34"/>
        <v>11</v>
      </c>
      <c r="G451" s="378" t="str">
        <f t="shared" si="35"/>
        <v>Under 12s</v>
      </c>
      <c r="H451" s="385" t="s">
        <v>55</v>
      </c>
    </row>
    <row r="452" spans="1:8">
      <c r="A452" s="136">
        <f t="shared" si="33"/>
        <v>448</v>
      </c>
      <c r="B452" s="136" t="str">
        <f t="shared" si="32"/>
        <v>448:Hatfield</v>
      </c>
      <c r="C452" s="382" t="s">
        <v>741</v>
      </c>
      <c r="D452" s="383" t="s">
        <v>99</v>
      </c>
      <c r="E452" s="384">
        <v>39153</v>
      </c>
      <c r="F452" s="378">
        <f t="shared" si="34"/>
        <v>11</v>
      </c>
      <c r="G452" s="378" t="str">
        <f t="shared" si="35"/>
        <v>Under 12s</v>
      </c>
      <c r="H452" s="385" t="s">
        <v>55</v>
      </c>
    </row>
    <row r="453" spans="1:8">
      <c r="A453" s="136">
        <f t="shared" si="33"/>
        <v>449</v>
      </c>
      <c r="B453" s="136" t="str">
        <f t="shared" si="32"/>
        <v>449:Hatfield</v>
      </c>
      <c r="C453" s="382" t="s">
        <v>742</v>
      </c>
      <c r="D453" s="383" t="s">
        <v>99</v>
      </c>
      <c r="E453" s="384">
        <v>39062</v>
      </c>
      <c r="F453" s="378">
        <f t="shared" si="34"/>
        <v>11</v>
      </c>
      <c r="G453" s="378" t="str">
        <f t="shared" si="35"/>
        <v>Under 12s</v>
      </c>
      <c r="H453" s="385" t="s">
        <v>55</v>
      </c>
    </row>
    <row r="454" spans="1:8">
      <c r="A454" s="136">
        <f t="shared" si="33"/>
        <v>450</v>
      </c>
      <c r="B454" s="136" t="str">
        <f t="shared" si="32"/>
        <v>450:Hatfield</v>
      </c>
      <c r="C454" s="382" t="s">
        <v>743</v>
      </c>
      <c r="D454" s="383" t="s">
        <v>99</v>
      </c>
      <c r="E454" s="384">
        <v>38668</v>
      </c>
      <c r="F454" s="378">
        <f t="shared" si="34"/>
        <v>12</v>
      </c>
      <c r="G454" s="378" t="str">
        <f t="shared" si="35"/>
        <v>Under 13s</v>
      </c>
      <c r="H454" s="385" t="s">
        <v>55</v>
      </c>
    </row>
    <row r="455" spans="1:8">
      <c r="A455" s="136">
        <f t="shared" si="33"/>
        <v>451</v>
      </c>
      <c r="B455" s="136" t="str">
        <f t="shared" si="32"/>
        <v>451:Hatfield</v>
      </c>
      <c r="C455" s="382" t="s">
        <v>744</v>
      </c>
      <c r="D455" s="383" t="s">
        <v>99</v>
      </c>
      <c r="E455" s="384">
        <v>38879</v>
      </c>
      <c r="F455" s="378">
        <f t="shared" si="34"/>
        <v>12</v>
      </c>
      <c r="G455" s="378" t="str">
        <f t="shared" si="35"/>
        <v>Under 13s</v>
      </c>
      <c r="H455" s="385" t="s">
        <v>55</v>
      </c>
    </row>
    <row r="456" spans="1:8">
      <c r="A456" s="136">
        <f t="shared" si="33"/>
        <v>452</v>
      </c>
      <c r="B456" s="136" t="str">
        <f t="shared" si="32"/>
        <v>452:Hatfield</v>
      </c>
      <c r="C456" s="382" t="s">
        <v>745</v>
      </c>
      <c r="D456" s="383" t="s">
        <v>99</v>
      </c>
      <c r="E456" s="384">
        <v>39022</v>
      </c>
      <c r="F456" s="378">
        <f t="shared" si="34"/>
        <v>11</v>
      </c>
      <c r="G456" s="378" t="str">
        <f t="shared" si="35"/>
        <v>Under 12s</v>
      </c>
      <c r="H456" s="385" t="s">
        <v>55</v>
      </c>
    </row>
    <row r="457" spans="1:8">
      <c r="A457" s="136">
        <f t="shared" si="33"/>
        <v>453</v>
      </c>
      <c r="B457" s="136" t="str">
        <f t="shared" ref="B457:B520" si="36">TEXT(A457, "#0") &amp; ":" &amp; TRIM(H457)</f>
        <v>453:Hatfield</v>
      </c>
      <c r="C457" s="382" t="s">
        <v>746</v>
      </c>
      <c r="D457" s="383" t="s">
        <v>99</v>
      </c>
      <c r="E457" s="384">
        <v>39108</v>
      </c>
      <c r="F457" s="378">
        <f t="shared" si="34"/>
        <v>11</v>
      </c>
      <c r="G457" s="378" t="str">
        <f t="shared" si="35"/>
        <v>Under 12s</v>
      </c>
      <c r="H457" s="385" t="s">
        <v>55</v>
      </c>
    </row>
    <row r="458" spans="1:8">
      <c r="A458" s="136">
        <f t="shared" ref="A458:A521" si="37">A457+1</f>
        <v>454</v>
      </c>
      <c r="B458" s="136" t="str">
        <f t="shared" si="36"/>
        <v>454:Hatfield</v>
      </c>
      <c r="C458" s="382" t="s">
        <v>747</v>
      </c>
      <c r="D458" s="383" t="s">
        <v>123</v>
      </c>
      <c r="E458" s="384">
        <v>38974</v>
      </c>
      <c r="F458" s="378">
        <f t="shared" ref="F458:F520" si="38">IF(TRIM(E458)="",0,IF(AgeAtDate=0,0,IF(E458=0,0,IF(COUNTBLANK(E458)=1,"",DATEDIF(E458,AgeAtDate,"y")))))</f>
        <v>11</v>
      </c>
      <c r="G458" s="378" t="str">
        <f t="shared" ref="G458:G520" si="39">IF(ISBLANK(E458),"",IF(HSL_Format="Majors",IF(F458 &lt; 9, "To Young", IF(F458 &gt; 15, VLOOKUP(99,MajorsAGRev, 2,0),VLOOKUP(F458,MajorsAGRev, 2,0))), IF(F458 &lt; 9, "To Young", IF(F458&gt;12, "To Old", VLOOKUP(F458,PeanutsAGRev,2,0)))))</f>
        <v>Under 12s</v>
      </c>
      <c r="H458" s="385" t="s">
        <v>55</v>
      </c>
    </row>
    <row r="459" spans="1:8">
      <c r="A459" s="136">
        <f t="shared" si="37"/>
        <v>455</v>
      </c>
      <c r="B459" s="136" t="str">
        <f t="shared" si="36"/>
        <v>455:Hatfield</v>
      </c>
      <c r="C459" s="382" t="s">
        <v>748</v>
      </c>
      <c r="D459" s="383" t="s">
        <v>123</v>
      </c>
      <c r="E459" s="384">
        <v>38840</v>
      </c>
      <c r="F459" s="378">
        <f t="shared" si="38"/>
        <v>12</v>
      </c>
      <c r="G459" s="378" t="str">
        <f t="shared" si="39"/>
        <v>Under 13s</v>
      </c>
      <c r="H459" s="385" t="s">
        <v>55</v>
      </c>
    </row>
    <row r="460" spans="1:8">
      <c r="A460" s="136">
        <f t="shared" si="37"/>
        <v>456</v>
      </c>
      <c r="B460" s="136" t="str">
        <f t="shared" si="36"/>
        <v>456:Hatfield</v>
      </c>
      <c r="C460" s="382" t="s">
        <v>749</v>
      </c>
      <c r="D460" s="383" t="s">
        <v>123</v>
      </c>
      <c r="E460" s="384">
        <v>39591</v>
      </c>
      <c r="F460" s="378">
        <f t="shared" si="38"/>
        <v>10</v>
      </c>
      <c r="G460" s="378" t="str">
        <f t="shared" si="39"/>
        <v>Under 11s</v>
      </c>
      <c r="H460" s="385" t="s">
        <v>55</v>
      </c>
    </row>
    <row r="461" spans="1:8">
      <c r="A461" s="136">
        <f t="shared" si="37"/>
        <v>457</v>
      </c>
      <c r="B461" s="136" t="str">
        <f t="shared" si="36"/>
        <v>457:Hatfield</v>
      </c>
      <c r="C461" s="382" t="s">
        <v>750</v>
      </c>
      <c r="D461" s="383" t="s">
        <v>99</v>
      </c>
      <c r="E461" s="384">
        <v>39078</v>
      </c>
      <c r="F461" s="378">
        <f t="shared" si="38"/>
        <v>11</v>
      </c>
      <c r="G461" s="378" t="str">
        <f t="shared" si="39"/>
        <v>Under 12s</v>
      </c>
      <c r="H461" s="385" t="s">
        <v>55</v>
      </c>
    </row>
    <row r="462" spans="1:8">
      <c r="A462" s="136">
        <f t="shared" si="37"/>
        <v>458</v>
      </c>
      <c r="B462" s="136" t="str">
        <f t="shared" si="36"/>
        <v>458:Hatfield</v>
      </c>
      <c r="C462" s="382" t="s">
        <v>751</v>
      </c>
      <c r="D462" s="383" t="s">
        <v>99</v>
      </c>
      <c r="E462" s="384">
        <v>39199</v>
      </c>
      <c r="F462" s="378">
        <f t="shared" si="38"/>
        <v>11</v>
      </c>
      <c r="G462" s="378" t="str">
        <f t="shared" si="39"/>
        <v>Under 12s</v>
      </c>
      <c r="H462" s="385" t="s">
        <v>55</v>
      </c>
    </row>
    <row r="463" spans="1:8">
      <c r="A463" s="136">
        <f t="shared" si="37"/>
        <v>459</v>
      </c>
      <c r="B463" s="136" t="str">
        <f t="shared" si="36"/>
        <v>459:Hatfield</v>
      </c>
      <c r="C463" s="382" t="s">
        <v>752</v>
      </c>
      <c r="D463" s="383" t="s">
        <v>99</v>
      </c>
      <c r="E463" s="384">
        <v>39310</v>
      </c>
      <c r="F463" s="378">
        <f t="shared" si="38"/>
        <v>10</v>
      </c>
      <c r="G463" s="378" t="str">
        <f t="shared" si="39"/>
        <v>Under 11s</v>
      </c>
      <c r="H463" s="385" t="s">
        <v>55</v>
      </c>
    </row>
    <row r="464" spans="1:8">
      <c r="A464" s="136">
        <f t="shared" si="37"/>
        <v>460</v>
      </c>
      <c r="B464" s="136" t="str">
        <f t="shared" si="36"/>
        <v>460:Hatfield</v>
      </c>
      <c r="C464" s="382" t="s">
        <v>753</v>
      </c>
      <c r="D464" s="383" t="s">
        <v>99</v>
      </c>
      <c r="E464" s="384">
        <v>39568</v>
      </c>
      <c r="F464" s="378">
        <f t="shared" si="38"/>
        <v>10</v>
      </c>
      <c r="G464" s="378" t="str">
        <f t="shared" si="39"/>
        <v>Under 11s</v>
      </c>
      <c r="H464" s="385" t="s">
        <v>55</v>
      </c>
    </row>
    <row r="465" spans="1:8">
      <c r="A465" s="136">
        <f t="shared" si="37"/>
        <v>461</v>
      </c>
      <c r="B465" s="136" t="str">
        <f t="shared" si="36"/>
        <v>461:Hatfield</v>
      </c>
      <c r="C465" s="382" t="s">
        <v>754</v>
      </c>
      <c r="D465" s="383" t="s">
        <v>99</v>
      </c>
      <c r="E465" s="384">
        <v>38719</v>
      </c>
      <c r="F465" s="378">
        <f t="shared" si="38"/>
        <v>12</v>
      </c>
      <c r="G465" s="378" t="str">
        <f t="shared" si="39"/>
        <v>Under 13s</v>
      </c>
      <c r="H465" s="385" t="s">
        <v>55</v>
      </c>
    </row>
    <row r="466" spans="1:8">
      <c r="A466" s="136">
        <f t="shared" si="37"/>
        <v>462</v>
      </c>
      <c r="B466" s="136" t="str">
        <f t="shared" si="36"/>
        <v>462:Hatfield</v>
      </c>
      <c r="C466" s="382" t="s">
        <v>755</v>
      </c>
      <c r="D466" s="383" t="s">
        <v>123</v>
      </c>
      <c r="E466" s="384">
        <v>39110</v>
      </c>
      <c r="F466" s="378">
        <f t="shared" si="38"/>
        <v>11</v>
      </c>
      <c r="G466" s="378" t="str">
        <f t="shared" si="39"/>
        <v>Under 12s</v>
      </c>
      <c r="H466" s="385" t="s">
        <v>55</v>
      </c>
    </row>
    <row r="467" spans="1:8">
      <c r="A467" s="136">
        <f t="shared" si="37"/>
        <v>463</v>
      </c>
      <c r="B467" s="136" t="str">
        <f t="shared" si="36"/>
        <v>463:Hatfield</v>
      </c>
      <c r="C467" s="382" t="s">
        <v>756</v>
      </c>
      <c r="D467" s="383" t="s">
        <v>99</v>
      </c>
      <c r="E467" s="384">
        <v>39674</v>
      </c>
      <c r="F467" s="378">
        <f t="shared" si="38"/>
        <v>9</v>
      </c>
      <c r="G467" s="378" t="str">
        <f t="shared" si="39"/>
        <v>9 Years</v>
      </c>
      <c r="H467" s="385" t="s">
        <v>55</v>
      </c>
    </row>
    <row r="468" spans="1:8">
      <c r="A468" s="136">
        <f t="shared" si="37"/>
        <v>464</v>
      </c>
      <c r="B468" s="136" t="str">
        <f t="shared" si="36"/>
        <v>464:Hatfield</v>
      </c>
      <c r="C468" s="382" t="s">
        <v>757</v>
      </c>
      <c r="D468" s="383" t="s">
        <v>99</v>
      </c>
      <c r="E468" s="384">
        <v>38858</v>
      </c>
      <c r="F468" s="378">
        <f t="shared" si="38"/>
        <v>12</v>
      </c>
      <c r="G468" s="378" t="str">
        <f t="shared" si="39"/>
        <v>Under 13s</v>
      </c>
      <c r="H468" s="385" t="s">
        <v>55</v>
      </c>
    </row>
    <row r="469" spans="1:8">
      <c r="A469" s="136">
        <f t="shared" si="37"/>
        <v>465</v>
      </c>
      <c r="B469" s="136" t="str">
        <f t="shared" si="36"/>
        <v>465:Hatfield</v>
      </c>
      <c r="C469" s="382" t="s">
        <v>758</v>
      </c>
      <c r="D469" s="383" t="s">
        <v>123</v>
      </c>
      <c r="E469" s="384">
        <v>39044</v>
      </c>
      <c r="F469" s="378">
        <f t="shared" si="38"/>
        <v>11</v>
      </c>
      <c r="G469" s="378" t="str">
        <f t="shared" si="39"/>
        <v>Under 12s</v>
      </c>
      <c r="H469" s="385" t="s">
        <v>55</v>
      </c>
    </row>
    <row r="470" spans="1:8">
      <c r="A470" s="136">
        <f t="shared" si="37"/>
        <v>466</v>
      </c>
      <c r="B470" s="136" t="str">
        <f t="shared" si="36"/>
        <v>466:Hatfield</v>
      </c>
      <c r="C470" s="382" t="s">
        <v>759</v>
      </c>
      <c r="D470" s="383" t="s">
        <v>99</v>
      </c>
      <c r="E470" s="384">
        <v>39971</v>
      </c>
      <c r="F470" s="378">
        <f t="shared" si="38"/>
        <v>9</v>
      </c>
      <c r="G470" s="378" t="str">
        <f t="shared" si="39"/>
        <v>9 Years</v>
      </c>
      <c r="H470" s="385" t="s">
        <v>55</v>
      </c>
    </row>
    <row r="471" spans="1:8">
      <c r="A471" s="136">
        <f t="shared" si="37"/>
        <v>467</v>
      </c>
      <c r="B471" s="136" t="str">
        <f t="shared" si="36"/>
        <v>467:Hatfield</v>
      </c>
      <c r="C471" s="382" t="s">
        <v>760</v>
      </c>
      <c r="D471" s="383" t="s">
        <v>99</v>
      </c>
      <c r="E471" s="384">
        <v>39757</v>
      </c>
      <c r="F471" s="378">
        <f t="shared" si="38"/>
        <v>9</v>
      </c>
      <c r="G471" s="378" t="str">
        <f t="shared" si="39"/>
        <v>9 Years</v>
      </c>
      <c r="H471" s="385" t="s">
        <v>55</v>
      </c>
    </row>
    <row r="472" spans="1:8">
      <c r="A472" s="136">
        <f t="shared" si="37"/>
        <v>468</v>
      </c>
      <c r="B472" s="136" t="str">
        <f t="shared" si="36"/>
        <v>468:Hatfield</v>
      </c>
      <c r="C472" s="382" t="s">
        <v>761</v>
      </c>
      <c r="D472" s="383" t="s">
        <v>123</v>
      </c>
      <c r="E472" s="384">
        <v>39082</v>
      </c>
      <c r="F472" s="378">
        <f t="shared" si="38"/>
        <v>11</v>
      </c>
      <c r="G472" s="378" t="str">
        <f t="shared" si="39"/>
        <v>Under 12s</v>
      </c>
      <c r="H472" s="385" t="s">
        <v>55</v>
      </c>
    </row>
    <row r="473" spans="1:8">
      <c r="A473" s="136">
        <f t="shared" si="37"/>
        <v>469</v>
      </c>
      <c r="B473" s="136" t="str">
        <f t="shared" si="36"/>
        <v>469:Hatfield</v>
      </c>
      <c r="C473" s="382" t="s">
        <v>762</v>
      </c>
      <c r="D473" s="383" t="s">
        <v>123</v>
      </c>
      <c r="E473" s="384">
        <v>39301</v>
      </c>
      <c r="F473" s="378">
        <f t="shared" si="38"/>
        <v>10</v>
      </c>
      <c r="G473" s="378" t="str">
        <f t="shared" si="39"/>
        <v>Under 11s</v>
      </c>
      <c r="H473" s="385" t="s">
        <v>55</v>
      </c>
    </row>
    <row r="474" spans="1:8">
      <c r="A474" s="136">
        <f t="shared" si="37"/>
        <v>470</v>
      </c>
      <c r="B474" s="136" t="str">
        <f t="shared" si="36"/>
        <v>470:Hatfield</v>
      </c>
      <c r="C474" s="382" t="s">
        <v>763</v>
      </c>
      <c r="D474" s="383" t="s">
        <v>99</v>
      </c>
      <c r="E474" s="384">
        <v>39119</v>
      </c>
      <c r="F474" s="378">
        <f t="shared" si="38"/>
        <v>11</v>
      </c>
      <c r="G474" s="378" t="str">
        <f t="shared" si="39"/>
        <v>Under 12s</v>
      </c>
      <c r="H474" s="385" t="s">
        <v>55</v>
      </c>
    </row>
    <row r="475" spans="1:8">
      <c r="A475" s="136">
        <f t="shared" si="37"/>
        <v>471</v>
      </c>
      <c r="B475" s="136" t="str">
        <f t="shared" si="36"/>
        <v>471:Hatfield</v>
      </c>
      <c r="C475" s="382" t="s">
        <v>764</v>
      </c>
      <c r="D475" s="383" t="s">
        <v>99</v>
      </c>
      <c r="E475" s="384">
        <v>38641</v>
      </c>
      <c r="F475" s="378">
        <f t="shared" si="38"/>
        <v>12</v>
      </c>
      <c r="G475" s="378" t="str">
        <f t="shared" si="39"/>
        <v>Under 13s</v>
      </c>
      <c r="H475" s="385" t="s">
        <v>55</v>
      </c>
    </row>
    <row r="476" spans="1:8">
      <c r="A476" s="136">
        <f t="shared" si="37"/>
        <v>472</v>
      </c>
      <c r="B476" s="136" t="str">
        <f t="shared" si="36"/>
        <v>472:Hatfield</v>
      </c>
      <c r="C476" s="382" t="s">
        <v>765</v>
      </c>
      <c r="D476" s="383" t="s">
        <v>123</v>
      </c>
      <c r="E476" s="384">
        <v>39966</v>
      </c>
      <c r="F476" s="378">
        <f t="shared" si="38"/>
        <v>9</v>
      </c>
      <c r="G476" s="378" t="str">
        <f t="shared" si="39"/>
        <v>9 Years</v>
      </c>
      <c r="H476" s="385" t="s">
        <v>55</v>
      </c>
    </row>
    <row r="477" spans="1:8">
      <c r="A477" s="136">
        <f t="shared" si="37"/>
        <v>473</v>
      </c>
      <c r="B477" s="136" t="str">
        <f t="shared" si="36"/>
        <v>473:Hatfield</v>
      </c>
      <c r="C477" s="382" t="s">
        <v>766</v>
      </c>
      <c r="D477" s="383" t="s">
        <v>99</v>
      </c>
      <c r="E477" s="384">
        <v>39637</v>
      </c>
      <c r="F477" s="378">
        <f t="shared" si="38"/>
        <v>9</v>
      </c>
      <c r="G477" s="378" t="str">
        <f t="shared" si="39"/>
        <v>9 Years</v>
      </c>
      <c r="H477" s="385" t="s">
        <v>55</v>
      </c>
    </row>
    <row r="478" spans="1:8">
      <c r="A478" s="136">
        <f t="shared" si="37"/>
        <v>474</v>
      </c>
      <c r="B478" s="136" t="str">
        <f t="shared" si="36"/>
        <v>474:Hatfield</v>
      </c>
      <c r="C478" s="382" t="s">
        <v>767</v>
      </c>
      <c r="D478" s="383" t="s">
        <v>99</v>
      </c>
      <c r="E478" s="384">
        <v>38629</v>
      </c>
      <c r="F478" s="378">
        <f t="shared" si="38"/>
        <v>12</v>
      </c>
      <c r="G478" s="378" t="str">
        <f t="shared" si="39"/>
        <v>Under 13s</v>
      </c>
      <c r="H478" s="385" t="s">
        <v>55</v>
      </c>
    </row>
    <row r="479" spans="1:8">
      <c r="A479" s="136">
        <f t="shared" si="37"/>
        <v>475</v>
      </c>
      <c r="B479" s="136" t="str">
        <f t="shared" si="36"/>
        <v>475:Hatfield</v>
      </c>
      <c r="C479" s="382" t="s">
        <v>768</v>
      </c>
      <c r="D479" s="383" t="s">
        <v>123</v>
      </c>
      <c r="E479" s="384">
        <v>38654</v>
      </c>
      <c r="F479" s="378">
        <f t="shared" si="38"/>
        <v>12</v>
      </c>
      <c r="G479" s="378" t="str">
        <f t="shared" si="39"/>
        <v>Under 13s</v>
      </c>
      <c r="H479" s="385" t="s">
        <v>55</v>
      </c>
    </row>
    <row r="480" spans="1:8">
      <c r="A480" s="136">
        <f t="shared" si="37"/>
        <v>476</v>
      </c>
      <c r="B480" s="136" t="str">
        <f t="shared" si="36"/>
        <v>476:Hatfield</v>
      </c>
      <c r="C480" s="382" t="s">
        <v>769</v>
      </c>
      <c r="D480" s="383" t="s">
        <v>99</v>
      </c>
      <c r="E480" s="384">
        <v>39772</v>
      </c>
      <c r="F480" s="378">
        <f t="shared" si="38"/>
        <v>9</v>
      </c>
      <c r="G480" s="378" t="str">
        <f t="shared" si="39"/>
        <v>9 Years</v>
      </c>
      <c r="H480" s="385" t="s">
        <v>55</v>
      </c>
    </row>
    <row r="481" spans="1:8">
      <c r="A481" s="136">
        <f t="shared" si="37"/>
        <v>477</v>
      </c>
      <c r="B481" s="136" t="str">
        <f t="shared" si="36"/>
        <v>477:Hatfield</v>
      </c>
      <c r="C481" s="382" t="s">
        <v>770</v>
      </c>
      <c r="D481" s="383" t="s">
        <v>123</v>
      </c>
      <c r="E481" s="384">
        <v>39062</v>
      </c>
      <c r="F481" s="378">
        <f t="shared" si="38"/>
        <v>11</v>
      </c>
      <c r="G481" s="378" t="str">
        <f t="shared" si="39"/>
        <v>Under 12s</v>
      </c>
      <c r="H481" s="385" t="s">
        <v>55</v>
      </c>
    </row>
    <row r="482" spans="1:8">
      <c r="A482" s="136">
        <f t="shared" si="37"/>
        <v>478</v>
      </c>
      <c r="B482" s="136" t="str">
        <f t="shared" si="36"/>
        <v>478:Hatfield</v>
      </c>
      <c r="C482" s="382" t="s">
        <v>771</v>
      </c>
      <c r="D482" s="383" t="s">
        <v>99</v>
      </c>
      <c r="E482" s="384">
        <v>39647</v>
      </c>
      <c r="F482" s="378">
        <f t="shared" si="38"/>
        <v>9</v>
      </c>
      <c r="G482" s="378" t="str">
        <f t="shared" si="39"/>
        <v>9 Years</v>
      </c>
      <c r="H482" s="385" t="s">
        <v>55</v>
      </c>
    </row>
    <row r="483" spans="1:8">
      <c r="A483" s="136">
        <f t="shared" si="37"/>
        <v>479</v>
      </c>
      <c r="B483" s="136" t="str">
        <f t="shared" si="36"/>
        <v>479:Hatfield</v>
      </c>
      <c r="C483" s="382" t="s">
        <v>772</v>
      </c>
      <c r="D483" s="383" t="s">
        <v>99</v>
      </c>
      <c r="E483" s="384">
        <v>38554</v>
      </c>
      <c r="F483" s="378">
        <f t="shared" si="38"/>
        <v>12</v>
      </c>
      <c r="G483" s="378" t="str">
        <f t="shared" si="39"/>
        <v>Under 13s</v>
      </c>
      <c r="H483" s="385" t="s">
        <v>55</v>
      </c>
    </row>
    <row r="484" spans="1:8">
      <c r="A484" s="136">
        <f t="shared" si="37"/>
        <v>480</v>
      </c>
      <c r="B484" s="136" t="str">
        <f t="shared" si="36"/>
        <v>480:Hatfield</v>
      </c>
      <c r="C484" s="382" t="s">
        <v>773</v>
      </c>
      <c r="D484" s="383" t="s">
        <v>99</v>
      </c>
      <c r="E484" s="384">
        <v>38809</v>
      </c>
      <c r="F484" s="378">
        <f t="shared" si="38"/>
        <v>12</v>
      </c>
      <c r="G484" s="378" t="str">
        <f t="shared" si="39"/>
        <v>Under 13s</v>
      </c>
      <c r="H484" s="385" t="s">
        <v>55</v>
      </c>
    </row>
    <row r="485" spans="1:8">
      <c r="A485" s="136">
        <f t="shared" si="37"/>
        <v>481</v>
      </c>
      <c r="B485" s="136" t="str">
        <f t="shared" si="36"/>
        <v>481:Hatfield</v>
      </c>
      <c r="C485" s="382" t="s">
        <v>774</v>
      </c>
      <c r="D485" s="383" t="s">
        <v>123</v>
      </c>
      <c r="E485" s="384">
        <v>39954</v>
      </c>
      <c r="F485" s="378">
        <f t="shared" si="38"/>
        <v>9</v>
      </c>
      <c r="G485" s="378" t="str">
        <f t="shared" si="39"/>
        <v>9 Years</v>
      </c>
      <c r="H485" s="385" t="s">
        <v>55</v>
      </c>
    </row>
    <row r="486" spans="1:8">
      <c r="A486" s="136">
        <f t="shared" si="37"/>
        <v>482</v>
      </c>
      <c r="B486" s="136" t="str">
        <f t="shared" si="36"/>
        <v>482:Hatfield</v>
      </c>
      <c r="C486" s="382" t="s">
        <v>775</v>
      </c>
      <c r="D486" s="383" t="s">
        <v>99</v>
      </c>
      <c r="E486" s="384">
        <v>39731</v>
      </c>
      <c r="F486" s="378">
        <f t="shared" si="38"/>
        <v>9</v>
      </c>
      <c r="G486" s="378" t="str">
        <f t="shared" si="39"/>
        <v>9 Years</v>
      </c>
      <c r="H486" s="385" t="s">
        <v>55</v>
      </c>
    </row>
    <row r="487" spans="1:8">
      <c r="A487" s="136">
        <f t="shared" si="37"/>
        <v>483</v>
      </c>
      <c r="B487" s="136" t="str">
        <f t="shared" si="36"/>
        <v>483:Hatfield</v>
      </c>
      <c r="C487" s="382" t="s">
        <v>776</v>
      </c>
      <c r="D487" s="383" t="s">
        <v>123</v>
      </c>
      <c r="E487" s="384">
        <v>39306</v>
      </c>
      <c r="F487" s="378">
        <f t="shared" si="38"/>
        <v>10</v>
      </c>
      <c r="G487" s="378" t="str">
        <f t="shared" si="39"/>
        <v>Under 11s</v>
      </c>
      <c r="H487" s="385" t="s">
        <v>55</v>
      </c>
    </row>
    <row r="488" spans="1:8">
      <c r="A488" s="136">
        <f t="shared" si="37"/>
        <v>484</v>
      </c>
      <c r="B488" s="136" t="str">
        <f t="shared" si="36"/>
        <v>484:Hatfield</v>
      </c>
      <c r="C488" s="382" t="s">
        <v>777</v>
      </c>
      <c r="D488" s="383" t="s">
        <v>123</v>
      </c>
      <c r="E488" s="384">
        <v>39650</v>
      </c>
      <c r="F488" s="378">
        <f t="shared" si="38"/>
        <v>9</v>
      </c>
      <c r="G488" s="378" t="str">
        <f t="shared" si="39"/>
        <v>9 Years</v>
      </c>
      <c r="H488" s="385" t="s">
        <v>55</v>
      </c>
    </row>
    <row r="489" spans="1:8">
      <c r="A489" s="136">
        <f t="shared" si="37"/>
        <v>485</v>
      </c>
      <c r="B489" s="136" t="str">
        <f t="shared" si="36"/>
        <v>485:Hatfield</v>
      </c>
      <c r="C489" s="382" t="s">
        <v>778</v>
      </c>
      <c r="D489" s="383" t="s">
        <v>123</v>
      </c>
      <c r="E489" s="384">
        <v>39294</v>
      </c>
      <c r="F489" s="378">
        <f t="shared" si="38"/>
        <v>10</v>
      </c>
      <c r="G489" s="378" t="str">
        <f t="shared" si="39"/>
        <v>Under 11s</v>
      </c>
      <c r="H489" s="385" t="s">
        <v>55</v>
      </c>
    </row>
    <row r="490" spans="1:8">
      <c r="A490" s="136">
        <f t="shared" si="37"/>
        <v>486</v>
      </c>
      <c r="B490" s="136" t="str">
        <f t="shared" si="36"/>
        <v>486:Hemel</v>
      </c>
      <c r="C490" s="382" t="s">
        <v>779</v>
      </c>
      <c r="D490" s="383" t="s">
        <v>99</v>
      </c>
      <c r="E490" s="384">
        <v>38590</v>
      </c>
      <c r="F490" s="378">
        <f t="shared" si="38"/>
        <v>12</v>
      </c>
      <c r="G490" s="378" t="str">
        <f t="shared" si="39"/>
        <v>Under 13s</v>
      </c>
      <c r="H490" s="385" t="s">
        <v>56</v>
      </c>
    </row>
    <row r="491" spans="1:8">
      <c r="A491" s="136">
        <f t="shared" si="37"/>
        <v>487</v>
      </c>
      <c r="B491" s="136" t="str">
        <f t="shared" si="36"/>
        <v>487:Hemel</v>
      </c>
      <c r="C491" s="382" t="s">
        <v>780</v>
      </c>
      <c r="D491" s="383" t="s">
        <v>99</v>
      </c>
      <c r="E491" s="384">
        <v>38612</v>
      </c>
      <c r="F491" s="378">
        <f t="shared" si="38"/>
        <v>12</v>
      </c>
      <c r="G491" s="378" t="str">
        <f t="shared" si="39"/>
        <v>Under 13s</v>
      </c>
      <c r="H491" s="385" t="s">
        <v>56</v>
      </c>
    </row>
    <row r="492" spans="1:8">
      <c r="A492" s="136">
        <f t="shared" si="37"/>
        <v>488</v>
      </c>
      <c r="B492" s="136" t="str">
        <f t="shared" si="36"/>
        <v>488:Hemel</v>
      </c>
      <c r="C492" s="382" t="s">
        <v>781</v>
      </c>
      <c r="D492" s="383" t="s">
        <v>99</v>
      </c>
      <c r="E492" s="384">
        <v>38654</v>
      </c>
      <c r="F492" s="378">
        <f t="shared" si="38"/>
        <v>12</v>
      </c>
      <c r="G492" s="378" t="str">
        <f t="shared" si="39"/>
        <v>Under 13s</v>
      </c>
      <c r="H492" s="385" t="s">
        <v>56</v>
      </c>
    </row>
    <row r="493" spans="1:8">
      <c r="A493" s="136">
        <f t="shared" si="37"/>
        <v>489</v>
      </c>
      <c r="B493" s="136" t="str">
        <f t="shared" si="36"/>
        <v>489:Hemel</v>
      </c>
      <c r="C493" s="382" t="s">
        <v>782</v>
      </c>
      <c r="D493" s="383" t="s">
        <v>99</v>
      </c>
      <c r="E493" s="384">
        <v>38661</v>
      </c>
      <c r="F493" s="378">
        <f t="shared" si="38"/>
        <v>12</v>
      </c>
      <c r="G493" s="378" t="str">
        <f t="shared" si="39"/>
        <v>Under 13s</v>
      </c>
      <c r="H493" s="385" t="s">
        <v>56</v>
      </c>
    </row>
    <row r="494" spans="1:8">
      <c r="A494" s="136">
        <f t="shared" si="37"/>
        <v>490</v>
      </c>
      <c r="B494" s="136" t="str">
        <f t="shared" si="36"/>
        <v>490:Hemel</v>
      </c>
      <c r="C494" s="382" t="s">
        <v>783</v>
      </c>
      <c r="D494" s="383" t="s">
        <v>99</v>
      </c>
      <c r="E494" s="384">
        <v>38680</v>
      </c>
      <c r="F494" s="378">
        <f t="shared" si="38"/>
        <v>12</v>
      </c>
      <c r="G494" s="378" t="str">
        <f t="shared" si="39"/>
        <v>Under 13s</v>
      </c>
      <c r="H494" s="385" t="s">
        <v>56</v>
      </c>
    </row>
    <row r="495" spans="1:8">
      <c r="A495" s="136">
        <f t="shared" si="37"/>
        <v>491</v>
      </c>
      <c r="B495" s="136" t="str">
        <f t="shared" si="36"/>
        <v>491:Hemel</v>
      </c>
      <c r="C495" s="382" t="s">
        <v>784</v>
      </c>
      <c r="D495" s="383" t="s">
        <v>99</v>
      </c>
      <c r="E495" s="384">
        <v>38717</v>
      </c>
      <c r="F495" s="378">
        <f t="shared" si="38"/>
        <v>12</v>
      </c>
      <c r="G495" s="378" t="str">
        <f t="shared" si="39"/>
        <v>Under 13s</v>
      </c>
      <c r="H495" s="385" t="s">
        <v>56</v>
      </c>
    </row>
    <row r="496" spans="1:8">
      <c r="A496" s="136">
        <f t="shared" si="37"/>
        <v>492</v>
      </c>
      <c r="B496" s="136" t="str">
        <f t="shared" si="36"/>
        <v>492:Hemel</v>
      </c>
      <c r="C496" s="382" t="s">
        <v>785</v>
      </c>
      <c r="D496" s="383" t="s">
        <v>99</v>
      </c>
      <c r="E496" s="384">
        <v>38720</v>
      </c>
      <c r="F496" s="378">
        <f t="shared" si="38"/>
        <v>12</v>
      </c>
      <c r="G496" s="378" t="str">
        <f t="shared" si="39"/>
        <v>Under 13s</v>
      </c>
      <c r="H496" s="385" t="s">
        <v>56</v>
      </c>
    </row>
    <row r="497" spans="1:8">
      <c r="A497" s="136">
        <f t="shared" si="37"/>
        <v>493</v>
      </c>
      <c r="B497" s="136" t="str">
        <f t="shared" si="36"/>
        <v>493:Hemel</v>
      </c>
      <c r="C497" s="382" t="s">
        <v>786</v>
      </c>
      <c r="D497" s="383" t="s">
        <v>99</v>
      </c>
      <c r="E497" s="384">
        <v>38734</v>
      </c>
      <c r="F497" s="378">
        <f t="shared" si="38"/>
        <v>12</v>
      </c>
      <c r="G497" s="378" t="str">
        <f t="shared" si="39"/>
        <v>Under 13s</v>
      </c>
      <c r="H497" s="385" t="s">
        <v>56</v>
      </c>
    </row>
    <row r="498" spans="1:8">
      <c r="A498" s="136">
        <f t="shared" si="37"/>
        <v>494</v>
      </c>
      <c r="B498" s="136" t="str">
        <f t="shared" si="36"/>
        <v>494:Hemel</v>
      </c>
      <c r="C498" s="382" t="s">
        <v>787</v>
      </c>
      <c r="D498" s="383" t="s">
        <v>99</v>
      </c>
      <c r="E498" s="384">
        <v>38758</v>
      </c>
      <c r="F498" s="378">
        <f t="shared" si="38"/>
        <v>12</v>
      </c>
      <c r="G498" s="378" t="str">
        <f t="shared" si="39"/>
        <v>Under 13s</v>
      </c>
      <c r="H498" s="385" t="s">
        <v>56</v>
      </c>
    </row>
    <row r="499" spans="1:8">
      <c r="A499" s="136">
        <f t="shared" si="37"/>
        <v>495</v>
      </c>
      <c r="B499" s="136" t="str">
        <f t="shared" si="36"/>
        <v>495:Hemel</v>
      </c>
      <c r="C499" s="382" t="s">
        <v>788</v>
      </c>
      <c r="D499" s="383" t="s">
        <v>99</v>
      </c>
      <c r="E499" s="384">
        <v>38775</v>
      </c>
      <c r="F499" s="378">
        <f t="shared" si="38"/>
        <v>12</v>
      </c>
      <c r="G499" s="378" t="str">
        <f t="shared" si="39"/>
        <v>Under 13s</v>
      </c>
      <c r="H499" s="385" t="s">
        <v>56</v>
      </c>
    </row>
    <row r="500" spans="1:8">
      <c r="A500" s="136">
        <f t="shared" si="37"/>
        <v>496</v>
      </c>
      <c r="B500" s="136" t="str">
        <f t="shared" si="36"/>
        <v>496:Hemel</v>
      </c>
      <c r="C500" s="382" t="s">
        <v>789</v>
      </c>
      <c r="D500" s="383" t="s">
        <v>99</v>
      </c>
      <c r="E500" s="384">
        <v>38775</v>
      </c>
      <c r="F500" s="378">
        <f t="shared" si="38"/>
        <v>12</v>
      </c>
      <c r="G500" s="378" t="str">
        <f t="shared" si="39"/>
        <v>Under 13s</v>
      </c>
      <c r="H500" s="385" t="s">
        <v>56</v>
      </c>
    </row>
    <row r="501" spans="1:8">
      <c r="A501" s="136">
        <f t="shared" si="37"/>
        <v>497</v>
      </c>
      <c r="B501" s="136" t="str">
        <f t="shared" si="36"/>
        <v>497:Hemel</v>
      </c>
      <c r="C501" s="382" t="s">
        <v>790</v>
      </c>
      <c r="D501" s="383" t="s">
        <v>99</v>
      </c>
      <c r="E501" s="384">
        <v>38833</v>
      </c>
      <c r="F501" s="378">
        <f t="shared" si="38"/>
        <v>12</v>
      </c>
      <c r="G501" s="378" t="str">
        <f t="shared" si="39"/>
        <v>Under 13s</v>
      </c>
      <c r="H501" s="385" t="s">
        <v>56</v>
      </c>
    </row>
    <row r="502" spans="1:8">
      <c r="A502" s="136">
        <f t="shared" si="37"/>
        <v>498</v>
      </c>
      <c r="B502" s="136" t="str">
        <f t="shared" si="36"/>
        <v>498:Hemel</v>
      </c>
      <c r="C502" s="382" t="s">
        <v>791</v>
      </c>
      <c r="D502" s="383" t="s">
        <v>99</v>
      </c>
      <c r="E502" s="384">
        <v>38837</v>
      </c>
      <c r="F502" s="378">
        <f t="shared" si="38"/>
        <v>12</v>
      </c>
      <c r="G502" s="378" t="str">
        <f t="shared" si="39"/>
        <v>Under 13s</v>
      </c>
      <c r="H502" s="385" t="s">
        <v>56</v>
      </c>
    </row>
    <row r="503" spans="1:8">
      <c r="A503" s="136">
        <f t="shared" si="37"/>
        <v>499</v>
      </c>
      <c r="B503" s="136" t="str">
        <f t="shared" si="36"/>
        <v>499:Hemel</v>
      </c>
      <c r="C503" s="382" t="s">
        <v>792</v>
      </c>
      <c r="D503" s="383" t="s">
        <v>99</v>
      </c>
      <c r="E503" s="384">
        <v>38889</v>
      </c>
      <c r="F503" s="378">
        <f t="shared" si="38"/>
        <v>12</v>
      </c>
      <c r="G503" s="378" t="str">
        <f t="shared" si="39"/>
        <v>Under 13s</v>
      </c>
      <c r="H503" s="385" t="s">
        <v>56</v>
      </c>
    </row>
    <row r="504" spans="1:8">
      <c r="A504" s="136">
        <f t="shared" si="37"/>
        <v>500</v>
      </c>
      <c r="B504" s="136" t="str">
        <f t="shared" si="36"/>
        <v>500:Hemel</v>
      </c>
      <c r="C504" s="382" t="s">
        <v>793</v>
      </c>
      <c r="D504" s="383" t="s">
        <v>99</v>
      </c>
      <c r="E504" s="384">
        <v>38895</v>
      </c>
      <c r="F504" s="378">
        <f t="shared" si="38"/>
        <v>12</v>
      </c>
      <c r="G504" s="378" t="str">
        <f t="shared" si="39"/>
        <v>Under 13s</v>
      </c>
      <c r="H504" s="385" t="s">
        <v>56</v>
      </c>
    </row>
    <row r="505" spans="1:8">
      <c r="A505" s="136">
        <f t="shared" si="37"/>
        <v>501</v>
      </c>
      <c r="B505" s="136" t="str">
        <f t="shared" si="36"/>
        <v>501:Hemel</v>
      </c>
      <c r="C505" s="382" t="s">
        <v>794</v>
      </c>
      <c r="D505" s="383" t="s">
        <v>99</v>
      </c>
      <c r="E505" s="384">
        <v>38926</v>
      </c>
      <c r="F505" s="378">
        <f t="shared" si="38"/>
        <v>11</v>
      </c>
      <c r="G505" s="378" t="str">
        <f t="shared" si="39"/>
        <v>Under 12s</v>
      </c>
      <c r="H505" s="385" t="s">
        <v>56</v>
      </c>
    </row>
    <row r="506" spans="1:8">
      <c r="A506" s="136">
        <f t="shared" si="37"/>
        <v>502</v>
      </c>
      <c r="B506" s="136" t="str">
        <f t="shared" si="36"/>
        <v>502:Hemel</v>
      </c>
      <c r="C506" s="382" t="s">
        <v>795</v>
      </c>
      <c r="D506" s="383" t="s">
        <v>99</v>
      </c>
      <c r="E506" s="384">
        <v>38946</v>
      </c>
      <c r="F506" s="378">
        <f t="shared" si="38"/>
        <v>11</v>
      </c>
      <c r="G506" s="378" t="str">
        <f t="shared" si="39"/>
        <v>Under 12s</v>
      </c>
      <c r="H506" s="385" t="s">
        <v>56</v>
      </c>
    </row>
    <row r="507" spans="1:8">
      <c r="A507" s="136">
        <f t="shared" si="37"/>
        <v>503</v>
      </c>
      <c r="B507" s="136" t="str">
        <f t="shared" si="36"/>
        <v>503:Hemel</v>
      </c>
      <c r="C507" s="382" t="s">
        <v>796</v>
      </c>
      <c r="D507" s="383" t="s">
        <v>99</v>
      </c>
      <c r="E507" s="384">
        <v>39039</v>
      </c>
      <c r="F507" s="378">
        <f t="shared" si="38"/>
        <v>11</v>
      </c>
      <c r="G507" s="378" t="str">
        <f t="shared" si="39"/>
        <v>Under 12s</v>
      </c>
      <c r="H507" s="385" t="s">
        <v>56</v>
      </c>
    </row>
    <row r="508" spans="1:8">
      <c r="A508" s="136">
        <f t="shared" si="37"/>
        <v>504</v>
      </c>
      <c r="B508" s="136" t="str">
        <f t="shared" si="36"/>
        <v>504:Hemel</v>
      </c>
      <c r="C508" s="382" t="s">
        <v>797</v>
      </c>
      <c r="D508" s="383" t="s">
        <v>99</v>
      </c>
      <c r="E508" s="384">
        <v>39072</v>
      </c>
      <c r="F508" s="378">
        <f t="shared" si="38"/>
        <v>11</v>
      </c>
      <c r="G508" s="378" t="str">
        <f t="shared" si="39"/>
        <v>Under 12s</v>
      </c>
      <c r="H508" s="385" t="s">
        <v>56</v>
      </c>
    </row>
    <row r="509" spans="1:8">
      <c r="A509" s="136">
        <f t="shared" si="37"/>
        <v>505</v>
      </c>
      <c r="B509" s="136" t="str">
        <f t="shared" si="36"/>
        <v>505:Hemel</v>
      </c>
      <c r="C509" s="382" t="s">
        <v>798</v>
      </c>
      <c r="D509" s="383" t="s">
        <v>99</v>
      </c>
      <c r="E509" s="384">
        <v>39101</v>
      </c>
      <c r="F509" s="378">
        <f t="shared" si="38"/>
        <v>11</v>
      </c>
      <c r="G509" s="378" t="str">
        <f t="shared" si="39"/>
        <v>Under 12s</v>
      </c>
      <c r="H509" s="385" t="s">
        <v>56</v>
      </c>
    </row>
    <row r="510" spans="1:8">
      <c r="A510" s="136">
        <f t="shared" si="37"/>
        <v>506</v>
      </c>
      <c r="B510" s="136" t="str">
        <f t="shared" si="36"/>
        <v>506:Hemel</v>
      </c>
      <c r="C510" s="382" t="s">
        <v>799</v>
      </c>
      <c r="D510" s="383" t="s">
        <v>99</v>
      </c>
      <c r="E510" s="384">
        <v>39128</v>
      </c>
      <c r="F510" s="378">
        <f t="shared" si="38"/>
        <v>11</v>
      </c>
      <c r="G510" s="378" t="str">
        <f t="shared" si="39"/>
        <v>Under 12s</v>
      </c>
      <c r="H510" s="385" t="s">
        <v>56</v>
      </c>
    </row>
    <row r="511" spans="1:8">
      <c r="A511" s="136">
        <f t="shared" si="37"/>
        <v>507</v>
      </c>
      <c r="B511" s="136" t="str">
        <f t="shared" si="36"/>
        <v>507:Hemel</v>
      </c>
      <c r="C511" s="382" t="s">
        <v>800</v>
      </c>
      <c r="D511" s="383" t="s">
        <v>99</v>
      </c>
      <c r="E511" s="384">
        <v>39134</v>
      </c>
      <c r="F511" s="378">
        <f t="shared" si="38"/>
        <v>11</v>
      </c>
      <c r="G511" s="378" t="str">
        <f t="shared" si="39"/>
        <v>Under 12s</v>
      </c>
      <c r="H511" s="385" t="s">
        <v>56</v>
      </c>
    </row>
    <row r="512" spans="1:8">
      <c r="A512" s="136">
        <f t="shared" si="37"/>
        <v>508</v>
      </c>
      <c r="B512" s="136" t="str">
        <f t="shared" si="36"/>
        <v>508:Hemel</v>
      </c>
      <c r="C512" s="382" t="s">
        <v>801</v>
      </c>
      <c r="D512" s="383" t="s">
        <v>99</v>
      </c>
      <c r="E512" s="384">
        <v>39147</v>
      </c>
      <c r="F512" s="378">
        <f t="shared" si="38"/>
        <v>11</v>
      </c>
      <c r="G512" s="378" t="str">
        <f t="shared" si="39"/>
        <v>Under 12s</v>
      </c>
      <c r="H512" s="385" t="s">
        <v>56</v>
      </c>
    </row>
    <row r="513" spans="1:8">
      <c r="A513" s="136">
        <f t="shared" si="37"/>
        <v>509</v>
      </c>
      <c r="B513" s="136" t="str">
        <f t="shared" si="36"/>
        <v>509:Hemel</v>
      </c>
      <c r="C513" s="382" t="s">
        <v>802</v>
      </c>
      <c r="D513" s="383" t="s">
        <v>99</v>
      </c>
      <c r="E513" s="384">
        <v>39150</v>
      </c>
      <c r="F513" s="378">
        <f t="shared" si="38"/>
        <v>11</v>
      </c>
      <c r="G513" s="378" t="str">
        <f t="shared" si="39"/>
        <v>Under 12s</v>
      </c>
      <c r="H513" s="385" t="s">
        <v>56</v>
      </c>
    </row>
    <row r="514" spans="1:8">
      <c r="A514" s="136">
        <f t="shared" si="37"/>
        <v>510</v>
      </c>
      <c r="B514" s="136" t="str">
        <f t="shared" si="36"/>
        <v>510:Hemel</v>
      </c>
      <c r="C514" s="382" t="s">
        <v>804</v>
      </c>
      <c r="D514" s="383" t="s">
        <v>99</v>
      </c>
      <c r="E514" s="384">
        <v>39196</v>
      </c>
      <c r="F514" s="378">
        <f t="shared" si="38"/>
        <v>11</v>
      </c>
      <c r="G514" s="378" t="str">
        <f t="shared" si="39"/>
        <v>Under 12s</v>
      </c>
      <c r="H514" s="385" t="s">
        <v>56</v>
      </c>
    </row>
    <row r="515" spans="1:8">
      <c r="A515" s="136">
        <f t="shared" si="37"/>
        <v>511</v>
      </c>
      <c r="B515" s="136" t="str">
        <f t="shared" si="36"/>
        <v>511:Hemel</v>
      </c>
      <c r="C515" s="382" t="s">
        <v>805</v>
      </c>
      <c r="D515" s="383" t="s">
        <v>99</v>
      </c>
      <c r="E515" s="384">
        <v>39259</v>
      </c>
      <c r="F515" s="378">
        <f t="shared" si="38"/>
        <v>11</v>
      </c>
      <c r="G515" s="378" t="str">
        <f t="shared" si="39"/>
        <v>Under 12s</v>
      </c>
      <c r="H515" s="385" t="s">
        <v>56</v>
      </c>
    </row>
    <row r="516" spans="1:8">
      <c r="A516" s="136">
        <f t="shared" si="37"/>
        <v>512</v>
      </c>
      <c r="B516" s="136" t="str">
        <f t="shared" si="36"/>
        <v>512:Hemel</v>
      </c>
      <c r="C516" s="382" t="s">
        <v>806</v>
      </c>
      <c r="D516" s="383" t="s">
        <v>99</v>
      </c>
      <c r="E516" s="384">
        <v>39263</v>
      </c>
      <c r="F516" s="378">
        <f t="shared" si="38"/>
        <v>11</v>
      </c>
      <c r="G516" s="378" t="str">
        <f t="shared" si="39"/>
        <v>Under 12s</v>
      </c>
      <c r="H516" s="385" t="s">
        <v>56</v>
      </c>
    </row>
    <row r="517" spans="1:8">
      <c r="A517" s="136">
        <f t="shared" si="37"/>
        <v>513</v>
      </c>
      <c r="B517" s="136" t="str">
        <f t="shared" si="36"/>
        <v>513:Hemel</v>
      </c>
      <c r="C517" s="382" t="s">
        <v>807</v>
      </c>
      <c r="D517" s="383" t="s">
        <v>99</v>
      </c>
      <c r="E517" s="384">
        <v>39289</v>
      </c>
      <c r="F517" s="378">
        <f t="shared" si="38"/>
        <v>10</v>
      </c>
      <c r="G517" s="378" t="str">
        <f t="shared" si="39"/>
        <v>Under 11s</v>
      </c>
      <c r="H517" s="385" t="s">
        <v>56</v>
      </c>
    </row>
    <row r="518" spans="1:8">
      <c r="A518" s="136">
        <f t="shared" si="37"/>
        <v>514</v>
      </c>
      <c r="B518" s="136" t="str">
        <f t="shared" si="36"/>
        <v>514:Hemel</v>
      </c>
      <c r="C518" s="382" t="s">
        <v>808</v>
      </c>
      <c r="D518" s="383" t="s">
        <v>99</v>
      </c>
      <c r="E518" s="384">
        <v>39300</v>
      </c>
      <c r="F518" s="378">
        <f t="shared" si="38"/>
        <v>10</v>
      </c>
      <c r="G518" s="378" t="str">
        <f t="shared" si="39"/>
        <v>Under 11s</v>
      </c>
      <c r="H518" s="385" t="s">
        <v>56</v>
      </c>
    </row>
    <row r="519" spans="1:8">
      <c r="A519" s="136">
        <f t="shared" si="37"/>
        <v>515</v>
      </c>
      <c r="B519" s="136" t="str">
        <f t="shared" si="36"/>
        <v>515:Hemel</v>
      </c>
      <c r="C519" s="382" t="s">
        <v>809</v>
      </c>
      <c r="D519" s="383" t="s">
        <v>99</v>
      </c>
      <c r="E519" s="384">
        <v>39320</v>
      </c>
      <c r="F519" s="378">
        <f t="shared" si="38"/>
        <v>10</v>
      </c>
      <c r="G519" s="378" t="str">
        <f t="shared" si="39"/>
        <v>Under 11s</v>
      </c>
      <c r="H519" s="385" t="s">
        <v>56</v>
      </c>
    </row>
    <row r="520" spans="1:8">
      <c r="A520" s="136">
        <f t="shared" si="37"/>
        <v>516</v>
      </c>
      <c r="B520" s="136" t="str">
        <f t="shared" si="36"/>
        <v>516:Hemel</v>
      </c>
      <c r="C520" s="382" t="s">
        <v>810</v>
      </c>
      <c r="D520" s="383" t="s">
        <v>99</v>
      </c>
      <c r="E520" s="384">
        <v>39322</v>
      </c>
      <c r="F520" s="378">
        <f t="shared" si="38"/>
        <v>10</v>
      </c>
      <c r="G520" s="378" t="str">
        <f t="shared" si="39"/>
        <v>Under 11s</v>
      </c>
      <c r="H520" s="385" t="s">
        <v>56</v>
      </c>
    </row>
    <row r="521" spans="1:8">
      <c r="A521" s="136">
        <f t="shared" si="37"/>
        <v>517</v>
      </c>
      <c r="B521" s="136" t="str">
        <f t="shared" ref="B521:B584" si="40">TEXT(A521, "#0") &amp; ":" &amp; TRIM(H521)</f>
        <v>517:Hemel</v>
      </c>
      <c r="C521" s="382" t="s">
        <v>811</v>
      </c>
      <c r="D521" s="383" t="s">
        <v>99</v>
      </c>
      <c r="E521" s="384">
        <v>39330</v>
      </c>
      <c r="F521" s="378">
        <f t="shared" ref="F521:F584" si="41">IF(TRIM(E521)="",0,IF(AgeAtDate=0,0,IF(E521=0,0,IF(COUNTBLANK(E521)=1,"",DATEDIF(E521,AgeAtDate,"y")))))</f>
        <v>10</v>
      </c>
      <c r="G521" s="378" t="str">
        <f t="shared" ref="G521:G584" si="42">IF(ISBLANK(E521),"",IF(HSL_Format="Majors",IF(F521 &lt; 9, "To Young", IF(F521 &gt; 15, VLOOKUP(99,MajorsAGRev, 2,0),VLOOKUP(F521,MajorsAGRev, 2,0))), IF(F521 &lt; 9, "To Young", IF(F521&gt;12, "To Old", VLOOKUP(F521,PeanutsAGRev,2,0)))))</f>
        <v>Under 11s</v>
      </c>
      <c r="H521" s="385" t="s">
        <v>56</v>
      </c>
    </row>
    <row r="522" spans="1:8">
      <c r="A522" s="136">
        <f t="shared" ref="A522:A585" si="43">A521+1</f>
        <v>518</v>
      </c>
      <c r="B522" s="136" t="str">
        <f t="shared" si="40"/>
        <v>518:Hemel</v>
      </c>
      <c r="C522" s="382" t="s">
        <v>812</v>
      </c>
      <c r="D522" s="383" t="s">
        <v>99</v>
      </c>
      <c r="E522" s="384">
        <v>39385</v>
      </c>
      <c r="F522" s="378">
        <f t="shared" si="41"/>
        <v>10</v>
      </c>
      <c r="G522" s="378" t="str">
        <f t="shared" si="42"/>
        <v>Under 11s</v>
      </c>
      <c r="H522" s="385" t="s">
        <v>56</v>
      </c>
    </row>
    <row r="523" spans="1:8">
      <c r="A523" s="136">
        <f t="shared" si="43"/>
        <v>519</v>
      </c>
      <c r="B523" s="136" t="str">
        <f t="shared" si="40"/>
        <v>519:Hemel</v>
      </c>
      <c r="C523" s="382" t="s">
        <v>813</v>
      </c>
      <c r="D523" s="383" t="s">
        <v>99</v>
      </c>
      <c r="E523" s="384">
        <v>39404</v>
      </c>
      <c r="F523" s="378">
        <f t="shared" si="41"/>
        <v>10</v>
      </c>
      <c r="G523" s="378" t="str">
        <f t="shared" si="42"/>
        <v>Under 11s</v>
      </c>
      <c r="H523" s="385" t="s">
        <v>56</v>
      </c>
    </row>
    <row r="524" spans="1:8">
      <c r="A524" s="136">
        <f t="shared" si="43"/>
        <v>520</v>
      </c>
      <c r="B524" s="136" t="str">
        <f t="shared" si="40"/>
        <v>520:Hemel</v>
      </c>
      <c r="C524" s="382" t="s">
        <v>814</v>
      </c>
      <c r="D524" s="383" t="s">
        <v>99</v>
      </c>
      <c r="E524" s="384">
        <v>39405</v>
      </c>
      <c r="F524" s="378">
        <f t="shared" si="41"/>
        <v>10</v>
      </c>
      <c r="G524" s="378" t="str">
        <f t="shared" si="42"/>
        <v>Under 11s</v>
      </c>
      <c r="H524" s="385" t="s">
        <v>56</v>
      </c>
    </row>
    <row r="525" spans="1:8">
      <c r="A525" s="136">
        <f t="shared" si="43"/>
        <v>521</v>
      </c>
      <c r="B525" s="136" t="str">
        <f t="shared" si="40"/>
        <v>521:Hemel</v>
      </c>
      <c r="C525" s="382" t="s">
        <v>815</v>
      </c>
      <c r="D525" s="383" t="s">
        <v>99</v>
      </c>
      <c r="E525" s="384">
        <v>39422</v>
      </c>
      <c r="F525" s="378">
        <f t="shared" si="41"/>
        <v>10</v>
      </c>
      <c r="G525" s="378" t="str">
        <f t="shared" si="42"/>
        <v>Under 11s</v>
      </c>
      <c r="H525" s="385" t="s">
        <v>56</v>
      </c>
    </row>
    <row r="526" spans="1:8">
      <c r="A526" s="136">
        <f t="shared" si="43"/>
        <v>522</v>
      </c>
      <c r="B526" s="136" t="str">
        <f t="shared" si="40"/>
        <v>522:Hemel</v>
      </c>
      <c r="C526" s="382" t="s">
        <v>816</v>
      </c>
      <c r="D526" s="383" t="s">
        <v>99</v>
      </c>
      <c r="E526" s="384">
        <v>39434</v>
      </c>
      <c r="F526" s="378">
        <f t="shared" si="41"/>
        <v>10</v>
      </c>
      <c r="G526" s="378" t="str">
        <f t="shared" si="42"/>
        <v>Under 11s</v>
      </c>
      <c r="H526" s="385" t="s">
        <v>56</v>
      </c>
    </row>
    <row r="527" spans="1:8">
      <c r="A527" s="136">
        <f t="shared" si="43"/>
        <v>523</v>
      </c>
      <c r="B527" s="136" t="str">
        <f t="shared" si="40"/>
        <v>523:Hemel</v>
      </c>
      <c r="C527" s="382" t="s">
        <v>817</v>
      </c>
      <c r="D527" s="383" t="s">
        <v>99</v>
      </c>
      <c r="E527" s="384">
        <v>39448</v>
      </c>
      <c r="F527" s="378">
        <f t="shared" si="41"/>
        <v>10</v>
      </c>
      <c r="G527" s="378" t="str">
        <f t="shared" si="42"/>
        <v>Under 11s</v>
      </c>
      <c r="H527" s="385" t="s">
        <v>56</v>
      </c>
    </row>
    <row r="528" spans="1:8">
      <c r="A528" s="136">
        <f t="shared" si="43"/>
        <v>524</v>
      </c>
      <c r="B528" s="136" t="str">
        <f t="shared" si="40"/>
        <v>524:Hemel</v>
      </c>
      <c r="C528" s="382" t="s">
        <v>818</v>
      </c>
      <c r="D528" s="383" t="s">
        <v>99</v>
      </c>
      <c r="E528" s="384">
        <v>39462</v>
      </c>
      <c r="F528" s="378">
        <f t="shared" si="41"/>
        <v>10</v>
      </c>
      <c r="G528" s="378" t="str">
        <f t="shared" si="42"/>
        <v>Under 11s</v>
      </c>
      <c r="H528" s="385" t="s">
        <v>56</v>
      </c>
    </row>
    <row r="529" spans="1:8">
      <c r="A529" s="136">
        <f t="shared" si="43"/>
        <v>525</v>
      </c>
      <c r="B529" s="136" t="str">
        <f t="shared" si="40"/>
        <v>525:Hemel</v>
      </c>
      <c r="C529" s="382" t="s">
        <v>819</v>
      </c>
      <c r="D529" s="383" t="s">
        <v>99</v>
      </c>
      <c r="E529" s="384">
        <v>39463</v>
      </c>
      <c r="F529" s="378">
        <f t="shared" si="41"/>
        <v>10</v>
      </c>
      <c r="G529" s="378" t="str">
        <f t="shared" si="42"/>
        <v>Under 11s</v>
      </c>
      <c r="H529" s="385" t="s">
        <v>56</v>
      </c>
    </row>
    <row r="530" spans="1:8">
      <c r="A530" s="136">
        <f t="shared" si="43"/>
        <v>526</v>
      </c>
      <c r="B530" s="136" t="str">
        <f t="shared" si="40"/>
        <v>526:Hemel</v>
      </c>
      <c r="C530" s="382" t="s">
        <v>820</v>
      </c>
      <c r="D530" s="383" t="s">
        <v>99</v>
      </c>
      <c r="E530" s="384">
        <v>39467</v>
      </c>
      <c r="F530" s="378">
        <f t="shared" si="41"/>
        <v>10</v>
      </c>
      <c r="G530" s="378" t="str">
        <f t="shared" si="42"/>
        <v>Under 11s</v>
      </c>
      <c r="H530" s="385" t="s">
        <v>56</v>
      </c>
    </row>
    <row r="531" spans="1:8">
      <c r="A531" s="136">
        <f t="shared" si="43"/>
        <v>527</v>
      </c>
      <c r="B531" s="136" t="str">
        <f t="shared" si="40"/>
        <v>527:Hemel</v>
      </c>
      <c r="C531" s="382" t="s">
        <v>821</v>
      </c>
      <c r="D531" s="383" t="s">
        <v>99</v>
      </c>
      <c r="E531" s="384">
        <v>39508</v>
      </c>
      <c r="F531" s="378">
        <f t="shared" si="41"/>
        <v>10</v>
      </c>
      <c r="G531" s="378" t="str">
        <f t="shared" si="42"/>
        <v>Under 11s</v>
      </c>
      <c r="H531" s="385" t="s">
        <v>56</v>
      </c>
    </row>
    <row r="532" spans="1:8">
      <c r="A532" s="136">
        <f t="shared" si="43"/>
        <v>528</v>
      </c>
      <c r="B532" s="136" t="str">
        <f t="shared" si="40"/>
        <v>528:Hemel</v>
      </c>
      <c r="C532" s="389" t="s">
        <v>822</v>
      </c>
      <c r="D532" s="383" t="s">
        <v>99</v>
      </c>
      <c r="E532" s="390">
        <v>39519</v>
      </c>
      <c r="F532" s="378">
        <f t="shared" si="41"/>
        <v>10</v>
      </c>
      <c r="G532" s="378" t="str">
        <f t="shared" si="42"/>
        <v>Under 11s</v>
      </c>
      <c r="H532" s="385" t="s">
        <v>56</v>
      </c>
    </row>
    <row r="533" spans="1:8">
      <c r="A533" s="136">
        <f t="shared" si="43"/>
        <v>529</v>
      </c>
      <c r="B533" s="136" t="str">
        <f t="shared" si="40"/>
        <v>529:Hemel</v>
      </c>
      <c r="C533" s="382" t="s">
        <v>823</v>
      </c>
      <c r="D533" s="383" t="s">
        <v>99</v>
      </c>
      <c r="E533" s="384">
        <v>39594</v>
      </c>
      <c r="F533" s="378">
        <f t="shared" si="41"/>
        <v>10</v>
      </c>
      <c r="G533" s="378" t="str">
        <f t="shared" si="42"/>
        <v>Under 11s</v>
      </c>
      <c r="H533" s="385" t="s">
        <v>56</v>
      </c>
    </row>
    <row r="534" spans="1:8">
      <c r="A534" s="136">
        <f t="shared" si="43"/>
        <v>530</v>
      </c>
      <c r="B534" s="136" t="str">
        <f t="shared" si="40"/>
        <v>530:Hemel</v>
      </c>
      <c r="C534" s="382" t="s">
        <v>824</v>
      </c>
      <c r="D534" s="383" t="s">
        <v>99</v>
      </c>
      <c r="E534" s="384">
        <v>39615</v>
      </c>
      <c r="F534" s="378">
        <f t="shared" si="41"/>
        <v>10</v>
      </c>
      <c r="G534" s="378" t="str">
        <f t="shared" si="42"/>
        <v>Under 11s</v>
      </c>
      <c r="H534" s="385" t="s">
        <v>56</v>
      </c>
    </row>
    <row r="535" spans="1:8">
      <c r="A535" s="136">
        <f t="shared" si="43"/>
        <v>531</v>
      </c>
      <c r="B535" s="136" t="str">
        <f t="shared" si="40"/>
        <v>531:Hemel</v>
      </c>
      <c r="C535" s="382" t="s">
        <v>825</v>
      </c>
      <c r="D535" s="383" t="s">
        <v>99</v>
      </c>
      <c r="E535" s="384">
        <v>39623</v>
      </c>
      <c r="F535" s="378">
        <f t="shared" si="41"/>
        <v>10</v>
      </c>
      <c r="G535" s="378" t="str">
        <f t="shared" si="42"/>
        <v>Under 11s</v>
      </c>
      <c r="H535" s="385" t="s">
        <v>56</v>
      </c>
    </row>
    <row r="536" spans="1:8">
      <c r="A536" s="136">
        <f t="shared" si="43"/>
        <v>532</v>
      </c>
      <c r="B536" s="136" t="str">
        <f t="shared" si="40"/>
        <v>532:Hemel</v>
      </c>
      <c r="C536" s="382" t="s">
        <v>826</v>
      </c>
      <c r="D536" s="383" t="s">
        <v>99</v>
      </c>
      <c r="E536" s="384">
        <v>39630</v>
      </c>
      <c r="F536" s="378">
        <f t="shared" si="41"/>
        <v>9</v>
      </c>
      <c r="G536" s="378" t="str">
        <f t="shared" si="42"/>
        <v>9 Years</v>
      </c>
      <c r="H536" s="385" t="s">
        <v>56</v>
      </c>
    </row>
    <row r="537" spans="1:8">
      <c r="A537" s="136">
        <f t="shared" si="43"/>
        <v>533</v>
      </c>
      <c r="B537" s="136" t="str">
        <f t="shared" si="40"/>
        <v>533:Hemel</v>
      </c>
      <c r="C537" s="382" t="s">
        <v>827</v>
      </c>
      <c r="D537" s="383" t="s">
        <v>99</v>
      </c>
      <c r="E537" s="384">
        <v>39631</v>
      </c>
      <c r="F537" s="378">
        <f t="shared" si="41"/>
        <v>9</v>
      </c>
      <c r="G537" s="378" t="str">
        <f t="shared" si="42"/>
        <v>9 Years</v>
      </c>
      <c r="H537" s="385" t="s">
        <v>56</v>
      </c>
    </row>
    <row r="538" spans="1:8">
      <c r="A538" s="136">
        <f t="shared" si="43"/>
        <v>534</v>
      </c>
      <c r="B538" s="136" t="str">
        <f t="shared" si="40"/>
        <v>534:Hemel</v>
      </c>
      <c r="C538" s="382" t="s">
        <v>828</v>
      </c>
      <c r="D538" s="383" t="s">
        <v>99</v>
      </c>
      <c r="E538" s="384">
        <v>39661</v>
      </c>
      <c r="F538" s="378">
        <f t="shared" si="41"/>
        <v>9</v>
      </c>
      <c r="G538" s="378" t="str">
        <f t="shared" si="42"/>
        <v>9 Years</v>
      </c>
      <c r="H538" s="385" t="s">
        <v>56</v>
      </c>
    </row>
    <row r="539" spans="1:8">
      <c r="A539" s="136">
        <f t="shared" si="43"/>
        <v>535</v>
      </c>
      <c r="B539" s="136" t="str">
        <f t="shared" si="40"/>
        <v>535:Hemel</v>
      </c>
      <c r="C539" s="382" t="s">
        <v>829</v>
      </c>
      <c r="D539" s="383" t="s">
        <v>99</v>
      </c>
      <c r="E539" s="384">
        <v>39696</v>
      </c>
      <c r="F539" s="378">
        <f t="shared" si="41"/>
        <v>9</v>
      </c>
      <c r="G539" s="378" t="str">
        <f t="shared" si="42"/>
        <v>9 Years</v>
      </c>
      <c r="H539" s="385" t="s">
        <v>56</v>
      </c>
    </row>
    <row r="540" spans="1:8">
      <c r="A540" s="136">
        <f t="shared" si="43"/>
        <v>536</v>
      </c>
      <c r="B540" s="136" t="str">
        <f t="shared" si="40"/>
        <v>536:Hemel</v>
      </c>
      <c r="C540" s="382" t="s">
        <v>830</v>
      </c>
      <c r="D540" s="383" t="s">
        <v>99</v>
      </c>
      <c r="E540" s="384">
        <v>39705</v>
      </c>
      <c r="F540" s="378">
        <f t="shared" si="41"/>
        <v>9</v>
      </c>
      <c r="G540" s="378" t="str">
        <f t="shared" si="42"/>
        <v>9 Years</v>
      </c>
      <c r="H540" s="385" t="s">
        <v>56</v>
      </c>
    </row>
    <row r="541" spans="1:8">
      <c r="A541" s="136">
        <f t="shared" si="43"/>
        <v>537</v>
      </c>
      <c r="B541" s="136" t="str">
        <f t="shared" si="40"/>
        <v>537:Hemel</v>
      </c>
      <c r="C541" s="382" t="s">
        <v>831</v>
      </c>
      <c r="D541" s="383" t="s">
        <v>99</v>
      </c>
      <c r="E541" s="384">
        <v>39718</v>
      </c>
      <c r="F541" s="378">
        <f t="shared" si="41"/>
        <v>9</v>
      </c>
      <c r="G541" s="378" t="str">
        <f t="shared" si="42"/>
        <v>9 Years</v>
      </c>
      <c r="H541" s="385" t="s">
        <v>56</v>
      </c>
    </row>
    <row r="542" spans="1:8">
      <c r="A542" s="136">
        <f t="shared" si="43"/>
        <v>538</v>
      </c>
      <c r="B542" s="136" t="str">
        <f t="shared" si="40"/>
        <v>538:Hemel</v>
      </c>
      <c r="C542" s="382" t="s">
        <v>832</v>
      </c>
      <c r="D542" s="383" t="s">
        <v>99</v>
      </c>
      <c r="E542" s="384">
        <v>39745</v>
      </c>
      <c r="F542" s="378">
        <f t="shared" si="41"/>
        <v>9</v>
      </c>
      <c r="G542" s="378" t="str">
        <f t="shared" si="42"/>
        <v>9 Years</v>
      </c>
      <c r="H542" s="385" t="s">
        <v>56</v>
      </c>
    </row>
    <row r="543" spans="1:8">
      <c r="A543" s="136">
        <f t="shared" si="43"/>
        <v>539</v>
      </c>
      <c r="B543" s="136" t="str">
        <f t="shared" si="40"/>
        <v>539:Hemel</v>
      </c>
      <c r="C543" s="382" t="s">
        <v>833</v>
      </c>
      <c r="D543" s="383" t="s">
        <v>99</v>
      </c>
      <c r="E543" s="384">
        <v>39755</v>
      </c>
      <c r="F543" s="378">
        <f t="shared" si="41"/>
        <v>9</v>
      </c>
      <c r="G543" s="378" t="str">
        <f t="shared" si="42"/>
        <v>9 Years</v>
      </c>
      <c r="H543" s="385" t="s">
        <v>56</v>
      </c>
    </row>
    <row r="544" spans="1:8">
      <c r="A544" s="136">
        <f t="shared" si="43"/>
        <v>540</v>
      </c>
      <c r="B544" s="136" t="str">
        <f t="shared" si="40"/>
        <v>540:Hemel</v>
      </c>
      <c r="C544" s="382" t="s">
        <v>834</v>
      </c>
      <c r="D544" s="383" t="s">
        <v>99</v>
      </c>
      <c r="E544" s="384">
        <v>39799</v>
      </c>
      <c r="F544" s="378">
        <f t="shared" si="41"/>
        <v>9</v>
      </c>
      <c r="G544" s="378" t="str">
        <f t="shared" si="42"/>
        <v>9 Years</v>
      </c>
      <c r="H544" s="385" t="s">
        <v>56</v>
      </c>
    </row>
    <row r="545" spans="1:8">
      <c r="A545" s="136">
        <f t="shared" si="43"/>
        <v>541</v>
      </c>
      <c r="B545" s="136" t="str">
        <f t="shared" si="40"/>
        <v>541:Hemel</v>
      </c>
      <c r="C545" s="382" t="s">
        <v>835</v>
      </c>
      <c r="D545" s="383" t="s">
        <v>99</v>
      </c>
      <c r="E545" s="384">
        <v>39823</v>
      </c>
      <c r="F545" s="378">
        <f t="shared" si="41"/>
        <v>9</v>
      </c>
      <c r="G545" s="378" t="str">
        <f t="shared" si="42"/>
        <v>9 Years</v>
      </c>
      <c r="H545" s="385" t="s">
        <v>56</v>
      </c>
    </row>
    <row r="546" spans="1:8">
      <c r="A546" s="136">
        <f t="shared" si="43"/>
        <v>542</v>
      </c>
      <c r="B546" s="136" t="str">
        <f t="shared" si="40"/>
        <v>542:Hemel</v>
      </c>
      <c r="C546" s="382" t="s">
        <v>836</v>
      </c>
      <c r="D546" s="383" t="s">
        <v>99</v>
      </c>
      <c r="E546" s="384">
        <v>39873</v>
      </c>
      <c r="F546" s="378">
        <f t="shared" si="41"/>
        <v>9</v>
      </c>
      <c r="G546" s="378" t="str">
        <f t="shared" si="42"/>
        <v>9 Years</v>
      </c>
      <c r="H546" s="385" t="s">
        <v>56</v>
      </c>
    </row>
    <row r="547" spans="1:8">
      <c r="A547" s="136">
        <f t="shared" si="43"/>
        <v>543</v>
      </c>
      <c r="B547" s="136" t="str">
        <f t="shared" si="40"/>
        <v>543:Hemel</v>
      </c>
      <c r="C547" s="382" t="s">
        <v>837</v>
      </c>
      <c r="D547" s="383" t="s">
        <v>99</v>
      </c>
      <c r="E547" s="384">
        <v>39903</v>
      </c>
      <c r="F547" s="378">
        <f t="shared" si="41"/>
        <v>9</v>
      </c>
      <c r="G547" s="378" t="str">
        <f t="shared" si="42"/>
        <v>9 Years</v>
      </c>
      <c r="H547" s="385" t="s">
        <v>56</v>
      </c>
    </row>
    <row r="548" spans="1:8">
      <c r="A548" s="136">
        <f t="shared" si="43"/>
        <v>544</v>
      </c>
      <c r="B548" s="136" t="str">
        <f t="shared" si="40"/>
        <v>544:Hemel</v>
      </c>
      <c r="C548" s="382" t="s">
        <v>838</v>
      </c>
      <c r="D548" s="383" t="s">
        <v>99</v>
      </c>
      <c r="E548" s="384">
        <v>39908</v>
      </c>
      <c r="F548" s="378">
        <f t="shared" si="41"/>
        <v>9</v>
      </c>
      <c r="G548" s="378" t="str">
        <f t="shared" si="42"/>
        <v>9 Years</v>
      </c>
      <c r="H548" s="385" t="s">
        <v>56</v>
      </c>
    </row>
    <row r="549" spans="1:8">
      <c r="A549" s="136">
        <f t="shared" si="43"/>
        <v>545</v>
      </c>
      <c r="B549" s="136" t="str">
        <f t="shared" si="40"/>
        <v>545:Hemel</v>
      </c>
      <c r="C549" s="382" t="s">
        <v>839</v>
      </c>
      <c r="D549" s="383" t="s">
        <v>99</v>
      </c>
      <c r="E549" s="384">
        <v>39919</v>
      </c>
      <c r="F549" s="378">
        <f t="shared" si="41"/>
        <v>9</v>
      </c>
      <c r="G549" s="378" t="str">
        <f t="shared" si="42"/>
        <v>9 Years</v>
      </c>
      <c r="H549" s="385" t="s">
        <v>56</v>
      </c>
    </row>
    <row r="550" spans="1:8">
      <c r="A550" s="136">
        <f t="shared" si="43"/>
        <v>546</v>
      </c>
      <c r="B550" s="136" t="str">
        <f t="shared" si="40"/>
        <v>546:Hemel</v>
      </c>
      <c r="C550" s="382" t="s">
        <v>840</v>
      </c>
      <c r="D550" s="383" t="s">
        <v>99</v>
      </c>
      <c r="E550" s="384">
        <v>39965</v>
      </c>
      <c r="F550" s="378">
        <f t="shared" si="41"/>
        <v>9</v>
      </c>
      <c r="G550" s="378" t="str">
        <f t="shared" si="42"/>
        <v>9 Years</v>
      </c>
      <c r="H550" s="385" t="s">
        <v>56</v>
      </c>
    </row>
    <row r="551" spans="1:8">
      <c r="A551" s="136">
        <f t="shared" si="43"/>
        <v>547</v>
      </c>
      <c r="B551" s="136" t="str">
        <f t="shared" si="40"/>
        <v>547:Hemel</v>
      </c>
      <c r="C551" s="382" t="s">
        <v>841</v>
      </c>
      <c r="D551" s="383" t="s">
        <v>123</v>
      </c>
      <c r="E551" s="384">
        <v>38538</v>
      </c>
      <c r="F551" s="378">
        <f t="shared" si="41"/>
        <v>12</v>
      </c>
      <c r="G551" s="378" t="str">
        <f t="shared" si="42"/>
        <v>Under 13s</v>
      </c>
      <c r="H551" s="385" t="s">
        <v>56</v>
      </c>
    </row>
    <row r="552" spans="1:8">
      <c r="A552" s="136">
        <f t="shared" si="43"/>
        <v>548</v>
      </c>
      <c r="B552" s="136" t="str">
        <f t="shared" si="40"/>
        <v>548:Hemel</v>
      </c>
      <c r="C552" s="382" t="s">
        <v>842</v>
      </c>
      <c r="D552" s="383" t="s">
        <v>123</v>
      </c>
      <c r="E552" s="384">
        <v>38539</v>
      </c>
      <c r="F552" s="378">
        <f t="shared" si="41"/>
        <v>12</v>
      </c>
      <c r="G552" s="378" t="str">
        <f t="shared" si="42"/>
        <v>Under 13s</v>
      </c>
      <c r="H552" s="385" t="s">
        <v>56</v>
      </c>
    </row>
    <row r="553" spans="1:8">
      <c r="A553" s="136">
        <f t="shared" si="43"/>
        <v>549</v>
      </c>
      <c r="B553" s="136" t="str">
        <f t="shared" si="40"/>
        <v>549:Hemel</v>
      </c>
      <c r="C553" s="382" t="s">
        <v>843</v>
      </c>
      <c r="D553" s="383" t="s">
        <v>123</v>
      </c>
      <c r="E553" s="384">
        <v>38668</v>
      </c>
      <c r="F553" s="378">
        <f t="shared" si="41"/>
        <v>12</v>
      </c>
      <c r="G553" s="378" t="str">
        <f t="shared" si="42"/>
        <v>Under 13s</v>
      </c>
      <c r="H553" s="385" t="s">
        <v>56</v>
      </c>
    </row>
    <row r="554" spans="1:8">
      <c r="A554" s="136">
        <f t="shared" si="43"/>
        <v>550</v>
      </c>
      <c r="B554" s="136" t="str">
        <f t="shared" si="40"/>
        <v>550:Hemel</v>
      </c>
      <c r="C554" s="382" t="s">
        <v>844</v>
      </c>
      <c r="D554" s="383" t="s">
        <v>123</v>
      </c>
      <c r="E554" s="384">
        <v>38676</v>
      </c>
      <c r="F554" s="378">
        <f t="shared" si="41"/>
        <v>12</v>
      </c>
      <c r="G554" s="378" t="str">
        <f t="shared" si="42"/>
        <v>Under 13s</v>
      </c>
      <c r="H554" s="385" t="s">
        <v>56</v>
      </c>
    </row>
    <row r="555" spans="1:8">
      <c r="A555" s="136">
        <f t="shared" si="43"/>
        <v>551</v>
      </c>
      <c r="B555" s="136" t="str">
        <f t="shared" si="40"/>
        <v>551:Hemel</v>
      </c>
      <c r="C555" s="382" t="s">
        <v>845</v>
      </c>
      <c r="D555" s="383" t="s">
        <v>123</v>
      </c>
      <c r="E555" s="384">
        <v>38708</v>
      </c>
      <c r="F555" s="378">
        <f t="shared" si="41"/>
        <v>12</v>
      </c>
      <c r="G555" s="378" t="str">
        <f t="shared" si="42"/>
        <v>Under 13s</v>
      </c>
      <c r="H555" s="385" t="s">
        <v>56</v>
      </c>
    </row>
    <row r="556" spans="1:8">
      <c r="A556" s="136">
        <f t="shared" si="43"/>
        <v>552</v>
      </c>
      <c r="B556" s="136" t="str">
        <f t="shared" si="40"/>
        <v>552:Hemel</v>
      </c>
      <c r="C556" s="382" t="s">
        <v>846</v>
      </c>
      <c r="D556" s="383" t="s">
        <v>123</v>
      </c>
      <c r="E556" s="384">
        <v>38723</v>
      </c>
      <c r="F556" s="378">
        <f t="shared" si="41"/>
        <v>12</v>
      </c>
      <c r="G556" s="378" t="str">
        <f t="shared" si="42"/>
        <v>Under 13s</v>
      </c>
      <c r="H556" s="385" t="s">
        <v>56</v>
      </c>
    </row>
    <row r="557" spans="1:8">
      <c r="A557" s="136">
        <f t="shared" si="43"/>
        <v>553</v>
      </c>
      <c r="B557" s="136" t="str">
        <f t="shared" si="40"/>
        <v>553:Hemel</v>
      </c>
      <c r="C557" s="382" t="s">
        <v>847</v>
      </c>
      <c r="D557" s="383" t="s">
        <v>123</v>
      </c>
      <c r="E557" s="384">
        <v>38773</v>
      </c>
      <c r="F557" s="378">
        <f t="shared" si="41"/>
        <v>12</v>
      </c>
      <c r="G557" s="378" t="str">
        <f t="shared" si="42"/>
        <v>Under 13s</v>
      </c>
      <c r="H557" s="385" t="s">
        <v>56</v>
      </c>
    </row>
    <row r="558" spans="1:8">
      <c r="A558" s="136">
        <f t="shared" si="43"/>
        <v>554</v>
      </c>
      <c r="B558" s="136" t="str">
        <f t="shared" si="40"/>
        <v>554:Hemel</v>
      </c>
      <c r="C558" s="382" t="s">
        <v>848</v>
      </c>
      <c r="D558" s="383" t="s">
        <v>123</v>
      </c>
      <c r="E558" s="384">
        <v>38790</v>
      </c>
      <c r="F558" s="378">
        <f t="shared" si="41"/>
        <v>12</v>
      </c>
      <c r="G558" s="378" t="str">
        <f t="shared" si="42"/>
        <v>Under 13s</v>
      </c>
      <c r="H558" s="385" t="s">
        <v>56</v>
      </c>
    </row>
    <row r="559" spans="1:8">
      <c r="A559" s="136">
        <f t="shared" si="43"/>
        <v>555</v>
      </c>
      <c r="B559" s="136" t="str">
        <f t="shared" si="40"/>
        <v>555:Hemel</v>
      </c>
      <c r="C559" s="382" t="s">
        <v>849</v>
      </c>
      <c r="D559" s="383" t="s">
        <v>123</v>
      </c>
      <c r="E559" s="384">
        <v>38796</v>
      </c>
      <c r="F559" s="378">
        <f t="shared" si="41"/>
        <v>12</v>
      </c>
      <c r="G559" s="378" t="str">
        <f t="shared" si="42"/>
        <v>Under 13s</v>
      </c>
      <c r="H559" s="385" t="s">
        <v>56</v>
      </c>
    </row>
    <row r="560" spans="1:8">
      <c r="A560" s="136">
        <f t="shared" si="43"/>
        <v>556</v>
      </c>
      <c r="B560" s="136" t="str">
        <f t="shared" si="40"/>
        <v>556:Hemel</v>
      </c>
      <c r="C560" s="382" t="s">
        <v>850</v>
      </c>
      <c r="D560" s="383" t="s">
        <v>123</v>
      </c>
      <c r="E560" s="384">
        <v>38853</v>
      </c>
      <c r="F560" s="378">
        <f t="shared" si="41"/>
        <v>12</v>
      </c>
      <c r="G560" s="378" t="str">
        <f t="shared" si="42"/>
        <v>Under 13s</v>
      </c>
      <c r="H560" s="385" t="s">
        <v>56</v>
      </c>
    </row>
    <row r="561" spans="1:8">
      <c r="A561" s="136">
        <f t="shared" si="43"/>
        <v>557</v>
      </c>
      <c r="B561" s="136" t="str">
        <f t="shared" si="40"/>
        <v>557:Hemel</v>
      </c>
      <c r="C561" s="382" t="s">
        <v>851</v>
      </c>
      <c r="D561" s="383" t="s">
        <v>123</v>
      </c>
      <c r="E561" s="384">
        <v>38924</v>
      </c>
      <c r="F561" s="378">
        <f t="shared" si="41"/>
        <v>11</v>
      </c>
      <c r="G561" s="378" t="str">
        <f t="shared" si="42"/>
        <v>Under 12s</v>
      </c>
      <c r="H561" s="385" t="s">
        <v>56</v>
      </c>
    </row>
    <row r="562" spans="1:8">
      <c r="A562" s="136">
        <f t="shared" si="43"/>
        <v>558</v>
      </c>
      <c r="B562" s="136" t="str">
        <f t="shared" si="40"/>
        <v>558:Hemel</v>
      </c>
      <c r="C562" s="382" t="s">
        <v>852</v>
      </c>
      <c r="D562" s="383" t="s">
        <v>123</v>
      </c>
      <c r="E562" s="384">
        <v>39019</v>
      </c>
      <c r="F562" s="378">
        <f t="shared" si="41"/>
        <v>11</v>
      </c>
      <c r="G562" s="378" t="str">
        <f t="shared" si="42"/>
        <v>Under 12s</v>
      </c>
      <c r="H562" s="385" t="s">
        <v>56</v>
      </c>
    </row>
    <row r="563" spans="1:8">
      <c r="A563" s="136">
        <f t="shared" si="43"/>
        <v>559</v>
      </c>
      <c r="B563" s="136" t="str">
        <f t="shared" si="40"/>
        <v>559:Hemel</v>
      </c>
      <c r="C563" s="382" t="s">
        <v>853</v>
      </c>
      <c r="D563" s="383" t="s">
        <v>123</v>
      </c>
      <c r="E563" s="384">
        <v>39127</v>
      </c>
      <c r="F563" s="378">
        <f t="shared" si="41"/>
        <v>11</v>
      </c>
      <c r="G563" s="378" t="str">
        <f t="shared" si="42"/>
        <v>Under 12s</v>
      </c>
      <c r="H563" s="385" t="s">
        <v>56</v>
      </c>
    </row>
    <row r="564" spans="1:8">
      <c r="A564" s="136">
        <f t="shared" si="43"/>
        <v>560</v>
      </c>
      <c r="B564" s="136" t="str">
        <f t="shared" si="40"/>
        <v>560:Hemel</v>
      </c>
      <c r="C564" s="382" t="s">
        <v>854</v>
      </c>
      <c r="D564" s="383" t="s">
        <v>123</v>
      </c>
      <c r="E564" s="384">
        <v>39132</v>
      </c>
      <c r="F564" s="378">
        <f t="shared" si="41"/>
        <v>11</v>
      </c>
      <c r="G564" s="378" t="str">
        <f t="shared" si="42"/>
        <v>Under 12s</v>
      </c>
      <c r="H564" s="385" t="s">
        <v>56</v>
      </c>
    </row>
    <row r="565" spans="1:8">
      <c r="A565" s="136">
        <f t="shared" si="43"/>
        <v>561</v>
      </c>
      <c r="B565" s="136" t="str">
        <f t="shared" si="40"/>
        <v>561:Hemel</v>
      </c>
      <c r="C565" s="382" t="s">
        <v>855</v>
      </c>
      <c r="D565" s="383" t="s">
        <v>123</v>
      </c>
      <c r="E565" s="384">
        <v>39196</v>
      </c>
      <c r="F565" s="378">
        <f t="shared" si="41"/>
        <v>11</v>
      </c>
      <c r="G565" s="378" t="str">
        <f t="shared" si="42"/>
        <v>Under 12s</v>
      </c>
      <c r="H565" s="385" t="s">
        <v>56</v>
      </c>
    </row>
    <row r="566" spans="1:8">
      <c r="A566" s="136">
        <f t="shared" si="43"/>
        <v>562</v>
      </c>
      <c r="B566" s="136" t="str">
        <f t="shared" si="40"/>
        <v>562:Hemel</v>
      </c>
      <c r="C566" s="382" t="s">
        <v>856</v>
      </c>
      <c r="D566" s="383" t="s">
        <v>123</v>
      </c>
      <c r="E566" s="384">
        <v>39200</v>
      </c>
      <c r="F566" s="378">
        <f t="shared" si="41"/>
        <v>11</v>
      </c>
      <c r="G566" s="378" t="str">
        <f t="shared" si="42"/>
        <v>Under 12s</v>
      </c>
      <c r="H566" s="385" t="s">
        <v>56</v>
      </c>
    </row>
    <row r="567" spans="1:8">
      <c r="A567" s="136">
        <f t="shared" si="43"/>
        <v>563</v>
      </c>
      <c r="B567" s="136" t="str">
        <f t="shared" si="40"/>
        <v>563:Hemel</v>
      </c>
      <c r="C567" s="382" t="s">
        <v>857</v>
      </c>
      <c r="D567" s="383" t="s">
        <v>123</v>
      </c>
      <c r="E567" s="384">
        <v>39203</v>
      </c>
      <c r="F567" s="378">
        <f t="shared" si="41"/>
        <v>11</v>
      </c>
      <c r="G567" s="378" t="str">
        <f t="shared" si="42"/>
        <v>Under 12s</v>
      </c>
      <c r="H567" s="385" t="s">
        <v>56</v>
      </c>
    </row>
    <row r="568" spans="1:8">
      <c r="A568" s="136">
        <f t="shared" si="43"/>
        <v>564</v>
      </c>
      <c r="B568" s="136" t="str">
        <f t="shared" si="40"/>
        <v>564:Hemel</v>
      </c>
      <c r="C568" s="382" t="s">
        <v>858</v>
      </c>
      <c r="D568" s="383" t="s">
        <v>123</v>
      </c>
      <c r="E568" s="384">
        <v>39225</v>
      </c>
      <c r="F568" s="378">
        <f t="shared" si="41"/>
        <v>11</v>
      </c>
      <c r="G568" s="378" t="str">
        <f t="shared" si="42"/>
        <v>Under 12s</v>
      </c>
      <c r="H568" s="385" t="s">
        <v>56</v>
      </c>
    </row>
    <row r="569" spans="1:8">
      <c r="A569" s="136">
        <f t="shared" si="43"/>
        <v>565</v>
      </c>
      <c r="B569" s="136" t="str">
        <f t="shared" si="40"/>
        <v>565:Hemel</v>
      </c>
      <c r="C569" s="382" t="s">
        <v>859</v>
      </c>
      <c r="D569" s="383" t="s">
        <v>123</v>
      </c>
      <c r="E569" s="384">
        <v>39262</v>
      </c>
      <c r="F569" s="378">
        <f t="shared" si="41"/>
        <v>11</v>
      </c>
      <c r="G569" s="378" t="str">
        <f t="shared" si="42"/>
        <v>Under 12s</v>
      </c>
      <c r="H569" s="385" t="s">
        <v>56</v>
      </c>
    </row>
    <row r="570" spans="1:8">
      <c r="A570" s="136">
        <f t="shared" si="43"/>
        <v>566</v>
      </c>
      <c r="B570" s="136" t="str">
        <f t="shared" si="40"/>
        <v>566:Hemel</v>
      </c>
      <c r="C570" s="382" t="s">
        <v>860</v>
      </c>
      <c r="D570" s="383" t="s">
        <v>123</v>
      </c>
      <c r="E570" s="384">
        <v>39288</v>
      </c>
      <c r="F570" s="378">
        <f t="shared" si="41"/>
        <v>10</v>
      </c>
      <c r="G570" s="378" t="str">
        <f t="shared" si="42"/>
        <v>Under 11s</v>
      </c>
      <c r="H570" s="385" t="s">
        <v>56</v>
      </c>
    </row>
    <row r="571" spans="1:8">
      <c r="A571" s="136">
        <f t="shared" si="43"/>
        <v>567</v>
      </c>
      <c r="B571" s="136" t="str">
        <f t="shared" si="40"/>
        <v>567:Hemel</v>
      </c>
      <c r="C571" s="382" t="s">
        <v>861</v>
      </c>
      <c r="D571" s="383" t="s">
        <v>123</v>
      </c>
      <c r="E571" s="384">
        <v>39335</v>
      </c>
      <c r="F571" s="378">
        <f t="shared" si="41"/>
        <v>10</v>
      </c>
      <c r="G571" s="378" t="str">
        <f t="shared" si="42"/>
        <v>Under 11s</v>
      </c>
      <c r="H571" s="385" t="s">
        <v>56</v>
      </c>
    </row>
    <row r="572" spans="1:8">
      <c r="A572" s="136">
        <f t="shared" si="43"/>
        <v>568</v>
      </c>
      <c r="B572" s="136" t="str">
        <f t="shared" si="40"/>
        <v>568:Hemel</v>
      </c>
      <c r="C572" s="382" t="s">
        <v>862</v>
      </c>
      <c r="D572" s="383" t="s">
        <v>123</v>
      </c>
      <c r="E572" s="384">
        <v>39390</v>
      </c>
      <c r="F572" s="378">
        <f t="shared" si="41"/>
        <v>10</v>
      </c>
      <c r="G572" s="378" t="str">
        <f t="shared" si="42"/>
        <v>Under 11s</v>
      </c>
      <c r="H572" s="385" t="s">
        <v>56</v>
      </c>
    </row>
    <row r="573" spans="1:8">
      <c r="A573" s="136">
        <f t="shared" si="43"/>
        <v>569</v>
      </c>
      <c r="B573" s="136" t="str">
        <f t="shared" si="40"/>
        <v>569:Hemel</v>
      </c>
      <c r="C573" s="382" t="s">
        <v>863</v>
      </c>
      <c r="D573" s="383" t="s">
        <v>123</v>
      </c>
      <c r="E573" s="384">
        <v>39433</v>
      </c>
      <c r="F573" s="378">
        <f t="shared" si="41"/>
        <v>10</v>
      </c>
      <c r="G573" s="378" t="str">
        <f t="shared" si="42"/>
        <v>Under 11s</v>
      </c>
      <c r="H573" s="385" t="s">
        <v>56</v>
      </c>
    </row>
    <row r="574" spans="1:8">
      <c r="A574" s="136">
        <f t="shared" si="43"/>
        <v>570</v>
      </c>
      <c r="B574" s="136" t="str">
        <f t="shared" si="40"/>
        <v>570:Hemel</v>
      </c>
      <c r="C574" s="382" t="s">
        <v>864</v>
      </c>
      <c r="D574" s="383" t="s">
        <v>123</v>
      </c>
      <c r="E574" s="384">
        <v>39462</v>
      </c>
      <c r="F574" s="378">
        <f t="shared" si="41"/>
        <v>10</v>
      </c>
      <c r="G574" s="378" t="str">
        <f t="shared" si="42"/>
        <v>Under 11s</v>
      </c>
      <c r="H574" s="385" t="s">
        <v>56</v>
      </c>
    </row>
    <row r="575" spans="1:8">
      <c r="A575" s="136">
        <f t="shared" si="43"/>
        <v>571</v>
      </c>
      <c r="B575" s="136" t="str">
        <f t="shared" si="40"/>
        <v>571:Hemel</v>
      </c>
      <c r="C575" s="382" t="s">
        <v>865</v>
      </c>
      <c r="D575" s="383" t="s">
        <v>123</v>
      </c>
      <c r="E575" s="384">
        <v>39470</v>
      </c>
      <c r="F575" s="378">
        <f t="shared" si="41"/>
        <v>10</v>
      </c>
      <c r="G575" s="378" t="str">
        <f t="shared" si="42"/>
        <v>Under 11s</v>
      </c>
      <c r="H575" s="385" t="s">
        <v>56</v>
      </c>
    </row>
    <row r="576" spans="1:8">
      <c r="A576" s="136">
        <f t="shared" si="43"/>
        <v>572</v>
      </c>
      <c r="B576" s="136" t="str">
        <f t="shared" si="40"/>
        <v>572:Hemel</v>
      </c>
      <c r="C576" s="382" t="s">
        <v>866</v>
      </c>
      <c r="D576" s="383" t="s">
        <v>123</v>
      </c>
      <c r="E576" s="384">
        <v>39471</v>
      </c>
      <c r="F576" s="378">
        <f t="shared" si="41"/>
        <v>10</v>
      </c>
      <c r="G576" s="378" t="str">
        <f t="shared" si="42"/>
        <v>Under 11s</v>
      </c>
      <c r="H576" s="385" t="s">
        <v>56</v>
      </c>
    </row>
    <row r="577" spans="1:8">
      <c r="A577" s="136">
        <f t="shared" si="43"/>
        <v>573</v>
      </c>
      <c r="B577" s="136" t="str">
        <f t="shared" si="40"/>
        <v>573:Hemel</v>
      </c>
      <c r="C577" s="382" t="s">
        <v>867</v>
      </c>
      <c r="D577" s="383" t="s">
        <v>123</v>
      </c>
      <c r="E577" s="384">
        <v>39473</v>
      </c>
      <c r="F577" s="378">
        <f t="shared" si="41"/>
        <v>10</v>
      </c>
      <c r="G577" s="378" t="str">
        <f t="shared" si="42"/>
        <v>Under 11s</v>
      </c>
      <c r="H577" s="385" t="s">
        <v>56</v>
      </c>
    </row>
    <row r="578" spans="1:8">
      <c r="A578" s="136">
        <f t="shared" si="43"/>
        <v>574</v>
      </c>
      <c r="B578" s="136" t="str">
        <f t="shared" si="40"/>
        <v>574:Hemel</v>
      </c>
      <c r="C578" s="382" t="s">
        <v>868</v>
      </c>
      <c r="D578" s="383" t="s">
        <v>123</v>
      </c>
      <c r="E578" s="384">
        <v>39508</v>
      </c>
      <c r="F578" s="378">
        <f t="shared" si="41"/>
        <v>10</v>
      </c>
      <c r="G578" s="378" t="str">
        <f t="shared" si="42"/>
        <v>Under 11s</v>
      </c>
      <c r="H578" s="385" t="s">
        <v>56</v>
      </c>
    </row>
    <row r="579" spans="1:8">
      <c r="A579" s="136">
        <f t="shared" si="43"/>
        <v>575</v>
      </c>
      <c r="B579" s="136" t="str">
        <f t="shared" si="40"/>
        <v>575:Hemel</v>
      </c>
      <c r="C579" s="382" t="s">
        <v>869</v>
      </c>
      <c r="D579" s="383" t="s">
        <v>123</v>
      </c>
      <c r="E579" s="384">
        <v>39559</v>
      </c>
      <c r="F579" s="378">
        <f t="shared" si="41"/>
        <v>10</v>
      </c>
      <c r="G579" s="378" t="str">
        <f t="shared" si="42"/>
        <v>Under 11s</v>
      </c>
      <c r="H579" s="385" t="s">
        <v>56</v>
      </c>
    </row>
    <row r="580" spans="1:8">
      <c r="A580" s="136">
        <f t="shared" si="43"/>
        <v>576</v>
      </c>
      <c r="B580" s="136" t="str">
        <f t="shared" si="40"/>
        <v>576:Hemel</v>
      </c>
      <c r="C580" s="382" t="s">
        <v>870</v>
      </c>
      <c r="D580" s="383" t="s">
        <v>123</v>
      </c>
      <c r="E580" s="384">
        <v>39592</v>
      </c>
      <c r="F580" s="378">
        <f t="shared" si="41"/>
        <v>10</v>
      </c>
      <c r="G580" s="378" t="str">
        <f t="shared" si="42"/>
        <v>Under 11s</v>
      </c>
      <c r="H580" s="385" t="s">
        <v>56</v>
      </c>
    </row>
    <row r="581" spans="1:8">
      <c r="A581" s="136">
        <f t="shared" si="43"/>
        <v>577</v>
      </c>
      <c r="B581" s="136" t="str">
        <f t="shared" si="40"/>
        <v>577:Hemel</v>
      </c>
      <c r="C581" s="382" t="s">
        <v>871</v>
      </c>
      <c r="D581" s="383" t="s">
        <v>123</v>
      </c>
      <c r="E581" s="384">
        <v>39648</v>
      </c>
      <c r="F581" s="378">
        <f t="shared" si="41"/>
        <v>9</v>
      </c>
      <c r="G581" s="378" t="str">
        <f t="shared" si="42"/>
        <v>9 Years</v>
      </c>
      <c r="H581" s="385" t="s">
        <v>56</v>
      </c>
    </row>
    <row r="582" spans="1:8">
      <c r="A582" s="136">
        <f t="shared" si="43"/>
        <v>578</v>
      </c>
      <c r="B582" s="136" t="str">
        <f t="shared" si="40"/>
        <v>578:Hemel</v>
      </c>
      <c r="C582" s="382" t="s">
        <v>872</v>
      </c>
      <c r="D582" s="383" t="s">
        <v>123</v>
      </c>
      <c r="E582" s="384">
        <v>39666</v>
      </c>
      <c r="F582" s="378">
        <f t="shared" si="41"/>
        <v>9</v>
      </c>
      <c r="G582" s="378" t="str">
        <f t="shared" si="42"/>
        <v>9 Years</v>
      </c>
      <c r="H582" s="385" t="s">
        <v>56</v>
      </c>
    </row>
    <row r="583" spans="1:8">
      <c r="A583" s="136">
        <f t="shared" si="43"/>
        <v>579</v>
      </c>
      <c r="B583" s="136" t="str">
        <f t="shared" si="40"/>
        <v>579:Hemel</v>
      </c>
      <c r="C583" s="382" t="s">
        <v>873</v>
      </c>
      <c r="D583" s="383" t="s">
        <v>123</v>
      </c>
      <c r="E583" s="384">
        <v>39768</v>
      </c>
      <c r="F583" s="378">
        <f t="shared" si="41"/>
        <v>9</v>
      </c>
      <c r="G583" s="378" t="str">
        <f t="shared" si="42"/>
        <v>9 Years</v>
      </c>
      <c r="H583" s="385" t="s">
        <v>56</v>
      </c>
    </row>
    <row r="584" spans="1:8">
      <c r="A584" s="136">
        <f t="shared" si="43"/>
        <v>580</v>
      </c>
      <c r="B584" s="136" t="str">
        <f t="shared" si="40"/>
        <v>580:Hemel</v>
      </c>
      <c r="C584" s="382" t="s">
        <v>874</v>
      </c>
      <c r="D584" s="383" t="s">
        <v>123</v>
      </c>
      <c r="E584" s="384">
        <v>39774</v>
      </c>
      <c r="F584" s="378">
        <f t="shared" si="41"/>
        <v>9</v>
      </c>
      <c r="G584" s="378" t="str">
        <f t="shared" si="42"/>
        <v>9 Years</v>
      </c>
      <c r="H584" s="385" t="s">
        <v>56</v>
      </c>
    </row>
    <row r="585" spans="1:8">
      <c r="A585" s="136">
        <f t="shared" si="43"/>
        <v>581</v>
      </c>
      <c r="B585" s="136" t="str">
        <f t="shared" ref="B585:B648" si="44">TEXT(A585, "#0") &amp; ":" &amp; TRIM(H585)</f>
        <v>581:Hemel</v>
      </c>
      <c r="C585" s="382" t="s">
        <v>875</v>
      </c>
      <c r="D585" s="383" t="s">
        <v>123</v>
      </c>
      <c r="E585" s="384">
        <v>39789</v>
      </c>
      <c r="F585" s="378">
        <f t="shared" ref="F585:F648" si="45">IF(TRIM(E585)="",0,IF(AgeAtDate=0,0,IF(E585=0,0,IF(COUNTBLANK(E585)=1,"",DATEDIF(E585,AgeAtDate,"y")))))</f>
        <v>9</v>
      </c>
      <c r="G585" s="378" t="str">
        <f t="shared" ref="G585:G648" si="46">IF(ISBLANK(E585),"",IF(HSL_Format="Majors",IF(F585 &lt; 9, "To Young", IF(F585 &gt; 15, VLOOKUP(99,MajorsAGRev, 2,0),VLOOKUP(F585,MajorsAGRev, 2,0))), IF(F585 &lt; 9, "To Young", IF(F585&gt;12, "To Old", VLOOKUP(F585,PeanutsAGRev,2,0)))))</f>
        <v>9 Years</v>
      </c>
      <c r="H585" s="385" t="s">
        <v>56</v>
      </c>
    </row>
    <row r="586" spans="1:8">
      <c r="A586" s="136">
        <f t="shared" ref="A586:A649" si="47">A585+1</f>
        <v>582</v>
      </c>
      <c r="B586" s="136" t="str">
        <f t="shared" si="44"/>
        <v>582:Hemel</v>
      </c>
      <c r="C586" s="382" t="s">
        <v>876</v>
      </c>
      <c r="D586" s="383" t="s">
        <v>123</v>
      </c>
      <c r="E586" s="384">
        <v>39835</v>
      </c>
      <c r="F586" s="378">
        <f t="shared" si="45"/>
        <v>9</v>
      </c>
      <c r="G586" s="378" t="str">
        <f t="shared" si="46"/>
        <v>9 Years</v>
      </c>
      <c r="H586" s="385" t="s">
        <v>56</v>
      </c>
    </row>
    <row r="587" spans="1:8">
      <c r="A587" s="136">
        <f t="shared" si="47"/>
        <v>583</v>
      </c>
      <c r="B587" s="136" t="str">
        <f t="shared" si="44"/>
        <v>583:Hemel</v>
      </c>
      <c r="C587" s="382" t="s">
        <v>877</v>
      </c>
      <c r="D587" s="383" t="s">
        <v>123</v>
      </c>
      <c r="E587" s="384">
        <v>39856</v>
      </c>
      <c r="F587" s="378">
        <f t="shared" si="45"/>
        <v>9</v>
      </c>
      <c r="G587" s="378" t="str">
        <f t="shared" si="46"/>
        <v>9 Years</v>
      </c>
      <c r="H587" s="385" t="s">
        <v>56</v>
      </c>
    </row>
    <row r="588" spans="1:8">
      <c r="A588" s="136">
        <f t="shared" si="47"/>
        <v>584</v>
      </c>
      <c r="B588" s="136" t="str">
        <f t="shared" si="44"/>
        <v>584:Hemel</v>
      </c>
      <c r="C588" s="382" t="s">
        <v>878</v>
      </c>
      <c r="D588" s="383" t="s">
        <v>123</v>
      </c>
      <c r="E588" s="384">
        <v>39905</v>
      </c>
      <c r="F588" s="378">
        <f t="shared" si="45"/>
        <v>9</v>
      </c>
      <c r="G588" s="378" t="str">
        <f t="shared" si="46"/>
        <v>9 Years</v>
      </c>
      <c r="H588" s="385" t="s">
        <v>56</v>
      </c>
    </row>
    <row r="589" spans="1:8">
      <c r="A589" s="136">
        <f t="shared" si="47"/>
        <v>585</v>
      </c>
      <c r="B589" s="136" t="str">
        <f t="shared" si="44"/>
        <v>585:Hemel</v>
      </c>
      <c r="C589" s="382" t="s">
        <v>879</v>
      </c>
      <c r="D589" s="383" t="s">
        <v>123</v>
      </c>
      <c r="E589" s="384">
        <v>39927</v>
      </c>
      <c r="F589" s="378">
        <f t="shared" si="45"/>
        <v>9</v>
      </c>
      <c r="G589" s="378" t="str">
        <f t="shared" si="46"/>
        <v>9 Years</v>
      </c>
      <c r="H589" s="385" t="s">
        <v>56</v>
      </c>
    </row>
    <row r="590" spans="1:8">
      <c r="A590" s="136">
        <f t="shared" si="47"/>
        <v>586</v>
      </c>
      <c r="B590" s="136" t="str">
        <f t="shared" si="44"/>
        <v>586:Hertford</v>
      </c>
      <c r="C590" s="382" t="s">
        <v>880</v>
      </c>
      <c r="D590" s="383" t="s">
        <v>99</v>
      </c>
      <c r="E590" s="384">
        <v>39904</v>
      </c>
      <c r="F590" s="378">
        <f t="shared" si="45"/>
        <v>9</v>
      </c>
      <c r="G590" s="378" t="str">
        <f t="shared" si="46"/>
        <v>9 Years</v>
      </c>
      <c r="H590" s="385" t="s">
        <v>57</v>
      </c>
    </row>
    <row r="591" spans="1:8">
      <c r="A591" s="136">
        <f t="shared" si="47"/>
        <v>587</v>
      </c>
      <c r="B591" s="136" t="str">
        <f t="shared" si="44"/>
        <v>587:Hertford</v>
      </c>
      <c r="C591" s="382" t="s">
        <v>881</v>
      </c>
      <c r="D591" s="383" t="s">
        <v>99</v>
      </c>
      <c r="E591" s="384">
        <v>39964</v>
      </c>
      <c r="F591" s="378">
        <f t="shared" si="45"/>
        <v>9</v>
      </c>
      <c r="G591" s="378" t="str">
        <f t="shared" si="46"/>
        <v>9 Years</v>
      </c>
      <c r="H591" s="385" t="s">
        <v>57</v>
      </c>
    </row>
    <row r="592" spans="1:8">
      <c r="A592" s="136">
        <f t="shared" si="47"/>
        <v>588</v>
      </c>
      <c r="B592" s="136" t="str">
        <f t="shared" si="44"/>
        <v>588:Hertford</v>
      </c>
      <c r="C592" s="382" t="s">
        <v>882</v>
      </c>
      <c r="D592" s="383" t="s">
        <v>99</v>
      </c>
      <c r="E592" s="384">
        <v>39947</v>
      </c>
      <c r="F592" s="378">
        <f t="shared" si="45"/>
        <v>9</v>
      </c>
      <c r="G592" s="378" t="str">
        <f t="shared" si="46"/>
        <v>9 Years</v>
      </c>
      <c r="H592" s="385" t="s">
        <v>57</v>
      </c>
    </row>
    <row r="593" spans="1:8">
      <c r="A593" s="136">
        <f t="shared" si="47"/>
        <v>589</v>
      </c>
      <c r="B593" s="136" t="str">
        <f t="shared" si="44"/>
        <v>589:Hertford</v>
      </c>
      <c r="C593" s="382" t="s">
        <v>883</v>
      </c>
      <c r="D593" s="383" t="s">
        <v>99</v>
      </c>
      <c r="E593" s="384">
        <v>39668</v>
      </c>
      <c r="F593" s="378">
        <f t="shared" si="45"/>
        <v>9</v>
      </c>
      <c r="G593" s="378" t="str">
        <f t="shared" si="46"/>
        <v>9 Years</v>
      </c>
      <c r="H593" s="385" t="s">
        <v>57</v>
      </c>
    </row>
    <row r="594" spans="1:8">
      <c r="A594" s="136">
        <f t="shared" si="47"/>
        <v>590</v>
      </c>
      <c r="B594" s="136" t="str">
        <f t="shared" si="44"/>
        <v>590:Hertford</v>
      </c>
      <c r="C594" s="382" t="s">
        <v>884</v>
      </c>
      <c r="D594" s="383" t="s">
        <v>99</v>
      </c>
      <c r="E594" s="384">
        <v>39784</v>
      </c>
      <c r="F594" s="378">
        <f t="shared" si="45"/>
        <v>9</v>
      </c>
      <c r="G594" s="378" t="str">
        <f t="shared" si="46"/>
        <v>9 Years</v>
      </c>
      <c r="H594" s="385" t="s">
        <v>57</v>
      </c>
    </row>
    <row r="595" spans="1:8">
      <c r="A595" s="136">
        <f t="shared" si="47"/>
        <v>591</v>
      </c>
      <c r="B595" s="136" t="str">
        <f t="shared" si="44"/>
        <v>591:Hertford</v>
      </c>
      <c r="C595" s="382" t="s">
        <v>885</v>
      </c>
      <c r="D595" s="383" t="s">
        <v>99</v>
      </c>
      <c r="E595" s="384">
        <v>39639</v>
      </c>
      <c r="F595" s="378">
        <f t="shared" si="45"/>
        <v>9</v>
      </c>
      <c r="G595" s="378" t="str">
        <f t="shared" si="46"/>
        <v>9 Years</v>
      </c>
      <c r="H595" s="385" t="s">
        <v>57</v>
      </c>
    </row>
    <row r="596" spans="1:8">
      <c r="A596" s="136">
        <f t="shared" si="47"/>
        <v>592</v>
      </c>
      <c r="B596" s="136" t="str">
        <f t="shared" si="44"/>
        <v>592:Hertford</v>
      </c>
      <c r="C596" s="382" t="s">
        <v>886</v>
      </c>
      <c r="D596" s="383" t="s">
        <v>99</v>
      </c>
      <c r="E596" s="384">
        <v>39803</v>
      </c>
      <c r="F596" s="378">
        <f t="shared" si="45"/>
        <v>9</v>
      </c>
      <c r="G596" s="378" t="str">
        <f t="shared" si="46"/>
        <v>9 Years</v>
      </c>
      <c r="H596" s="385" t="s">
        <v>57</v>
      </c>
    </row>
    <row r="597" spans="1:8">
      <c r="A597" s="136">
        <f t="shared" si="47"/>
        <v>593</v>
      </c>
      <c r="B597" s="136" t="str">
        <f t="shared" si="44"/>
        <v>593:Hertford</v>
      </c>
      <c r="C597" s="382" t="s">
        <v>887</v>
      </c>
      <c r="D597" s="383" t="s">
        <v>99</v>
      </c>
      <c r="E597" s="384">
        <v>39722</v>
      </c>
      <c r="F597" s="378">
        <f t="shared" si="45"/>
        <v>9</v>
      </c>
      <c r="G597" s="378" t="str">
        <f t="shared" si="46"/>
        <v>9 Years</v>
      </c>
      <c r="H597" s="385" t="s">
        <v>57</v>
      </c>
    </row>
    <row r="598" spans="1:8">
      <c r="A598" s="136">
        <f t="shared" si="47"/>
        <v>594</v>
      </c>
      <c r="B598" s="136" t="str">
        <f t="shared" si="44"/>
        <v>594:Hertford</v>
      </c>
      <c r="C598" s="382" t="s">
        <v>888</v>
      </c>
      <c r="D598" s="383" t="s">
        <v>99</v>
      </c>
      <c r="E598" s="384">
        <v>39854</v>
      </c>
      <c r="F598" s="378">
        <f t="shared" si="45"/>
        <v>9</v>
      </c>
      <c r="G598" s="378" t="str">
        <f t="shared" si="46"/>
        <v>9 Years</v>
      </c>
      <c r="H598" s="385" t="s">
        <v>57</v>
      </c>
    </row>
    <row r="599" spans="1:8">
      <c r="A599" s="136">
        <f t="shared" si="47"/>
        <v>595</v>
      </c>
      <c r="B599" s="136" t="str">
        <f t="shared" si="44"/>
        <v>595:Hertford</v>
      </c>
      <c r="C599" s="382" t="s">
        <v>889</v>
      </c>
      <c r="D599" s="383" t="s">
        <v>99</v>
      </c>
      <c r="E599" s="384">
        <v>39472</v>
      </c>
      <c r="F599" s="378">
        <f t="shared" si="45"/>
        <v>10</v>
      </c>
      <c r="G599" s="378" t="str">
        <f t="shared" si="46"/>
        <v>Under 11s</v>
      </c>
      <c r="H599" s="385" t="s">
        <v>57</v>
      </c>
    </row>
    <row r="600" spans="1:8">
      <c r="A600" s="136">
        <f t="shared" si="47"/>
        <v>596</v>
      </c>
      <c r="B600" s="136" t="str">
        <f t="shared" si="44"/>
        <v>596:Hertford</v>
      </c>
      <c r="C600" s="382" t="s">
        <v>890</v>
      </c>
      <c r="D600" s="383" t="s">
        <v>99</v>
      </c>
      <c r="E600" s="384">
        <v>39618</v>
      </c>
      <c r="F600" s="378">
        <f t="shared" si="45"/>
        <v>10</v>
      </c>
      <c r="G600" s="378" t="str">
        <f t="shared" si="46"/>
        <v>Under 11s</v>
      </c>
      <c r="H600" s="385" t="s">
        <v>57</v>
      </c>
    </row>
    <row r="601" spans="1:8">
      <c r="A601" s="136">
        <f t="shared" si="47"/>
        <v>597</v>
      </c>
      <c r="B601" s="136" t="str">
        <f t="shared" si="44"/>
        <v>597:Hertford</v>
      </c>
      <c r="C601" s="382" t="s">
        <v>891</v>
      </c>
      <c r="D601" s="383" t="s">
        <v>99</v>
      </c>
      <c r="E601" s="384">
        <v>39313</v>
      </c>
      <c r="F601" s="378">
        <f t="shared" si="45"/>
        <v>10</v>
      </c>
      <c r="G601" s="378" t="str">
        <f t="shared" si="46"/>
        <v>Under 11s</v>
      </c>
      <c r="H601" s="385" t="s">
        <v>57</v>
      </c>
    </row>
    <row r="602" spans="1:8">
      <c r="A602" s="136">
        <f t="shared" si="47"/>
        <v>598</v>
      </c>
      <c r="B602" s="136" t="str">
        <f t="shared" si="44"/>
        <v>598:Hertford</v>
      </c>
      <c r="C602" s="382" t="s">
        <v>892</v>
      </c>
      <c r="D602" s="383" t="s">
        <v>99</v>
      </c>
      <c r="E602" s="384">
        <v>39400</v>
      </c>
      <c r="F602" s="378">
        <f t="shared" si="45"/>
        <v>10</v>
      </c>
      <c r="G602" s="378" t="str">
        <f t="shared" si="46"/>
        <v>Under 11s</v>
      </c>
      <c r="H602" s="385" t="s">
        <v>57</v>
      </c>
    </row>
    <row r="603" spans="1:8">
      <c r="A603" s="136">
        <f t="shared" si="47"/>
        <v>599</v>
      </c>
      <c r="B603" s="136" t="str">
        <f t="shared" si="44"/>
        <v>599:Hertford</v>
      </c>
      <c r="C603" s="382" t="s">
        <v>893</v>
      </c>
      <c r="D603" s="383" t="s">
        <v>99</v>
      </c>
      <c r="E603" s="384">
        <v>39302</v>
      </c>
      <c r="F603" s="378">
        <f t="shared" si="45"/>
        <v>10</v>
      </c>
      <c r="G603" s="378" t="str">
        <f t="shared" si="46"/>
        <v>Under 11s</v>
      </c>
      <c r="H603" s="385" t="s">
        <v>57</v>
      </c>
    </row>
    <row r="604" spans="1:8">
      <c r="A604" s="136">
        <f t="shared" si="47"/>
        <v>600</v>
      </c>
      <c r="B604" s="136" t="str">
        <f t="shared" si="44"/>
        <v>600:Hertford</v>
      </c>
      <c r="C604" s="382" t="s">
        <v>894</v>
      </c>
      <c r="D604" s="383" t="s">
        <v>99</v>
      </c>
      <c r="E604" s="384">
        <v>39628</v>
      </c>
      <c r="F604" s="378">
        <f t="shared" si="45"/>
        <v>10</v>
      </c>
      <c r="G604" s="378" t="str">
        <f t="shared" si="46"/>
        <v>Under 11s</v>
      </c>
      <c r="H604" s="385" t="s">
        <v>57</v>
      </c>
    </row>
    <row r="605" spans="1:8">
      <c r="A605" s="136">
        <f t="shared" si="47"/>
        <v>601</v>
      </c>
      <c r="B605" s="136" t="str">
        <f t="shared" si="44"/>
        <v>601:Hertford</v>
      </c>
      <c r="C605" s="382" t="s">
        <v>895</v>
      </c>
      <c r="D605" s="383" t="s">
        <v>99</v>
      </c>
      <c r="E605" s="384">
        <v>39265</v>
      </c>
      <c r="F605" s="378">
        <f t="shared" si="45"/>
        <v>10</v>
      </c>
      <c r="G605" s="378" t="str">
        <f t="shared" si="46"/>
        <v>Under 11s</v>
      </c>
      <c r="H605" s="385" t="s">
        <v>57</v>
      </c>
    </row>
    <row r="606" spans="1:8">
      <c r="A606" s="136">
        <f t="shared" si="47"/>
        <v>602</v>
      </c>
      <c r="B606" s="136" t="str">
        <f t="shared" si="44"/>
        <v>602:Hertford</v>
      </c>
      <c r="C606" s="382" t="s">
        <v>896</v>
      </c>
      <c r="D606" s="383" t="s">
        <v>99</v>
      </c>
      <c r="E606" s="384">
        <v>39348</v>
      </c>
      <c r="F606" s="378">
        <f t="shared" si="45"/>
        <v>10</v>
      </c>
      <c r="G606" s="378" t="str">
        <f t="shared" si="46"/>
        <v>Under 11s</v>
      </c>
      <c r="H606" s="385" t="s">
        <v>57</v>
      </c>
    </row>
    <row r="607" spans="1:8">
      <c r="A607" s="136">
        <f t="shared" si="47"/>
        <v>603</v>
      </c>
      <c r="B607" s="136" t="str">
        <f t="shared" si="44"/>
        <v>603:Hertford</v>
      </c>
      <c r="C607" s="382" t="s">
        <v>897</v>
      </c>
      <c r="D607" s="383" t="s">
        <v>99</v>
      </c>
      <c r="E607" s="384">
        <v>39623</v>
      </c>
      <c r="F607" s="378">
        <f t="shared" si="45"/>
        <v>10</v>
      </c>
      <c r="G607" s="378" t="str">
        <f t="shared" si="46"/>
        <v>Under 11s</v>
      </c>
      <c r="H607" s="385" t="s">
        <v>57</v>
      </c>
    </row>
    <row r="608" spans="1:8">
      <c r="A608" s="136">
        <f t="shared" si="47"/>
        <v>604</v>
      </c>
      <c r="B608" s="136" t="str">
        <f t="shared" si="44"/>
        <v>604:Hertford</v>
      </c>
      <c r="C608" s="382" t="s">
        <v>898</v>
      </c>
      <c r="D608" s="383" t="s">
        <v>99</v>
      </c>
      <c r="E608" s="384">
        <v>39552</v>
      </c>
      <c r="F608" s="378">
        <f t="shared" si="45"/>
        <v>10</v>
      </c>
      <c r="G608" s="378" t="str">
        <f t="shared" si="46"/>
        <v>Under 11s</v>
      </c>
      <c r="H608" s="385" t="s">
        <v>57</v>
      </c>
    </row>
    <row r="609" spans="1:8">
      <c r="A609" s="136">
        <f t="shared" si="47"/>
        <v>605</v>
      </c>
      <c r="B609" s="136" t="str">
        <f t="shared" si="44"/>
        <v>605:Hertford</v>
      </c>
      <c r="C609" s="382" t="s">
        <v>899</v>
      </c>
      <c r="D609" s="383" t="s">
        <v>99</v>
      </c>
      <c r="E609" s="384">
        <v>39617</v>
      </c>
      <c r="F609" s="378">
        <f t="shared" si="45"/>
        <v>10</v>
      </c>
      <c r="G609" s="378" t="str">
        <f t="shared" si="46"/>
        <v>Under 11s</v>
      </c>
      <c r="H609" s="385" t="s">
        <v>57</v>
      </c>
    </row>
    <row r="610" spans="1:8">
      <c r="A610" s="136">
        <f t="shared" si="47"/>
        <v>606</v>
      </c>
      <c r="B610" s="136" t="str">
        <f t="shared" si="44"/>
        <v>606:Hertford</v>
      </c>
      <c r="C610" s="382" t="s">
        <v>900</v>
      </c>
      <c r="D610" s="383" t="s">
        <v>99</v>
      </c>
      <c r="E610" s="384">
        <v>39431</v>
      </c>
      <c r="F610" s="378">
        <f t="shared" si="45"/>
        <v>10</v>
      </c>
      <c r="G610" s="378" t="str">
        <f t="shared" si="46"/>
        <v>Under 11s</v>
      </c>
      <c r="H610" s="385" t="s">
        <v>57</v>
      </c>
    </row>
    <row r="611" spans="1:8">
      <c r="A611" s="136">
        <f t="shared" si="47"/>
        <v>607</v>
      </c>
      <c r="B611" s="136" t="str">
        <f t="shared" si="44"/>
        <v>607:Hertford</v>
      </c>
      <c r="C611" s="382" t="s">
        <v>901</v>
      </c>
      <c r="D611" s="383" t="s">
        <v>99</v>
      </c>
      <c r="E611" s="384">
        <v>39395</v>
      </c>
      <c r="F611" s="378">
        <f t="shared" si="45"/>
        <v>10</v>
      </c>
      <c r="G611" s="378" t="str">
        <f t="shared" si="46"/>
        <v>Under 11s</v>
      </c>
      <c r="H611" s="385" t="s">
        <v>57</v>
      </c>
    </row>
    <row r="612" spans="1:8">
      <c r="A612" s="136">
        <f t="shared" si="47"/>
        <v>608</v>
      </c>
      <c r="B612" s="136" t="str">
        <f t="shared" si="44"/>
        <v>608:Hertford</v>
      </c>
      <c r="C612" s="382" t="s">
        <v>902</v>
      </c>
      <c r="D612" s="383" t="s">
        <v>99</v>
      </c>
      <c r="E612" s="384">
        <v>39334</v>
      </c>
      <c r="F612" s="378">
        <f t="shared" si="45"/>
        <v>10</v>
      </c>
      <c r="G612" s="378" t="str">
        <f t="shared" si="46"/>
        <v>Under 11s</v>
      </c>
      <c r="H612" s="385" t="s">
        <v>57</v>
      </c>
    </row>
    <row r="613" spans="1:8">
      <c r="A613" s="136">
        <f t="shared" si="47"/>
        <v>609</v>
      </c>
      <c r="B613" s="136" t="str">
        <f t="shared" si="44"/>
        <v>609:Hertford</v>
      </c>
      <c r="C613" s="382" t="s">
        <v>903</v>
      </c>
      <c r="D613" s="383" t="s">
        <v>99</v>
      </c>
      <c r="E613" s="384">
        <v>39064</v>
      </c>
      <c r="F613" s="378">
        <f t="shared" si="45"/>
        <v>11</v>
      </c>
      <c r="G613" s="378" t="str">
        <f t="shared" si="46"/>
        <v>Under 12s</v>
      </c>
      <c r="H613" s="385" t="s">
        <v>57</v>
      </c>
    </row>
    <row r="614" spans="1:8">
      <c r="A614" s="136">
        <f t="shared" si="47"/>
        <v>610</v>
      </c>
      <c r="B614" s="136" t="str">
        <f t="shared" si="44"/>
        <v>610:Hertford</v>
      </c>
      <c r="C614" s="382" t="s">
        <v>904</v>
      </c>
      <c r="D614" s="383" t="s">
        <v>99</v>
      </c>
      <c r="E614" s="384">
        <v>39258</v>
      </c>
      <c r="F614" s="378">
        <f t="shared" si="45"/>
        <v>11</v>
      </c>
      <c r="G614" s="378" t="str">
        <f t="shared" si="46"/>
        <v>Under 12s</v>
      </c>
      <c r="H614" s="385" t="s">
        <v>57</v>
      </c>
    </row>
    <row r="615" spans="1:8">
      <c r="A615" s="136">
        <f t="shared" si="47"/>
        <v>611</v>
      </c>
      <c r="B615" s="136" t="str">
        <f t="shared" si="44"/>
        <v>611:Hertford</v>
      </c>
      <c r="C615" s="382" t="s">
        <v>905</v>
      </c>
      <c r="D615" s="383" t="s">
        <v>99</v>
      </c>
      <c r="E615" s="384">
        <v>39024</v>
      </c>
      <c r="F615" s="378">
        <f t="shared" si="45"/>
        <v>11</v>
      </c>
      <c r="G615" s="378" t="str">
        <f t="shared" si="46"/>
        <v>Under 12s</v>
      </c>
      <c r="H615" s="385" t="s">
        <v>57</v>
      </c>
    </row>
    <row r="616" spans="1:8">
      <c r="A616" s="136">
        <f t="shared" si="47"/>
        <v>612</v>
      </c>
      <c r="B616" s="136" t="str">
        <f t="shared" si="44"/>
        <v>612:Hertford</v>
      </c>
      <c r="C616" s="382" t="s">
        <v>906</v>
      </c>
      <c r="D616" s="383" t="s">
        <v>99</v>
      </c>
      <c r="E616" s="384">
        <v>39114</v>
      </c>
      <c r="F616" s="378">
        <f t="shared" si="45"/>
        <v>11</v>
      </c>
      <c r="G616" s="378" t="str">
        <f t="shared" si="46"/>
        <v>Under 12s</v>
      </c>
      <c r="H616" s="385" t="s">
        <v>57</v>
      </c>
    </row>
    <row r="617" spans="1:8">
      <c r="A617" s="136">
        <f t="shared" si="47"/>
        <v>613</v>
      </c>
      <c r="B617" s="136" t="str">
        <f t="shared" si="44"/>
        <v>613:Hertford</v>
      </c>
      <c r="C617" s="382" t="s">
        <v>907</v>
      </c>
      <c r="D617" s="383" t="s">
        <v>99</v>
      </c>
      <c r="E617" s="384">
        <v>39056</v>
      </c>
      <c r="F617" s="378">
        <f t="shared" si="45"/>
        <v>11</v>
      </c>
      <c r="G617" s="378" t="str">
        <f t="shared" si="46"/>
        <v>Under 12s</v>
      </c>
      <c r="H617" s="385" t="s">
        <v>57</v>
      </c>
    </row>
    <row r="618" spans="1:8">
      <c r="A618" s="136">
        <f t="shared" si="47"/>
        <v>614</v>
      </c>
      <c r="B618" s="136" t="str">
        <f t="shared" si="44"/>
        <v>614:Hertford</v>
      </c>
      <c r="C618" s="382" t="s">
        <v>908</v>
      </c>
      <c r="D618" s="383" t="s">
        <v>99</v>
      </c>
      <c r="E618" s="384">
        <v>39149</v>
      </c>
      <c r="F618" s="378">
        <f t="shared" si="45"/>
        <v>11</v>
      </c>
      <c r="G618" s="378" t="str">
        <f t="shared" si="46"/>
        <v>Under 12s</v>
      </c>
      <c r="H618" s="385" t="s">
        <v>57</v>
      </c>
    </row>
    <row r="619" spans="1:8">
      <c r="A619" s="136">
        <f t="shared" si="47"/>
        <v>615</v>
      </c>
      <c r="B619" s="136" t="str">
        <f t="shared" si="44"/>
        <v>615:Hertford</v>
      </c>
      <c r="C619" s="382" t="s">
        <v>909</v>
      </c>
      <c r="D619" s="383" t="s">
        <v>99</v>
      </c>
      <c r="E619" s="384">
        <v>39027</v>
      </c>
      <c r="F619" s="378">
        <f t="shared" si="45"/>
        <v>11</v>
      </c>
      <c r="G619" s="378" t="str">
        <f t="shared" si="46"/>
        <v>Under 12s</v>
      </c>
      <c r="H619" s="385" t="s">
        <v>57</v>
      </c>
    </row>
    <row r="620" spans="1:8">
      <c r="A620" s="136">
        <f t="shared" si="47"/>
        <v>616</v>
      </c>
      <c r="B620" s="136" t="str">
        <f t="shared" si="44"/>
        <v>616:Hertford</v>
      </c>
      <c r="C620" s="382" t="s">
        <v>910</v>
      </c>
      <c r="D620" s="383" t="s">
        <v>99</v>
      </c>
      <c r="E620" s="384">
        <v>38856</v>
      </c>
      <c r="F620" s="378">
        <f t="shared" si="45"/>
        <v>12</v>
      </c>
      <c r="G620" s="378" t="str">
        <f t="shared" si="46"/>
        <v>Under 13s</v>
      </c>
      <c r="H620" s="385" t="s">
        <v>57</v>
      </c>
    </row>
    <row r="621" spans="1:8">
      <c r="A621" s="136">
        <f t="shared" si="47"/>
        <v>617</v>
      </c>
      <c r="B621" s="136" t="str">
        <f t="shared" si="44"/>
        <v>617:Hertford</v>
      </c>
      <c r="C621" s="382" t="s">
        <v>911</v>
      </c>
      <c r="D621" s="383" t="s">
        <v>99</v>
      </c>
      <c r="E621" s="384">
        <v>38562</v>
      </c>
      <c r="F621" s="378">
        <f t="shared" si="45"/>
        <v>12</v>
      </c>
      <c r="G621" s="378" t="str">
        <f t="shared" si="46"/>
        <v>Under 13s</v>
      </c>
      <c r="H621" s="385" t="s">
        <v>57</v>
      </c>
    </row>
    <row r="622" spans="1:8">
      <c r="A622" s="136">
        <f t="shared" si="47"/>
        <v>618</v>
      </c>
      <c r="B622" s="136" t="str">
        <f t="shared" si="44"/>
        <v>618:Hertford</v>
      </c>
      <c r="C622" s="382" t="s">
        <v>912</v>
      </c>
      <c r="D622" s="383" t="s">
        <v>99</v>
      </c>
      <c r="E622" s="384">
        <v>38821</v>
      </c>
      <c r="F622" s="378">
        <f t="shared" si="45"/>
        <v>12</v>
      </c>
      <c r="G622" s="378" t="str">
        <f t="shared" si="46"/>
        <v>Under 13s</v>
      </c>
      <c r="H622" s="385" t="s">
        <v>57</v>
      </c>
    </row>
    <row r="623" spans="1:8">
      <c r="A623" s="136">
        <f t="shared" si="47"/>
        <v>619</v>
      </c>
      <c r="B623" s="136" t="str">
        <f t="shared" si="44"/>
        <v>619:Hertford</v>
      </c>
      <c r="C623" s="382" t="s">
        <v>913</v>
      </c>
      <c r="D623" s="383" t="s">
        <v>123</v>
      </c>
      <c r="E623" s="384">
        <v>39638</v>
      </c>
      <c r="F623" s="378">
        <f t="shared" si="45"/>
        <v>9</v>
      </c>
      <c r="G623" s="378" t="str">
        <f t="shared" si="46"/>
        <v>9 Years</v>
      </c>
      <c r="H623" s="385" t="s">
        <v>57</v>
      </c>
    </row>
    <row r="624" spans="1:8">
      <c r="A624" s="136">
        <f t="shared" si="47"/>
        <v>620</v>
      </c>
      <c r="B624" s="136" t="str">
        <f t="shared" si="44"/>
        <v>620:Hertford</v>
      </c>
      <c r="C624" s="382" t="s">
        <v>914</v>
      </c>
      <c r="D624" s="383" t="s">
        <v>123</v>
      </c>
      <c r="E624" s="384">
        <v>39751</v>
      </c>
      <c r="F624" s="378">
        <f t="shared" si="45"/>
        <v>9</v>
      </c>
      <c r="G624" s="378" t="str">
        <f t="shared" si="46"/>
        <v>9 Years</v>
      </c>
      <c r="H624" s="385" t="s">
        <v>57</v>
      </c>
    </row>
    <row r="625" spans="1:8">
      <c r="A625" s="136">
        <f t="shared" si="47"/>
        <v>621</v>
      </c>
      <c r="B625" s="136" t="str">
        <f t="shared" si="44"/>
        <v>621:Hertford</v>
      </c>
      <c r="C625" s="382" t="s">
        <v>915</v>
      </c>
      <c r="D625" s="383" t="s">
        <v>123</v>
      </c>
      <c r="E625" s="384">
        <v>39768</v>
      </c>
      <c r="F625" s="378">
        <f t="shared" si="45"/>
        <v>9</v>
      </c>
      <c r="G625" s="378" t="str">
        <f t="shared" si="46"/>
        <v>9 Years</v>
      </c>
      <c r="H625" s="385" t="s">
        <v>57</v>
      </c>
    </row>
    <row r="626" spans="1:8">
      <c r="A626" s="136">
        <f t="shared" si="47"/>
        <v>622</v>
      </c>
      <c r="B626" s="136" t="str">
        <f t="shared" si="44"/>
        <v>622:Hertford</v>
      </c>
      <c r="C626" s="382" t="s">
        <v>916</v>
      </c>
      <c r="D626" s="383" t="s">
        <v>123</v>
      </c>
      <c r="E626" s="384">
        <v>39689</v>
      </c>
      <c r="F626" s="378">
        <f t="shared" si="45"/>
        <v>9</v>
      </c>
      <c r="G626" s="378" t="str">
        <f t="shared" si="46"/>
        <v>9 Years</v>
      </c>
      <c r="H626" s="385" t="s">
        <v>57</v>
      </c>
    </row>
    <row r="627" spans="1:8">
      <c r="A627" s="136">
        <f t="shared" si="47"/>
        <v>623</v>
      </c>
      <c r="B627" s="136" t="str">
        <f t="shared" si="44"/>
        <v>623:Hertford</v>
      </c>
      <c r="C627" s="382" t="s">
        <v>917</v>
      </c>
      <c r="D627" s="383" t="s">
        <v>123</v>
      </c>
      <c r="E627" s="384">
        <v>39830</v>
      </c>
      <c r="F627" s="378">
        <f t="shared" si="45"/>
        <v>9</v>
      </c>
      <c r="G627" s="378" t="str">
        <f t="shared" si="46"/>
        <v>9 Years</v>
      </c>
      <c r="H627" s="385" t="s">
        <v>57</v>
      </c>
    </row>
    <row r="628" spans="1:8">
      <c r="A628" s="136">
        <f t="shared" si="47"/>
        <v>624</v>
      </c>
      <c r="B628" s="136" t="str">
        <f t="shared" si="44"/>
        <v>624:Hertford</v>
      </c>
      <c r="C628" s="382" t="s">
        <v>918</v>
      </c>
      <c r="D628" s="383" t="s">
        <v>123</v>
      </c>
      <c r="E628" s="384">
        <v>39270</v>
      </c>
      <c r="F628" s="378">
        <f t="shared" si="45"/>
        <v>10</v>
      </c>
      <c r="G628" s="378" t="str">
        <f t="shared" si="46"/>
        <v>Under 11s</v>
      </c>
      <c r="H628" s="385" t="s">
        <v>57</v>
      </c>
    </row>
    <row r="629" spans="1:8">
      <c r="A629" s="136">
        <f t="shared" si="47"/>
        <v>625</v>
      </c>
      <c r="B629" s="136" t="str">
        <f t="shared" si="44"/>
        <v>625:Hertford</v>
      </c>
      <c r="C629" s="382" t="s">
        <v>919</v>
      </c>
      <c r="D629" s="383" t="s">
        <v>123</v>
      </c>
      <c r="E629" s="384">
        <v>39539</v>
      </c>
      <c r="F629" s="378">
        <f t="shared" si="45"/>
        <v>10</v>
      </c>
      <c r="G629" s="378" t="str">
        <f t="shared" si="46"/>
        <v>Under 11s</v>
      </c>
      <c r="H629" s="385" t="s">
        <v>57</v>
      </c>
    </row>
    <row r="630" spans="1:8">
      <c r="A630" s="136">
        <f t="shared" si="47"/>
        <v>626</v>
      </c>
      <c r="B630" s="136" t="str">
        <f t="shared" si="44"/>
        <v>626:Hertford</v>
      </c>
      <c r="C630" s="382" t="s">
        <v>920</v>
      </c>
      <c r="D630" s="383" t="s">
        <v>123</v>
      </c>
      <c r="E630" s="384">
        <v>39281</v>
      </c>
      <c r="F630" s="378">
        <f t="shared" si="45"/>
        <v>10</v>
      </c>
      <c r="G630" s="378" t="str">
        <f t="shared" si="46"/>
        <v>Under 11s</v>
      </c>
      <c r="H630" s="385" t="s">
        <v>57</v>
      </c>
    </row>
    <row r="631" spans="1:8">
      <c r="A631" s="136">
        <f t="shared" si="47"/>
        <v>627</v>
      </c>
      <c r="B631" s="136" t="str">
        <f t="shared" si="44"/>
        <v>627:Hertford</v>
      </c>
      <c r="C631" s="382" t="s">
        <v>921</v>
      </c>
      <c r="D631" s="383" t="s">
        <v>123</v>
      </c>
      <c r="E631" s="384">
        <v>39380</v>
      </c>
      <c r="F631" s="378">
        <f t="shared" si="45"/>
        <v>10</v>
      </c>
      <c r="G631" s="378" t="str">
        <f t="shared" si="46"/>
        <v>Under 11s</v>
      </c>
      <c r="H631" s="385" t="s">
        <v>57</v>
      </c>
    </row>
    <row r="632" spans="1:8">
      <c r="A632" s="136">
        <f t="shared" si="47"/>
        <v>628</v>
      </c>
      <c r="B632" s="136" t="str">
        <f t="shared" si="44"/>
        <v>628:Hertford</v>
      </c>
      <c r="C632" s="382" t="s">
        <v>922</v>
      </c>
      <c r="D632" s="383" t="s">
        <v>123</v>
      </c>
      <c r="E632" s="384">
        <v>39267</v>
      </c>
      <c r="F632" s="378">
        <f t="shared" si="45"/>
        <v>10</v>
      </c>
      <c r="G632" s="378" t="str">
        <f t="shared" si="46"/>
        <v>Under 11s</v>
      </c>
      <c r="H632" s="385" t="s">
        <v>57</v>
      </c>
    </row>
    <row r="633" spans="1:8">
      <c r="A633" s="136">
        <f t="shared" si="47"/>
        <v>629</v>
      </c>
      <c r="B633" s="136" t="str">
        <f t="shared" si="44"/>
        <v>629:Hertford</v>
      </c>
      <c r="C633" s="382" t="s">
        <v>923</v>
      </c>
      <c r="D633" s="383" t="s">
        <v>123</v>
      </c>
      <c r="E633" s="384">
        <v>39360</v>
      </c>
      <c r="F633" s="378">
        <f t="shared" si="45"/>
        <v>10</v>
      </c>
      <c r="G633" s="378" t="str">
        <f t="shared" si="46"/>
        <v>Under 11s</v>
      </c>
      <c r="H633" s="385" t="s">
        <v>57</v>
      </c>
    </row>
    <row r="634" spans="1:8">
      <c r="A634" s="136">
        <f t="shared" si="47"/>
        <v>630</v>
      </c>
      <c r="B634" s="136" t="str">
        <f t="shared" si="44"/>
        <v>630:Hertford</v>
      </c>
      <c r="C634" s="382" t="s">
        <v>924</v>
      </c>
      <c r="D634" s="383" t="s">
        <v>123</v>
      </c>
      <c r="E634" s="384">
        <v>39282</v>
      </c>
      <c r="F634" s="378">
        <f t="shared" si="45"/>
        <v>10</v>
      </c>
      <c r="G634" s="378" t="str">
        <f t="shared" si="46"/>
        <v>Under 11s</v>
      </c>
      <c r="H634" s="385" t="s">
        <v>57</v>
      </c>
    </row>
    <row r="635" spans="1:8">
      <c r="A635" s="136">
        <f t="shared" si="47"/>
        <v>631</v>
      </c>
      <c r="B635" s="136" t="str">
        <f t="shared" si="44"/>
        <v>631:Hertford</v>
      </c>
      <c r="C635" s="382" t="s">
        <v>925</v>
      </c>
      <c r="D635" s="383" t="s">
        <v>123</v>
      </c>
      <c r="E635" s="384">
        <v>39282</v>
      </c>
      <c r="F635" s="378">
        <f t="shared" si="45"/>
        <v>10</v>
      </c>
      <c r="G635" s="378" t="str">
        <f t="shared" si="46"/>
        <v>Under 11s</v>
      </c>
      <c r="H635" s="385" t="s">
        <v>57</v>
      </c>
    </row>
    <row r="636" spans="1:8">
      <c r="A636" s="136">
        <f t="shared" si="47"/>
        <v>632</v>
      </c>
      <c r="B636" s="136" t="str">
        <f t="shared" si="44"/>
        <v>632:Hertford</v>
      </c>
      <c r="C636" s="382" t="s">
        <v>926</v>
      </c>
      <c r="D636" s="383" t="s">
        <v>123</v>
      </c>
      <c r="E636" s="384">
        <v>39198</v>
      </c>
      <c r="F636" s="378">
        <f t="shared" si="45"/>
        <v>11</v>
      </c>
      <c r="G636" s="378" t="str">
        <f t="shared" si="46"/>
        <v>Under 12s</v>
      </c>
      <c r="H636" s="385" t="s">
        <v>57</v>
      </c>
    </row>
    <row r="637" spans="1:8">
      <c r="A637" s="136">
        <f t="shared" si="47"/>
        <v>633</v>
      </c>
      <c r="B637" s="136" t="str">
        <f t="shared" si="44"/>
        <v>633:Hertford</v>
      </c>
      <c r="C637" s="382" t="s">
        <v>927</v>
      </c>
      <c r="D637" s="383" t="s">
        <v>123</v>
      </c>
      <c r="E637" s="384">
        <v>39139</v>
      </c>
      <c r="F637" s="378">
        <f t="shared" si="45"/>
        <v>11</v>
      </c>
      <c r="G637" s="378" t="str">
        <f t="shared" si="46"/>
        <v>Under 12s</v>
      </c>
      <c r="H637" s="385" t="s">
        <v>57</v>
      </c>
    </row>
    <row r="638" spans="1:8">
      <c r="A638" s="136">
        <f t="shared" si="47"/>
        <v>634</v>
      </c>
      <c r="B638" s="136" t="str">
        <f t="shared" si="44"/>
        <v>634:Hertford</v>
      </c>
      <c r="C638" s="382" t="s">
        <v>928</v>
      </c>
      <c r="D638" s="383" t="s">
        <v>123</v>
      </c>
      <c r="E638" s="384">
        <v>39146</v>
      </c>
      <c r="F638" s="378">
        <f t="shared" si="45"/>
        <v>11</v>
      </c>
      <c r="G638" s="378" t="str">
        <f t="shared" si="46"/>
        <v>Under 12s</v>
      </c>
      <c r="H638" s="385" t="s">
        <v>57</v>
      </c>
    </row>
    <row r="639" spans="1:8">
      <c r="A639" s="136">
        <f t="shared" si="47"/>
        <v>635</v>
      </c>
      <c r="B639" s="136" t="str">
        <f t="shared" si="44"/>
        <v>635:Hertford</v>
      </c>
      <c r="C639" s="382" t="s">
        <v>929</v>
      </c>
      <c r="D639" s="383" t="s">
        <v>123</v>
      </c>
      <c r="E639" s="384">
        <v>39057</v>
      </c>
      <c r="F639" s="378">
        <f t="shared" si="45"/>
        <v>11</v>
      </c>
      <c r="G639" s="378" t="str">
        <f t="shared" si="46"/>
        <v>Under 12s</v>
      </c>
      <c r="H639" s="385" t="s">
        <v>57</v>
      </c>
    </row>
    <row r="640" spans="1:8">
      <c r="A640" s="136">
        <f t="shared" si="47"/>
        <v>636</v>
      </c>
      <c r="B640" s="136" t="str">
        <f t="shared" si="44"/>
        <v>636:Hertford</v>
      </c>
      <c r="C640" s="382" t="s">
        <v>930</v>
      </c>
      <c r="D640" s="383" t="s">
        <v>123</v>
      </c>
      <c r="E640" s="384">
        <v>38953</v>
      </c>
      <c r="F640" s="378">
        <f t="shared" si="45"/>
        <v>11</v>
      </c>
      <c r="G640" s="378" t="str">
        <f t="shared" si="46"/>
        <v>Under 12s</v>
      </c>
      <c r="H640" s="385" t="s">
        <v>57</v>
      </c>
    </row>
    <row r="641" spans="1:8">
      <c r="A641" s="136">
        <f t="shared" si="47"/>
        <v>637</v>
      </c>
      <c r="B641" s="136" t="str">
        <f t="shared" si="44"/>
        <v>637:Hertford</v>
      </c>
      <c r="C641" s="382" t="s">
        <v>931</v>
      </c>
      <c r="D641" s="383" t="s">
        <v>123</v>
      </c>
      <c r="E641" s="384">
        <v>38555</v>
      </c>
      <c r="F641" s="378">
        <f t="shared" si="45"/>
        <v>12</v>
      </c>
      <c r="G641" s="378" t="str">
        <f t="shared" si="46"/>
        <v>Under 13s</v>
      </c>
      <c r="H641" s="385" t="s">
        <v>57</v>
      </c>
    </row>
    <row r="642" spans="1:8">
      <c r="A642" s="136">
        <f t="shared" si="47"/>
        <v>638</v>
      </c>
      <c r="B642" s="136" t="str">
        <f t="shared" si="44"/>
        <v>638:Hertford</v>
      </c>
      <c r="C642" s="382" t="s">
        <v>932</v>
      </c>
      <c r="D642" s="383" t="s">
        <v>123</v>
      </c>
      <c r="E642" s="384">
        <v>38579</v>
      </c>
      <c r="F642" s="378">
        <f t="shared" si="45"/>
        <v>12</v>
      </c>
      <c r="G642" s="378" t="str">
        <f t="shared" si="46"/>
        <v>Under 13s</v>
      </c>
      <c r="H642" s="385" t="s">
        <v>57</v>
      </c>
    </row>
    <row r="643" spans="1:8">
      <c r="A643" s="136">
        <f t="shared" si="47"/>
        <v>639</v>
      </c>
      <c r="B643" s="136" t="str">
        <f t="shared" si="44"/>
        <v>639:Hertford</v>
      </c>
      <c r="C643" s="382" t="s">
        <v>933</v>
      </c>
      <c r="D643" s="383" t="s">
        <v>123</v>
      </c>
      <c r="E643" s="384">
        <v>38890</v>
      </c>
      <c r="F643" s="378">
        <f t="shared" si="45"/>
        <v>12</v>
      </c>
      <c r="G643" s="378" t="str">
        <f t="shared" si="46"/>
        <v>Under 13s</v>
      </c>
      <c r="H643" s="385" t="s">
        <v>57</v>
      </c>
    </row>
    <row r="644" spans="1:8">
      <c r="A644" s="136">
        <f t="shared" si="47"/>
        <v>640</v>
      </c>
      <c r="B644" s="136" t="str">
        <f t="shared" si="44"/>
        <v>640:Hertford</v>
      </c>
      <c r="C644" s="382" t="s">
        <v>934</v>
      </c>
      <c r="D644" s="383" t="s">
        <v>123</v>
      </c>
      <c r="E644" s="384">
        <v>38535</v>
      </c>
      <c r="F644" s="378">
        <f t="shared" si="45"/>
        <v>12</v>
      </c>
      <c r="G644" s="378" t="str">
        <f t="shared" si="46"/>
        <v>Under 13s</v>
      </c>
      <c r="H644" s="385" t="s">
        <v>57</v>
      </c>
    </row>
    <row r="645" spans="1:8">
      <c r="A645" s="136">
        <f t="shared" si="47"/>
        <v>641</v>
      </c>
      <c r="B645" s="136" t="str">
        <f t="shared" si="44"/>
        <v>641:Hertford</v>
      </c>
      <c r="C645" s="382" t="s">
        <v>935</v>
      </c>
      <c r="D645" s="383" t="s">
        <v>123</v>
      </c>
      <c r="E645" s="384">
        <v>38668</v>
      </c>
      <c r="F645" s="378">
        <f t="shared" si="45"/>
        <v>12</v>
      </c>
      <c r="G645" s="378" t="str">
        <f t="shared" si="46"/>
        <v>Under 13s</v>
      </c>
      <c r="H645" s="385" t="s">
        <v>57</v>
      </c>
    </row>
    <row r="646" spans="1:8">
      <c r="A646" s="136">
        <f t="shared" si="47"/>
        <v>642</v>
      </c>
      <c r="B646" s="136" t="str">
        <f t="shared" si="44"/>
        <v>642:Hertford</v>
      </c>
      <c r="C646" s="382" t="s">
        <v>936</v>
      </c>
      <c r="D646" s="383" t="s">
        <v>123</v>
      </c>
      <c r="E646" s="384">
        <v>38657</v>
      </c>
      <c r="F646" s="378">
        <f t="shared" si="45"/>
        <v>12</v>
      </c>
      <c r="G646" s="378" t="str">
        <f t="shared" si="46"/>
        <v>Under 13s</v>
      </c>
      <c r="H646" s="385" t="s">
        <v>57</v>
      </c>
    </row>
    <row r="647" spans="1:8">
      <c r="A647" s="136">
        <f t="shared" si="47"/>
        <v>643</v>
      </c>
      <c r="B647" s="136" t="str">
        <f t="shared" si="44"/>
        <v>643:Hertford</v>
      </c>
      <c r="C647" s="382" t="s">
        <v>937</v>
      </c>
      <c r="D647" s="383" t="s">
        <v>123</v>
      </c>
      <c r="E647" s="384">
        <v>38680</v>
      </c>
      <c r="F647" s="378">
        <f t="shared" si="45"/>
        <v>12</v>
      </c>
      <c r="G647" s="378" t="str">
        <f t="shared" si="46"/>
        <v>Under 13s</v>
      </c>
      <c r="H647" s="385" t="s">
        <v>57</v>
      </c>
    </row>
    <row r="648" spans="1:8">
      <c r="A648" s="136">
        <f t="shared" si="47"/>
        <v>644</v>
      </c>
      <c r="B648" s="136" t="str">
        <f t="shared" si="44"/>
        <v>644:Hertford</v>
      </c>
      <c r="C648" s="382" t="s">
        <v>938</v>
      </c>
      <c r="D648" s="383" t="s">
        <v>123</v>
      </c>
      <c r="E648" s="384">
        <v>38816</v>
      </c>
      <c r="F648" s="378">
        <f t="shared" si="45"/>
        <v>12</v>
      </c>
      <c r="G648" s="378" t="str">
        <f t="shared" si="46"/>
        <v>Under 13s</v>
      </c>
      <c r="H648" s="385" t="s">
        <v>57</v>
      </c>
    </row>
    <row r="649" spans="1:8">
      <c r="A649" s="136">
        <f t="shared" si="47"/>
        <v>645</v>
      </c>
      <c r="B649" s="136" t="str">
        <f t="shared" ref="B649:B712" si="48">TEXT(A649, "#0") &amp; ":" &amp; TRIM(H649)</f>
        <v>645:Hitchin</v>
      </c>
      <c r="C649" s="382" t="s">
        <v>939</v>
      </c>
      <c r="D649" s="383" t="s">
        <v>99</v>
      </c>
      <c r="E649" s="384" t="s">
        <v>940</v>
      </c>
      <c r="F649" s="378">
        <f t="shared" ref="F649:F712" si="49">IF(TRIM(E649)="",0,IF(AgeAtDate=0,0,IF(E649=0,0,IF(COUNTBLANK(E649)=1,"",DATEDIF(E649,AgeAtDate,"y")))))</f>
        <v>12</v>
      </c>
      <c r="G649" s="378" t="str">
        <f t="shared" ref="G649:G712" si="50">IF(ISBLANK(E649),"",IF(HSL_Format="Majors",IF(F649 &lt; 9, "To Young", IF(F649 &gt; 15, VLOOKUP(99,MajorsAGRev, 2,0),VLOOKUP(F649,MajorsAGRev, 2,0))), IF(F649 &lt; 9, "To Young", IF(F649&gt;12, "To Old", VLOOKUP(F649,PeanutsAGRev,2,0)))))</f>
        <v>Under 13s</v>
      </c>
      <c r="H649" s="385" t="s">
        <v>59</v>
      </c>
    </row>
    <row r="650" spans="1:8">
      <c r="A650" s="136">
        <f t="shared" ref="A650:A713" si="51">A649+1</f>
        <v>646</v>
      </c>
      <c r="B650" s="136" t="str">
        <f t="shared" si="48"/>
        <v>646:Hitchin</v>
      </c>
      <c r="C650" s="382" t="s">
        <v>941</v>
      </c>
      <c r="D650" s="383" t="s">
        <v>99</v>
      </c>
      <c r="E650" s="384" t="s">
        <v>942</v>
      </c>
      <c r="F650" s="378">
        <f t="shared" si="49"/>
        <v>12</v>
      </c>
      <c r="G650" s="378" t="str">
        <f t="shared" si="50"/>
        <v>Under 13s</v>
      </c>
      <c r="H650" s="385" t="s">
        <v>59</v>
      </c>
    </row>
    <row r="651" spans="1:8">
      <c r="A651" s="136">
        <f t="shared" si="51"/>
        <v>647</v>
      </c>
      <c r="B651" s="136" t="str">
        <f t="shared" si="48"/>
        <v>647:Hitchin</v>
      </c>
      <c r="C651" s="382" t="s">
        <v>943</v>
      </c>
      <c r="D651" s="383" t="s">
        <v>99</v>
      </c>
      <c r="E651" s="384" t="s">
        <v>944</v>
      </c>
      <c r="F651" s="378">
        <f t="shared" si="49"/>
        <v>12</v>
      </c>
      <c r="G651" s="378" t="str">
        <f t="shared" si="50"/>
        <v>Under 13s</v>
      </c>
      <c r="H651" s="385" t="s">
        <v>59</v>
      </c>
    </row>
    <row r="652" spans="1:8">
      <c r="A652" s="136">
        <f t="shared" si="51"/>
        <v>648</v>
      </c>
      <c r="B652" s="136" t="str">
        <f t="shared" si="48"/>
        <v>648:Hitchin</v>
      </c>
      <c r="C652" s="382" t="s">
        <v>945</v>
      </c>
      <c r="D652" s="383" t="s">
        <v>99</v>
      </c>
      <c r="E652" s="384" t="s">
        <v>946</v>
      </c>
      <c r="F652" s="378">
        <f t="shared" si="49"/>
        <v>12</v>
      </c>
      <c r="G652" s="378" t="str">
        <f t="shared" si="50"/>
        <v>Under 13s</v>
      </c>
      <c r="H652" s="385" t="s">
        <v>59</v>
      </c>
    </row>
    <row r="653" spans="1:8">
      <c r="A653" s="136">
        <f t="shared" si="51"/>
        <v>649</v>
      </c>
      <c r="B653" s="136" t="str">
        <f t="shared" si="48"/>
        <v>649:Hitchin</v>
      </c>
      <c r="C653" s="382" t="s">
        <v>947</v>
      </c>
      <c r="D653" s="383" t="s">
        <v>99</v>
      </c>
      <c r="E653" s="384" t="s">
        <v>948</v>
      </c>
      <c r="F653" s="378">
        <f t="shared" si="49"/>
        <v>12</v>
      </c>
      <c r="G653" s="378" t="str">
        <f t="shared" si="50"/>
        <v>Under 13s</v>
      </c>
      <c r="H653" s="385" t="s">
        <v>59</v>
      </c>
    </row>
    <row r="654" spans="1:8">
      <c r="A654" s="136">
        <f t="shared" si="51"/>
        <v>650</v>
      </c>
      <c r="B654" s="136" t="str">
        <f t="shared" si="48"/>
        <v>650:Hitchin</v>
      </c>
      <c r="C654" s="382" t="s">
        <v>949</v>
      </c>
      <c r="D654" s="383" t="s">
        <v>99</v>
      </c>
      <c r="E654" s="384" t="s">
        <v>950</v>
      </c>
      <c r="F654" s="378">
        <f t="shared" si="49"/>
        <v>12</v>
      </c>
      <c r="G654" s="378" t="str">
        <f t="shared" si="50"/>
        <v>Under 13s</v>
      </c>
      <c r="H654" s="385" t="s">
        <v>59</v>
      </c>
    </row>
    <row r="655" spans="1:8">
      <c r="A655" s="136">
        <f t="shared" si="51"/>
        <v>651</v>
      </c>
      <c r="B655" s="136" t="str">
        <f t="shared" si="48"/>
        <v>651:Hitchin</v>
      </c>
      <c r="C655" s="382" t="s">
        <v>951</v>
      </c>
      <c r="D655" s="383" t="s">
        <v>99</v>
      </c>
      <c r="E655" s="384" t="s">
        <v>952</v>
      </c>
      <c r="F655" s="378">
        <f t="shared" si="49"/>
        <v>12</v>
      </c>
      <c r="G655" s="378" t="str">
        <f t="shared" si="50"/>
        <v>Under 13s</v>
      </c>
      <c r="H655" s="385" t="s">
        <v>59</v>
      </c>
    </row>
    <row r="656" spans="1:8">
      <c r="A656" s="136">
        <f t="shared" si="51"/>
        <v>652</v>
      </c>
      <c r="B656" s="136" t="str">
        <f t="shared" si="48"/>
        <v>652:Hitchin</v>
      </c>
      <c r="C656" s="382" t="s">
        <v>953</v>
      </c>
      <c r="D656" s="383" t="s">
        <v>99</v>
      </c>
      <c r="E656" s="384" t="s">
        <v>954</v>
      </c>
      <c r="F656" s="378">
        <f t="shared" si="49"/>
        <v>11</v>
      </c>
      <c r="G656" s="378" t="str">
        <f t="shared" si="50"/>
        <v>Under 12s</v>
      </c>
      <c r="H656" s="385" t="s">
        <v>59</v>
      </c>
    </row>
    <row r="657" spans="1:8">
      <c r="A657" s="136">
        <f t="shared" si="51"/>
        <v>653</v>
      </c>
      <c r="B657" s="136" t="str">
        <f t="shared" si="48"/>
        <v>653:Hitchin</v>
      </c>
      <c r="C657" s="382" t="s">
        <v>955</v>
      </c>
      <c r="D657" s="383" t="s">
        <v>99</v>
      </c>
      <c r="E657" s="384" t="s">
        <v>956</v>
      </c>
      <c r="F657" s="378">
        <f t="shared" si="49"/>
        <v>11</v>
      </c>
      <c r="G657" s="378" t="str">
        <f t="shared" si="50"/>
        <v>Under 12s</v>
      </c>
      <c r="H657" s="385" t="s">
        <v>59</v>
      </c>
    </row>
    <row r="658" spans="1:8">
      <c r="A658" s="136">
        <f t="shared" si="51"/>
        <v>654</v>
      </c>
      <c r="B658" s="136" t="str">
        <f t="shared" si="48"/>
        <v>654:Hitchin</v>
      </c>
      <c r="C658" s="382" t="s">
        <v>957</v>
      </c>
      <c r="D658" s="383" t="s">
        <v>99</v>
      </c>
      <c r="E658" s="384" t="s">
        <v>958</v>
      </c>
      <c r="F658" s="378">
        <f t="shared" si="49"/>
        <v>11</v>
      </c>
      <c r="G658" s="378" t="str">
        <f t="shared" si="50"/>
        <v>Under 12s</v>
      </c>
      <c r="H658" s="385" t="s">
        <v>59</v>
      </c>
    </row>
    <row r="659" spans="1:8">
      <c r="A659" s="136">
        <f t="shared" si="51"/>
        <v>655</v>
      </c>
      <c r="B659" s="136" t="str">
        <f t="shared" si="48"/>
        <v>655:Hitchin</v>
      </c>
      <c r="C659" s="382" t="s">
        <v>959</v>
      </c>
      <c r="D659" s="383" t="s">
        <v>99</v>
      </c>
      <c r="E659" s="384" t="s">
        <v>960</v>
      </c>
      <c r="F659" s="378">
        <f t="shared" si="49"/>
        <v>11</v>
      </c>
      <c r="G659" s="378" t="str">
        <f t="shared" si="50"/>
        <v>Under 12s</v>
      </c>
      <c r="H659" s="385" t="s">
        <v>59</v>
      </c>
    </row>
    <row r="660" spans="1:8">
      <c r="A660" s="136">
        <f t="shared" si="51"/>
        <v>656</v>
      </c>
      <c r="B660" s="136" t="str">
        <f t="shared" si="48"/>
        <v>656:Hitchin</v>
      </c>
      <c r="C660" s="382" t="s">
        <v>961</v>
      </c>
      <c r="D660" s="383" t="s">
        <v>99</v>
      </c>
      <c r="E660" s="384" t="s">
        <v>962</v>
      </c>
      <c r="F660" s="378">
        <f t="shared" si="49"/>
        <v>11</v>
      </c>
      <c r="G660" s="378" t="str">
        <f t="shared" si="50"/>
        <v>Under 12s</v>
      </c>
      <c r="H660" s="385" t="s">
        <v>59</v>
      </c>
    </row>
    <row r="661" spans="1:8">
      <c r="A661" s="136">
        <f t="shared" si="51"/>
        <v>657</v>
      </c>
      <c r="B661" s="136" t="str">
        <f t="shared" si="48"/>
        <v>657:Hitchin</v>
      </c>
      <c r="C661" s="382" t="s">
        <v>963</v>
      </c>
      <c r="D661" s="383" t="s">
        <v>99</v>
      </c>
      <c r="E661" s="384" t="s">
        <v>964</v>
      </c>
      <c r="F661" s="378">
        <f t="shared" si="49"/>
        <v>11</v>
      </c>
      <c r="G661" s="378" t="str">
        <f t="shared" si="50"/>
        <v>Under 12s</v>
      </c>
      <c r="H661" s="385" t="s">
        <v>59</v>
      </c>
    </row>
    <row r="662" spans="1:8">
      <c r="A662" s="136">
        <f t="shared" si="51"/>
        <v>658</v>
      </c>
      <c r="B662" s="136" t="str">
        <f t="shared" si="48"/>
        <v>658:Hitchin</v>
      </c>
      <c r="C662" s="382" t="s">
        <v>491</v>
      </c>
      <c r="D662" s="383" t="s">
        <v>99</v>
      </c>
      <c r="E662" s="384" t="s">
        <v>965</v>
      </c>
      <c r="F662" s="378">
        <f t="shared" si="49"/>
        <v>11</v>
      </c>
      <c r="G662" s="378" t="str">
        <f t="shared" si="50"/>
        <v>Under 12s</v>
      </c>
      <c r="H662" s="385" t="s">
        <v>59</v>
      </c>
    </row>
    <row r="663" spans="1:8">
      <c r="A663" s="136">
        <f t="shared" si="51"/>
        <v>659</v>
      </c>
      <c r="B663" s="136" t="str">
        <f t="shared" si="48"/>
        <v>659:Hitchin</v>
      </c>
      <c r="C663" s="382" t="s">
        <v>966</v>
      </c>
      <c r="D663" s="383" t="s">
        <v>99</v>
      </c>
      <c r="E663" s="384" t="s">
        <v>967</v>
      </c>
      <c r="F663" s="378">
        <f t="shared" si="49"/>
        <v>11</v>
      </c>
      <c r="G663" s="378" t="str">
        <f t="shared" si="50"/>
        <v>Under 12s</v>
      </c>
      <c r="H663" s="385" t="s">
        <v>59</v>
      </c>
    </row>
    <row r="664" spans="1:8">
      <c r="A664" s="136">
        <f t="shared" si="51"/>
        <v>660</v>
      </c>
      <c r="B664" s="136" t="str">
        <f t="shared" si="48"/>
        <v>660:Hitchin</v>
      </c>
      <c r="C664" s="382" t="s">
        <v>968</v>
      </c>
      <c r="D664" s="383" t="s">
        <v>99</v>
      </c>
      <c r="E664" s="384" t="s">
        <v>969</v>
      </c>
      <c r="F664" s="378">
        <f t="shared" si="49"/>
        <v>11</v>
      </c>
      <c r="G664" s="378" t="str">
        <f t="shared" si="50"/>
        <v>Under 12s</v>
      </c>
      <c r="H664" s="385" t="s">
        <v>59</v>
      </c>
    </row>
    <row r="665" spans="1:8">
      <c r="A665" s="136">
        <f t="shared" si="51"/>
        <v>661</v>
      </c>
      <c r="B665" s="136" t="str">
        <f t="shared" si="48"/>
        <v>661:Hitchin</v>
      </c>
      <c r="C665" s="382" t="s">
        <v>970</v>
      </c>
      <c r="D665" s="383" t="s">
        <v>99</v>
      </c>
      <c r="E665" s="384" t="s">
        <v>971</v>
      </c>
      <c r="F665" s="378">
        <f t="shared" si="49"/>
        <v>11</v>
      </c>
      <c r="G665" s="378" t="str">
        <f t="shared" si="50"/>
        <v>Under 12s</v>
      </c>
      <c r="H665" s="385" t="s">
        <v>59</v>
      </c>
    </row>
    <row r="666" spans="1:8">
      <c r="A666" s="136">
        <f t="shared" si="51"/>
        <v>662</v>
      </c>
      <c r="B666" s="136" t="str">
        <f t="shared" si="48"/>
        <v>662:Hitchin</v>
      </c>
      <c r="C666" s="382" t="s">
        <v>972</v>
      </c>
      <c r="D666" s="383" t="s">
        <v>99</v>
      </c>
      <c r="E666" s="384" t="s">
        <v>973</v>
      </c>
      <c r="F666" s="378">
        <f t="shared" si="49"/>
        <v>11</v>
      </c>
      <c r="G666" s="378" t="str">
        <f t="shared" si="50"/>
        <v>Under 12s</v>
      </c>
      <c r="H666" s="385" t="s">
        <v>59</v>
      </c>
    </row>
    <row r="667" spans="1:8">
      <c r="A667" s="136">
        <f t="shared" si="51"/>
        <v>663</v>
      </c>
      <c r="B667" s="136" t="str">
        <f t="shared" si="48"/>
        <v>663:Hitchin</v>
      </c>
      <c r="C667" s="382" t="s">
        <v>974</v>
      </c>
      <c r="D667" s="383" t="s">
        <v>99</v>
      </c>
      <c r="E667" s="384" t="s">
        <v>975</v>
      </c>
      <c r="F667" s="378">
        <f t="shared" si="49"/>
        <v>11</v>
      </c>
      <c r="G667" s="378" t="str">
        <f t="shared" si="50"/>
        <v>Under 12s</v>
      </c>
      <c r="H667" s="385" t="s">
        <v>59</v>
      </c>
    </row>
    <row r="668" spans="1:8">
      <c r="A668" s="136">
        <f t="shared" si="51"/>
        <v>664</v>
      </c>
      <c r="B668" s="136" t="str">
        <f t="shared" si="48"/>
        <v>664:Hitchin</v>
      </c>
      <c r="C668" s="382" t="s">
        <v>976</v>
      </c>
      <c r="D668" s="383" t="s">
        <v>99</v>
      </c>
      <c r="E668" s="384" t="s">
        <v>977</v>
      </c>
      <c r="F668" s="378">
        <f t="shared" si="49"/>
        <v>11</v>
      </c>
      <c r="G668" s="378" t="str">
        <f t="shared" si="50"/>
        <v>Under 12s</v>
      </c>
      <c r="H668" s="385" t="s">
        <v>59</v>
      </c>
    </row>
    <row r="669" spans="1:8">
      <c r="A669" s="136">
        <f t="shared" si="51"/>
        <v>665</v>
      </c>
      <c r="B669" s="136" t="str">
        <f t="shared" si="48"/>
        <v>665:Hitchin</v>
      </c>
      <c r="C669" s="382" t="s">
        <v>978</v>
      </c>
      <c r="D669" s="383" t="s">
        <v>99</v>
      </c>
      <c r="E669" s="384" t="s">
        <v>979</v>
      </c>
      <c r="F669" s="378">
        <f t="shared" si="49"/>
        <v>11</v>
      </c>
      <c r="G669" s="378" t="str">
        <f t="shared" si="50"/>
        <v>Under 12s</v>
      </c>
      <c r="H669" s="385" t="s">
        <v>59</v>
      </c>
    </row>
    <row r="670" spans="1:8">
      <c r="A670" s="136">
        <f t="shared" si="51"/>
        <v>666</v>
      </c>
      <c r="B670" s="136" t="str">
        <f t="shared" si="48"/>
        <v>666:Hitchin</v>
      </c>
      <c r="C670" s="382" t="s">
        <v>980</v>
      </c>
      <c r="D670" s="383" t="s">
        <v>99</v>
      </c>
      <c r="E670" s="384" t="s">
        <v>981</v>
      </c>
      <c r="F670" s="378">
        <f t="shared" si="49"/>
        <v>11</v>
      </c>
      <c r="G670" s="378" t="str">
        <f t="shared" si="50"/>
        <v>Under 12s</v>
      </c>
      <c r="H670" s="385" t="s">
        <v>59</v>
      </c>
    </row>
    <row r="671" spans="1:8">
      <c r="A671" s="136">
        <f t="shared" si="51"/>
        <v>667</v>
      </c>
      <c r="B671" s="136" t="str">
        <f t="shared" si="48"/>
        <v>667:Hitchin</v>
      </c>
      <c r="C671" s="382" t="s">
        <v>982</v>
      </c>
      <c r="D671" s="383" t="s">
        <v>99</v>
      </c>
      <c r="E671" s="384" t="s">
        <v>983</v>
      </c>
      <c r="F671" s="378">
        <f t="shared" si="49"/>
        <v>11</v>
      </c>
      <c r="G671" s="378" t="str">
        <f t="shared" si="50"/>
        <v>Under 12s</v>
      </c>
      <c r="H671" s="385" t="s">
        <v>59</v>
      </c>
    </row>
    <row r="672" spans="1:8">
      <c r="A672" s="136">
        <f t="shared" si="51"/>
        <v>668</v>
      </c>
      <c r="B672" s="136" t="str">
        <f t="shared" si="48"/>
        <v>668:Hitchin</v>
      </c>
      <c r="C672" s="382" t="s">
        <v>984</v>
      </c>
      <c r="D672" s="383" t="s">
        <v>99</v>
      </c>
      <c r="E672" s="384" t="s">
        <v>985</v>
      </c>
      <c r="F672" s="378">
        <f t="shared" si="49"/>
        <v>11</v>
      </c>
      <c r="G672" s="378" t="str">
        <f t="shared" si="50"/>
        <v>Under 12s</v>
      </c>
      <c r="H672" s="385" t="s">
        <v>59</v>
      </c>
    </row>
    <row r="673" spans="1:8">
      <c r="A673" s="136">
        <f t="shared" si="51"/>
        <v>669</v>
      </c>
      <c r="B673" s="136" t="str">
        <f t="shared" si="48"/>
        <v>669:Hitchin</v>
      </c>
      <c r="C673" s="382" t="s">
        <v>986</v>
      </c>
      <c r="D673" s="383" t="s">
        <v>99</v>
      </c>
      <c r="E673" s="384" t="s">
        <v>987</v>
      </c>
      <c r="F673" s="378">
        <f t="shared" si="49"/>
        <v>11</v>
      </c>
      <c r="G673" s="378" t="str">
        <f t="shared" si="50"/>
        <v>Under 12s</v>
      </c>
      <c r="H673" s="385" t="s">
        <v>59</v>
      </c>
    </row>
    <row r="674" spans="1:8">
      <c r="A674" s="136">
        <f t="shared" si="51"/>
        <v>670</v>
      </c>
      <c r="B674" s="136" t="str">
        <f t="shared" si="48"/>
        <v>670:Hitchin</v>
      </c>
      <c r="C674" s="382" t="s">
        <v>988</v>
      </c>
      <c r="D674" s="383" t="s">
        <v>99</v>
      </c>
      <c r="E674" s="384" t="s">
        <v>989</v>
      </c>
      <c r="F674" s="378">
        <f t="shared" si="49"/>
        <v>11</v>
      </c>
      <c r="G674" s="378" t="str">
        <f t="shared" si="50"/>
        <v>Under 12s</v>
      </c>
      <c r="H674" s="385" t="s">
        <v>59</v>
      </c>
    </row>
    <row r="675" spans="1:8">
      <c r="A675" s="136">
        <f t="shared" si="51"/>
        <v>671</v>
      </c>
      <c r="B675" s="136" t="str">
        <f t="shared" si="48"/>
        <v>671:Hitchin</v>
      </c>
      <c r="C675" s="382" t="s">
        <v>990</v>
      </c>
      <c r="D675" s="383" t="s">
        <v>99</v>
      </c>
      <c r="E675" s="384" t="s">
        <v>991</v>
      </c>
      <c r="F675" s="378">
        <f t="shared" si="49"/>
        <v>11</v>
      </c>
      <c r="G675" s="378" t="str">
        <f t="shared" si="50"/>
        <v>Under 12s</v>
      </c>
      <c r="H675" s="385" t="s">
        <v>59</v>
      </c>
    </row>
    <row r="676" spans="1:8">
      <c r="A676" s="136">
        <f t="shared" si="51"/>
        <v>672</v>
      </c>
      <c r="B676" s="136" t="str">
        <f t="shared" si="48"/>
        <v>672:Hitchin</v>
      </c>
      <c r="C676" s="382" t="s">
        <v>992</v>
      </c>
      <c r="D676" s="383" t="s">
        <v>99</v>
      </c>
      <c r="E676" s="384" t="s">
        <v>993</v>
      </c>
      <c r="F676" s="378">
        <f t="shared" si="49"/>
        <v>10</v>
      </c>
      <c r="G676" s="378" t="str">
        <f t="shared" si="50"/>
        <v>Under 11s</v>
      </c>
      <c r="H676" s="385" t="s">
        <v>59</v>
      </c>
    </row>
    <row r="677" spans="1:8">
      <c r="A677" s="136">
        <f t="shared" si="51"/>
        <v>673</v>
      </c>
      <c r="B677" s="136" t="str">
        <f t="shared" si="48"/>
        <v>673:Hitchin</v>
      </c>
      <c r="C677" s="382" t="s">
        <v>994</v>
      </c>
      <c r="D677" s="383" t="s">
        <v>99</v>
      </c>
      <c r="E677" s="384" t="s">
        <v>995</v>
      </c>
      <c r="F677" s="378">
        <f t="shared" si="49"/>
        <v>10</v>
      </c>
      <c r="G677" s="378" t="str">
        <f t="shared" si="50"/>
        <v>Under 11s</v>
      </c>
      <c r="H677" s="385" t="s">
        <v>59</v>
      </c>
    </row>
    <row r="678" spans="1:8">
      <c r="A678" s="136">
        <f t="shared" si="51"/>
        <v>674</v>
      </c>
      <c r="B678" s="136" t="str">
        <f t="shared" si="48"/>
        <v>674:Hitchin</v>
      </c>
      <c r="C678" s="382" t="s">
        <v>996</v>
      </c>
      <c r="D678" s="383" t="s">
        <v>99</v>
      </c>
      <c r="E678" s="384" t="s">
        <v>997</v>
      </c>
      <c r="F678" s="378">
        <f t="shared" si="49"/>
        <v>10</v>
      </c>
      <c r="G678" s="378" t="str">
        <f t="shared" si="50"/>
        <v>Under 11s</v>
      </c>
      <c r="H678" s="385" t="s">
        <v>59</v>
      </c>
    </row>
    <row r="679" spans="1:8">
      <c r="A679" s="136">
        <f t="shared" si="51"/>
        <v>675</v>
      </c>
      <c r="B679" s="136" t="str">
        <f t="shared" si="48"/>
        <v>675:Hitchin</v>
      </c>
      <c r="C679" s="382" t="s">
        <v>998</v>
      </c>
      <c r="D679" s="383" t="s">
        <v>99</v>
      </c>
      <c r="E679" s="384" t="s">
        <v>999</v>
      </c>
      <c r="F679" s="378">
        <f t="shared" si="49"/>
        <v>10</v>
      </c>
      <c r="G679" s="378" t="str">
        <f t="shared" si="50"/>
        <v>Under 11s</v>
      </c>
      <c r="H679" s="385" t="s">
        <v>59</v>
      </c>
    </row>
    <row r="680" spans="1:8">
      <c r="A680" s="136">
        <f t="shared" si="51"/>
        <v>676</v>
      </c>
      <c r="B680" s="136" t="str">
        <f t="shared" si="48"/>
        <v>676:Hitchin</v>
      </c>
      <c r="C680" s="382" t="s">
        <v>1000</v>
      </c>
      <c r="D680" s="383" t="s">
        <v>99</v>
      </c>
      <c r="E680" s="384" t="s">
        <v>1001</v>
      </c>
      <c r="F680" s="378">
        <f t="shared" si="49"/>
        <v>10</v>
      </c>
      <c r="G680" s="378" t="str">
        <f t="shared" si="50"/>
        <v>Under 11s</v>
      </c>
      <c r="H680" s="385" t="s">
        <v>59</v>
      </c>
    </row>
    <row r="681" spans="1:8">
      <c r="A681" s="136">
        <f t="shared" si="51"/>
        <v>677</v>
      </c>
      <c r="B681" s="136" t="str">
        <f t="shared" si="48"/>
        <v>677:Hitchin</v>
      </c>
      <c r="C681" s="382" t="s">
        <v>1002</v>
      </c>
      <c r="D681" s="383" t="s">
        <v>99</v>
      </c>
      <c r="E681" s="384" t="s">
        <v>1003</v>
      </c>
      <c r="F681" s="378">
        <f t="shared" si="49"/>
        <v>10</v>
      </c>
      <c r="G681" s="378" t="str">
        <f t="shared" si="50"/>
        <v>Under 11s</v>
      </c>
      <c r="H681" s="385" t="s">
        <v>59</v>
      </c>
    </row>
    <row r="682" spans="1:8">
      <c r="A682" s="136">
        <f t="shared" si="51"/>
        <v>678</v>
      </c>
      <c r="B682" s="136" t="str">
        <f t="shared" si="48"/>
        <v>678:Hitchin</v>
      </c>
      <c r="C682" s="382" t="s">
        <v>1004</v>
      </c>
      <c r="D682" s="383" t="s">
        <v>99</v>
      </c>
      <c r="E682" s="384" t="s">
        <v>1003</v>
      </c>
      <c r="F682" s="378">
        <f t="shared" si="49"/>
        <v>10</v>
      </c>
      <c r="G682" s="378" t="str">
        <f t="shared" si="50"/>
        <v>Under 11s</v>
      </c>
      <c r="H682" s="385" t="s">
        <v>59</v>
      </c>
    </row>
    <row r="683" spans="1:8">
      <c r="A683" s="136">
        <f t="shared" si="51"/>
        <v>679</v>
      </c>
      <c r="B683" s="136" t="str">
        <f t="shared" si="48"/>
        <v>679:Hitchin</v>
      </c>
      <c r="C683" s="382" t="s">
        <v>1005</v>
      </c>
      <c r="D683" s="383" t="s">
        <v>99</v>
      </c>
      <c r="E683" s="384" t="s">
        <v>1006</v>
      </c>
      <c r="F683" s="378">
        <f t="shared" si="49"/>
        <v>10</v>
      </c>
      <c r="G683" s="378" t="str">
        <f t="shared" si="50"/>
        <v>Under 11s</v>
      </c>
      <c r="H683" s="385" t="s">
        <v>59</v>
      </c>
    </row>
    <row r="684" spans="1:8">
      <c r="A684" s="136">
        <f t="shared" si="51"/>
        <v>680</v>
      </c>
      <c r="B684" s="136" t="str">
        <f t="shared" si="48"/>
        <v>680:Hitchin</v>
      </c>
      <c r="C684" s="382" t="s">
        <v>1007</v>
      </c>
      <c r="D684" s="383" t="s">
        <v>99</v>
      </c>
      <c r="E684" s="384" t="s">
        <v>1008</v>
      </c>
      <c r="F684" s="378">
        <f t="shared" si="49"/>
        <v>10</v>
      </c>
      <c r="G684" s="378" t="str">
        <f t="shared" si="50"/>
        <v>Under 11s</v>
      </c>
      <c r="H684" s="385" t="s">
        <v>59</v>
      </c>
    </row>
    <row r="685" spans="1:8">
      <c r="A685" s="136">
        <f t="shared" si="51"/>
        <v>681</v>
      </c>
      <c r="B685" s="136" t="str">
        <f t="shared" si="48"/>
        <v>681:Hitchin</v>
      </c>
      <c r="C685" s="382" t="s">
        <v>1009</v>
      </c>
      <c r="D685" s="383" t="s">
        <v>99</v>
      </c>
      <c r="E685" s="384" t="s">
        <v>1010</v>
      </c>
      <c r="F685" s="378">
        <f t="shared" si="49"/>
        <v>9</v>
      </c>
      <c r="G685" s="378" t="str">
        <f t="shared" si="50"/>
        <v>9 Years</v>
      </c>
      <c r="H685" s="385" t="s">
        <v>59</v>
      </c>
    </row>
    <row r="686" spans="1:8">
      <c r="A686" s="136">
        <f t="shared" si="51"/>
        <v>682</v>
      </c>
      <c r="B686" s="136" t="str">
        <f t="shared" si="48"/>
        <v>682:Hitchin</v>
      </c>
      <c r="C686" s="382" t="s">
        <v>1011</v>
      </c>
      <c r="D686" s="383" t="s">
        <v>99</v>
      </c>
      <c r="E686" s="384" t="s">
        <v>1012</v>
      </c>
      <c r="F686" s="378">
        <f t="shared" si="49"/>
        <v>9</v>
      </c>
      <c r="G686" s="378" t="str">
        <f t="shared" si="50"/>
        <v>9 Years</v>
      </c>
      <c r="H686" s="385" t="s">
        <v>59</v>
      </c>
    </row>
    <row r="687" spans="1:8">
      <c r="A687" s="136">
        <f t="shared" si="51"/>
        <v>683</v>
      </c>
      <c r="B687" s="136" t="str">
        <f t="shared" si="48"/>
        <v>683:Hitchin</v>
      </c>
      <c r="C687" s="382" t="s">
        <v>1013</v>
      </c>
      <c r="D687" s="383" t="s">
        <v>99</v>
      </c>
      <c r="E687" s="384" t="s">
        <v>1014</v>
      </c>
      <c r="F687" s="378">
        <f t="shared" si="49"/>
        <v>9</v>
      </c>
      <c r="G687" s="378" t="str">
        <f t="shared" si="50"/>
        <v>9 Years</v>
      </c>
      <c r="H687" s="385" t="s">
        <v>59</v>
      </c>
    </row>
    <row r="688" spans="1:8">
      <c r="A688" s="136">
        <f t="shared" si="51"/>
        <v>684</v>
      </c>
      <c r="B688" s="136" t="str">
        <f t="shared" si="48"/>
        <v>684:Hitchin</v>
      </c>
      <c r="C688" s="382" t="s">
        <v>1015</v>
      </c>
      <c r="D688" s="383" t="s">
        <v>99</v>
      </c>
      <c r="E688" s="384" t="s">
        <v>1016</v>
      </c>
      <c r="F688" s="378">
        <f t="shared" si="49"/>
        <v>8</v>
      </c>
      <c r="G688" s="378" t="str">
        <f t="shared" si="50"/>
        <v>To Young</v>
      </c>
      <c r="H688" s="385" t="s">
        <v>59</v>
      </c>
    </row>
    <row r="689" spans="1:8">
      <c r="A689" s="136">
        <f t="shared" si="51"/>
        <v>685</v>
      </c>
      <c r="B689" s="136" t="str">
        <f t="shared" si="48"/>
        <v>685:Hitchin</v>
      </c>
      <c r="C689" s="382" t="s">
        <v>1017</v>
      </c>
      <c r="D689" s="383" t="s">
        <v>123</v>
      </c>
      <c r="E689" s="384" t="s">
        <v>1018</v>
      </c>
      <c r="F689" s="378">
        <f t="shared" si="49"/>
        <v>12</v>
      </c>
      <c r="G689" s="378" t="str">
        <f t="shared" si="50"/>
        <v>Under 13s</v>
      </c>
      <c r="H689" s="385" t="s">
        <v>59</v>
      </c>
    </row>
    <row r="690" spans="1:8">
      <c r="A690" s="136">
        <f t="shared" si="51"/>
        <v>686</v>
      </c>
      <c r="B690" s="136" t="str">
        <f t="shared" si="48"/>
        <v>686:Hitchin</v>
      </c>
      <c r="C690" s="382" t="s">
        <v>1019</v>
      </c>
      <c r="D690" s="383" t="s">
        <v>123</v>
      </c>
      <c r="E690" s="384" t="s">
        <v>1020</v>
      </c>
      <c r="F690" s="378">
        <f t="shared" si="49"/>
        <v>12</v>
      </c>
      <c r="G690" s="378" t="str">
        <f t="shared" si="50"/>
        <v>Under 13s</v>
      </c>
      <c r="H690" s="385" t="s">
        <v>59</v>
      </c>
    </row>
    <row r="691" spans="1:8">
      <c r="A691" s="136">
        <f t="shared" si="51"/>
        <v>687</v>
      </c>
      <c r="B691" s="136" t="str">
        <f t="shared" si="48"/>
        <v>687:Hitchin</v>
      </c>
      <c r="C691" s="382" t="s">
        <v>1021</v>
      </c>
      <c r="D691" s="383" t="s">
        <v>123</v>
      </c>
      <c r="E691" s="384" t="s">
        <v>1022</v>
      </c>
      <c r="F691" s="378">
        <f t="shared" si="49"/>
        <v>12</v>
      </c>
      <c r="G691" s="378" t="str">
        <f t="shared" si="50"/>
        <v>Under 13s</v>
      </c>
      <c r="H691" s="385" t="s">
        <v>59</v>
      </c>
    </row>
    <row r="692" spans="1:8">
      <c r="A692" s="136">
        <f t="shared" si="51"/>
        <v>688</v>
      </c>
      <c r="B692" s="136" t="str">
        <f t="shared" si="48"/>
        <v>688:Hitchin</v>
      </c>
      <c r="C692" s="382" t="s">
        <v>1023</v>
      </c>
      <c r="D692" s="383" t="s">
        <v>123</v>
      </c>
      <c r="E692" s="384" t="s">
        <v>946</v>
      </c>
      <c r="F692" s="378">
        <f t="shared" si="49"/>
        <v>12</v>
      </c>
      <c r="G692" s="378" t="str">
        <f t="shared" si="50"/>
        <v>Under 13s</v>
      </c>
      <c r="H692" s="385" t="s">
        <v>59</v>
      </c>
    </row>
    <row r="693" spans="1:8">
      <c r="A693" s="136">
        <f t="shared" si="51"/>
        <v>689</v>
      </c>
      <c r="B693" s="136" t="str">
        <f t="shared" si="48"/>
        <v>689:Hitchin</v>
      </c>
      <c r="C693" s="382" t="s">
        <v>1024</v>
      </c>
      <c r="D693" s="383" t="s">
        <v>123</v>
      </c>
      <c r="E693" s="384" t="s">
        <v>1025</v>
      </c>
      <c r="F693" s="378">
        <f t="shared" si="49"/>
        <v>12</v>
      </c>
      <c r="G693" s="378" t="str">
        <f t="shared" si="50"/>
        <v>Under 13s</v>
      </c>
      <c r="H693" s="385" t="s">
        <v>59</v>
      </c>
    </row>
    <row r="694" spans="1:8">
      <c r="A694" s="136">
        <f t="shared" si="51"/>
        <v>690</v>
      </c>
      <c r="B694" s="136" t="str">
        <f t="shared" si="48"/>
        <v>690:Hitchin</v>
      </c>
      <c r="C694" s="382" t="s">
        <v>1026</v>
      </c>
      <c r="D694" s="383" t="s">
        <v>123</v>
      </c>
      <c r="E694" s="384" t="s">
        <v>1027</v>
      </c>
      <c r="F694" s="378">
        <f t="shared" si="49"/>
        <v>12</v>
      </c>
      <c r="G694" s="378" t="str">
        <f t="shared" si="50"/>
        <v>Under 13s</v>
      </c>
      <c r="H694" s="385" t="s">
        <v>59</v>
      </c>
    </row>
    <row r="695" spans="1:8">
      <c r="A695" s="136">
        <f t="shared" si="51"/>
        <v>691</v>
      </c>
      <c r="B695" s="136" t="str">
        <f t="shared" si="48"/>
        <v>691:Hitchin</v>
      </c>
      <c r="C695" s="382" t="s">
        <v>1028</v>
      </c>
      <c r="D695" s="383" t="s">
        <v>123</v>
      </c>
      <c r="E695" s="384" t="s">
        <v>1029</v>
      </c>
      <c r="F695" s="378">
        <f t="shared" si="49"/>
        <v>12</v>
      </c>
      <c r="G695" s="378" t="str">
        <f t="shared" si="50"/>
        <v>Under 13s</v>
      </c>
      <c r="H695" s="385" t="s">
        <v>59</v>
      </c>
    </row>
    <row r="696" spans="1:8">
      <c r="A696" s="136">
        <f t="shared" si="51"/>
        <v>692</v>
      </c>
      <c r="B696" s="136" t="str">
        <f t="shared" si="48"/>
        <v>692:Hitchin</v>
      </c>
      <c r="C696" s="382" t="s">
        <v>1030</v>
      </c>
      <c r="D696" s="383" t="s">
        <v>123</v>
      </c>
      <c r="E696" s="384" t="s">
        <v>1031</v>
      </c>
      <c r="F696" s="378">
        <f t="shared" si="49"/>
        <v>11</v>
      </c>
      <c r="G696" s="378" t="str">
        <f t="shared" si="50"/>
        <v>Under 12s</v>
      </c>
      <c r="H696" s="385" t="s">
        <v>59</v>
      </c>
    </row>
    <row r="697" spans="1:8">
      <c r="A697" s="136">
        <f t="shared" si="51"/>
        <v>693</v>
      </c>
      <c r="B697" s="136" t="str">
        <f t="shared" si="48"/>
        <v>693:Hitchin</v>
      </c>
      <c r="C697" s="382" t="s">
        <v>1032</v>
      </c>
      <c r="D697" s="383" t="s">
        <v>123</v>
      </c>
      <c r="E697" s="384" t="s">
        <v>1033</v>
      </c>
      <c r="F697" s="378">
        <f t="shared" si="49"/>
        <v>11</v>
      </c>
      <c r="G697" s="378" t="str">
        <f t="shared" si="50"/>
        <v>Under 12s</v>
      </c>
      <c r="H697" s="385" t="s">
        <v>59</v>
      </c>
    </row>
    <row r="698" spans="1:8">
      <c r="A698" s="136">
        <f t="shared" si="51"/>
        <v>694</v>
      </c>
      <c r="B698" s="136" t="str">
        <f t="shared" si="48"/>
        <v>694:Hitchin</v>
      </c>
      <c r="C698" s="382" t="s">
        <v>1034</v>
      </c>
      <c r="D698" s="383" t="s">
        <v>123</v>
      </c>
      <c r="E698" s="384" t="s">
        <v>1035</v>
      </c>
      <c r="F698" s="378">
        <f t="shared" si="49"/>
        <v>11</v>
      </c>
      <c r="G698" s="378" t="str">
        <f t="shared" si="50"/>
        <v>Under 12s</v>
      </c>
      <c r="H698" s="385" t="s">
        <v>59</v>
      </c>
    </row>
    <row r="699" spans="1:8">
      <c r="A699" s="136">
        <f t="shared" si="51"/>
        <v>695</v>
      </c>
      <c r="B699" s="136" t="str">
        <f t="shared" si="48"/>
        <v>695:Hitchin</v>
      </c>
      <c r="C699" s="382" t="s">
        <v>1036</v>
      </c>
      <c r="D699" s="383" t="s">
        <v>123</v>
      </c>
      <c r="E699" s="384" t="s">
        <v>1037</v>
      </c>
      <c r="F699" s="378">
        <f t="shared" si="49"/>
        <v>11</v>
      </c>
      <c r="G699" s="378" t="str">
        <f t="shared" si="50"/>
        <v>Under 12s</v>
      </c>
      <c r="H699" s="385" t="s">
        <v>59</v>
      </c>
    </row>
    <row r="700" spans="1:8">
      <c r="A700" s="136">
        <f t="shared" si="51"/>
        <v>696</v>
      </c>
      <c r="B700" s="136" t="str">
        <f t="shared" si="48"/>
        <v>696:Hitchin</v>
      </c>
      <c r="C700" s="382" t="s">
        <v>1038</v>
      </c>
      <c r="D700" s="383" t="s">
        <v>123</v>
      </c>
      <c r="E700" s="384" t="s">
        <v>1037</v>
      </c>
      <c r="F700" s="378">
        <f t="shared" si="49"/>
        <v>11</v>
      </c>
      <c r="G700" s="378" t="str">
        <f t="shared" si="50"/>
        <v>Under 12s</v>
      </c>
      <c r="H700" s="385" t="s">
        <v>59</v>
      </c>
    </row>
    <row r="701" spans="1:8">
      <c r="A701" s="136">
        <f t="shared" si="51"/>
        <v>697</v>
      </c>
      <c r="B701" s="136" t="str">
        <f t="shared" si="48"/>
        <v>697:Hitchin</v>
      </c>
      <c r="C701" s="382" t="s">
        <v>1039</v>
      </c>
      <c r="D701" s="383" t="s">
        <v>123</v>
      </c>
      <c r="E701" s="384" t="s">
        <v>1040</v>
      </c>
      <c r="F701" s="378">
        <f t="shared" si="49"/>
        <v>11</v>
      </c>
      <c r="G701" s="378" t="str">
        <f t="shared" si="50"/>
        <v>Under 12s</v>
      </c>
      <c r="H701" s="385" t="s">
        <v>59</v>
      </c>
    </row>
    <row r="702" spans="1:8">
      <c r="A702" s="136">
        <f t="shared" si="51"/>
        <v>698</v>
      </c>
      <c r="B702" s="136" t="str">
        <f t="shared" si="48"/>
        <v>698:Hitchin</v>
      </c>
      <c r="C702" s="382" t="s">
        <v>1041</v>
      </c>
      <c r="D702" s="383" t="s">
        <v>123</v>
      </c>
      <c r="E702" s="384" t="s">
        <v>1042</v>
      </c>
      <c r="F702" s="378">
        <f t="shared" si="49"/>
        <v>11</v>
      </c>
      <c r="G702" s="378" t="str">
        <f t="shared" si="50"/>
        <v>Under 12s</v>
      </c>
      <c r="H702" s="385" t="s">
        <v>59</v>
      </c>
    </row>
    <row r="703" spans="1:8">
      <c r="A703" s="136">
        <f t="shared" si="51"/>
        <v>699</v>
      </c>
      <c r="B703" s="136" t="str">
        <f t="shared" si="48"/>
        <v>699:Hitchin</v>
      </c>
      <c r="C703" s="382" t="s">
        <v>1043</v>
      </c>
      <c r="D703" s="383" t="s">
        <v>123</v>
      </c>
      <c r="E703" s="384" t="s">
        <v>1044</v>
      </c>
      <c r="F703" s="378">
        <f t="shared" si="49"/>
        <v>11</v>
      </c>
      <c r="G703" s="378" t="str">
        <f t="shared" si="50"/>
        <v>Under 12s</v>
      </c>
      <c r="H703" s="385" t="s">
        <v>59</v>
      </c>
    </row>
    <row r="704" spans="1:8">
      <c r="A704" s="136">
        <f t="shared" si="51"/>
        <v>700</v>
      </c>
      <c r="B704" s="136" t="str">
        <f t="shared" si="48"/>
        <v>700:Hitchin</v>
      </c>
      <c r="C704" s="382" t="s">
        <v>1045</v>
      </c>
      <c r="D704" s="383" t="s">
        <v>123</v>
      </c>
      <c r="E704" s="384" t="s">
        <v>1046</v>
      </c>
      <c r="F704" s="378">
        <f t="shared" si="49"/>
        <v>11</v>
      </c>
      <c r="G704" s="378" t="str">
        <f t="shared" si="50"/>
        <v>Under 12s</v>
      </c>
      <c r="H704" s="385" t="s">
        <v>59</v>
      </c>
    </row>
    <row r="705" spans="1:8">
      <c r="A705" s="136">
        <f t="shared" si="51"/>
        <v>701</v>
      </c>
      <c r="B705" s="136" t="str">
        <f t="shared" si="48"/>
        <v>701:Hitchin</v>
      </c>
      <c r="C705" s="382" t="s">
        <v>1047</v>
      </c>
      <c r="D705" s="383" t="s">
        <v>123</v>
      </c>
      <c r="E705" s="384" t="s">
        <v>1048</v>
      </c>
      <c r="F705" s="378">
        <f t="shared" si="49"/>
        <v>10</v>
      </c>
      <c r="G705" s="378" t="str">
        <f t="shared" si="50"/>
        <v>Under 11s</v>
      </c>
      <c r="H705" s="385" t="s">
        <v>59</v>
      </c>
    </row>
    <row r="706" spans="1:8">
      <c r="A706" s="136">
        <f t="shared" si="51"/>
        <v>702</v>
      </c>
      <c r="B706" s="136" t="str">
        <f t="shared" si="48"/>
        <v>702:Hitchin</v>
      </c>
      <c r="C706" s="382" t="s">
        <v>1049</v>
      </c>
      <c r="D706" s="383" t="s">
        <v>123</v>
      </c>
      <c r="E706" s="384" t="s">
        <v>1050</v>
      </c>
      <c r="F706" s="378">
        <f t="shared" si="49"/>
        <v>10</v>
      </c>
      <c r="G706" s="378" t="str">
        <f t="shared" si="50"/>
        <v>Under 11s</v>
      </c>
      <c r="H706" s="385" t="s">
        <v>59</v>
      </c>
    </row>
    <row r="707" spans="1:8">
      <c r="A707" s="136">
        <f t="shared" si="51"/>
        <v>703</v>
      </c>
      <c r="B707" s="136" t="str">
        <f t="shared" si="48"/>
        <v>703:Hitchin</v>
      </c>
      <c r="C707" s="382" t="s">
        <v>1051</v>
      </c>
      <c r="D707" s="383" t="s">
        <v>123</v>
      </c>
      <c r="E707" s="384" t="s">
        <v>1052</v>
      </c>
      <c r="F707" s="378">
        <f t="shared" si="49"/>
        <v>10</v>
      </c>
      <c r="G707" s="378" t="str">
        <f t="shared" si="50"/>
        <v>Under 11s</v>
      </c>
      <c r="H707" s="385" t="s">
        <v>59</v>
      </c>
    </row>
    <row r="708" spans="1:8">
      <c r="A708" s="136">
        <f t="shared" si="51"/>
        <v>704</v>
      </c>
      <c r="B708" s="136" t="str">
        <f t="shared" si="48"/>
        <v>704:Hitchin</v>
      </c>
      <c r="C708" s="382" t="s">
        <v>1053</v>
      </c>
      <c r="D708" s="383" t="s">
        <v>123</v>
      </c>
      <c r="E708" s="384" t="s">
        <v>1054</v>
      </c>
      <c r="F708" s="378">
        <f t="shared" si="49"/>
        <v>10</v>
      </c>
      <c r="G708" s="378" t="str">
        <f t="shared" si="50"/>
        <v>Under 11s</v>
      </c>
      <c r="H708" s="385" t="s">
        <v>59</v>
      </c>
    </row>
    <row r="709" spans="1:8">
      <c r="A709" s="136">
        <f t="shared" si="51"/>
        <v>705</v>
      </c>
      <c r="B709" s="136" t="str">
        <f t="shared" si="48"/>
        <v>705:Hitchin</v>
      </c>
      <c r="C709" s="382" t="s">
        <v>1055</v>
      </c>
      <c r="D709" s="383" t="s">
        <v>123</v>
      </c>
      <c r="E709" s="384" t="s">
        <v>1056</v>
      </c>
      <c r="F709" s="378">
        <f t="shared" si="49"/>
        <v>10</v>
      </c>
      <c r="G709" s="378" t="str">
        <f t="shared" si="50"/>
        <v>Under 11s</v>
      </c>
      <c r="H709" s="385" t="s">
        <v>59</v>
      </c>
    </row>
    <row r="710" spans="1:8">
      <c r="A710" s="136">
        <f t="shared" si="51"/>
        <v>706</v>
      </c>
      <c r="B710" s="136" t="str">
        <f t="shared" si="48"/>
        <v>706:Hitchin</v>
      </c>
      <c r="C710" s="382" t="s">
        <v>1057</v>
      </c>
      <c r="D710" s="383" t="s">
        <v>123</v>
      </c>
      <c r="E710" s="384" t="s">
        <v>1058</v>
      </c>
      <c r="F710" s="378">
        <f t="shared" si="49"/>
        <v>10</v>
      </c>
      <c r="G710" s="378" t="str">
        <f t="shared" si="50"/>
        <v>Under 11s</v>
      </c>
      <c r="H710" s="385" t="s">
        <v>59</v>
      </c>
    </row>
    <row r="711" spans="1:8">
      <c r="A711" s="136">
        <f t="shared" si="51"/>
        <v>707</v>
      </c>
      <c r="B711" s="136" t="str">
        <f t="shared" si="48"/>
        <v>707:Hitchin</v>
      </c>
      <c r="C711" s="382" t="s">
        <v>1059</v>
      </c>
      <c r="D711" s="383" t="s">
        <v>123</v>
      </c>
      <c r="E711" s="384" t="s">
        <v>1060</v>
      </c>
      <c r="F711" s="378">
        <f t="shared" si="49"/>
        <v>9</v>
      </c>
      <c r="G711" s="378" t="str">
        <f t="shared" si="50"/>
        <v>9 Years</v>
      </c>
      <c r="H711" s="385" t="s">
        <v>59</v>
      </c>
    </row>
    <row r="712" spans="1:8">
      <c r="A712" s="136">
        <f t="shared" si="51"/>
        <v>708</v>
      </c>
      <c r="B712" s="136" t="str">
        <f t="shared" si="48"/>
        <v>708:Hitchin</v>
      </c>
      <c r="C712" s="382" t="s">
        <v>1061</v>
      </c>
      <c r="D712" s="383" t="s">
        <v>123</v>
      </c>
      <c r="E712" s="384" t="s">
        <v>1062</v>
      </c>
      <c r="F712" s="378">
        <f t="shared" si="49"/>
        <v>9</v>
      </c>
      <c r="G712" s="378" t="str">
        <f t="shared" si="50"/>
        <v>9 Years</v>
      </c>
      <c r="H712" s="385" t="s">
        <v>59</v>
      </c>
    </row>
    <row r="713" spans="1:8">
      <c r="A713" s="136">
        <f t="shared" si="51"/>
        <v>709</v>
      </c>
      <c r="B713" s="136" t="str">
        <f t="shared" ref="B713:B776" si="52">TEXT(A713, "#0") &amp; ":" &amp; TRIM(H713)</f>
        <v>709:Hitchin</v>
      </c>
      <c r="C713" s="382" t="s">
        <v>1063</v>
      </c>
      <c r="D713" s="383" t="s">
        <v>123</v>
      </c>
      <c r="E713" s="384" t="s">
        <v>1064</v>
      </c>
      <c r="F713" s="378">
        <f t="shared" ref="F713:F714" si="53">IF(TRIM(E713)="",0,IF(AgeAtDate=0,0,IF(E713=0,0,IF(COUNTBLANK(E713)=1,"",DATEDIF(E713,AgeAtDate,"y")))))</f>
        <v>9</v>
      </c>
      <c r="G713" s="378" t="str">
        <f t="shared" ref="G713:G714" si="54">IF(ISBLANK(E713),"",IF(HSL_Format="Majors",IF(F713 &lt; 9, "To Young", IF(F713 &gt; 15, VLOOKUP(99,MajorsAGRev, 2,0),VLOOKUP(F713,MajorsAGRev, 2,0))), IF(F713 &lt; 9, "To Young", IF(F713&gt;12, "To Old", VLOOKUP(F713,PeanutsAGRev,2,0)))))</f>
        <v>9 Years</v>
      </c>
      <c r="H713" s="385" t="s">
        <v>59</v>
      </c>
    </row>
    <row r="714" spans="1:8">
      <c r="A714" s="136">
        <f t="shared" ref="A714:A777" si="55">A713+1</f>
        <v>710</v>
      </c>
      <c r="B714" s="136" t="str">
        <f t="shared" si="52"/>
        <v>710:Hitchin</v>
      </c>
      <c r="C714" s="382" t="s">
        <v>1065</v>
      </c>
      <c r="D714" s="383" t="s">
        <v>123</v>
      </c>
      <c r="E714" s="384" t="s">
        <v>1066</v>
      </c>
      <c r="F714" s="378">
        <f t="shared" si="53"/>
        <v>9</v>
      </c>
      <c r="G714" s="378" t="str">
        <f t="shared" si="54"/>
        <v>9 Years</v>
      </c>
      <c r="H714" s="385" t="s">
        <v>59</v>
      </c>
    </row>
    <row r="715" spans="1:8">
      <c r="A715" s="136">
        <f t="shared" si="55"/>
        <v>711</v>
      </c>
      <c r="B715" s="136" t="str">
        <f t="shared" si="52"/>
        <v>711:Letchworth</v>
      </c>
      <c r="C715" s="382" t="s">
        <v>1067</v>
      </c>
      <c r="D715" s="383" t="s">
        <v>1068</v>
      </c>
      <c r="E715" s="384">
        <v>38539</v>
      </c>
      <c r="F715" s="378">
        <f t="shared" ref="F715:F777" si="56">IF(TRIM(E715)="",0,IF(AgeAtDate=0,0,IF(E715=0,0,IF(COUNTBLANK(E715)=1,"",DATEDIF(E715,AgeAtDate,"y")))))</f>
        <v>12</v>
      </c>
      <c r="G715" s="378" t="str">
        <f t="shared" ref="G715:G777" si="57">IF(ISBLANK(E715),"",IF(HSL_Format="Majors",IF(F715 &lt; 9, "To Young", IF(F715 &gt; 15, VLOOKUP(99,MajorsAGRev, 2,0),VLOOKUP(F715,MajorsAGRev, 2,0))), IF(F715 &lt; 9, "To Young", IF(F715&gt;12, "To Old", VLOOKUP(F715,PeanutsAGRev,2,0)))))</f>
        <v>Under 13s</v>
      </c>
      <c r="H715" s="385" t="s">
        <v>62</v>
      </c>
    </row>
    <row r="716" spans="1:8">
      <c r="A716" s="136">
        <f t="shared" si="55"/>
        <v>712</v>
      </c>
      <c r="B716" s="136" t="str">
        <f t="shared" si="52"/>
        <v>712:Letchworth</v>
      </c>
      <c r="C716" s="382" t="s">
        <v>1069</v>
      </c>
      <c r="D716" s="383" t="s">
        <v>1068</v>
      </c>
      <c r="E716" s="384">
        <v>38818</v>
      </c>
      <c r="F716" s="378">
        <f t="shared" si="56"/>
        <v>12</v>
      </c>
      <c r="G716" s="378" t="str">
        <f t="shared" si="57"/>
        <v>Under 13s</v>
      </c>
      <c r="H716" s="385" t="s">
        <v>62</v>
      </c>
    </row>
    <row r="717" spans="1:8">
      <c r="A717" s="136">
        <f t="shared" si="55"/>
        <v>713</v>
      </c>
      <c r="B717" s="136" t="str">
        <f t="shared" si="52"/>
        <v>713:Letchworth</v>
      </c>
      <c r="C717" s="382" t="s">
        <v>1070</v>
      </c>
      <c r="D717" s="383" t="s">
        <v>1068</v>
      </c>
      <c r="E717" s="384">
        <v>38818</v>
      </c>
      <c r="F717" s="378">
        <f t="shared" si="56"/>
        <v>12</v>
      </c>
      <c r="G717" s="378" t="str">
        <f t="shared" si="57"/>
        <v>Under 13s</v>
      </c>
      <c r="H717" s="385" t="s">
        <v>62</v>
      </c>
    </row>
    <row r="718" spans="1:8">
      <c r="A718" s="136">
        <f t="shared" si="55"/>
        <v>714</v>
      </c>
      <c r="B718" s="136" t="str">
        <f t="shared" si="52"/>
        <v>714:Letchworth</v>
      </c>
      <c r="C718" s="382" t="s">
        <v>1071</v>
      </c>
      <c r="D718" s="383" t="s">
        <v>1068</v>
      </c>
      <c r="E718" s="384">
        <v>38943</v>
      </c>
      <c r="F718" s="378">
        <f t="shared" si="56"/>
        <v>11</v>
      </c>
      <c r="G718" s="378" t="str">
        <f t="shared" si="57"/>
        <v>Under 12s</v>
      </c>
      <c r="H718" s="385" t="s">
        <v>62</v>
      </c>
    </row>
    <row r="719" spans="1:8">
      <c r="A719" s="136">
        <f t="shared" si="55"/>
        <v>715</v>
      </c>
      <c r="B719" s="136" t="str">
        <f t="shared" si="52"/>
        <v>715:Letchworth</v>
      </c>
      <c r="C719" s="382" t="s">
        <v>1072</v>
      </c>
      <c r="D719" s="383" t="s">
        <v>1068</v>
      </c>
      <c r="E719" s="384">
        <v>39042</v>
      </c>
      <c r="F719" s="378">
        <f t="shared" si="56"/>
        <v>11</v>
      </c>
      <c r="G719" s="378" t="str">
        <f t="shared" si="57"/>
        <v>Under 12s</v>
      </c>
      <c r="H719" s="385" t="s">
        <v>62</v>
      </c>
    </row>
    <row r="720" spans="1:8">
      <c r="A720" s="136">
        <f t="shared" si="55"/>
        <v>716</v>
      </c>
      <c r="B720" s="136" t="str">
        <f t="shared" si="52"/>
        <v>716:Letchworth</v>
      </c>
      <c r="C720" s="382" t="s">
        <v>1073</v>
      </c>
      <c r="D720" s="383" t="s">
        <v>1068</v>
      </c>
      <c r="E720" s="384">
        <v>39112</v>
      </c>
      <c r="F720" s="378">
        <f t="shared" si="56"/>
        <v>11</v>
      </c>
      <c r="G720" s="378" t="str">
        <f t="shared" si="57"/>
        <v>Under 12s</v>
      </c>
      <c r="H720" s="385" t="s">
        <v>62</v>
      </c>
    </row>
    <row r="721" spans="1:8">
      <c r="A721" s="136">
        <f t="shared" si="55"/>
        <v>717</v>
      </c>
      <c r="B721" s="136" t="str">
        <f t="shared" si="52"/>
        <v>717:Letchworth</v>
      </c>
      <c r="C721" s="382" t="s">
        <v>1074</v>
      </c>
      <c r="D721" s="383" t="s">
        <v>1068</v>
      </c>
      <c r="E721" s="384">
        <v>39136</v>
      </c>
      <c r="F721" s="378">
        <f t="shared" si="56"/>
        <v>11</v>
      </c>
      <c r="G721" s="378" t="str">
        <f t="shared" si="57"/>
        <v>Under 12s</v>
      </c>
      <c r="H721" s="385" t="s">
        <v>62</v>
      </c>
    </row>
    <row r="722" spans="1:8">
      <c r="A722" s="136">
        <f t="shared" si="55"/>
        <v>718</v>
      </c>
      <c r="B722" s="136" t="str">
        <f t="shared" si="52"/>
        <v>718:Letchworth</v>
      </c>
      <c r="C722" s="382" t="s">
        <v>1075</v>
      </c>
      <c r="D722" s="383" t="s">
        <v>1068</v>
      </c>
      <c r="E722" s="384">
        <v>39144</v>
      </c>
      <c r="F722" s="378">
        <f t="shared" si="56"/>
        <v>11</v>
      </c>
      <c r="G722" s="378" t="str">
        <f t="shared" si="57"/>
        <v>Under 12s</v>
      </c>
      <c r="H722" s="385" t="s">
        <v>62</v>
      </c>
    </row>
    <row r="723" spans="1:8">
      <c r="A723" s="136">
        <f t="shared" si="55"/>
        <v>719</v>
      </c>
      <c r="B723" s="136" t="str">
        <f t="shared" si="52"/>
        <v>719:Letchworth</v>
      </c>
      <c r="C723" s="382" t="s">
        <v>1076</v>
      </c>
      <c r="D723" s="383" t="s">
        <v>1068</v>
      </c>
      <c r="E723" s="384">
        <v>39173</v>
      </c>
      <c r="F723" s="378">
        <f t="shared" si="56"/>
        <v>11</v>
      </c>
      <c r="G723" s="378" t="str">
        <f t="shared" si="57"/>
        <v>Under 12s</v>
      </c>
      <c r="H723" s="385" t="s">
        <v>62</v>
      </c>
    </row>
    <row r="724" spans="1:8">
      <c r="A724" s="136">
        <f t="shared" si="55"/>
        <v>720</v>
      </c>
      <c r="B724" s="136" t="str">
        <f t="shared" si="52"/>
        <v>720:Letchworth</v>
      </c>
      <c r="C724" s="382" t="s">
        <v>1077</v>
      </c>
      <c r="D724" s="383" t="s">
        <v>1068</v>
      </c>
      <c r="E724" s="384">
        <v>39245</v>
      </c>
      <c r="F724" s="378">
        <f t="shared" si="56"/>
        <v>11</v>
      </c>
      <c r="G724" s="378" t="str">
        <f t="shared" si="57"/>
        <v>Under 12s</v>
      </c>
      <c r="H724" s="385" t="s">
        <v>62</v>
      </c>
    </row>
    <row r="725" spans="1:8">
      <c r="A725" s="136">
        <f t="shared" si="55"/>
        <v>721</v>
      </c>
      <c r="B725" s="136" t="str">
        <f t="shared" si="52"/>
        <v>721:Letchworth</v>
      </c>
      <c r="C725" s="382" t="s">
        <v>1078</v>
      </c>
      <c r="D725" s="383" t="s">
        <v>1068</v>
      </c>
      <c r="E725" s="384">
        <v>39304</v>
      </c>
      <c r="F725" s="378">
        <f t="shared" si="56"/>
        <v>10</v>
      </c>
      <c r="G725" s="378" t="str">
        <f t="shared" si="57"/>
        <v>Under 11s</v>
      </c>
      <c r="H725" s="385" t="s">
        <v>62</v>
      </c>
    </row>
    <row r="726" spans="1:8">
      <c r="A726" s="136">
        <f t="shared" si="55"/>
        <v>722</v>
      </c>
      <c r="B726" s="136" t="str">
        <f t="shared" si="52"/>
        <v>722:Letchworth</v>
      </c>
      <c r="C726" s="382" t="s">
        <v>1079</v>
      </c>
      <c r="D726" s="383" t="s">
        <v>1068</v>
      </c>
      <c r="E726" s="384">
        <v>39354</v>
      </c>
      <c r="F726" s="378">
        <f t="shared" si="56"/>
        <v>10</v>
      </c>
      <c r="G726" s="378" t="str">
        <f t="shared" si="57"/>
        <v>Under 11s</v>
      </c>
      <c r="H726" s="385" t="s">
        <v>62</v>
      </c>
    </row>
    <row r="727" spans="1:8">
      <c r="A727" s="136">
        <f t="shared" si="55"/>
        <v>723</v>
      </c>
      <c r="B727" s="136" t="str">
        <f t="shared" si="52"/>
        <v>723:Letchworth</v>
      </c>
      <c r="C727" s="382" t="s">
        <v>1080</v>
      </c>
      <c r="D727" s="383" t="s">
        <v>1068</v>
      </c>
      <c r="E727" s="384">
        <v>39393</v>
      </c>
      <c r="F727" s="378">
        <f t="shared" si="56"/>
        <v>10</v>
      </c>
      <c r="G727" s="378" t="str">
        <f t="shared" si="57"/>
        <v>Under 11s</v>
      </c>
      <c r="H727" s="385" t="s">
        <v>62</v>
      </c>
    </row>
    <row r="728" spans="1:8">
      <c r="A728" s="136">
        <f t="shared" si="55"/>
        <v>724</v>
      </c>
      <c r="B728" s="136" t="str">
        <f t="shared" si="52"/>
        <v>724:Letchworth</v>
      </c>
      <c r="C728" s="382" t="s">
        <v>1081</v>
      </c>
      <c r="D728" s="383" t="s">
        <v>1068</v>
      </c>
      <c r="E728" s="384">
        <v>39718</v>
      </c>
      <c r="F728" s="378">
        <f t="shared" si="56"/>
        <v>9</v>
      </c>
      <c r="G728" s="378" t="str">
        <f t="shared" si="57"/>
        <v>9 Years</v>
      </c>
      <c r="H728" s="385" t="s">
        <v>62</v>
      </c>
    </row>
    <row r="729" spans="1:8">
      <c r="A729" s="136">
        <f t="shared" si="55"/>
        <v>725</v>
      </c>
      <c r="B729" s="136" t="str">
        <f t="shared" si="52"/>
        <v>725:Letchworth</v>
      </c>
      <c r="C729" s="382" t="s">
        <v>1082</v>
      </c>
      <c r="D729" s="383" t="s">
        <v>1068</v>
      </c>
      <c r="E729" s="384">
        <v>39724</v>
      </c>
      <c r="F729" s="378">
        <f t="shared" si="56"/>
        <v>9</v>
      </c>
      <c r="G729" s="378" t="str">
        <f t="shared" si="57"/>
        <v>9 Years</v>
      </c>
      <c r="H729" s="385" t="s">
        <v>62</v>
      </c>
    </row>
    <row r="730" spans="1:8">
      <c r="A730" s="136">
        <f t="shared" si="55"/>
        <v>726</v>
      </c>
      <c r="B730" s="136" t="str">
        <f t="shared" si="52"/>
        <v>726:Letchworth</v>
      </c>
      <c r="C730" s="382" t="s">
        <v>1083</v>
      </c>
      <c r="D730" s="383" t="s">
        <v>1068</v>
      </c>
      <c r="E730" s="384">
        <v>39753</v>
      </c>
      <c r="F730" s="378">
        <f t="shared" si="56"/>
        <v>9</v>
      </c>
      <c r="G730" s="378" t="str">
        <f t="shared" si="57"/>
        <v>9 Years</v>
      </c>
      <c r="H730" s="385" t="s">
        <v>62</v>
      </c>
    </row>
    <row r="731" spans="1:8">
      <c r="A731" s="136">
        <f t="shared" si="55"/>
        <v>727</v>
      </c>
      <c r="B731" s="136" t="str">
        <f t="shared" si="52"/>
        <v>727:Letchworth</v>
      </c>
      <c r="C731" s="382" t="s">
        <v>1084</v>
      </c>
      <c r="D731" s="383" t="s">
        <v>1068</v>
      </c>
      <c r="E731" s="384">
        <v>39811</v>
      </c>
      <c r="F731" s="378">
        <f t="shared" si="56"/>
        <v>9</v>
      </c>
      <c r="G731" s="378" t="str">
        <f t="shared" si="57"/>
        <v>9 Years</v>
      </c>
      <c r="H731" s="385" t="s">
        <v>62</v>
      </c>
    </row>
    <row r="732" spans="1:8">
      <c r="A732" s="136">
        <f t="shared" si="55"/>
        <v>728</v>
      </c>
      <c r="B732" s="136" t="str">
        <f t="shared" si="52"/>
        <v>728:Letchworth</v>
      </c>
      <c r="C732" s="382" t="s">
        <v>1085</v>
      </c>
      <c r="D732" s="383" t="s">
        <v>1068</v>
      </c>
      <c r="E732" s="384">
        <v>39964</v>
      </c>
      <c r="F732" s="378">
        <f t="shared" si="56"/>
        <v>9</v>
      </c>
      <c r="G732" s="378" t="str">
        <f t="shared" si="57"/>
        <v>9 Years</v>
      </c>
      <c r="H732" s="385" t="s">
        <v>62</v>
      </c>
    </row>
    <row r="733" spans="1:8">
      <c r="A733" s="136">
        <f t="shared" si="55"/>
        <v>729</v>
      </c>
      <c r="B733" s="136" t="str">
        <f t="shared" si="52"/>
        <v>729:Letchworth</v>
      </c>
      <c r="C733" s="382" t="s">
        <v>1086</v>
      </c>
      <c r="D733" s="383" t="s">
        <v>1087</v>
      </c>
      <c r="E733" s="384">
        <v>38588</v>
      </c>
      <c r="F733" s="378">
        <f t="shared" si="56"/>
        <v>12</v>
      </c>
      <c r="G733" s="378" t="str">
        <f t="shared" si="57"/>
        <v>Under 13s</v>
      </c>
      <c r="H733" s="385" t="s">
        <v>62</v>
      </c>
    </row>
    <row r="734" spans="1:8">
      <c r="A734" s="136">
        <f t="shared" si="55"/>
        <v>730</v>
      </c>
      <c r="B734" s="136" t="str">
        <f t="shared" si="52"/>
        <v>730:Letchworth</v>
      </c>
      <c r="C734" s="382" t="s">
        <v>1088</v>
      </c>
      <c r="D734" s="383" t="s">
        <v>1087</v>
      </c>
      <c r="E734" s="384">
        <v>38845</v>
      </c>
      <c r="F734" s="378">
        <f t="shared" si="56"/>
        <v>12</v>
      </c>
      <c r="G734" s="378" t="str">
        <f t="shared" si="57"/>
        <v>Under 13s</v>
      </c>
      <c r="H734" s="385" t="s">
        <v>62</v>
      </c>
    </row>
    <row r="735" spans="1:8">
      <c r="A735" s="136">
        <f t="shared" si="55"/>
        <v>731</v>
      </c>
      <c r="B735" s="136" t="str">
        <f t="shared" si="52"/>
        <v>731:Letchworth</v>
      </c>
      <c r="C735" s="382" t="s">
        <v>1089</v>
      </c>
      <c r="D735" s="383" t="s">
        <v>1087</v>
      </c>
      <c r="E735" s="384">
        <v>38909</v>
      </c>
      <c r="F735" s="378">
        <f t="shared" si="56"/>
        <v>11</v>
      </c>
      <c r="G735" s="378" t="str">
        <f t="shared" si="57"/>
        <v>Under 12s</v>
      </c>
      <c r="H735" s="385" t="s">
        <v>62</v>
      </c>
    </row>
    <row r="736" spans="1:8">
      <c r="A736" s="136">
        <f t="shared" si="55"/>
        <v>732</v>
      </c>
      <c r="B736" s="136" t="str">
        <f t="shared" si="52"/>
        <v>732:Letchworth</v>
      </c>
      <c r="C736" s="382" t="s">
        <v>1090</v>
      </c>
      <c r="D736" s="383" t="s">
        <v>1087</v>
      </c>
      <c r="E736" s="384">
        <v>38974</v>
      </c>
      <c r="F736" s="378">
        <f t="shared" si="56"/>
        <v>11</v>
      </c>
      <c r="G736" s="378" t="str">
        <f t="shared" si="57"/>
        <v>Under 12s</v>
      </c>
      <c r="H736" s="385" t="s">
        <v>62</v>
      </c>
    </row>
    <row r="737" spans="1:8">
      <c r="A737" s="136">
        <f t="shared" si="55"/>
        <v>733</v>
      </c>
      <c r="B737" s="136" t="str">
        <f t="shared" si="52"/>
        <v>733:Letchworth</v>
      </c>
      <c r="C737" s="382" t="s">
        <v>1091</v>
      </c>
      <c r="D737" s="383" t="s">
        <v>1087</v>
      </c>
      <c r="E737" s="384">
        <v>39195</v>
      </c>
      <c r="F737" s="378">
        <f t="shared" si="56"/>
        <v>11</v>
      </c>
      <c r="G737" s="378" t="str">
        <f t="shared" si="57"/>
        <v>Under 12s</v>
      </c>
      <c r="H737" s="385" t="s">
        <v>62</v>
      </c>
    </row>
    <row r="738" spans="1:8">
      <c r="A738" s="136">
        <f t="shared" si="55"/>
        <v>734</v>
      </c>
      <c r="B738" s="136" t="str">
        <f t="shared" si="52"/>
        <v>734:Letchworth</v>
      </c>
      <c r="C738" s="382" t="s">
        <v>1092</v>
      </c>
      <c r="D738" s="383" t="s">
        <v>1087</v>
      </c>
      <c r="E738" s="384">
        <v>39211</v>
      </c>
      <c r="F738" s="378">
        <f t="shared" si="56"/>
        <v>11</v>
      </c>
      <c r="G738" s="378" t="str">
        <f t="shared" si="57"/>
        <v>Under 12s</v>
      </c>
      <c r="H738" s="385" t="s">
        <v>62</v>
      </c>
    </row>
    <row r="739" spans="1:8">
      <c r="A739" s="136">
        <f t="shared" si="55"/>
        <v>735</v>
      </c>
      <c r="B739" s="136" t="str">
        <f t="shared" si="52"/>
        <v>735:Letchworth</v>
      </c>
      <c r="C739" s="382" t="s">
        <v>1093</v>
      </c>
      <c r="D739" s="383" t="s">
        <v>1087</v>
      </c>
      <c r="E739" s="384">
        <v>39420</v>
      </c>
      <c r="F739" s="378">
        <f t="shared" si="56"/>
        <v>10</v>
      </c>
      <c r="G739" s="378" t="str">
        <f t="shared" si="57"/>
        <v>Under 11s</v>
      </c>
      <c r="H739" s="385" t="s">
        <v>62</v>
      </c>
    </row>
    <row r="740" spans="1:8">
      <c r="A740" s="136">
        <f t="shared" si="55"/>
        <v>736</v>
      </c>
      <c r="B740" s="136" t="str">
        <f t="shared" si="52"/>
        <v>736:Letchworth</v>
      </c>
      <c r="C740" s="382" t="s">
        <v>1094</v>
      </c>
      <c r="D740" s="383" t="s">
        <v>1087</v>
      </c>
      <c r="E740" s="384">
        <v>39453</v>
      </c>
      <c r="F740" s="378">
        <f t="shared" si="56"/>
        <v>10</v>
      </c>
      <c r="G740" s="378" t="str">
        <f t="shared" si="57"/>
        <v>Under 11s</v>
      </c>
      <c r="H740" s="385" t="s">
        <v>62</v>
      </c>
    </row>
    <row r="741" spans="1:8">
      <c r="A741" s="136">
        <f t="shared" si="55"/>
        <v>737</v>
      </c>
      <c r="B741" s="136" t="str">
        <f t="shared" si="52"/>
        <v>737:Letchworth</v>
      </c>
      <c r="C741" s="382" t="s">
        <v>1095</v>
      </c>
      <c r="D741" s="383" t="s">
        <v>1087</v>
      </c>
      <c r="E741" s="384">
        <v>39553</v>
      </c>
      <c r="F741" s="378">
        <f t="shared" si="56"/>
        <v>10</v>
      </c>
      <c r="G741" s="378" t="str">
        <f t="shared" si="57"/>
        <v>Under 11s</v>
      </c>
      <c r="H741" s="385" t="s">
        <v>62</v>
      </c>
    </row>
    <row r="742" spans="1:8">
      <c r="A742" s="136">
        <f t="shared" si="55"/>
        <v>738</v>
      </c>
      <c r="B742" s="136" t="str">
        <f t="shared" si="52"/>
        <v>738:Letchworth</v>
      </c>
      <c r="C742" s="382" t="s">
        <v>1096</v>
      </c>
      <c r="D742" s="383" t="s">
        <v>1087</v>
      </c>
      <c r="E742" s="384">
        <v>39770</v>
      </c>
      <c r="F742" s="378">
        <f t="shared" si="56"/>
        <v>9</v>
      </c>
      <c r="G742" s="378" t="str">
        <f t="shared" si="57"/>
        <v>9 Years</v>
      </c>
      <c r="H742" s="385" t="s">
        <v>62</v>
      </c>
    </row>
    <row r="743" spans="1:8">
      <c r="A743" s="136">
        <f t="shared" si="55"/>
        <v>739</v>
      </c>
      <c r="B743" s="136" t="str">
        <f t="shared" si="52"/>
        <v>739:Letchworth</v>
      </c>
      <c r="C743" s="382" t="s">
        <v>1097</v>
      </c>
      <c r="D743" s="383" t="s">
        <v>1087</v>
      </c>
      <c r="E743" s="384">
        <v>39798</v>
      </c>
      <c r="F743" s="378">
        <f t="shared" si="56"/>
        <v>9</v>
      </c>
      <c r="G743" s="378" t="str">
        <f t="shared" si="57"/>
        <v>9 Years</v>
      </c>
      <c r="H743" s="385" t="s">
        <v>62</v>
      </c>
    </row>
    <row r="744" spans="1:8">
      <c r="A744" s="136">
        <f t="shared" si="55"/>
        <v>740</v>
      </c>
      <c r="B744" s="136" t="str">
        <f t="shared" si="52"/>
        <v>740:Letchworth</v>
      </c>
      <c r="C744" s="382" t="s">
        <v>1098</v>
      </c>
      <c r="D744" s="383" t="s">
        <v>1087</v>
      </c>
      <c r="E744" s="384">
        <v>39862</v>
      </c>
      <c r="F744" s="378">
        <f t="shared" si="56"/>
        <v>9</v>
      </c>
      <c r="G744" s="378" t="str">
        <f t="shared" si="57"/>
        <v>9 Years</v>
      </c>
      <c r="H744" s="385" t="s">
        <v>62</v>
      </c>
    </row>
    <row r="745" spans="1:8">
      <c r="A745" s="136">
        <f t="shared" si="55"/>
        <v>741</v>
      </c>
      <c r="B745" s="136" t="str">
        <f t="shared" si="52"/>
        <v>741:Letchworth</v>
      </c>
      <c r="C745" s="382" t="s">
        <v>1099</v>
      </c>
      <c r="D745" s="383" t="s">
        <v>1087</v>
      </c>
      <c r="E745" s="384">
        <v>39884</v>
      </c>
      <c r="F745" s="378">
        <f t="shared" si="56"/>
        <v>9</v>
      </c>
      <c r="G745" s="378" t="str">
        <f t="shared" si="57"/>
        <v>9 Years</v>
      </c>
      <c r="H745" s="385" t="s">
        <v>62</v>
      </c>
    </row>
    <row r="746" spans="1:8">
      <c r="A746" s="136">
        <f t="shared" si="55"/>
        <v>742</v>
      </c>
      <c r="B746" s="136" t="str">
        <f t="shared" si="52"/>
        <v>742:Letchworth</v>
      </c>
      <c r="C746" s="382" t="s">
        <v>1100</v>
      </c>
      <c r="D746" s="383" t="s">
        <v>1087</v>
      </c>
      <c r="E746" s="384">
        <v>39976</v>
      </c>
      <c r="F746" s="378">
        <f t="shared" si="56"/>
        <v>9</v>
      </c>
      <c r="G746" s="378" t="str">
        <f t="shared" si="57"/>
        <v>9 Years</v>
      </c>
      <c r="H746" s="385" t="s">
        <v>62</v>
      </c>
    </row>
    <row r="747" spans="1:8">
      <c r="A747" s="136">
        <f t="shared" si="55"/>
        <v>743</v>
      </c>
      <c r="B747" s="136" t="str">
        <f t="shared" si="52"/>
        <v>743:Letchworth</v>
      </c>
      <c r="C747" s="382" t="s">
        <v>2187</v>
      </c>
      <c r="D747" s="383" t="s">
        <v>99</v>
      </c>
      <c r="E747" s="384">
        <v>39704</v>
      </c>
      <c r="F747" s="378">
        <f t="shared" ref="F747:F749" si="58">IF(TRIM(E747)="",0,IF(AgeAtDate=0,0,IF(E747=0,0,IF(COUNTBLANK(E747)=1,"",DATEDIF(E747,AgeAtDate,"y")))))</f>
        <v>9</v>
      </c>
      <c r="G747" s="378" t="str">
        <f t="shared" ref="G747:G749" si="59">IF(ISBLANK(E747),"",IF(HSL_Format="Majors",IF(F747 &lt; 9, "To Young", IF(F747 &gt; 15, VLOOKUP(99,MajorsAGRev, 2,0),VLOOKUP(F747,MajorsAGRev, 2,0))), IF(F747 &lt; 9, "To Young", IF(F747&gt;12, "To Old", VLOOKUP(F747,PeanutsAGRev,2,0)))))</f>
        <v>9 Years</v>
      </c>
      <c r="H747" s="385" t="s">
        <v>62</v>
      </c>
    </row>
    <row r="748" spans="1:8">
      <c r="A748" s="136">
        <f t="shared" si="55"/>
        <v>744</v>
      </c>
      <c r="B748" s="136" t="str">
        <f t="shared" si="52"/>
        <v>744:Letchworth</v>
      </c>
      <c r="C748" s="382" t="s">
        <v>2188</v>
      </c>
      <c r="D748" s="383" t="s">
        <v>99</v>
      </c>
      <c r="E748" s="384">
        <v>39751</v>
      </c>
      <c r="F748" s="378">
        <f t="shared" si="58"/>
        <v>9</v>
      </c>
      <c r="G748" s="378" t="str">
        <f t="shared" si="59"/>
        <v>9 Years</v>
      </c>
      <c r="H748" s="385" t="s">
        <v>62</v>
      </c>
    </row>
    <row r="749" spans="1:8">
      <c r="A749" s="136">
        <f t="shared" si="55"/>
        <v>745</v>
      </c>
      <c r="B749" s="136" t="str">
        <f t="shared" si="52"/>
        <v>745:Letchworth</v>
      </c>
      <c r="C749" s="382" t="s">
        <v>2189</v>
      </c>
      <c r="D749" s="383" t="s">
        <v>99</v>
      </c>
      <c r="E749" s="384">
        <v>39815</v>
      </c>
      <c r="F749" s="378">
        <f t="shared" si="58"/>
        <v>9</v>
      </c>
      <c r="G749" s="378" t="str">
        <f t="shared" si="59"/>
        <v>9 Years</v>
      </c>
      <c r="H749" s="385" t="s">
        <v>62</v>
      </c>
    </row>
    <row r="750" spans="1:8">
      <c r="A750" s="136">
        <f t="shared" si="55"/>
        <v>746</v>
      </c>
      <c r="B750" s="136" t="str">
        <f t="shared" si="52"/>
        <v>746:Potters Bar</v>
      </c>
      <c r="C750" s="382" t="s">
        <v>1101</v>
      </c>
      <c r="D750" s="383" t="s">
        <v>99</v>
      </c>
      <c r="E750" s="384">
        <v>39991</v>
      </c>
      <c r="F750" s="378">
        <f t="shared" si="56"/>
        <v>9</v>
      </c>
      <c r="G750" s="378" t="str">
        <f t="shared" si="57"/>
        <v>9 Years</v>
      </c>
      <c r="H750" s="385" t="s">
        <v>63</v>
      </c>
    </row>
    <row r="751" spans="1:8">
      <c r="A751" s="136">
        <f t="shared" si="55"/>
        <v>747</v>
      </c>
      <c r="B751" s="136" t="str">
        <f t="shared" si="52"/>
        <v>747:Potters Bar</v>
      </c>
      <c r="C751" s="382" t="s">
        <v>1102</v>
      </c>
      <c r="D751" s="383" t="s">
        <v>123</v>
      </c>
      <c r="E751" s="384">
        <v>39979</v>
      </c>
      <c r="F751" s="378">
        <f t="shared" si="56"/>
        <v>9</v>
      </c>
      <c r="G751" s="378" t="str">
        <f t="shared" si="57"/>
        <v>9 Years</v>
      </c>
      <c r="H751" s="385" t="s">
        <v>63</v>
      </c>
    </row>
    <row r="752" spans="1:8">
      <c r="A752" s="136">
        <f t="shared" si="55"/>
        <v>748</v>
      </c>
      <c r="B752" s="136" t="str">
        <f t="shared" si="52"/>
        <v>748:Potters Bar</v>
      </c>
      <c r="C752" s="382" t="s">
        <v>1103</v>
      </c>
      <c r="D752" s="383" t="s">
        <v>123</v>
      </c>
      <c r="E752" s="384">
        <v>39939</v>
      </c>
      <c r="F752" s="378">
        <f t="shared" si="56"/>
        <v>9</v>
      </c>
      <c r="G752" s="378" t="str">
        <f t="shared" si="57"/>
        <v>9 Years</v>
      </c>
      <c r="H752" s="385" t="s">
        <v>63</v>
      </c>
    </row>
    <row r="753" spans="1:8">
      <c r="A753" s="136">
        <f t="shared" si="55"/>
        <v>749</v>
      </c>
      <c r="B753" s="136" t="str">
        <f t="shared" si="52"/>
        <v>749:Potters Bar</v>
      </c>
      <c r="C753" s="382" t="s">
        <v>1104</v>
      </c>
      <c r="D753" s="383" t="s">
        <v>123</v>
      </c>
      <c r="E753" s="384">
        <v>39902</v>
      </c>
      <c r="F753" s="378">
        <f t="shared" si="56"/>
        <v>9</v>
      </c>
      <c r="G753" s="378" t="str">
        <f t="shared" si="57"/>
        <v>9 Years</v>
      </c>
      <c r="H753" s="385" t="s">
        <v>63</v>
      </c>
    </row>
    <row r="754" spans="1:8">
      <c r="A754" s="136">
        <f t="shared" si="55"/>
        <v>750</v>
      </c>
      <c r="B754" s="136" t="str">
        <f t="shared" si="52"/>
        <v>750:Potters Bar</v>
      </c>
      <c r="C754" s="382" t="s">
        <v>1105</v>
      </c>
      <c r="D754" s="383" t="s">
        <v>123</v>
      </c>
      <c r="E754" s="384">
        <v>39871</v>
      </c>
      <c r="F754" s="378">
        <f t="shared" si="56"/>
        <v>9</v>
      </c>
      <c r="G754" s="378" t="str">
        <f t="shared" si="57"/>
        <v>9 Years</v>
      </c>
      <c r="H754" s="385" t="s">
        <v>63</v>
      </c>
    </row>
    <row r="755" spans="1:8">
      <c r="A755" s="136">
        <f t="shared" si="55"/>
        <v>751</v>
      </c>
      <c r="B755" s="136" t="str">
        <f t="shared" si="52"/>
        <v>751:Potters Bar</v>
      </c>
      <c r="C755" s="382" t="s">
        <v>1106</v>
      </c>
      <c r="D755" s="383" t="s">
        <v>99</v>
      </c>
      <c r="E755" s="384">
        <v>39868</v>
      </c>
      <c r="F755" s="378">
        <f t="shared" si="56"/>
        <v>9</v>
      </c>
      <c r="G755" s="378" t="str">
        <f t="shared" si="57"/>
        <v>9 Years</v>
      </c>
      <c r="H755" s="385" t="s">
        <v>63</v>
      </c>
    </row>
    <row r="756" spans="1:8">
      <c r="A756" s="136">
        <f t="shared" si="55"/>
        <v>752</v>
      </c>
      <c r="B756" s="136" t="str">
        <f t="shared" si="52"/>
        <v>752:Potters Bar</v>
      </c>
      <c r="C756" s="382" t="s">
        <v>1107</v>
      </c>
      <c r="D756" s="383" t="s">
        <v>123</v>
      </c>
      <c r="E756" s="384">
        <v>39857</v>
      </c>
      <c r="F756" s="378">
        <f t="shared" si="56"/>
        <v>9</v>
      </c>
      <c r="G756" s="378" t="str">
        <f t="shared" si="57"/>
        <v>9 Years</v>
      </c>
      <c r="H756" s="385" t="s">
        <v>63</v>
      </c>
    </row>
    <row r="757" spans="1:8">
      <c r="A757" s="136">
        <f t="shared" si="55"/>
        <v>753</v>
      </c>
      <c r="B757" s="136" t="str">
        <f t="shared" si="52"/>
        <v>753:Potters Bar</v>
      </c>
      <c r="C757" s="382" t="s">
        <v>1108</v>
      </c>
      <c r="D757" s="383" t="s">
        <v>123</v>
      </c>
      <c r="E757" s="384">
        <v>39842</v>
      </c>
      <c r="F757" s="378">
        <f t="shared" si="56"/>
        <v>9</v>
      </c>
      <c r="G757" s="378" t="str">
        <f t="shared" si="57"/>
        <v>9 Years</v>
      </c>
      <c r="H757" s="385" t="s">
        <v>63</v>
      </c>
    </row>
    <row r="758" spans="1:8">
      <c r="A758" s="136">
        <f t="shared" si="55"/>
        <v>754</v>
      </c>
      <c r="B758" s="136" t="str">
        <f t="shared" si="52"/>
        <v>754:Potters Bar</v>
      </c>
      <c r="C758" s="382" t="s">
        <v>1109</v>
      </c>
      <c r="D758" s="383" t="s">
        <v>123</v>
      </c>
      <c r="E758" s="384">
        <v>39842</v>
      </c>
      <c r="F758" s="378">
        <f t="shared" si="56"/>
        <v>9</v>
      </c>
      <c r="G758" s="378" t="str">
        <f t="shared" si="57"/>
        <v>9 Years</v>
      </c>
      <c r="H758" s="385" t="s">
        <v>63</v>
      </c>
    </row>
    <row r="759" spans="1:8">
      <c r="A759" s="136">
        <f t="shared" si="55"/>
        <v>755</v>
      </c>
      <c r="B759" s="136" t="str">
        <f t="shared" si="52"/>
        <v>755:Potters Bar</v>
      </c>
      <c r="C759" s="382" t="s">
        <v>1110</v>
      </c>
      <c r="D759" s="383" t="s">
        <v>123</v>
      </c>
      <c r="E759" s="384">
        <v>39838</v>
      </c>
      <c r="F759" s="378">
        <f t="shared" si="56"/>
        <v>9</v>
      </c>
      <c r="G759" s="378" t="str">
        <f t="shared" si="57"/>
        <v>9 Years</v>
      </c>
      <c r="H759" s="385" t="s">
        <v>63</v>
      </c>
    </row>
    <row r="760" spans="1:8">
      <c r="A760" s="136">
        <f t="shared" si="55"/>
        <v>756</v>
      </c>
      <c r="B760" s="136" t="str">
        <f t="shared" si="52"/>
        <v>756:Potters Bar</v>
      </c>
      <c r="C760" s="382" t="s">
        <v>1111</v>
      </c>
      <c r="D760" s="383" t="s">
        <v>123</v>
      </c>
      <c r="E760" s="384">
        <v>39824</v>
      </c>
      <c r="F760" s="378">
        <f t="shared" si="56"/>
        <v>9</v>
      </c>
      <c r="G760" s="378" t="str">
        <f t="shared" si="57"/>
        <v>9 Years</v>
      </c>
      <c r="H760" s="385" t="s">
        <v>63</v>
      </c>
    </row>
    <row r="761" spans="1:8">
      <c r="A761" s="136">
        <f t="shared" si="55"/>
        <v>757</v>
      </c>
      <c r="B761" s="136" t="str">
        <f t="shared" si="52"/>
        <v>757:Potters Bar</v>
      </c>
      <c r="C761" s="382" t="s">
        <v>1112</v>
      </c>
      <c r="D761" s="383" t="s">
        <v>99</v>
      </c>
      <c r="E761" s="384">
        <v>39823</v>
      </c>
      <c r="F761" s="378">
        <f t="shared" si="56"/>
        <v>9</v>
      </c>
      <c r="G761" s="378" t="str">
        <f t="shared" si="57"/>
        <v>9 Years</v>
      </c>
      <c r="H761" s="385" t="s">
        <v>63</v>
      </c>
    </row>
    <row r="762" spans="1:8">
      <c r="A762" s="136">
        <f t="shared" si="55"/>
        <v>758</v>
      </c>
      <c r="B762" s="136" t="str">
        <f t="shared" si="52"/>
        <v>758:Potters Bar</v>
      </c>
      <c r="C762" s="382" t="s">
        <v>1113</v>
      </c>
      <c r="D762" s="383" t="s">
        <v>123</v>
      </c>
      <c r="E762" s="384">
        <v>39822</v>
      </c>
      <c r="F762" s="378">
        <f t="shared" si="56"/>
        <v>9</v>
      </c>
      <c r="G762" s="378" t="str">
        <f t="shared" si="57"/>
        <v>9 Years</v>
      </c>
      <c r="H762" s="385" t="s">
        <v>63</v>
      </c>
    </row>
    <row r="763" spans="1:8">
      <c r="A763" s="136">
        <f t="shared" si="55"/>
        <v>759</v>
      </c>
      <c r="B763" s="136" t="str">
        <f t="shared" si="52"/>
        <v>759:Potters Bar</v>
      </c>
      <c r="C763" s="382" t="s">
        <v>1114</v>
      </c>
      <c r="D763" s="383" t="s">
        <v>99</v>
      </c>
      <c r="E763" s="384">
        <v>39813</v>
      </c>
      <c r="F763" s="378">
        <f t="shared" si="56"/>
        <v>9</v>
      </c>
      <c r="G763" s="378" t="str">
        <f t="shared" si="57"/>
        <v>9 Years</v>
      </c>
      <c r="H763" s="385" t="s">
        <v>63</v>
      </c>
    </row>
    <row r="764" spans="1:8">
      <c r="A764" s="136">
        <f t="shared" si="55"/>
        <v>760</v>
      </c>
      <c r="B764" s="136" t="str">
        <f t="shared" si="52"/>
        <v>760:Potters Bar</v>
      </c>
      <c r="C764" s="382" t="s">
        <v>1115</v>
      </c>
      <c r="D764" s="383" t="s">
        <v>99</v>
      </c>
      <c r="E764" s="384">
        <v>39811</v>
      </c>
      <c r="F764" s="378">
        <f t="shared" si="56"/>
        <v>9</v>
      </c>
      <c r="G764" s="378" t="str">
        <f t="shared" si="57"/>
        <v>9 Years</v>
      </c>
      <c r="H764" s="385" t="s">
        <v>63</v>
      </c>
    </row>
    <row r="765" spans="1:8">
      <c r="A765" s="136">
        <f t="shared" si="55"/>
        <v>761</v>
      </c>
      <c r="B765" s="136" t="str">
        <f t="shared" si="52"/>
        <v>761:Potters Bar</v>
      </c>
      <c r="C765" s="382" t="s">
        <v>1116</v>
      </c>
      <c r="D765" s="383" t="s">
        <v>123</v>
      </c>
      <c r="E765" s="384">
        <v>39800</v>
      </c>
      <c r="F765" s="378">
        <f t="shared" si="56"/>
        <v>9</v>
      </c>
      <c r="G765" s="378" t="str">
        <f t="shared" si="57"/>
        <v>9 Years</v>
      </c>
      <c r="H765" s="385" t="s">
        <v>63</v>
      </c>
    </row>
    <row r="766" spans="1:8">
      <c r="A766" s="136">
        <f t="shared" si="55"/>
        <v>762</v>
      </c>
      <c r="B766" s="136" t="str">
        <f t="shared" si="52"/>
        <v>762:Potters Bar</v>
      </c>
      <c r="C766" s="382" t="s">
        <v>1117</v>
      </c>
      <c r="D766" s="383" t="s">
        <v>123</v>
      </c>
      <c r="E766" s="384">
        <v>39791</v>
      </c>
      <c r="F766" s="378">
        <f t="shared" si="56"/>
        <v>9</v>
      </c>
      <c r="G766" s="378" t="str">
        <f t="shared" si="57"/>
        <v>9 Years</v>
      </c>
      <c r="H766" s="385" t="s">
        <v>63</v>
      </c>
    </row>
    <row r="767" spans="1:8">
      <c r="A767" s="136">
        <f t="shared" si="55"/>
        <v>763</v>
      </c>
      <c r="B767" s="136" t="str">
        <f t="shared" si="52"/>
        <v>763:Potters Bar</v>
      </c>
      <c r="C767" s="382" t="s">
        <v>1118</v>
      </c>
      <c r="D767" s="383" t="s">
        <v>99</v>
      </c>
      <c r="E767" s="384">
        <v>39790</v>
      </c>
      <c r="F767" s="378">
        <f t="shared" si="56"/>
        <v>9</v>
      </c>
      <c r="G767" s="378" t="str">
        <f t="shared" si="57"/>
        <v>9 Years</v>
      </c>
      <c r="H767" s="385" t="s">
        <v>63</v>
      </c>
    </row>
    <row r="768" spans="1:8">
      <c r="A768" s="136">
        <f t="shared" si="55"/>
        <v>764</v>
      </c>
      <c r="B768" s="136" t="str">
        <f t="shared" si="52"/>
        <v>764:Potters Bar</v>
      </c>
      <c r="C768" s="382" t="s">
        <v>1119</v>
      </c>
      <c r="D768" s="383" t="s">
        <v>123</v>
      </c>
      <c r="E768" s="384">
        <v>39789</v>
      </c>
      <c r="F768" s="378">
        <f t="shared" si="56"/>
        <v>9</v>
      </c>
      <c r="G768" s="378" t="str">
        <f t="shared" si="57"/>
        <v>9 Years</v>
      </c>
      <c r="H768" s="385" t="s">
        <v>63</v>
      </c>
    </row>
    <row r="769" spans="1:8">
      <c r="A769" s="136">
        <f t="shared" si="55"/>
        <v>765</v>
      </c>
      <c r="B769" s="136" t="str">
        <f t="shared" si="52"/>
        <v>765:Potters Bar</v>
      </c>
      <c r="C769" s="382" t="s">
        <v>1120</v>
      </c>
      <c r="D769" s="383" t="s">
        <v>99</v>
      </c>
      <c r="E769" s="384">
        <v>39771</v>
      </c>
      <c r="F769" s="378">
        <f t="shared" si="56"/>
        <v>9</v>
      </c>
      <c r="G769" s="378" t="str">
        <f t="shared" si="57"/>
        <v>9 Years</v>
      </c>
      <c r="H769" s="385" t="s">
        <v>63</v>
      </c>
    </row>
    <row r="770" spans="1:8">
      <c r="A770" s="136">
        <f t="shared" si="55"/>
        <v>766</v>
      </c>
      <c r="B770" s="136" t="str">
        <f t="shared" si="52"/>
        <v>766:Potters Bar</v>
      </c>
      <c r="C770" s="382" t="s">
        <v>1121</v>
      </c>
      <c r="D770" s="383" t="s">
        <v>99</v>
      </c>
      <c r="E770" s="384">
        <v>39752</v>
      </c>
      <c r="F770" s="378">
        <f t="shared" si="56"/>
        <v>9</v>
      </c>
      <c r="G770" s="378" t="str">
        <f t="shared" si="57"/>
        <v>9 Years</v>
      </c>
      <c r="H770" s="385" t="s">
        <v>63</v>
      </c>
    </row>
    <row r="771" spans="1:8">
      <c r="A771" s="136">
        <f t="shared" si="55"/>
        <v>767</v>
      </c>
      <c r="B771" s="136" t="str">
        <f t="shared" si="52"/>
        <v>767:Potters Bar</v>
      </c>
      <c r="C771" s="382" t="s">
        <v>1122</v>
      </c>
      <c r="D771" s="383" t="s">
        <v>123</v>
      </c>
      <c r="E771" s="384">
        <v>39743</v>
      </c>
      <c r="F771" s="378">
        <f t="shared" si="56"/>
        <v>9</v>
      </c>
      <c r="G771" s="378" t="str">
        <f t="shared" si="57"/>
        <v>9 Years</v>
      </c>
      <c r="H771" s="385" t="s">
        <v>63</v>
      </c>
    </row>
    <row r="772" spans="1:8">
      <c r="A772" s="136">
        <f t="shared" si="55"/>
        <v>768</v>
      </c>
      <c r="B772" s="136" t="str">
        <f t="shared" si="52"/>
        <v>768:Potters Bar</v>
      </c>
      <c r="C772" s="382" t="s">
        <v>1123</v>
      </c>
      <c r="D772" s="383" t="s">
        <v>99</v>
      </c>
      <c r="E772" s="384">
        <v>39727</v>
      </c>
      <c r="F772" s="378">
        <f t="shared" si="56"/>
        <v>9</v>
      </c>
      <c r="G772" s="378" t="str">
        <f t="shared" si="57"/>
        <v>9 Years</v>
      </c>
      <c r="H772" s="385" t="s">
        <v>63</v>
      </c>
    </row>
    <row r="773" spans="1:8">
      <c r="A773" s="136">
        <f t="shared" si="55"/>
        <v>769</v>
      </c>
      <c r="B773" s="136" t="str">
        <f t="shared" si="52"/>
        <v>769:Potters Bar</v>
      </c>
      <c r="C773" s="382" t="s">
        <v>1124</v>
      </c>
      <c r="D773" s="383" t="s">
        <v>99</v>
      </c>
      <c r="E773" s="384">
        <v>39618</v>
      </c>
      <c r="F773" s="378">
        <f t="shared" si="56"/>
        <v>10</v>
      </c>
      <c r="G773" s="378" t="str">
        <f t="shared" si="57"/>
        <v>Under 11s</v>
      </c>
      <c r="H773" s="385" t="s">
        <v>63</v>
      </c>
    </row>
    <row r="774" spans="1:8">
      <c r="A774" s="136">
        <f t="shared" si="55"/>
        <v>770</v>
      </c>
      <c r="B774" s="136" t="str">
        <f t="shared" si="52"/>
        <v>770:Potters Bar</v>
      </c>
      <c r="C774" s="382" t="s">
        <v>1125</v>
      </c>
      <c r="D774" s="383" t="s">
        <v>123</v>
      </c>
      <c r="E774" s="384">
        <v>39604</v>
      </c>
      <c r="F774" s="378">
        <f t="shared" si="56"/>
        <v>10</v>
      </c>
      <c r="G774" s="378" t="str">
        <f t="shared" si="57"/>
        <v>Under 11s</v>
      </c>
      <c r="H774" s="385" t="s">
        <v>63</v>
      </c>
    </row>
    <row r="775" spans="1:8">
      <c r="A775" s="136">
        <f t="shared" si="55"/>
        <v>771</v>
      </c>
      <c r="B775" s="136" t="str">
        <f t="shared" si="52"/>
        <v>771:Potters Bar</v>
      </c>
      <c r="C775" s="382" t="s">
        <v>1126</v>
      </c>
      <c r="D775" s="383" t="s">
        <v>99</v>
      </c>
      <c r="E775" s="384">
        <v>39594</v>
      </c>
      <c r="F775" s="378">
        <f t="shared" si="56"/>
        <v>10</v>
      </c>
      <c r="G775" s="378" t="str">
        <f t="shared" si="57"/>
        <v>Under 11s</v>
      </c>
      <c r="H775" s="385" t="s">
        <v>63</v>
      </c>
    </row>
    <row r="776" spans="1:8">
      <c r="A776" s="136">
        <f t="shared" si="55"/>
        <v>772</v>
      </c>
      <c r="B776" s="136" t="str">
        <f t="shared" si="52"/>
        <v>772:Potters Bar</v>
      </c>
      <c r="C776" s="382" t="s">
        <v>1127</v>
      </c>
      <c r="D776" s="383" t="s">
        <v>99</v>
      </c>
      <c r="E776" s="384">
        <v>39592</v>
      </c>
      <c r="F776" s="378">
        <f t="shared" si="56"/>
        <v>10</v>
      </c>
      <c r="G776" s="378" t="str">
        <f t="shared" si="57"/>
        <v>Under 11s</v>
      </c>
      <c r="H776" s="385" t="s">
        <v>63</v>
      </c>
    </row>
    <row r="777" spans="1:8">
      <c r="A777" s="136">
        <f t="shared" si="55"/>
        <v>773</v>
      </c>
      <c r="B777" s="136" t="str">
        <f t="shared" ref="B777:B840" si="60">TEXT(A777, "#0") &amp; ":" &amp; TRIM(H777)</f>
        <v>773:Potters Bar</v>
      </c>
      <c r="C777" s="382" t="s">
        <v>1128</v>
      </c>
      <c r="D777" s="383" t="s">
        <v>123</v>
      </c>
      <c r="E777" s="384">
        <v>39591</v>
      </c>
      <c r="F777" s="378">
        <f t="shared" si="56"/>
        <v>10</v>
      </c>
      <c r="G777" s="378" t="str">
        <f t="shared" si="57"/>
        <v>Under 11s</v>
      </c>
      <c r="H777" s="385" t="s">
        <v>63</v>
      </c>
    </row>
    <row r="778" spans="1:8">
      <c r="A778" s="136">
        <f t="shared" ref="A778:A841" si="61">A777+1</f>
        <v>774</v>
      </c>
      <c r="B778" s="136" t="str">
        <f t="shared" si="60"/>
        <v>774:Potters Bar</v>
      </c>
      <c r="C778" s="382" t="s">
        <v>1129</v>
      </c>
      <c r="D778" s="383" t="s">
        <v>123</v>
      </c>
      <c r="E778" s="384">
        <v>39584</v>
      </c>
      <c r="F778" s="378">
        <f t="shared" ref="F778:F841" si="62">IF(TRIM(E778)="",0,IF(AgeAtDate=0,0,IF(E778=0,0,IF(COUNTBLANK(E778)=1,"",DATEDIF(E778,AgeAtDate,"y")))))</f>
        <v>10</v>
      </c>
      <c r="G778" s="378" t="str">
        <f t="shared" ref="G778:G841" si="63">IF(ISBLANK(E778),"",IF(HSL_Format="Majors",IF(F778 &lt; 9, "To Young", IF(F778 &gt; 15, VLOOKUP(99,MajorsAGRev, 2,0),VLOOKUP(F778,MajorsAGRev, 2,0))), IF(F778 &lt; 9, "To Young", IF(F778&gt;12, "To Old", VLOOKUP(F778,PeanutsAGRev,2,0)))))</f>
        <v>Under 11s</v>
      </c>
      <c r="H778" s="385" t="s">
        <v>63</v>
      </c>
    </row>
    <row r="779" spans="1:8">
      <c r="A779" s="136">
        <f t="shared" si="61"/>
        <v>775</v>
      </c>
      <c r="B779" s="136" t="str">
        <f t="shared" si="60"/>
        <v>775:Potters Bar</v>
      </c>
      <c r="C779" s="382" t="s">
        <v>1130</v>
      </c>
      <c r="D779" s="383" t="s">
        <v>123</v>
      </c>
      <c r="E779" s="384">
        <v>39583</v>
      </c>
      <c r="F779" s="378">
        <f t="shared" si="62"/>
        <v>10</v>
      </c>
      <c r="G779" s="378" t="str">
        <f t="shared" si="63"/>
        <v>Under 11s</v>
      </c>
      <c r="H779" s="385" t="s">
        <v>63</v>
      </c>
    </row>
    <row r="780" spans="1:8">
      <c r="A780" s="136">
        <f t="shared" si="61"/>
        <v>776</v>
      </c>
      <c r="B780" s="136" t="str">
        <f t="shared" si="60"/>
        <v>776:Potters Bar</v>
      </c>
      <c r="C780" s="382" t="s">
        <v>1131</v>
      </c>
      <c r="D780" s="383" t="s">
        <v>99</v>
      </c>
      <c r="E780" s="384">
        <v>39563</v>
      </c>
      <c r="F780" s="378">
        <f t="shared" si="62"/>
        <v>10</v>
      </c>
      <c r="G780" s="378" t="str">
        <f t="shared" si="63"/>
        <v>Under 11s</v>
      </c>
      <c r="H780" s="385" t="s">
        <v>63</v>
      </c>
    </row>
    <row r="781" spans="1:8">
      <c r="A781" s="136">
        <f t="shared" si="61"/>
        <v>777</v>
      </c>
      <c r="B781" s="136" t="str">
        <f t="shared" si="60"/>
        <v>777:Potters Bar</v>
      </c>
      <c r="C781" s="382" t="s">
        <v>1132</v>
      </c>
      <c r="D781" s="383" t="s">
        <v>123</v>
      </c>
      <c r="E781" s="384">
        <v>39553</v>
      </c>
      <c r="F781" s="378">
        <f t="shared" si="62"/>
        <v>10</v>
      </c>
      <c r="G781" s="378" t="str">
        <f t="shared" si="63"/>
        <v>Under 11s</v>
      </c>
      <c r="H781" s="385" t="s">
        <v>63</v>
      </c>
    </row>
    <row r="782" spans="1:8">
      <c r="A782" s="136">
        <f t="shared" si="61"/>
        <v>778</v>
      </c>
      <c r="B782" s="136" t="str">
        <f t="shared" si="60"/>
        <v>778:Potters Bar</v>
      </c>
      <c r="C782" s="382" t="s">
        <v>1133</v>
      </c>
      <c r="D782" s="383" t="s">
        <v>99</v>
      </c>
      <c r="E782" s="384">
        <v>39538</v>
      </c>
      <c r="F782" s="378">
        <f t="shared" si="62"/>
        <v>10</v>
      </c>
      <c r="G782" s="378" t="str">
        <f t="shared" si="63"/>
        <v>Under 11s</v>
      </c>
      <c r="H782" s="385" t="s">
        <v>63</v>
      </c>
    </row>
    <row r="783" spans="1:8">
      <c r="A783" s="136">
        <f t="shared" si="61"/>
        <v>779</v>
      </c>
      <c r="B783" s="136" t="str">
        <f t="shared" si="60"/>
        <v>779:Potters Bar</v>
      </c>
      <c r="C783" s="382" t="s">
        <v>1134</v>
      </c>
      <c r="D783" s="383" t="s">
        <v>99</v>
      </c>
      <c r="E783" s="384">
        <v>39534</v>
      </c>
      <c r="F783" s="378">
        <f t="shared" si="62"/>
        <v>10</v>
      </c>
      <c r="G783" s="378" t="str">
        <f t="shared" si="63"/>
        <v>Under 11s</v>
      </c>
      <c r="H783" s="385" t="s">
        <v>63</v>
      </c>
    </row>
    <row r="784" spans="1:8">
      <c r="A784" s="136">
        <f t="shared" si="61"/>
        <v>780</v>
      </c>
      <c r="B784" s="136" t="str">
        <f t="shared" si="60"/>
        <v>780:Potters Bar</v>
      </c>
      <c r="C784" s="382" t="s">
        <v>1135</v>
      </c>
      <c r="D784" s="383" t="s">
        <v>123</v>
      </c>
      <c r="E784" s="384">
        <v>39516</v>
      </c>
      <c r="F784" s="378">
        <f t="shared" si="62"/>
        <v>10</v>
      </c>
      <c r="G784" s="378" t="str">
        <f t="shared" si="63"/>
        <v>Under 11s</v>
      </c>
      <c r="H784" s="385" t="s">
        <v>63</v>
      </c>
    </row>
    <row r="785" spans="1:8">
      <c r="A785" s="136">
        <f t="shared" si="61"/>
        <v>781</v>
      </c>
      <c r="B785" s="136" t="str">
        <f t="shared" si="60"/>
        <v>781:Potters Bar</v>
      </c>
      <c r="C785" s="382" t="s">
        <v>1136</v>
      </c>
      <c r="D785" s="383" t="s">
        <v>99</v>
      </c>
      <c r="E785" s="384">
        <v>39485</v>
      </c>
      <c r="F785" s="378">
        <f t="shared" si="62"/>
        <v>10</v>
      </c>
      <c r="G785" s="378" t="str">
        <f t="shared" si="63"/>
        <v>Under 11s</v>
      </c>
      <c r="H785" s="385" t="s">
        <v>63</v>
      </c>
    </row>
    <row r="786" spans="1:8">
      <c r="A786" s="136">
        <f t="shared" si="61"/>
        <v>782</v>
      </c>
      <c r="B786" s="136" t="str">
        <f t="shared" si="60"/>
        <v>782:Potters Bar</v>
      </c>
      <c r="C786" s="382" t="s">
        <v>1137</v>
      </c>
      <c r="D786" s="383" t="s">
        <v>123</v>
      </c>
      <c r="E786" s="384">
        <v>39484</v>
      </c>
      <c r="F786" s="378">
        <f t="shared" si="62"/>
        <v>10</v>
      </c>
      <c r="G786" s="378" t="str">
        <f t="shared" si="63"/>
        <v>Under 11s</v>
      </c>
      <c r="H786" s="385" t="s">
        <v>63</v>
      </c>
    </row>
    <row r="787" spans="1:8">
      <c r="A787" s="136">
        <f t="shared" si="61"/>
        <v>783</v>
      </c>
      <c r="B787" s="136" t="str">
        <f t="shared" si="60"/>
        <v>783:Potters Bar</v>
      </c>
      <c r="C787" s="382" t="s">
        <v>1138</v>
      </c>
      <c r="D787" s="383" t="s">
        <v>99</v>
      </c>
      <c r="E787" s="384">
        <v>39465</v>
      </c>
      <c r="F787" s="378">
        <f t="shared" si="62"/>
        <v>10</v>
      </c>
      <c r="G787" s="378" t="str">
        <f t="shared" si="63"/>
        <v>Under 11s</v>
      </c>
      <c r="H787" s="385" t="s">
        <v>63</v>
      </c>
    </row>
    <row r="788" spans="1:8">
      <c r="A788" s="136">
        <f t="shared" si="61"/>
        <v>784</v>
      </c>
      <c r="B788" s="136" t="str">
        <f t="shared" si="60"/>
        <v>784:Potters Bar</v>
      </c>
      <c r="C788" s="382" t="s">
        <v>1139</v>
      </c>
      <c r="D788" s="383" t="s">
        <v>123</v>
      </c>
      <c r="E788" s="384">
        <v>39453</v>
      </c>
      <c r="F788" s="378">
        <f t="shared" si="62"/>
        <v>10</v>
      </c>
      <c r="G788" s="378" t="str">
        <f t="shared" si="63"/>
        <v>Under 11s</v>
      </c>
      <c r="H788" s="385" t="s">
        <v>63</v>
      </c>
    </row>
    <row r="789" spans="1:8">
      <c r="A789" s="136">
        <f t="shared" si="61"/>
        <v>785</v>
      </c>
      <c r="B789" s="136" t="str">
        <f t="shared" si="60"/>
        <v>785:Potters Bar</v>
      </c>
      <c r="C789" s="382" t="s">
        <v>1140</v>
      </c>
      <c r="D789" s="383" t="s">
        <v>99</v>
      </c>
      <c r="E789" s="384">
        <v>39452</v>
      </c>
      <c r="F789" s="378">
        <f t="shared" si="62"/>
        <v>10</v>
      </c>
      <c r="G789" s="378" t="str">
        <f t="shared" si="63"/>
        <v>Under 11s</v>
      </c>
      <c r="H789" s="385" t="s">
        <v>63</v>
      </c>
    </row>
    <row r="790" spans="1:8">
      <c r="A790" s="136">
        <f t="shared" si="61"/>
        <v>786</v>
      </c>
      <c r="B790" s="136" t="str">
        <f t="shared" si="60"/>
        <v>786:Potters Bar</v>
      </c>
      <c r="C790" s="382" t="s">
        <v>1141</v>
      </c>
      <c r="D790" s="383" t="s">
        <v>123</v>
      </c>
      <c r="E790" s="384">
        <v>39434</v>
      </c>
      <c r="F790" s="378">
        <f t="shared" si="62"/>
        <v>10</v>
      </c>
      <c r="G790" s="378" t="str">
        <f t="shared" si="63"/>
        <v>Under 11s</v>
      </c>
      <c r="H790" s="385" t="s">
        <v>63</v>
      </c>
    </row>
    <row r="791" spans="1:8">
      <c r="A791" s="136">
        <f t="shared" si="61"/>
        <v>787</v>
      </c>
      <c r="B791" s="136" t="str">
        <f t="shared" si="60"/>
        <v>787:Potters Bar</v>
      </c>
      <c r="C791" s="382" t="s">
        <v>1142</v>
      </c>
      <c r="D791" s="383" t="s">
        <v>99</v>
      </c>
      <c r="E791" s="384">
        <v>39428</v>
      </c>
      <c r="F791" s="378">
        <f t="shared" si="62"/>
        <v>10</v>
      </c>
      <c r="G791" s="378" t="str">
        <f t="shared" si="63"/>
        <v>Under 11s</v>
      </c>
      <c r="H791" s="385" t="s">
        <v>63</v>
      </c>
    </row>
    <row r="792" spans="1:8">
      <c r="A792" s="136">
        <f t="shared" si="61"/>
        <v>788</v>
      </c>
      <c r="B792" s="136" t="str">
        <f t="shared" si="60"/>
        <v>788:Potters Bar</v>
      </c>
      <c r="C792" s="382" t="s">
        <v>1143</v>
      </c>
      <c r="D792" s="383" t="s">
        <v>99</v>
      </c>
      <c r="E792" s="384">
        <v>39423</v>
      </c>
      <c r="F792" s="378">
        <f t="shared" si="62"/>
        <v>10</v>
      </c>
      <c r="G792" s="378" t="str">
        <f t="shared" si="63"/>
        <v>Under 11s</v>
      </c>
      <c r="H792" s="385" t="s">
        <v>63</v>
      </c>
    </row>
    <row r="793" spans="1:8">
      <c r="A793" s="136">
        <f t="shared" si="61"/>
        <v>789</v>
      </c>
      <c r="B793" s="136" t="str">
        <f t="shared" si="60"/>
        <v>789:Potters Bar</v>
      </c>
      <c r="C793" s="382" t="s">
        <v>1144</v>
      </c>
      <c r="D793" s="383" t="s">
        <v>123</v>
      </c>
      <c r="E793" s="384">
        <v>39409</v>
      </c>
      <c r="F793" s="378">
        <f t="shared" si="62"/>
        <v>10</v>
      </c>
      <c r="G793" s="378" t="str">
        <f t="shared" si="63"/>
        <v>Under 11s</v>
      </c>
      <c r="H793" s="385" t="s">
        <v>63</v>
      </c>
    </row>
    <row r="794" spans="1:8">
      <c r="A794" s="136">
        <f t="shared" si="61"/>
        <v>790</v>
      </c>
      <c r="B794" s="136" t="str">
        <f t="shared" si="60"/>
        <v>790:Potters Bar</v>
      </c>
      <c r="C794" s="382" t="s">
        <v>1145</v>
      </c>
      <c r="D794" s="383" t="s">
        <v>123</v>
      </c>
      <c r="E794" s="384">
        <v>39409</v>
      </c>
      <c r="F794" s="378">
        <f t="shared" si="62"/>
        <v>10</v>
      </c>
      <c r="G794" s="378" t="str">
        <f t="shared" si="63"/>
        <v>Under 11s</v>
      </c>
      <c r="H794" s="385" t="s">
        <v>63</v>
      </c>
    </row>
    <row r="795" spans="1:8">
      <c r="A795" s="136">
        <f t="shared" si="61"/>
        <v>791</v>
      </c>
      <c r="B795" s="136" t="str">
        <f t="shared" si="60"/>
        <v>791:Potters Bar</v>
      </c>
      <c r="C795" s="382" t="s">
        <v>1146</v>
      </c>
      <c r="D795" s="383" t="s">
        <v>99</v>
      </c>
      <c r="E795" s="384">
        <v>39409</v>
      </c>
      <c r="F795" s="378">
        <f t="shared" si="62"/>
        <v>10</v>
      </c>
      <c r="G795" s="378" t="str">
        <f t="shared" si="63"/>
        <v>Under 11s</v>
      </c>
      <c r="H795" s="385" t="s">
        <v>63</v>
      </c>
    </row>
    <row r="796" spans="1:8">
      <c r="A796" s="136">
        <f t="shared" si="61"/>
        <v>792</v>
      </c>
      <c r="B796" s="136" t="str">
        <f t="shared" si="60"/>
        <v>792:Potters Bar</v>
      </c>
      <c r="C796" s="382" t="s">
        <v>1147</v>
      </c>
      <c r="D796" s="383" t="s">
        <v>123</v>
      </c>
      <c r="E796" s="384">
        <v>39398</v>
      </c>
      <c r="F796" s="378">
        <f t="shared" si="62"/>
        <v>10</v>
      </c>
      <c r="G796" s="378" t="str">
        <f t="shared" si="63"/>
        <v>Under 11s</v>
      </c>
      <c r="H796" s="385" t="s">
        <v>63</v>
      </c>
    </row>
    <row r="797" spans="1:8">
      <c r="A797" s="136">
        <f t="shared" si="61"/>
        <v>793</v>
      </c>
      <c r="B797" s="136" t="str">
        <f t="shared" si="60"/>
        <v>793:Potters Bar</v>
      </c>
      <c r="C797" s="382" t="s">
        <v>1148</v>
      </c>
      <c r="D797" s="383" t="s">
        <v>99</v>
      </c>
      <c r="E797" s="384">
        <v>39369</v>
      </c>
      <c r="F797" s="378">
        <f t="shared" si="62"/>
        <v>10</v>
      </c>
      <c r="G797" s="378" t="str">
        <f t="shared" si="63"/>
        <v>Under 11s</v>
      </c>
      <c r="H797" s="385" t="s">
        <v>63</v>
      </c>
    </row>
    <row r="798" spans="1:8">
      <c r="A798" s="136">
        <f t="shared" si="61"/>
        <v>794</v>
      </c>
      <c r="B798" s="136" t="str">
        <f t="shared" si="60"/>
        <v>794:Potters Bar</v>
      </c>
      <c r="C798" s="382" t="s">
        <v>1149</v>
      </c>
      <c r="D798" s="383" t="s">
        <v>99</v>
      </c>
      <c r="E798" s="384">
        <v>39367</v>
      </c>
      <c r="F798" s="378">
        <f t="shared" si="62"/>
        <v>10</v>
      </c>
      <c r="G798" s="378" t="str">
        <f t="shared" si="63"/>
        <v>Under 11s</v>
      </c>
      <c r="H798" s="385" t="s">
        <v>63</v>
      </c>
    </row>
    <row r="799" spans="1:8">
      <c r="A799" s="136">
        <f t="shared" si="61"/>
        <v>795</v>
      </c>
      <c r="B799" s="136" t="str">
        <f t="shared" si="60"/>
        <v>795:Potters Bar</v>
      </c>
      <c r="C799" s="382" t="s">
        <v>1150</v>
      </c>
      <c r="D799" s="383" t="s">
        <v>99</v>
      </c>
      <c r="E799" s="384">
        <v>39361</v>
      </c>
      <c r="F799" s="378">
        <f t="shared" si="62"/>
        <v>10</v>
      </c>
      <c r="G799" s="378" t="str">
        <f t="shared" si="63"/>
        <v>Under 11s</v>
      </c>
      <c r="H799" s="385" t="s">
        <v>63</v>
      </c>
    </row>
    <row r="800" spans="1:8">
      <c r="A800" s="136">
        <f t="shared" si="61"/>
        <v>796</v>
      </c>
      <c r="B800" s="136" t="str">
        <f t="shared" si="60"/>
        <v>796:Potters Bar</v>
      </c>
      <c r="C800" s="382" t="s">
        <v>1151</v>
      </c>
      <c r="D800" s="383" t="s">
        <v>1152</v>
      </c>
      <c r="E800" s="384">
        <v>39348</v>
      </c>
      <c r="F800" s="378">
        <f t="shared" si="62"/>
        <v>10</v>
      </c>
      <c r="G800" s="378" t="str">
        <f t="shared" si="63"/>
        <v>Under 11s</v>
      </c>
      <c r="H800" s="385" t="s">
        <v>63</v>
      </c>
    </row>
    <row r="801" spans="1:8">
      <c r="A801" s="136">
        <f t="shared" si="61"/>
        <v>797</v>
      </c>
      <c r="B801" s="136" t="str">
        <f t="shared" si="60"/>
        <v>797:Potters Bar</v>
      </c>
      <c r="C801" s="382" t="s">
        <v>1153</v>
      </c>
      <c r="D801" s="383" t="s">
        <v>123</v>
      </c>
      <c r="E801" s="384">
        <v>39346</v>
      </c>
      <c r="F801" s="378">
        <f t="shared" si="62"/>
        <v>10</v>
      </c>
      <c r="G801" s="378" t="str">
        <f t="shared" si="63"/>
        <v>Under 11s</v>
      </c>
      <c r="H801" s="385" t="s">
        <v>63</v>
      </c>
    </row>
    <row r="802" spans="1:8">
      <c r="A802" s="136">
        <f t="shared" si="61"/>
        <v>798</v>
      </c>
      <c r="B802" s="136" t="str">
        <f t="shared" si="60"/>
        <v>798:Potters Bar</v>
      </c>
      <c r="C802" s="382" t="s">
        <v>1154</v>
      </c>
      <c r="D802" s="383" t="s">
        <v>123</v>
      </c>
      <c r="E802" s="384">
        <v>39345</v>
      </c>
      <c r="F802" s="378">
        <f t="shared" si="62"/>
        <v>10</v>
      </c>
      <c r="G802" s="378" t="str">
        <f t="shared" si="63"/>
        <v>Under 11s</v>
      </c>
      <c r="H802" s="385" t="s">
        <v>63</v>
      </c>
    </row>
    <row r="803" spans="1:8">
      <c r="A803" s="136">
        <f t="shared" si="61"/>
        <v>799</v>
      </c>
      <c r="B803" s="136" t="str">
        <f t="shared" si="60"/>
        <v>799:Potters Bar</v>
      </c>
      <c r="C803" s="382" t="s">
        <v>1155</v>
      </c>
      <c r="D803" s="383" t="s">
        <v>99</v>
      </c>
      <c r="E803" s="384">
        <v>39343</v>
      </c>
      <c r="F803" s="378">
        <f t="shared" si="62"/>
        <v>10</v>
      </c>
      <c r="G803" s="378" t="str">
        <f t="shared" si="63"/>
        <v>Under 11s</v>
      </c>
      <c r="H803" s="385" t="s">
        <v>63</v>
      </c>
    </row>
    <row r="804" spans="1:8">
      <c r="A804" s="136">
        <f t="shared" si="61"/>
        <v>800</v>
      </c>
      <c r="B804" s="136" t="str">
        <f t="shared" si="60"/>
        <v>800:Potters Bar</v>
      </c>
      <c r="C804" s="382" t="s">
        <v>1156</v>
      </c>
      <c r="D804" s="383" t="s">
        <v>123</v>
      </c>
      <c r="E804" s="384">
        <v>39342</v>
      </c>
      <c r="F804" s="378">
        <f t="shared" si="62"/>
        <v>10</v>
      </c>
      <c r="G804" s="378" t="str">
        <f t="shared" si="63"/>
        <v>Under 11s</v>
      </c>
      <c r="H804" s="385" t="s">
        <v>63</v>
      </c>
    </row>
    <row r="805" spans="1:8">
      <c r="A805" s="136">
        <f t="shared" si="61"/>
        <v>801</v>
      </c>
      <c r="B805" s="136" t="str">
        <f t="shared" si="60"/>
        <v>801:Potters Bar</v>
      </c>
      <c r="C805" s="382" t="s">
        <v>1157</v>
      </c>
      <c r="D805" s="383" t="s">
        <v>99</v>
      </c>
      <c r="E805" s="384">
        <v>39333</v>
      </c>
      <c r="F805" s="378">
        <f t="shared" si="62"/>
        <v>10</v>
      </c>
      <c r="G805" s="378" t="str">
        <f t="shared" si="63"/>
        <v>Under 11s</v>
      </c>
      <c r="H805" s="385" t="s">
        <v>63</v>
      </c>
    </row>
    <row r="806" spans="1:8">
      <c r="A806" s="136">
        <f t="shared" si="61"/>
        <v>802</v>
      </c>
      <c r="B806" s="136" t="str">
        <f t="shared" si="60"/>
        <v>802:Potters Bar</v>
      </c>
      <c r="C806" s="382" t="s">
        <v>1158</v>
      </c>
      <c r="D806" s="383" t="s">
        <v>99</v>
      </c>
      <c r="E806" s="384">
        <v>39329</v>
      </c>
      <c r="F806" s="378">
        <f t="shared" si="62"/>
        <v>10</v>
      </c>
      <c r="G806" s="378" t="str">
        <f t="shared" si="63"/>
        <v>Under 11s</v>
      </c>
      <c r="H806" s="385" t="s">
        <v>63</v>
      </c>
    </row>
    <row r="807" spans="1:8">
      <c r="A807" s="136">
        <f t="shared" si="61"/>
        <v>803</v>
      </c>
      <c r="B807" s="136" t="str">
        <f t="shared" si="60"/>
        <v>803:Potters Bar</v>
      </c>
      <c r="C807" s="382" t="s">
        <v>1159</v>
      </c>
      <c r="D807" s="383" t="s">
        <v>99</v>
      </c>
      <c r="E807" s="384">
        <v>39305</v>
      </c>
      <c r="F807" s="378">
        <f t="shared" si="62"/>
        <v>10</v>
      </c>
      <c r="G807" s="378" t="str">
        <f t="shared" si="63"/>
        <v>Under 11s</v>
      </c>
      <c r="H807" s="385" t="s">
        <v>63</v>
      </c>
    </row>
    <row r="808" spans="1:8">
      <c r="A808" s="136">
        <f t="shared" si="61"/>
        <v>804</v>
      </c>
      <c r="B808" s="136" t="str">
        <f t="shared" si="60"/>
        <v>804:Potters Bar</v>
      </c>
      <c r="C808" s="382" t="s">
        <v>1160</v>
      </c>
      <c r="D808" s="383" t="s">
        <v>99</v>
      </c>
      <c r="E808" s="384">
        <v>39305</v>
      </c>
      <c r="F808" s="378">
        <f t="shared" si="62"/>
        <v>10</v>
      </c>
      <c r="G808" s="378" t="str">
        <f t="shared" si="63"/>
        <v>Under 11s</v>
      </c>
      <c r="H808" s="385" t="s">
        <v>63</v>
      </c>
    </row>
    <row r="809" spans="1:8">
      <c r="A809" s="136">
        <f t="shared" si="61"/>
        <v>805</v>
      </c>
      <c r="B809" s="136" t="str">
        <f t="shared" si="60"/>
        <v>805:Potters Bar</v>
      </c>
      <c r="C809" s="382" t="s">
        <v>1161</v>
      </c>
      <c r="D809" s="383" t="s">
        <v>123</v>
      </c>
      <c r="E809" s="384">
        <v>39304</v>
      </c>
      <c r="F809" s="378">
        <f t="shared" si="62"/>
        <v>10</v>
      </c>
      <c r="G809" s="378" t="str">
        <f t="shared" si="63"/>
        <v>Under 11s</v>
      </c>
      <c r="H809" s="385" t="s">
        <v>63</v>
      </c>
    </row>
    <row r="810" spans="1:8">
      <c r="A810" s="136">
        <f t="shared" si="61"/>
        <v>806</v>
      </c>
      <c r="B810" s="136" t="str">
        <f t="shared" si="60"/>
        <v>806:Potters Bar</v>
      </c>
      <c r="C810" s="382" t="s">
        <v>1162</v>
      </c>
      <c r="D810" s="383" t="s">
        <v>123</v>
      </c>
      <c r="E810" s="384">
        <v>39300</v>
      </c>
      <c r="F810" s="378">
        <f t="shared" si="62"/>
        <v>10</v>
      </c>
      <c r="G810" s="378" t="str">
        <f t="shared" si="63"/>
        <v>Under 11s</v>
      </c>
      <c r="H810" s="385" t="s">
        <v>63</v>
      </c>
    </row>
    <row r="811" spans="1:8">
      <c r="A811" s="136">
        <f t="shared" si="61"/>
        <v>807</v>
      </c>
      <c r="B811" s="136" t="str">
        <f t="shared" si="60"/>
        <v>807:Potters Bar</v>
      </c>
      <c r="C811" s="382" t="s">
        <v>1163</v>
      </c>
      <c r="D811" s="383" t="s">
        <v>123</v>
      </c>
      <c r="E811" s="384">
        <v>39273</v>
      </c>
      <c r="F811" s="378">
        <f t="shared" si="62"/>
        <v>10</v>
      </c>
      <c r="G811" s="378" t="str">
        <f t="shared" si="63"/>
        <v>Under 11s</v>
      </c>
      <c r="H811" s="385" t="s">
        <v>63</v>
      </c>
    </row>
    <row r="812" spans="1:8">
      <c r="A812" s="136">
        <f t="shared" si="61"/>
        <v>808</v>
      </c>
      <c r="B812" s="136" t="str">
        <f t="shared" si="60"/>
        <v>808:Potters Bar</v>
      </c>
      <c r="C812" s="382" t="s">
        <v>1164</v>
      </c>
      <c r="D812" s="383" t="s">
        <v>123</v>
      </c>
      <c r="E812" s="384">
        <v>39253</v>
      </c>
      <c r="F812" s="378">
        <f t="shared" si="62"/>
        <v>11</v>
      </c>
      <c r="G812" s="378" t="str">
        <f t="shared" si="63"/>
        <v>Under 12s</v>
      </c>
      <c r="H812" s="385" t="s">
        <v>63</v>
      </c>
    </row>
    <row r="813" spans="1:8">
      <c r="A813" s="136">
        <f t="shared" si="61"/>
        <v>809</v>
      </c>
      <c r="B813" s="136" t="str">
        <f t="shared" si="60"/>
        <v>809:Potters Bar</v>
      </c>
      <c r="C813" s="382" t="s">
        <v>1165</v>
      </c>
      <c r="D813" s="383" t="s">
        <v>99</v>
      </c>
      <c r="E813" s="384">
        <v>39252</v>
      </c>
      <c r="F813" s="378">
        <f t="shared" si="62"/>
        <v>11</v>
      </c>
      <c r="G813" s="378" t="str">
        <f t="shared" si="63"/>
        <v>Under 12s</v>
      </c>
      <c r="H813" s="385" t="s">
        <v>63</v>
      </c>
    </row>
    <row r="814" spans="1:8">
      <c r="A814" s="136">
        <f t="shared" si="61"/>
        <v>810</v>
      </c>
      <c r="B814" s="136" t="str">
        <f t="shared" si="60"/>
        <v>810:Potters Bar</v>
      </c>
      <c r="C814" s="382" t="s">
        <v>1166</v>
      </c>
      <c r="D814" s="383" t="s">
        <v>99</v>
      </c>
      <c r="E814" s="384">
        <v>39224</v>
      </c>
      <c r="F814" s="378">
        <f t="shared" si="62"/>
        <v>11</v>
      </c>
      <c r="G814" s="378" t="str">
        <f t="shared" si="63"/>
        <v>Under 12s</v>
      </c>
      <c r="H814" s="385" t="s">
        <v>63</v>
      </c>
    </row>
    <row r="815" spans="1:8">
      <c r="A815" s="136">
        <f t="shared" si="61"/>
        <v>811</v>
      </c>
      <c r="B815" s="136" t="str">
        <f t="shared" si="60"/>
        <v>811:Potters Bar</v>
      </c>
      <c r="C815" s="382" t="s">
        <v>1167</v>
      </c>
      <c r="D815" s="383" t="s">
        <v>123</v>
      </c>
      <c r="E815" s="384">
        <v>39218</v>
      </c>
      <c r="F815" s="378">
        <f t="shared" si="62"/>
        <v>11</v>
      </c>
      <c r="G815" s="378" t="str">
        <f t="shared" si="63"/>
        <v>Under 12s</v>
      </c>
      <c r="H815" s="385" t="s">
        <v>63</v>
      </c>
    </row>
    <row r="816" spans="1:8">
      <c r="A816" s="136">
        <f t="shared" si="61"/>
        <v>812</v>
      </c>
      <c r="B816" s="136" t="str">
        <f t="shared" si="60"/>
        <v>812:Potters Bar</v>
      </c>
      <c r="C816" s="382" t="s">
        <v>1168</v>
      </c>
      <c r="D816" s="383" t="s">
        <v>99</v>
      </c>
      <c r="E816" s="384">
        <v>39210</v>
      </c>
      <c r="F816" s="378">
        <f t="shared" si="62"/>
        <v>11</v>
      </c>
      <c r="G816" s="378" t="str">
        <f t="shared" si="63"/>
        <v>Under 12s</v>
      </c>
      <c r="H816" s="385" t="s">
        <v>63</v>
      </c>
    </row>
    <row r="817" spans="1:8">
      <c r="A817" s="136">
        <f t="shared" si="61"/>
        <v>813</v>
      </c>
      <c r="B817" s="136" t="str">
        <f t="shared" si="60"/>
        <v>813:Potters Bar</v>
      </c>
      <c r="C817" s="382" t="s">
        <v>1169</v>
      </c>
      <c r="D817" s="383" t="s">
        <v>123</v>
      </c>
      <c r="E817" s="384">
        <v>39198</v>
      </c>
      <c r="F817" s="378">
        <f t="shared" si="62"/>
        <v>11</v>
      </c>
      <c r="G817" s="378" t="str">
        <f t="shared" si="63"/>
        <v>Under 12s</v>
      </c>
      <c r="H817" s="385" t="s">
        <v>63</v>
      </c>
    </row>
    <row r="818" spans="1:8">
      <c r="A818" s="136">
        <f t="shared" si="61"/>
        <v>814</v>
      </c>
      <c r="B818" s="136" t="str">
        <f t="shared" si="60"/>
        <v>814:Potters Bar</v>
      </c>
      <c r="C818" s="382" t="s">
        <v>1170</v>
      </c>
      <c r="D818" s="383" t="s">
        <v>99</v>
      </c>
      <c r="E818" s="384">
        <v>39163</v>
      </c>
      <c r="F818" s="378">
        <f t="shared" si="62"/>
        <v>11</v>
      </c>
      <c r="G818" s="378" t="str">
        <f t="shared" si="63"/>
        <v>Under 12s</v>
      </c>
      <c r="H818" s="385" t="s">
        <v>63</v>
      </c>
    </row>
    <row r="819" spans="1:8">
      <c r="A819" s="136">
        <f t="shared" si="61"/>
        <v>815</v>
      </c>
      <c r="B819" s="136" t="str">
        <f t="shared" si="60"/>
        <v>815:Potters Bar</v>
      </c>
      <c r="C819" s="382" t="s">
        <v>1171</v>
      </c>
      <c r="D819" s="383" t="s">
        <v>99</v>
      </c>
      <c r="E819" s="384">
        <v>39151</v>
      </c>
      <c r="F819" s="378">
        <f t="shared" si="62"/>
        <v>11</v>
      </c>
      <c r="G819" s="378" t="str">
        <f t="shared" si="63"/>
        <v>Under 12s</v>
      </c>
      <c r="H819" s="385" t="s">
        <v>63</v>
      </c>
    </row>
    <row r="820" spans="1:8">
      <c r="A820" s="136">
        <f t="shared" si="61"/>
        <v>816</v>
      </c>
      <c r="B820" s="136" t="str">
        <f t="shared" si="60"/>
        <v>816:Potters Bar</v>
      </c>
      <c r="C820" s="382" t="s">
        <v>1172</v>
      </c>
      <c r="D820" s="383" t="s">
        <v>99</v>
      </c>
      <c r="E820" s="384">
        <v>39141</v>
      </c>
      <c r="F820" s="378">
        <f t="shared" si="62"/>
        <v>11</v>
      </c>
      <c r="G820" s="378" t="str">
        <f t="shared" si="63"/>
        <v>Under 12s</v>
      </c>
      <c r="H820" s="385" t="s">
        <v>63</v>
      </c>
    </row>
    <row r="821" spans="1:8">
      <c r="A821" s="136">
        <f t="shared" si="61"/>
        <v>817</v>
      </c>
      <c r="B821" s="136" t="str">
        <f t="shared" si="60"/>
        <v>817:Potters Bar</v>
      </c>
      <c r="C821" s="382" t="s">
        <v>1173</v>
      </c>
      <c r="D821" s="383" t="s">
        <v>123</v>
      </c>
      <c r="E821" s="384">
        <v>39130</v>
      </c>
      <c r="F821" s="378">
        <f t="shared" si="62"/>
        <v>11</v>
      </c>
      <c r="G821" s="378" t="str">
        <f t="shared" si="63"/>
        <v>Under 12s</v>
      </c>
      <c r="H821" s="385" t="s">
        <v>63</v>
      </c>
    </row>
    <row r="822" spans="1:8">
      <c r="A822" s="136">
        <f t="shared" si="61"/>
        <v>818</v>
      </c>
      <c r="B822" s="136" t="str">
        <f t="shared" si="60"/>
        <v>818:Potters Bar</v>
      </c>
      <c r="C822" s="382" t="s">
        <v>1174</v>
      </c>
      <c r="D822" s="383" t="s">
        <v>123</v>
      </c>
      <c r="E822" s="384">
        <v>39119</v>
      </c>
      <c r="F822" s="378">
        <f t="shared" si="62"/>
        <v>11</v>
      </c>
      <c r="G822" s="378" t="str">
        <f t="shared" si="63"/>
        <v>Under 12s</v>
      </c>
      <c r="H822" s="385" t="s">
        <v>63</v>
      </c>
    </row>
    <row r="823" spans="1:8">
      <c r="A823" s="136">
        <f t="shared" si="61"/>
        <v>819</v>
      </c>
      <c r="B823" s="136" t="str">
        <f t="shared" si="60"/>
        <v>819:Potters Bar</v>
      </c>
      <c r="C823" s="382" t="s">
        <v>1175</v>
      </c>
      <c r="D823" s="383" t="s">
        <v>99</v>
      </c>
      <c r="E823" s="384">
        <v>39119</v>
      </c>
      <c r="F823" s="378">
        <f t="shared" si="62"/>
        <v>11</v>
      </c>
      <c r="G823" s="378" t="str">
        <f t="shared" si="63"/>
        <v>Under 12s</v>
      </c>
      <c r="H823" s="385" t="s">
        <v>63</v>
      </c>
    </row>
    <row r="824" spans="1:8">
      <c r="A824" s="136">
        <f t="shared" si="61"/>
        <v>820</v>
      </c>
      <c r="B824" s="136" t="str">
        <f t="shared" si="60"/>
        <v>820:Potters Bar</v>
      </c>
      <c r="C824" s="382" t="s">
        <v>1176</v>
      </c>
      <c r="D824" s="383" t="s">
        <v>123</v>
      </c>
      <c r="E824" s="384">
        <v>39113</v>
      </c>
      <c r="F824" s="378">
        <f t="shared" si="62"/>
        <v>11</v>
      </c>
      <c r="G824" s="378" t="str">
        <f t="shared" si="63"/>
        <v>Under 12s</v>
      </c>
      <c r="H824" s="385" t="s">
        <v>63</v>
      </c>
    </row>
    <row r="825" spans="1:8">
      <c r="A825" s="136">
        <f t="shared" si="61"/>
        <v>821</v>
      </c>
      <c r="B825" s="136" t="str">
        <f t="shared" si="60"/>
        <v>821:Potters Bar</v>
      </c>
      <c r="C825" s="382" t="s">
        <v>1177</v>
      </c>
      <c r="D825" s="383" t="s">
        <v>99</v>
      </c>
      <c r="E825" s="384">
        <v>39113</v>
      </c>
      <c r="F825" s="378">
        <f t="shared" si="62"/>
        <v>11</v>
      </c>
      <c r="G825" s="378" t="str">
        <f t="shared" si="63"/>
        <v>Under 12s</v>
      </c>
      <c r="H825" s="385" t="s">
        <v>63</v>
      </c>
    </row>
    <row r="826" spans="1:8">
      <c r="A826" s="136">
        <f t="shared" si="61"/>
        <v>822</v>
      </c>
      <c r="B826" s="136" t="str">
        <f t="shared" si="60"/>
        <v>822:Potters Bar</v>
      </c>
      <c r="C826" s="382" t="s">
        <v>1178</v>
      </c>
      <c r="D826" s="383" t="s">
        <v>123</v>
      </c>
      <c r="E826" s="384">
        <v>39101</v>
      </c>
      <c r="F826" s="378">
        <f t="shared" si="62"/>
        <v>11</v>
      </c>
      <c r="G826" s="378" t="str">
        <f t="shared" si="63"/>
        <v>Under 12s</v>
      </c>
      <c r="H826" s="385" t="s">
        <v>63</v>
      </c>
    </row>
    <row r="827" spans="1:8">
      <c r="A827" s="136">
        <f t="shared" si="61"/>
        <v>823</v>
      </c>
      <c r="B827" s="136" t="str">
        <f t="shared" si="60"/>
        <v>823:Potters Bar</v>
      </c>
      <c r="C827" s="382" t="s">
        <v>1179</v>
      </c>
      <c r="D827" s="383" t="s">
        <v>123</v>
      </c>
      <c r="E827" s="384">
        <v>39084</v>
      </c>
      <c r="F827" s="378">
        <f t="shared" si="62"/>
        <v>11</v>
      </c>
      <c r="G827" s="378" t="str">
        <f t="shared" si="63"/>
        <v>Under 12s</v>
      </c>
      <c r="H827" s="385" t="s">
        <v>63</v>
      </c>
    </row>
    <row r="828" spans="1:8">
      <c r="A828" s="136">
        <f t="shared" si="61"/>
        <v>824</v>
      </c>
      <c r="B828" s="136" t="str">
        <f t="shared" si="60"/>
        <v>824:Potters Bar</v>
      </c>
      <c r="C828" s="382" t="s">
        <v>1180</v>
      </c>
      <c r="D828" s="383" t="s">
        <v>123</v>
      </c>
      <c r="E828" s="384">
        <v>39071</v>
      </c>
      <c r="F828" s="378">
        <f t="shared" si="62"/>
        <v>11</v>
      </c>
      <c r="G828" s="378" t="str">
        <f t="shared" si="63"/>
        <v>Under 12s</v>
      </c>
      <c r="H828" s="385" t="s">
        <v>63</v>
      </c>
    </row>
    <row r="829" spans="1:8">
      <c r="A829" s="136">
        <f t="shared" si="61"/>
        <v>825</v>
      </c>
      <c r="B829" s="136" t="str">
        <f t="shared" si="60"/>
        <v>825:Potters Bar</v>
      </c>
      <c r="C829" s="382" t="s">
        <v>1181</v>
      </c>
      <c r="D829" s="383" t="s">
        <v>99</v>
      </c>
      <c r="E829" s="384">
        <v>39053</v>
      </c>
      <c r="F829" s="378">
        <f t="shared" si="62"/>
        <v>11</v>
      </c>
      <c r="G829" s="378" t="str">
        <f t="shared" si="63"/>
        <v>Under 12s</v>
      </c>
      <c r="H829" s="385" t="s">
        <v>63</v>
      </c>
    </row>
    <row r="830" spans="1:8">
      <c r="A830" s="136">
        <f t="shared" si="61"/>
        <v>826</v>
      </c>
      <c r="B830" s="136" t="str">
        <f t="shared" si="60"/>
        <v>826:Potters Bar</v>
      </c>
      <c r="C830" s="382" t="s">
        <v>1182</v>
      </c>
      <c r="D830" s="383" t="s">
        <v>123</v>
      </c>
      <c r="E830" s="384">
        <v>39053</v>
      </c>
      <c r="F830" s="378">
        <f t="shared" si="62"/>
        <v>11</v>
      </c>
      <c r="G830" s="378" t="str">
        <f t="shared" si="63"/>
        <v>Under 12s</v>
      </c>
      <c r="H830" s="385" t="s">
        <v>63</v>
      </c>
    </row>
    <row r="831" spans="1:8">
      <c r="A831" s="136">
        <f t="shared" si="61"/>
        <v>827</v>
      </c>
      <c r="B831" s="136" t="str">
        <f t="shared" si="60"/>
        <v>827:Potters Bar</v>
      </c>
      <c r="C831" s="382" t="s">
        <v>1183</v>
      </c>
      <c r="D831" s="383" t="s">
        <v>123</v>
      </c>
      <c r="E831" s="384">
        <v>39040</v>
      </c>
      <c r="F831" s="378">
        <f t="shared" si="62"/>
        <v>11</v>
      </c>
      <c r="G831" s="378" t="str">
        <f t="shared" si="63"/>
        <v>Under 12s</v>
      </c>
      <c r="H831" s="385" t="s">
        <v>63</v>
      </c>
    </row>
    <row r="832" spans="1:8">
      <c r="A832" s="136">
        <f t="shared" si="61"/>
        <v>828</v>
      </c>
      <c r="B832" s="136" t="str">
        <f t="shared" si="60"/>
        <v>828:Potters Bar</v>
      </c>
      <c r="C832" s="382" t="s">
        <v>1184</v>
      </c>
      <c r="D832" s="383" t="s">
        <v>123</v>
      </c>
      <c r="E832" s="384">
        <v>39035</v>
      </c>
      <c r="F832" s="378">
        <f t="shared" si="62"/>
        <v>11</v>
      </c>
      <c r="G832" s="378" t="str">
        <f t="shared" si="63"/>
        <v>Under 12s</v>
      </c>
      <c r="H832" s="385" t="s">
        <v>63</v>
      </c>
    </row>
    <row r="833" spans="1:8">
      <c r="A833" s="136">
        <f t="shared" si="61"/>
        <v>829</v>
      </c>
      <c r="B833" s="136" t="str">
        <f t="shared" si="60"/>
        <v>829:Potters Bar</v>
      </c>
      <c r="C833" s="382" t="s">
        <v>1185</v>
      </c>
      <c r="D833" s="383" t="s">
        <v>123</v>
      </c>
      <c r="E833" s="384">
        <v>39034</v>
      </c>
      <c r="F833" s="378">
        <f t="shared" si="62"/>
        <v>11</v>
      </c>
      <c r="G833" s="378" t="str">
        <f t="shared" si="63"/>
        <v>Under 12s</v>
      </c>
      <c r="H833" s="385" t="s">
        <v>63</v>
      </c>
    </row>
    <row r="834" spans="1:8">
      <c r="A834" s="136">
        <f t="shared" si="61"/>
        <v>830</v>
      </c>
      <c r="B834" s="136" t="str">
        <f t="shared" si="60"/>
        <v>830:Potters Bar</v>
      </c>
      <c r="C834" s="382" t="s">
        <v>1186</v>
      </c>
      <c r="D834" s="383" t="s">
        <v>123</v>
      </c>
      <c r="E834" s="384">
        <v>39022</v>
      </c>
      <c r="F834" s="378">
        <f t="shared" si="62"/>
        <v>11</v>
      </c>
      <c r="G834" s="378" t="str">
        <f t="shared" si="63"/>
        <v>Under 12s</v>
      </c>
      <c r="H834" s="385" t="s">
        <v>63</v>
      </c>
    </row>
    <row r="835" spans="1:8">
      <c r="A835" s="136">
        <f t="shared" si="61"/>
        <v>831</v>
      </c>
      <c r="B835" s="136" t="str">
        <f t="shared" si="60"/>
        <v>831:Potters Bar</v>
      </c>
      <c r="C835" s="382" t="s">
        <v>1187</v>
      </c>
      <c r="D835" s="383" t="s">
        <v>99</v>
      </c>
      <c r="E835" s="384">
        <v>39019</v>
      </c>
      <c r="F835" s="378">
        <f t="shared" si="62"/>
        <v>11</v>
      </c>
      <c r="G835" s="378" t="str">
        <f t="shared" si="63"/>
        <v>Under 12s</v>
      </c>
      <c r="H835" s="385" t="s">
        <v>63</v>
      </c>
    </row>
    <row r="836" spans="1:8">
      <c r="A836" s="136">
        <f t="shared" si="61"/>
        <v>832</v>
      </c>
      <c r="B836" s="136" t="str">
        <f t="shared" si="60"/>
        <v>832:Potters Bar</v>
      </c>
      <c r="C836" s="382" t="s">
        <v>1188</v>
      </c>
      <c r="D836" s="383" t="s">
        <v>99</v>
      </c>
      <c r="E836" s="384">
        <v>39016</v>
      </c>
      <c r="F836" s="378">
        <f t="shared" si="62"/>
        <v>11</v>
      </c>
      <c r="G836" s="378" t="str">
        <f t="shared" si="63"/>
        <v>Under 12s</v>
      </c>
      <c r="H836" s="385" t="s">
        <v>63</v>
      </c>
    </row>
    <row r="837" spans="1:8">
      <c r="A837" s="136">
        <f t="shared" si="61"/>
        <v>833</v>
      </c>
      <c r="B837" s="136" t="str">
        <f t="shared" si="60"/>
        <v>833:Potters Bar</v>
      </c>
      <c r="C837" s="382" t="s">
        <v>1189</v>
      </c>
      <c r="D837" s="383" t="s">
        <v>123</v>
      </c>
      <c r="E837" s="384">
        <v>39001</v>
      </c>
      <c r="F837" s="378">
        <f t="shared" si="62"/>
        <v>11</v>
      </c>
      <c r="G837" s="378" t="str">
        <f t="shared" si="63"/>
        <v>Under 12s</v>
      </c>
      <c r="H837" s="385" t="s">
        <v>63</v>
      </c>
    </row>
    <row r="838" spans="1:8">
      <c r="A838" s="136">
        <f t="shared" si="61"/>
        <v>834</v>
      </c>
      <c r="B838" s="136" t="str">
        <f t="shared" si="60"/>
        <v>834:Potters Bar</v>
      </c>
      <c r="C838" s="382" t="s">
        <v>1190</v>
      </c>
      <c r="D838" s="383" t="s">
        <v>99</v>
      </c>
      <c r="E838" s="384">
        <v>39003</v>
      </c>
      <c r="F838" s="378">
        <f t="shared" si="62"/>
        <v>11</v>
      </c>
      <c r="G838" s="378" t="str">
        <f t="shared" si="63"/>
        <v>Under 12s</v>
      </c>
      <c r="H838" s="385" t="s">
        <v>63</v>
      </c>
    </row>
    <row r="839" spans="1:8">
      <c r="A839" s="136">
        <f t="shared" si="61"/>
        <v>835</v>
      </c>
      <c r="B839" s="136" t="str">
        <f t="shared" si="60"/>
        <v>835:Potters Bar</v>
      </c>
      <c r="C839" s="382" t="s">
        <v>1191</v>
      </c>
      <c r="D839" s="383" t="s">
        <v>99</v>
      </c>
      <c r="E839" s="384">
        <v>38985</v>
      </c>
      <c r="F839" s="378">
        <f t="shared" si="62"/>
        <v>11</v>
      </c>
      <c r="G839" s="378" t="str">
        <f t="shared" si="63"/>
        <v>Under 12s</v>
      </c>
      <c r="H839" s="385" t="s">
        <v>63</v>
      </c>
    </row>
    <row r="840" spans="1:8">
      <c r="A840" s="136">
        <f t="shared" si="61"/>
        <v>836</v>
      </c>
      <c r="B840" s="136" t="str">
        <f t="shared" si="60"/>
        <v>836:Potters Bar</v>
      </c>
      <c r="C840" s="382" t="s">
        <v>1192</v>
      </c>
      <c r="D840" s="383" t="s">
        <v>123</v>
      </c>
      <c r="E840" s="384">
        <v>38982</v>
      </c>
      <c r="F840" s="378">
        <f t="shared" si="62"/>
        <v>11</v>
      </c>
      <c r="G840" s="378" t="str">
        <f t="shared" si="63"/>
        <v>Under 12s</v>
      </c>
      <c r="H840" s="385" t="s">
        <v>63</v>
      </c>
    </row>
    <row r="841" spans="1:8">
      <c r="A841" s="136">
        <f t="shared" si="61"/>
        <v>837</v>
      </c>
      <c r="B841" s="136" t="str">
        <f t="shared" ref="B841:B904" si="64">TEXT(A841, "#0") &amp; ":" &amp; TRIM(H841)</f>
        <v>837:Potters Bar</v>
      </c>
      <c r="C841" s="382" t="s">
        <v>1193</v>
      </c>
      <c r="D841" s="383" t="s">
        <v>99</v>
      </c>
      <c r="E841" s="384">
        <v>38966</v>
      </c>
      <c r="F841" s="378">
        <f t="shared" si="62"/>
        <v>11</v>
      </c>
      <c r="G841" s="378" t="str">
        <f t="shared" si="63"/>
        <v>Under 12s</v>
      </c>
      <c r="H841" s="385" t="s">
        <v>63</v>
      </c>
    </row>
    <row r="842" spans="1:8">
      <c r="A842" s="136">
        <f t="shared" ref="A842:A905" si="65">A841+1</f>
        <v>838</v>
      </c>
      <c r="B842" s="136" t="str">
        <f t="shared" si="64"/>
        <v>838:Potters Bar</v>
      </c>
      <c r="C842" s="382" t="s">
        <v>1194</v>
      </c>
      <c r="D842" s="383" t="s">
        <v>123</v>
      </c>
      <c r="E842" s="384">
        <v>38952</v>
      </c>
      <c r="F842" s="378">
        <f t="shared" ref="F842:F880" si="66">IF(TRIM(E842)="",0,IF(AgeAtDate=0,0,IF(E842=0,0,IF(COUNTBLANK(E842)=1,"",DATEDIF(E842,AgeAtDate,"y")))))</f>
        <v>11</v>
      </c>
      <c r="G842" s="378" t="str">
        <f t="shared" ref="G842:G880" si="67">IF(ISBLANK(E842),"",IF(HSL_Format="Majors",IF(F842 &lt; 9, "To Young", IF(F842 &gt; 15, VLOOKUP(99,MajorsAGRev, 2,0),VLOOKUP(F842,MajorsAGRev, 2,0))), IF(F842 &lt; 9, "To Young", IF(F842&gt;12, "To Old", VLOOKUP(F842,PeanutsAGRev,2,0)))))</f>
        <v>Under 12s</v>
      </c>
      <c r="H842" s="385" t="s">
        <v>63</v>
      </c>
    </row>
    <row r="843" spans="1:8">
      <c r="A843" s="136">
        <f t="shared" si="65"/>
        <v>839</v>
      </c>
      <c r="B843" s="136" t="str">
        <f t="shared" si="64"/>
        <v>839:Potters Bar</v>
      </c>
      <c r="C843" s="382" t="s">
        <v>1195</v>
      </c>
      <c r="D843" s="383" t="s">
        <v>99</v>
      </c>
      <c r="E843" s="384">
        <v>38942</v>
      </c>
      <c r="F843" s="378">
        <f t="shared" si="66"/>
        <v>11</v>
      </c>
      <c r="G843" s="378" t="str">
        <f t="shared" si="67"/>
        <v>Under 12s</v>
      </c>
      <c r="H843" s="385" t="s">
        <v>63</v>
      </c>
    </row>
    <row r="844" spans="1:8">
      <c r="A844" s="136">
        <f t="shared" si="65"/>
        <v>840</v>
      </c>
      <c r="B844" s="136" t="str">
        <f t="shared" si="64"/>
        <v>840:Potters Bar</v>
      </c>
      <c r="C844" s="382" t="s">
        <v>1196</v>
      </c>
      <c r="D844" s="383" t="s">
        <v>99</v>
      </c>
      <c r="E844" s="384">
        <v>38939</v>
      </c>
      <c r="F844" s="378">
        <f t="shared" si="66"/>
        <v>11</v>
      </c>
      <c r="G844" s="378" t="str">
        <f t="shared" si="67"/>
        <v>Under 12s</v>
      </c>
      <c r="H844" s="385" t="s">
        <v>63</v>
      </c>
    </row>
    <row r="845" spans="1:8">
      <c r="A845" s="136">
        <f t="shared" si="65"/>
        <v>841</v>
      </c>
      <c r="B845" s="136" t="str">
        <f t="shared" si="64"/>
        <v>841:Potters Bar</v>
      </c>
      <c r="C845" s="382" t="s">
        <v>1197</v>
      </c>
      <c r="D845" s="383" t="s">
        <v>99</v>
      </c>
      <c r="E845" s="384">
        <v>38923</v>
      </c>
      <c r="F845" s="378">
        <f t="shared" si="66"/>
        <v>11</v>
      </c>
      <c r="G845" s="378" t="str">
        <f t="shared" si="67"/>
        <v>Under 12s</v>
      </c>
      <c r="H845" s="385" t="s">
        <v>63</v>
      </c>
    </row>
    <row r="846" spans="1:8">
      <c r="A846" s="136">
        <f t="shared" si="65"/>
        <v>842</v>
      </c>
      <c r="B846" s="136" t="str">
        <f t="shared" si="64"/>
        <v>842:Potters Bar</v>
      </c>
      <c r="C846" s="382" t="s">
        <v>1198</v>
      </c>
      <c r="D846" s="383" t="s">
        <v>123</v>
      </c>
      <c r="E846" s="384">
        <v>38915</v>
      </c>
      <c r="F846" s="378">
        <f t="shared" si="66"/>
        <v>11</v>
      </c>
      <c r="G846" s="378" t="str">
        <f t="shared" si="67"/>
        <v>Under 12s</v>
      </c>
      <c r="H846" s="385" t="s">
        <v>63</v>
      </c>
    </row>
    <row r="847" spans="1:8">
      <c r="A847" s="136">
        <f t="shared" si="65"/>
        <v>843</v>
      </c>
      <c r="B847" s="136" t="str">
        <f t="shared" si="64"/>
        <v>843:Potters Bar</v>
      </c>
      <c r="C847" s="382" t="s">
        <v>1199</v>
      </c>
      <c r="D847" s="383" t="s">
        <v>99</v>
      </c>
      <c r="E847" s="384">
        <v>38912</v>
      </c>
      <c r="F847" s="378">
        <f t="shared" si="66"/>
        <v>11</v>
      </c>
      <c r="G847" s="378" t="str">
        <f t="shared" si="67"/>
        <v>Under 12s</v>
      </c>
      <c r="H847" s="385" t="s">
        <v>63</v>
      </c>
    </row>
    <row r="848" spans="1:8">
      <c r="A848" s="136">
        <f t="shared" si="65"/>
        <v>844</v>
      </c>
      <c r="B848" s="136" t="str">
        <f t="shared" si="64"/>
        <v>844:Potters Bar</v>
      </c>
      <c r="C848" s="382" t="s">
        <v>1200</v>
      </c>
      <c r="D848" s="383" t="s">
        <v>99</v>
      </c>
      <c r="E848" s="384">
        <v>38909</v>
      </c>
      <c r="F848" s="378">
        <f t="shared" si="66"/>
        <v>11</v>
      </c>
      <c r="G848" s="378" t="str">
        <f t="shared" si="67"/>
        <v>Under 12s</v>
      </c>
      <c r="H848" s="385" t="s">
        <v>63</v>
      </c>
    </row>
    <row r="849" spans="1:8">
      <c r="A849" s="136">
        <f t="shared" si="65"/>
        <v>845</v>
      </c>
      <c r="B849" s="136" t="str">
        <f t="shared" si="64"/>
        <v>845:Potters Bar</v>
      </c>
      <c r="C849" s="382" t="s">
        <v>1201</v>
      </c>
      <c r="D849" s="383" t="s">
        <v>99</v>
      </c>
      <c r="E849" s="384">
        <v>38909</v>
      </c>
      <c r="F849" s="378">
        <f t="shared" si="66"/>
        <v>11</v>
      </c>
      <c r="G849" s="378" t="str">
        <f t="shared" si="67"/>
        <v>Under 12s</v>
      </c>
      <c r="H849" s="385" t="s">
        <v>63</v>
      </c>
    </row>
    <row r="850" spans="1:8">
      <c r="A850" s="136">
        <f t="shared" si="65"/>
        <v>846</v>
      </c>
      <c r="B850" s="136" t="str">
        <f t="shared" si="64"/>
        <v>846:Potters Bar</v>
      </c>
      <c r="C850" s="382" t="s">
        <v>1202</v>
      </c>
      <c r="D850" s="383" t="s">
        <v>123</v>
      </c>
      <c r="E850" s="384">
        <v>38903</v>
      </c>
      <c r="F850" s="378">
        <f t="shared" si="66"/>
        <v>11</v>
      </c>
      <c r="G850" s="378" t="str">
        <f t="shared" si="67"/>
        <v>Under 12s</v>
      </c>
      <c r="H850" s="385" t="s">
        <v>63</v>
      </c>
    </row>
    <row r="851" spans="1:8">
      <c r="A851" s="136">
        <f t="shared" si="65"/>
        <v>847</v>
      </c>
      <c r="B851" s="136" t="str">
        <f t="shared" si="64"/>
        <v>847:Potters Bar</v>
      </c>
      <c r="C851" s="382" t="s">
        <v>1203</v>
      </c>
      <c r="D851" s="383" t="s">
        <v>99</v>
      </c>
      <c r="E851" s="384">
        <v>38892</v>
      </c>
      <c r="F851" s="378">
        <f t="shared" si="66"/>
        <v>12</v>
      </c>
      <c r="G851" s="378" t="str">
        <f t="shared" si="67"/>
        <v>Under 13s</v>
      </c>
      <c r="H851" s="385" t="s">
        <v>63</v>
      </c>
    </row>
    <row r="852" spans="1:8">
      <c r="A852" s="136">
        <f t="shared" si="65"/>
        <v>848</v>
      </c>
      <c r="B852" s="136" t="str">
        <f t="shared" si="64"/>
        <v>848:Potters Bar</v>
      </c>
      <c r="C852" s="382" t="s">
        <v>1204</v>
      </c>
      <c r="D852" s="383" t="s">
        <v>123</v>
      </c>
      <c r="E852" s="384">
        <v>38880</v>
      </c>
      <c r="F852" s="378">
        <f t="shared" si="66"/>
        <v>12</v>
      </c>
      <c r="G852" s="378" t="str">
        <f t="shared" si="67"/>
        <v>Under 13s</v>
      </c>
      <c r="H852" s="385" t="s">
        <v>63</v>
      </c>
    </row>
    <row r="853" spans="1:8">
      <c r="A853" s="136">
        <f t="shared" si="65"/>
        <v>849</v>
      </c>
      <c r="B853" s="136" t="str">
        <f t="shared" si="64"/>
        <v>849:Potters Bar</v>
      </c>
      <c r="C853" s="382" t="s">
        <v>1205</v>
      </c>
      <c r="D853" s="383" t="s">
        <v>123</v>
      </c>
      <c r="E853" s="384">
        <v>38873</v>
      </c>
      <c r="F853" s="378">
        <f t="shared" si="66"/>
        <v>12</v>
      </c>
      <c r="G853" s="378" t="str">
        <f t="shared" si="67"/>
        <v>Under 13s</v>
      </c>
      <c r="H853" s="385" t="s">
        <v>63</v>
      </c>
    </row>
    <row r="854" spans="1:8">
      <c r="A854" s="136">
        <f t="shared" si="65"/>
        <v>850</v>
      </c>
      <c r="B854" s="136" t="str">
        <f t="shared" si="64"/>
        <v>850:Potters Bar</v>
      </c>
      <c r="C854" s="382" t="s">
        <v>1206</v>
      </c>
      <c r="D854" s="383" t="s">
        <v>123</v>
      </c>
      <c r="E854" s="384">
        <v>38855</v>
      </c>
      <c r="F854" s="378">
        <f t="shared" si="66"/>
        <v>12</v>
      </c>
      <c r="G854" s="378" t="str">
        <f t="shared" si="67"/>
        <v>Under 13s</v>
      </c>
      <c r="H854" s="385" t="s">
        <v>63</v>
      </c>
    </row>
    <row r="855" spans="1:8">
      <c r="A855" s="136">
        <f t="shared" si="65"/>
        <v>851</v>
      </c>
      <c r="B855" s="136" t="str">
        <f t="shared" si="64"/>
        <v>851:Potters Bar</v>
      </c>
      <c r="C855" s="382" t="s">
        <v>1207</v>
      </c>
      <c r="D855" s="383" t="s">
        <v>123</v>
      </c>
      <c r="E855" s="384">
        <v>38852</v>
      </c>
      <c r="F855" s="378">
        <f t="shared" si="66"/>
        <v>12</v>
      </c>
      <c r="G855" s="378" t="str">
        <f t="shared" si="67"/>
        <v>Under 13s</v>
      </c>
      <c r="H855" s="385" t="s">
        <v>63</v>
      </c>
    </row>
    <row r="856" spans="1:8">
      <c r="A856" s="136">
        <f t="shared" si="65"/>
        <v>852</v>
      </c>
      <c r="B856" s="136" t="str">
        <f t="shared" si="64"/>
        <v>852:Potters Bar</v>
      </c>
      <c r="C856" s="382" t="s">
        <v>1208</v>
      </c>
      <c r="D856" s="383" t="s">
        <v>123</v>
      </c>
      <c r="E856" s="384">
        <v>38842</v>
      </c>
      <c r="F856" s="378">
        <f t="shared" si="66"/>
        <v>12</v>
      </c>
      <c r="G856" s="378" t="str">
        <f t="shared" si="67"/>
        <v>Under 13s</v>
      </c>
      <c r="H856" s="385" t="s">
        <v>63</v>
      </c>
    </row>
    <row r="857" spans="1:8">
      <c r="A857" s="136">
        <f t="shared" si="65"/>
        <v>853</v>
      </c>
      <c r="B857" s="136" t="str">
        <f t="shared" si="64"/>
        <v>853:Potters Bar</v>
      </c>
      <c r="C857" s="382" t="s">
        <v>1209</v>
      </c>
      <c r="D857" s="383" t="s">
        <v>123</v>
      </c>
      <c r="E857" s="384">
        <v>38831</v>
      </c>
      <c r="F857" s="378">
        <f t="shared" si="66"/>
        <v>12</v>
      </c>
      <c r="G857" s="378" t="str">
        <f t="shared" si="67"/>
        <v>Under 13s</v>
      </c>
      <c r="H857" s="385" t="s">
        <v>63</v>
      </c>
    </row>
    <row r="858" spans="1:8">
      <c r="A858" s="136">
        <f t="shared" si="65"/>
        <v>854</v>
      </c>
      <c r="B858" s="136" t="str">
        <f t="shared" si="64"/>
        <v>854:Potters Bar</v>
      </c>
      <c r="C858" s="382" t="s">
        <v>1210</v>
      </c>
      <c r="D858" s="383" t="s">
        <v>99</v>
      </c>
      <c r="E858" s="384">
        <v>38822</v>
      </c>
      <c r="F858" s="378">
        <f t="shared" si="66"/>
        <v>12</v>
      </c>
      <c r="G858" s="378" t="str">
        <f t="shared" si="67"/>
        <v>Under 13s</v>
      </c>
      <c r="H858" s="385" t="s">
        <v>63</v>
      </c>
    </row>
    <row r="859" spans="1:8">
      <c r="A859" s="136">
        <f t="shared" si="65"/>
        <v>855</v>
      </c>
      <c r="B859" s="136" t="str">
        <f t="shared" si="64"/>
        <v>855:Potters Bar</v>
      </c>
      <c r="C859" s="382" t="s">
        <v>1211</v>
      </c>
      <c r="D859" s="383" t="s">
        <v>99</v>
      </c>
      <c r="E859" s="384">
        <v>38794</v>
      </c>
      <c r="F859" s="378">
        <f t="shared" si="66"/>
        <v>12</v>
      </c>
      <c r="G859" s="378" t="str">
        <f t="shared" si="67"/>
        <v>Under 13s</v>
      </c>
      <c r="H859" s="385" t="s">
        <v>63</v>
      </c>
    </row>
    <row r="860" spans="1:8">
      <c r="A860" s="136">
        <f t="shared" si="65"/>
        <v>856</v>
      </c>
      <c r="B860" s="136" t="str">
        <f t="shared" si="64"/>
        <v>856:Potters Bar</v>
      </c>
      <c r="C860" s="382" t="s">
        <v>1212</v>
      </c>
      <c r="D860" s="383" t="s">
        <v>123</v>
      </c>
      <c r="E860" s="384">
        <v>38770</v>
      </c>
      <c r="F860" s="378">
        <f t="shared" si="66"/>
        <v>12</v>
      </c>
      <c r="G860" s="378" t="str">
        <f t="shared" si="67"/>
        <v>Under 13s</v>
      </c>
      <c r="H860" s="385" t="s">
        <v>63</v>
      </c>
    </row>
    <row r="861" spans="1:8">
      <c r="A861" s="136">
        <f t="shared" si="65"/>
        <v>857</v>
      </c>
      <c r="B861" s="136" t="str">
        <f t="shared" si="64"/>
        <v>857:Potters Bar</v>
      </c>
      <c r="C861" s="382" t="s">
        <v>1213</v>
      </c>
      <c r="D861" s="383" t="s">
        <v>99</v>
      </c>
      <c r="E861" s="384">
        <v>38752</v>
      </c>
      <c r="F861" s="378">
        <f t="shared" si="66"/>
        <v>12</v>
      </c>
      <c r="G861" s="378" t="str">
        <f t="shared" si="67"/>
        <v>Under 13s</v>
      </c>
      <c r="H861" s="385" t="s">
        <v>63</v>
      </c>
    </row>
    <row r="862" spans="1:8">
      <c r="A862" s="136">
        <f t="shared" si="65"/>
        <v>858</v>
      </c>
      <c r="B862" s="136" t="str">
        <f t="shared" si="64"/>
        <v>858:Potters Bar</v>
      </c>
      <c r="C862" s="382" t="s">
        <v>1214</v>
      </c>
      <c r="D862" s="383" t="s">
        <v>123</v>
      </c>
      <c r="E862" s="384">
        <v>38751</v>
      </c>
      <c r="F862" s="378">
        <f t="shared" si="66"/>
        <v>12</v>
      </c>
      <c r="G862" s="378" t="str">
        <f t="shared" si="67"/>
        <v>Under 13s</v>
      </c>
      <c r="H862" s="385" t="s">
        <v>63</v>
      </c>
    </row>
    <row r="863" spans="1:8">
      <c r="A863" s="136">
        <f t="shared" si="65"/>
        <v>859</v>
      </c>
      <c r="B863" s="136" t="str">
        <f t="shared" si="64"/>
        <v>859:Potters Bar</v>
      </c>
      <c r="C863" s="382" t="s">
        <v>1215</v>
      </c>
      <c r="D863" s="383" t="s">
        <v>123</v>
      </c>
      <c r="E863" s="384">
        <v>38749</v>
      </c>
      <c r="F863" s="378">
        <f t="shared" si="66"/>
        <v>12</v>
      </c>
      <c r="G863" s="378" t="str">
        <f t="shared" si="67"/>
        <v>Under 13s</v>
      </c>
      <c r="H863" s="385" t="s">
        <v>63</v>
      </c>
    </row>
    <row r="864" spans="1:8">
      <c r="A864" s="136">
        <f t="shared" si="65"/>
        <v>860</v>
      </c>
      <c r="B864" s="136" t="str">
        <f t="shared" si="64"/>
        <v>860:Potters Bar</v>
      </c>
      <c r="C864" s="382" t="s">
        <v>1216</v>
      </c>
      <c r="D864" s="383" t="s">
        <v>99</v>
      </c>
      <c r="E864" s="384">
        <v>38747</v>
      </c>
      <c r="F864" s="378">
        <f t="shared" si="66"/>
        <v>12</v>
      </c>
      <c r="G864" s="378" t="str">
        <f t="shared" si="67"/>
        <v>Under 13s</v>
      </c>
      <c r="H864" s="385" t="s">
        <v>63</v>
      </c>
    </row>
    <row r="865" spans="1:8">
      <c r="A865" s="136">
        <f t="shared" si="65"/>
        <v>861</v>
      </c>
      <c r="B865" s="136" t="str">
        <f t="shared" si="64"/>
        <v>861:Potters Bar</v>
      </c>
      <c r="C865" s="382" t="s">
        <v>1217</v>
      </c>
      <c r="D865" s="383" t="s">
        <v>99</v>
      </c>
      <c r="E865" s="384">
        <v>38721</v>
      </c>
      <c r="F865" s="378">
        <f t="shared" si="66"/>
        <v>12</v>
      </c>
      <c r="G865" s="378" t="str">
        <f t="shared" si="67"/>
        <v>Under 13s</v>
      </c>
      <c r="H865" s="385" t="s">
        <v>63</v>
      </c>
    </row>
    <row r="866" spans="1:8">
      <c r="A866" s="136">
        <f t="shared" si="65"/>
        <v>862</v>
      </c>
      <c r="B866" s="136" t="str">
        <f t="shared" si="64"/>
        <v>862:Potters Bar</v>
      </c>
      <c r="C866" s="382" t="s">
        <v>1218</v>
      </c>
      <c r="D866" s="383" t="s">
        <v>99</v>
      </c>
      <c r="E866" s="384">
        <v>38683</v>
      </c>
      <c r="F866" s="378">
        <f t="shared" si="66"/>
        <v>12</v>
      </c>
      <c r="G866" s="378" t="str">
        <f t="shared" si="67"/>
        <v>Under 13s</v>
      </c>
      <c r="H866" s="385" t="s">
        <v>63</v>
      </c>
    </row>
    <row r="867" spans="1:8">
      <c r="A867" s="136">
        <f t="shared" si="65"/>
        <v>863</v>
      </c>
      <c r="B867" s="136" t="str">
        <f t="shared" si="64"/>
        <v>863:Potters Bar</v>
      </c>
      <c r="C867" s="382" t="s">
        <v>1219</v>
      </c>
      <c r="D867" s="383" t="s">
        <v>123</v>
      </c>
      <c r="E867" s="384">
        <v>38677</v>
      </c>
      <c r="F867" s="378">
        <f t="shared" si="66"/>
        <v>12</v>
      </c>
      <c r="G867" s="378" t="str">
        <f t="shared" si="67"/>
        <v>Under 13s</v>
      </c>
      <c r="H867" s="385" t="s">
        <v>63</v>
      </c>
    </row>
    <row r="868" spans="1:8">
      <c r="A868" s="136">
        <f t="shared" si="65"/>
        <v>864</v>
      </c>
      <c r="B868" s="136" t="str">
        <f t="shared" si="64"/>
        <v>864:Potters Bar</v>
      </c>
      <c r="C868" s="382" t="s">
        <v>1220</v>
      </c>
      <c r="D868" s="383" t="s">
        <v>99</v>
      </c>
      <c r="E868" s="384">
        <v>38669</v>
      </c>
      <c r="F868" s="378">
        <f t="shared" si="66"/>
        <v>12</v>
      </c>
      <c r="G868" s="378" t="str">
        <f t="shared" si="67"/>
        <v>Under 13s</v>
      </c>
      <c r="H868" s="385" t="s">
        <v>63</v>
      </c>
    </row>
    <row r="869" spans="1:8">
      <c r="A869" s="136">
        <f t="shared" si="65"/>
        <v>865</v>
      </c>
      <c r="B869" s="136" t="str">
        <f t="shared" si="64"/>
        <v>865:Potters Bar</v>
      </c>
      <c r="C869" s="382" t="s">
        <v>1221</v>
      </c>
      <c r="D869" s="383" t="s">
        <v>123</v>
      </c>
      <c r="E869" s="384">
        <v>38652</v>
      </c>
      <c r="F869" s="378">
        <f t="shared" si="66"/>
        <v>12</v>
      </c>
      <c r="G869" s="378" t="str">
        <f t="shared" si="67"/>
        <v>Under 13s</v>
      </c>
      <c r="H869" s="385" t="s">
        <v>63</v>
      </c>
    </row>
    <row r="870" spans="1:8">
      <c r="A870" s="136">
        <f t="shared" si="65"/>
        <v>866</v>
      </c>
      <c r="B870" s="136" t="str">
        <f t="shared" si="64"/>
        <v>866:Potters Bar</v>
      </c>
      <c r="C870" s="382" t="s">
        <v>1222</v>
      </c>
      <c r="D870" s="383" t="s">
        <v>123</v>
      </c>
      <c r="E870" s="384">
        <v>38651</v>
      </c>
      <c r="F870" s="378">
        <f t="shared" si="66"/>
        <v>12</v>
      </c>
      <c r="G870" s="378" t="str">
        <f t="shared" si="67"/>
        <v>Under 13s</v>
      </c>
      <c r="H870" s="385" t="s">
        <v>63</v>
      </c>
    </row>
    <row r="871" spans="1:8">
      <c r="A871" s="136">
        <f t="shared" si="65"/>
        <v>867</v>
      </c>
      <c r="B871" s="136" t="str">
        <f t="shared" si="64"/>
        <v>867:Potters Bar</v>
      </c>
      <c r="C871" s="382" t="s">
        <v>1223</v>
      </c>
      <c r="D871" s="383" t="s">
        <v>99</v>
      </c>
      <c r="E871" s="384">
        <v>38636</v>
      </c>
      <c r="F871" s="378">
        <f t="shared" si="66"/>
        <v>12</v>
      </c>
      <c r="G871" s="378" t="str">
        <f t="shared" si="67"/>
        <v>Under 13s</v>
      </c>
      <c r="H871" s="385" t="s">
        <v>63</v>
      </c>
    </row>
    <row r="872" spans="1:8">
      <c r="A872" s="136">
        <f t="shared" si="65"/>
        <v>868</v>
      </c>
      <c r="B872" s="136" t="str">
        <f t="shared" si="64"/>
        <v>868:Potters Bar</v>
      </c>
      <c r="C872" s="382" t="s">
        <v>1224</v>
      </c>
      <c r="D872" s="383" t="s">
        <v>123</v>
      </c>
      <c r="E872" s="384">
        <v>38620</v>
      </c>
      <c r="F872" s="378">
        <f t="shared" si="66"/>
        <v>12</v>
      </c>
      <c r="G872" s="378" t="str">
        <f t="shared" si="67"/>
        <v>Under 13s</v>
      </c>
      <c r="H872" s="385" t="s">
        <v>63</v>
      </c>
    </row>
    <row r="873" spans="1:8">
      <c r="A873" s="136">
        <f t="shared" si="65"/>
        <v>869</v>
      </c>
      <c r="B873" s="136" t="str">
        <f t="shared" si="64"/>
        <v>869:Potters Bar</v>
      </c>
      <c r="C873" s="382" t="s">
        <v>1225</v>
      </c>
      <c r="D873" s="383" t="s">
        <v>99</v>
      </c>
      <c r="E873" s="384">
        <v>38618</v>
      </c>
      <c r="F873" s="378">
        <f t="shared" si="66"/>
        <v>12</v>
      </c>
      <c r="G873" s="378" t="str">
        <f t="shared" si="67"/>
        <v>Under 13s</v>
      </c>
      <c r="H873" s="385" t="s">
        <v>63</v>
      </c>
    </row>
    <row r="874" spans="1:8">
      <c r="A874" s="136">
        <f t="shared" si="65"/>
        <v>870</v>
      </c>
      <c r="B874" s="136" t="str">
        <f t="shared" si="64"/>
        <v>870:Potters Bar</v>
      </c>
      <c r="C874" s="382" t="s">
        <v>1226</v>
      </c>
      <c r="D874" s="383" t="s">
        <v>99</v>
      </c>
      <c r="E874" s="384">
        <v>38615</v>
      </c>
      <c r="F874" s="378">
        <f t="shared" si="66"/>
        <v>12</v>
      </c>
      <c r="G874" s="378" t="str">
        <f t="shared" si="67"/>
        <v>Under 13s</v>
      </c>
      <c r="H874" s="385" t="s">
        <v>63</v>
      </c>
    </row>
    <row r="875" spans="1:8">
      <c r="A875" s="136">
        <f t="shared" si="65"/>
        <v>871</v>
      </c>
      <c r="B875" s="136" t="str">
        <f t="shared" si="64"/>
        <v>871:Potters Bar</v>
      </c>
      <c r="C875" s="382" t="s">
        <v>1227</v>
      </c>
      <c r="D875" s="383" t="s">
        <v>123</v>
      </c>
      <c r="E875" s="384">
        <v>38603</v>
      </c>
      <c r="F875" s="378">
        <f t="shared" si="66"/>
        <v>12</v>
      </c>
      <c r="G875" s="378" t="str">
        <f t="shared" si="67"/>
        <v>Under 13s</v>
      </c>
      <c r="H875" s="385" t="s">
        <v>63</v>
      </c>
    </row>
    <row r="876" spans="1:8">
      <c r="A876" s="136">
        <f t="shared" si="65"/>
        <v>872</v>
      </c>
      <c r="B876" s="136" t="str">
        <f t="shared" si="64"/>
        <v>872:Potters Bar</v>
      </c>
      <c r="C876" s="382" t="s">
        <v>1228</v>
      </c>
      <c r="D876" s="383" t="s">
        <v>123</v>
      </c>
      <c r="E876" s="384">
        <v>38582</v>
      </c>
      <c r="F876" s="378">
        <f t="shared" si="66"/>
        <v>12</v>
      </c>
      <c r="G876" s="378" t="str">
        <f t="shared" si="67"/>
        <v>Under 13s</v>
      </c>
      <c r="H876" s="385" t="s">
        <v>63</v>
      </c>
    </row>
    <row r="877" spans="1:8">
      <c r="A877" s="136">
        <f t="shared" si="65"/>
        <v>873</v>
      </c>
      <c r="B877" s="136" t="str">
        <f t="shared" si="64"/>
        <v>873:Potters Bar</v>
      </c>
      <c r="C877" s="382" t="s">
        <v>1229</v>
      </c>
      <c r="D877" s="383" t="s">
        <v>99</v>
      </c>
      <c r="E877" s="384">
        <v>38568</v>
      </c>
      <c r="F877" s="378">
        <f t="shared" si="66"/>
        <v>12</v>
      </c>
      <c r="G877" s="378" t="str">
        <f t="shared" si="67"/>
        <v>Under 13s</v>
      </c>
      <c r="H877" s="385" t="s">
        <v>63</v>
      </c>
    </row>
    <row r="878" spans="1:8">
      <c r="A878" s="136">
        <f t="shared" si="65"/>
        <v>874</v>
      </c>
      <c r="B878" s="136" t="str">
        <f t="shared" si="64"/>
        <v>874:Potters Bar</v>
      </c>
      <c r="C878" s="382" t="s">
        <v>1230</v>
      </c>
      <c r="D878" s="383" t="s">
        <v>123</v>
      </c>
      <c r="E878" s="384">
        <v>38544</v>
      </c>
      <c r="F878" s="378">
        <f t="shared" si="66"/>
        <v>12</v>
      </c>
      <c r="G878" s="378" t="str">
        <f t="shared" si="67"/>
        <v>Under 13s</v>
      </c>
      <c r="H878" s="385" t="s">
        <v>63</v>
      </c>
    </row>
    <row r="879" spans="1:8">
      <c r="A879" s="136">
        <f t="shared" si="65"/>
        <v>875</v>
      </c>
      <c r="B879" s="136" t="str">
        <f t="shared" si="64"/>
        <v>875:Potters Bar</v>
      </c>
      <c r="C879" s="382" t="s">
        <v>1231</v>
      </c>
      <c r="D879" s="383" t="s">
        <v>123</v>
      </c>
      <c r="E879" s="384">
        <v>38542</v>
      </c>
      <c r="F879" s="378">
        <f t="shared" si="66"/>
        <v>12</v>
      </c>
      <c r="G879" s="378" t="str">
        <f t="shared" si="67"/>
        <v>Under 13s</v>
      </c>
      <c r="H879" s="385" t="s">
        <v>63</v>
      </c>
    </row>
    <row r="880" spans="1:8">
      <c r="A880" s="136">
        <f t="shared" si="65"/>
        <v>876</v>
      </c>
      <c r="B880" s="136" t="str">
        <f t="shared" si="64"/>
        <v>876:Potters Bar</v>
      </c>
      <c r="C880" s="382" t="s">
        <v>1232</v>
      </c>
      <c r="D880" s="383" t="s">
        <v>123</v>
      </c>
      <c r="E880" s="384">
        <v>38538</v>
      </c>
      <c r="F880" s="378">
        <f t="shared" si="66"/>
        <v>12</v>
      </c>
      <c r="G880" s="378" t="str">
        <f t="shared" si="67"/>
        <v>Under 13s</v>
      </c>
      <c r="H880" s="385" t="s">
        <v>63</v>
      </c>
    </row>
    <row r="881" spans="1:8">
      <c r="A881" s="136">
        <f t="shared" si="65"/>
        <v>877</v>
      </c>
      <c r="B881" s="136" t="str">
        <f t="shared" si="64"/>
        <v>877:Stevenage</v>
      </c>
      <c r="C881" s="382" t="s">
        <v>1277</v>
      </c>
      <c r="D881" s="383" t="s">
        <v>123</v>
      </c>
      <c r="E881" s="384">
        <v>39009</v>
      </c>
      <c r="F881" s="378">
        <f t="shared" ref="F881:F925" si="68">IF(TRIM(E881)="",0,IF(AgeAtDate=0,0,IF(E881=0,0,IF(COUNTBLANK(E881)=1,"",DATEDIF(E881,AgeAtDate,"y")))))</f>
        <v>11</v>
      </c>
      <c r="G881" s="378" t="str">
        <f t="shared" ref="G881:G925" si="69">IF(ISBLANK(E881),"",IF(HSL_Format="Majors",IF(F881 &lt; 9, "To Young", IF(F881 &gt; 15, VLOOKUP(99,MajorsAGRev, 2,0),VLOOKUP(F881,MajorsAGRev, 2,0))), IF(F881 &lt; 9, "To Young", IF(F881&gt;12, "To Old", VLOOKUP(F881,PeanutsAGRev,2,0)))))</f>
        <v>Under 12s</v>
      </c>
      <c r="H881" s="385" t="s">
        <v>65</v>
      </c>
    </row>
    <row r="882" spans="1:8">
      <c r="A882" s="136">
        <f t="shared" si="65"/>
        <v>878</v>
      </c>
      <c r="B882" s="136" t="str">
        <f t="shared" si="64"/>
        <v>878:Stevenage</v>
      </c>
      <c r="C882" s="382" t="s">
        <v>1278</v>
      </c>
      <c r="D882" s="383" t="s">
        <v>123</v>
      </c>
      <c r="E882" s="384">
        <v>39145</v>
      </c>
      <c r="F882" s="378">
        <f t="shared" si="68"/>
        <v>11</v>
      </c>
      <c r="G882" s="378" t="str">
        <f t="shared" si="69"/>
        <v>Under 12s</v>
      </c>
      <c r="H882" s="385" t="s">
        <v>65</v>
      </c>
    </row>
    <row r="883" spans="1:8">
      <c r="A883" s="136">
        <f t="shared" si="65"/>
        <v>879</v>
      </c>
      <c r="B883" s="136" t="str">
        <f t="shared" si="64"/>
        <v>879:Stevenage</v>
      </c>
      <c r="C883" s="382" t="s">
        <v>1279</v>
      </c>
      <c r="D883" s="383" t="s">
        <v>123</v>
      </c>
      <c r="E883" s="384">
        <v>39355</v>
      </c>
      <c r="F883" s="378">
        <f t="shared" si="68"/>
        <v>10</v>
      </c>
      <c r="G883" s="378" t="str">
        <f t="shared" si="69"/>
        <v>Under 11s</v>
      </c>
      <c r="H883" s="385" t="s">
        <v>65</v>
      </c>
    </row>
    <row r="884" spans="1:8">
      <c r="A884" s="136">
        <f t="shared" si="65"/>
        <v>880</v>
      </c>
      <c r="B884" s="136" t="str">
        <f t="shared" si="64"/>
        <v>880:Stevenage</v>
      </c>
      <c r="C884" s="382" t="s">
        <v>1280</v>
      </c>
      <c r="D884" s="383" t="s">
        <v>99</v>
      </c>
      <c r="E884" s="384">
        <v>39072</v>
      </c>
      <c r="F884" s="378">
        <f t="shared" si="68"/>
        <v>11</v>
      </c>
      <c r="G884" s="378" t="str">
        <f t="shared" si="69"/>
        <v>Under 12s</v>
      </c>
      <c r="H884" s="385" t="s">
        <v>65</v>
      </c>
    </row>
    <row r="885" spans="1:8">
      <c r="A885" s="136">
        <f t="shared" si="65"/>
        <v>881</v>
      </c>
      <c r="B885" s="136" t="str">
        <f t="shared" si="64"/>
        <v>881:Stevenage</v>
      </c>
      <c r="C885" s="382" t="s">
        <v>1281</v>
      </c>
      <c r="D885" s="383" t="s">
        <v>123</v>
      </c>
      <c r="E885" s="384">
        <v>39635</v>
      </c>
      <c r="F885" s="378">
        <f t="shared" si="68"/>
        <v>9</v>
      </c>
      <c r="G885" s="378" t="str">
        <f t="shared" si="69"/>
        <v>9 Years</v>
      </c>
      <c r="H885" s="385" t="s">
        <v>65</v>
      </c>
    </row>
    <row r="886" spans="1:8">
      <c r="A886" s="136">
        <f t="shared" si="65"/>
        <v>882</v>
      </c>
      <c r="B886" s="136" t="str">
        <f t="shared" si="64"/>
        <v>882:Stevenage</v>
      </c>
      <c r="C886" s="382" t="s">
        <v>1282</v>
      </c>
      <c r="D886" s="383" t="s">
        <v>99</v>
      </c>
      <c r="E886" s="384">
        <v>38817</v>
      </c>
      <c r="F886" s="378">
        <f t="shared" si="68"/>
        <v>12</v>
      </c>
      <c r="G886" s="378" t="str">
        <f t="shared" si="69"/>
        <v>Under 13s</v>
      </c>
      <c r="H886" s="385" t="s">
        <v>65</v>
      </c>
    </row>
    <row r="887" spans="1:8">
      <c r="A887" s="136">
        <f t="shared" si="65"/>
        <v>883</v>
      </c>
      <c r="B887" s="136" t="str">
        <f t="shared" si="64"/>
        <v>883:Stevenage</v>
      </c>
      <c r="C887" s="382" t="s">
        <v>1283</v>
      </c>
      <c r="D887" s="383" t="s">
        <v>99</v>
      </c>
      <c r="E887" s="384">
        <v>39710</v>
      </c>
      <c r="F887" s="378">
        <f t="shared" si="68"/>
        <v>9</v>
      </c>
      <c r="G887" s="378" t="str">
        <f t="shared" si="69"/>
        <v>9 Years</v>
      </c>
      <c r="H887" s="385" t="s">
        <v>65</v>
      </c>
    </row>
    <row r="888" spans="1:8">
      <c r="A888" s="136">
        <f t="shared" si="65"/>
        <v>884</v>
      </c>
      <c r="B888" s="136" t="str">
        <f t="shared" si="64"/>
        <v>884:Stevenage</v>
      </c>
      <c r="C888" s="382" t="s">
        <v>1284</v>
      </c>
      <c r="D888" s="383" t="s">
        <v>99</v>
      </c>
      <c r="E888" s="384">
        <v>39890</v>
      </c>
      <c r="F888" s="378">
        <f t="shared" si="68"/>
        <v>9</v>
      </c>
      <c r="G888" s="378" t="str">
        <f t="shared" si="69"/>
        <v>9 Years</v>
      </c>
      <c r="H888" s="385" t="s">
        <v>65</v>
      </c>
    </row>
    <row r="889" spans="1:8">
      <c r="A889" s="136">
        <f t="shared" si="65"/>
        <v>885</v>
      </c>
      <c r="B889" s="136" t="str">
        <f t="shared" si="64"/>
        <v>885:Stevenage</v>
      </c>
      <c r="C889" s="382" t="s">
        <v>1285</v>
      </c>
      <c r="D889" s="383" t="s">
        <v>99</v>
      </c>
      <c r="E889" s="384">
        <v>38541</v>
      </c>
      <c r="F889" s="378">
        <f t="shared" si="68"/>
        <v>12</v>
      </c>
      <c r="G889" s="378" t="str">
        <f t="shared" si="69"/>
        <v>Under 13s</v>
      </c>
      <c r="H889" s="385" t="s">
        <v>65</v>
      </c>
    </row>
    <row r="890" spans="1:8">
      <c r="A890" s="136">
        <f t="shared" si="65"/>
        <v>886</v>
      </c>
      <c r="B890" s="136" t="str">
        <f t="shared" si="64"/>
        <v>886:Stevenage</v>
      </c>
      <c r="C890" s="382" t="s">
        <v>1286</v>
      </c>
      <c r="D890" s="383" t="s">
        <v>99</v>
      </c>
      <c r="E890" s="384">
        <v>39214</v>
      </c>
      <c r="F890" s="378">
        <f t="shared" si="68"/>
        <v>11</v>
      </c>
      <c r="G890" s="378" t="str">
        <f t="shared" si="69"/>
        <v>Under 12s</v>
      </c>
      <c r="H890" s="385" t="s">
        <v>65</v>
      </c>
    </row>
    <row r="891" spans="1:8">
      <c r="A891" s="136">
        <f t="shared" si="65"/>
        <v>887</v>
      </c>
      <c r="B891" s="136" t="str">
        <f t="shared" si="64"/>
        <v>887:Stevenage</v>
      </c>
      <c r="C891" s="382" t="s">
        <v>1287</v>
      </c>
      <c r="D891" s="383" t="s">
        <v>123</v>
      </c>
      <c r="E891" s="384">
        <v>39986</v>
      </c>
      <c r="F891" s="378">
        <f t="shared" si="68"/>
        <v>9</v>
      </c>
      <c r="G891" s="378" t="str">
        <f t="shared" si="69"/>
        <v>9 Years</v>
      </c>
      <c r="H891" s="385" t="s">
        <v>65</v>
      </c>
    </row>
    <row r="892" spans="1:8">
      <c r="A892" s="136">
        <f t="shared" si="65"/>
        <v>888</v>
      </c>
      <c r="B892" s="136" t="str">
        <f t="shared" si="64"/>
        <v>888:Stevenage</v>
      </c>
      <c r="C892" s="382" t="s">
        <v>1288</v>
      </c>
      <c r="D892" s="383" t="s">
        <v>99</v>
      </c>
      <c r="E892" s="384">
        <v>39142</v>
      </c>
      <c r="F892" s="378">
        <f t="shared" si="68"/>
        <v>11</v>
      </c>
      <c r="G892" s="378" t="str">
        <f t="shared" si="69"/>
        <v>Under 12s</v>
      </c>
      <c r="H892" s="385" t="s">
        <v>65</v>
      </c>
    </row>
    <row r="893" spans="1:8">
      <c r="A893" s="136">
        <f t="shared" si="65"/>
        <v>889</v>
      </c>
      <c r="B893" s="136" t="str">
        <f t="shared" si="64"/>
        <v>889:Stevenage</v>
      </c>
      <c r="C893" s="382" t="s">
        <v>1289</v>
      </c>
      <c r="D893" s="383" t="s">
        <v>99</v>
      </c>
      <c r="E893" s="384">
        <v>39372</v>
      </c>
      <c r="F893" s="378">
        <f t="shared" si="68"/>
        <v>10</v>
      </c>
      <c r="G893" s="378" t="str">
        <f t="shared" si="69"/>
        <v>Under 11s</v>
      </c>
      <c r="H893" s="385" t="s">
        <v>65</v>
      </c>
    </row>
    <row r="894" spans="1:8">
      <c r="A894" s="136">
        <f t="shared" si="65"/>
        <v>890</v>
      </c>
      <c r="B894" s="136" t="str">
        <f t="shared" si="64"/>
        <v>890:Stevenage</v>
      </c>
      <c r="C894" s="382" t="s">
        <v>1290</v>
      </c>
      <c r="D894" s="383" t="s">
        <v>123</v>
      </c>
      <c r="E894" s="384">
        <v>39452</v>
      </c>
      <c r="F894" s="378">
        <f t="shared" si="68"/>
        <v>10</v>
      </c>
      <c r="G894" s="378" t="str">
        <f t="shared" si="69"/>
        <v>Under 11s</v>
      </c>
      <c r="H894" s="385" t="s">
        <v>65</v>
      </c>
    </row>
    <row r="895" spans="1:8">
      <c r="A895" s="136">
        <f t="shared" si="65"/>
        <v>891</v>
      </c>
      <c r="B895" s="136" t="str">
        <f t="shared" si="64"/>
        <v>891:Stevenage</v>
      </c>
      <c r="C895" s="382" t="s">
        <v>1291</v>
      </c>
      <c r="D895" s="383" t="s">
        <v>123</v>
      </c>
      <c r="E895" s="384">
        <v>39653</v>
      </c>
      <c r="F895" s="378">
        <f t="shared" si="68"/>
        <v>9</v>
      </c>
      <c r="G895" s="378" t="str">
        <f t="shared" si="69"/>
        <v>9 Years</v>
      </c>
      <c r="H895" s="385" t="s">
        <v>65</v>
      </c>
    </row>
    <row r="896" spans="1:8">
      <c r="A896" s="136">
        <f t="shared" si="65"/>
        <v>892</v>
      </c>
      <c r="B896" s="136" t="str">
        <f t="shared" si="64"/>
        <v>892:Stevenage</v>
      </c>
      <c r="C896" s="382" t="s">
        <v>1292</v>
      </c>
      <c r="D896" s="383" t="s">
        <v>99</v>
      </c>
      <c r="E896" s="384">
        <v>39565</v>
      </c>
      <c r="F896" s="378">
        <f t="shared" si="68"/>
        <v>10</v>
      </c>
      <c r="G896" s="378" t="str">
        <f t="shared" si="69"/>
        <v>Under 11s</v>
      </c>
      <c r="H896" s="385" t="s">
        <v>65</v>
      </c>
    </row>
    <row r="897" spans="1:8">
      <c r="A897" s="136">
        <f t="shared" si="65"/>
        <v>893</v>
      </c>
      <c r="B897" s="136" t="str">
        <f t="shared" si="64"/>
        <v>893:Stevenage</v>
      </c>
      <c r="C897" s="382" t="s">
        <v>1293</v>
      </c>
      <c r="D897" s="383" t="s">
        <v>99</v>
      </c>
      <c r="E897" s="384">
        <v>39937</v>
      </c>
      <c r="F897" s="378">
        <f t="shared" si="68"/>
        <v>9</v>
      </c>
      <c r="G897" s="378" t="str">
        <f t="shared" si="69"/>
        <v>9 Years</v>
      </c>
      <c r="H897" s="385" t="s">
        <v>65</v>
      </c>
    </row>
    <row r="898" spans="1:8">
      <c r="A898" s="136">
        <f t="shared" si="65"/>
        <v>894</v>
      </c>
      <c r="B898" s="136" t="str">
        <f t="shared" si="64"/>
        <v>894:Stevenage</v>
      </c>
      <c r="C898" s="382" t="s">
        <v>1294</v>
      </c>
      <c r="D898" s="383" t="s">
        <v>99</v>
      </c>
      <c r="E898" s="384">
        <v>39762</v>
      </c>
      <c r="F898" s="378">
        <f t="shared" si="68"/>
        <v>9</v>
      </c>
      <c r="G898" s="378" t="str">
        <f t="shared" si="69"/>
        <v>9 Years</v>
      </c>
      <c r="H898" s="385" t="s">
        <v>65</v>
      </c>
    </row>
    <row r="899" spans="1:8">
      <c r="A899" s="136">
        <f t="shared" si="65"/>
        <v>895</v>
      </c>
      <c r="B899" s="136" t="str">
        <f t="shared" si="64"/>
        <v>895:Stevenage</v>
      </c>
      <c r="C899" s="382" t="s">
        <v>1295</v>
      </c>
      <c r="D899" s="383" t="s">
        <v>99</v>
      </c>
      <c r="E899" s="384">
        <v>39732</v>
      </c>
      <c r="F899" s="378">
        <f t="shared" si="68"/>
        <v>9</v>
      </c>
      <c r="G899" s="378" t="str">
        <f t="shared" si="69"/>
        <v>9 Years</v>
      </c>
      <c r="H899" s="385" t="s">
        <v>65</v>
      </c>
    </row>
    <row r="900" spans="1:8">
      <c r="A900" s="136">
        <f t="shared" si="65"/>
        <v>896</v>
      </c>
      <c r="B900" s="136" t="str">
        <f t="shared" si="64"/>
        <v>896:Stevenage</v>
      </c>
      <c r="C900" s="382" t="s">
        <v>1296</v>
      </c>
      <c r="D900" s="383" t="s">
        <v>99</v>
      </c>
      <c r="E900" s="384">
        <v>38534</v>
      </c>
      <c r="F900" s="378">
        <f t="shared" si="68"/>
        <v>12</v>
      </c>
      <c r="G900" s="378" t="str">
        <f t="shared" si="69"/>
        <v>Under 13s</v>
      </c>
      <c r="H900" s="385" t="s">
        <v>65</v>
      </c>
    </row>
    <row r="901" spans="1:8">
      <c r="A901" s="136">
        <f t="shared" si="65"/>
        <v>897</v>
      </c>
      <c r="B901" s="136" t="str">
        <f t="shared" si="64"/>
        <v>897:Stevenage</v>
      </c>
      <c r="C901" s="382" t="s">
        <v>1297</v>
      </c>
      <c r="D901" s="383" t="s">
        <v>99</v>
      </c>
      <c r="E901" s="384">
        <v>39155</v>
      </c>
      <c r="F901" s="378">
        <f t="shared" si="68"/>
        <v>11</v>
      </c>
      <c r="G901" s="378" t="str">
        <f t="shared" si="69"/>
        <v>Under 12s</v>
      </c>
      <c r="H901" s="385" t="s">
        <v>65</v>
      </c>
    </row>
    <row r="902" spans="1:8">
      <c r="A902" s="136">
        <f t="shared" si="65"/>
        <v>898</v>
      </c>
      <c r="B902" s="136" t="str">
        <f t="shared" si="64"/>
        <v>898:Stevenage</v>
      </c>
      <c r="C902" s="382" t="s">
        <v>1298</v>
      </c>
      <c r="D902" s="383" t="s">
        <v>99</v>
      </c>
      <c r="E902" s="384">
        <v>39177</v>
      </c>
      <c r="F902" s="378">
        <f t="shared" si="68"/>
        <v>11</v>
      </c>
      <c r="G902" s="378" t="str">
        <f t="shared" si="69"/>
        <v>Under 12s</v>
      </c>
      <c r="H902" s="385" t="s">
        <v>65</v>
      </c>
    </row>
    <row r="903" spans="1:8">
      <c r="A903" s="136">
        <f t="shared" si="65"/>
        <v>899</v>
      </c>
      <c r="B903" s="136" t="str">
        <f t="shared" si="64"/>
        <v>899:Stevenage</v>
      </c>
      <c r="C903" s="382" t="s">
        <v>1299</v>
      </c>
      <c r="D903" s="383" t="s">
        <v>123</v>
      </c>
      <c r="E903" s="384">
        <v>39820</v>
      </c>
      <c r="F903" s="378">
        <f t="shared" si="68"/>
        <v>9</v>
      </c>
      <c r="G903" s="378" t="str">
        <f t="shared" si="69"/>
        <v>9 Years</v>
      </c>
      <c r="H903" s="385" t="s">
        <v>65</v>
      </c>
    </row>
    <row r="904" spans="1:8">
      <c r="A904" s="136">
        <f t="shared" si="65"/>
        <v>900</v>
      </c>
      <c r="B904" s="136" t="str">
        <f t="shared" si="64"/>
        <v>900:Stevenage</v>
      </c>
      <c r="C904" s="382" t="s">
        <v>1300</v>
      </c>
      <c r="D904" s="383" t="s">
        <v>123</v>
      </c>
      <c r="E904" s="384">
        <v>39688</v>
      </c>
      <c r="F904" s="378">
        <f t="shared" si="68"/>
        <v>9</v>
      </c>
      <c r="G904" s="378" t="str">
        <f t="shared" si="69"/>
        <v>9 Years</v>
      </c>
      <c r="H904" s="385" t="s">
        <v>65</v>
      </c>
    </row>
    <row r="905" spans="1:8">
      <c r="A905" s="136">
        <f t="shared" si="65"/>
        <v>901</v>
      </c>
      <c r="B905" s="136" t="str">
        <f t="shared" ref="B905:B968" si="70">TEXT(A905, "#0") &amp; ":" &amp; TRIM(H905)</f>
        <v>901:Stevenage</v>
      </c>
      <c r="C905" s="382" t="s">
        <v>1301</v>
      </c>
      <c r="D905" s="383" t="s">
        <v>123</v>
      </c>
      <c r="E905" s="384">
        <v>38682</v>
      </c>
      <c r="F905" s="378">
        <f t="shared" si="68"/>
        <v>12</v>
      </c>
      <c r="G905" s="378" t="str">
        <f t="shared" si="69"/>
        <v>Under 13s</v>
      </c>
      <c r="H905" s="385" t="s">
        <v>65</v>
      </c>
    </row>
    <row r="906" spans="1:8">
      <c r="A906" s="136">
        <f t="shared" ref="A906:A969" si="71">A905+1</f>
        <v>902</v>
      </c>
      <c r="B906" s="136" t="str">
        <f t="shared" si="70"/>
        <v>902:Stevenage</v>
      </c>
      <c r="C906" s="382" t="s">
        <v>1302</v>
      </c>
      <c r="D906" s="383" t="s">
        <v>99</v>
      </c>
      <c r="E906" s="384">
        <v>39401</v>
      </c>
      <c r="F906" s="378">
        <f t="shared" si="68"/>
        <v>10</v>
      </c>
      <c r="G906" s="378" t="str">
        <f t="shared" si="69"/>
        <v>Under 11s</v>
      </c>
      <c r="H906" s="385" t="s">
        <v>65</v>
      </c>
    </row>
    <row r="907" spans="1:8">
      <c r="A907" s="136">
        <f t="shared" si="71"/>
        <v>903</v>
      </c>
      <c r="B907" s="136" t="str">
        <f t="shared" si="70"/>
        <v>903:Stevenage</v>
      </c>
      <c r="C907" s="382" t="s">
        <v>1303</v>
      </c>
      <c r="D907" s="383" t="s">
        <v>99</v>
      </c>
      <c r="E907" s="384">
        <v>39186</v>
      </c>
      <c r="F907" s="378">
        <f t="shared" si="68"/>
        <v>11</v>
      </c>
      <c r="G907" s="378" t="str">
        <f t="shared" si="69"/>
        <v>Under 12s</v>
      </c>
      <c r="H907" s="385" t="s">
        <v>65</v>
      </c>
    </row>
    <row r="908" spans="1:8">
      <c r="A908" s="136">
        <f t="shared" si="71"/>
        <v>904</v>
      </c>
      <c r="B908" s="136" t="str">
        <f t="shared" si="70"/>
        <v>904:Stevenage</v>
      </c>
      <c r="C908" s="382" t="s">
        <v>1304</v>
      </c>
      <c r="D908" s="383" t="s">
        <v>123</v>
      </c>
      <c r="E908" s="384">
        <v>39710</v>
      </c>
      <c r="F908" s="378">
        <f t="shared" si="68"/>
        <v>9</v>
      </c>
      <c r="G908" s="378" t="str">
        <f t="shared" si="69"/>
        <v>9 Years</v>
      </c>
      <c r="H908" s="385" t="s">
        <v>65</v>
      </c>
    </row>
    <row r="909" spans="1:8">
      <c r="A909" s="136">
        <f t="shared" si="71"/>
        <v>905</v>
      </c>
      <c r="B909" s="136" t="str">
        <f t="shared" si="70"/>
        <v>905:Stevenage</v>
      </c>
      <c r="C909" s="382" t="s">
        <v>1305</v>
      </c>
      <c r="D909" s="383" t="s">
        <v>99</v>
      </c>
      <c r="E909" s="384">
        <v>38818</v>
      </c>
      <c r="F909" s="378">
        <f t="shared" si="68"/>
        <v>12</v>
      </c>
      <c r="G909" s="378" t="str">
        <f t="shared" si="69"/>
        <v>Under 13s</v>
      </c>
      <c r="H909" s="385" t="s">
        <v>65</v>
      </c>
    </row>
    <row r="910" spans="1:8">
      <c r="A910" s="136">
        <f t="shared" si="71"/>
        <v>906</v>
      </c>
      <c r="B910" s="136" t="str">
        <f t="shared" si="70"/>
        <v>906:Stevenage</v>
      </c>
      <c r="C910" s="382" t="s">
        <v>1306</v>
      </c>
      <c r="D910" s="383" t="s">
        <v>123</v>
      </c>
      <c r="E910" s="384">
        <v>39863</v>
      </c>
      <c r="F910" s="378">
        <f t="shared" si="68"/>
        <v>9</v>
      </c>
      <c r="G910" s="378" t="str">
        <f t="shared" si="69"/>
        <v>9 Years</v>
      </c>
      <c r="H910" s="385" t="s">
        <v>65</v>
      </c>
    </row>
    <row r="911" spans="1:8">
      <c r="A911" s="136">
        <f t="shared" si="71"/>
        <v>907</v>
      </c>
      <c r="B911" s="136" t="str">
        <f t="shared" si="70"/>
        <v>907:Stevenage</v>
      </c>
      <c r="C911" s="382" t="s">
        <v>1307</v>
      </c>
      <c r="D911" s="383" t="s">
        <v>123</v>
      </c>
      <c r="E911" s="384">
        <v>39793</v>
      </c>
      <c r="F911" s="378">
        <f t="shared" si="68"/>
        <v>9</v>
      </c>
      <c r="G911" s="378" t="str">
        <f t="shared" si="69"/>
        <v>9 Years</v>
      </c>
      <c r="H911" s="385" t="s">
        <v>65</v>
      </c>
    </row>
    <row r="912" spans="1:8">
      <c r="A912" s="136">
        <f t="shared" si="71"/>
        <v>908</v>
      </c>
      <c r="B912" s="136" t="str">
        <f t="shared" si="70"/>
        <v>908:Stevenage</v>
      </c>
      <c r="C912" s="382" t="s">
        <v>1308</v>
      </c>
      <c r="D912" s="383" t="s">
        <v>123</v>
      </c>
      <c r="E912" s="384">
        <v>38860</v>
      </c>
      <c r="F912" s="378">
        <f t="shared" si="68"/>
        <v>12</v>
      </c>
      <c r="G912" s="378" t="str">
        <f t="shared" si="69"/>
        <v>Under 13s</v>
      </c>
      <c r="H912" s="385" t="s">
        <v>65</v>
      </c>
    </row>
    <row r="913" spans="1:8">
      <c r="A913" s="136">
        <f t="shared" si="71"/>
        <v>909</v>
      </c>
      <c r="B913" s="136" t="str">
        <f t="shared" si="70"/>
        <v>909:Stevenage</v>
      </c>
      <c r="C913" s="382" t="s">
        <v>1309</v>
      </c>
      <c r="D913" s="383" t="s">
        <v>123</v>
      </c>
      <c r="E913" s="384">
        <v>39937</v>
      </c>
      <c r="F913" s="378">
        <f t="shared" si="68"/>
        <v>9</v>
      </c>
      <c r="G913" s="378" t="str">
        <f t="shared" si="69"/>
        <v>9 Years</v>
      </c>
      <c r="H913" s="385" t="s">
        <v>65</v>
      </c>
    </row>
    <row r="914" spans="1:8">
      <c r="A914" s="136">
        <f t="shared" si="71"/>
        <v>910</v>
      </c>
      <c r="B914" s="136" t="str">
        <f t="shared" si="70"/>
        <v>910:Stevenage</v>
      </c>
      <c r="C914" s="382" t="s">
        <v>1310</v>
      </c>
      <c r="D914" s="383" t="s">
        <v>123</v>
      </c>
      <c r="E914" s="384">
        <v>39466</v>
      </c>
      <c r="F914" s="378">
        <f t="shared" si="68"/>
        <v>10</v>
      </c>
      <c r="G914" s="378" t="str">
        <f t="shared" si="69"/>
        <v>Under 11s</v>
      </c>
      <c r="H914" s="385" t="s">
        <v>65</v>
      </c>
    </row>
    <row r="915" spans="1:8">
      <c r="A915" s="136">
        <f t="shared" si="71"/>
        <v>911</v>
      </c>
      <c r="B915" s="136" t="str">
        <f t="shared" si="70"/>
        <v>911:Stevenage</v>
      </c>
      <c r="C915" s="382" t="s">
        <v>1311</v>
      </c>
      <c r="D915" s="383" t="s">
        <v>99</v>
      </c>
      <c r="E915" s="384">
        <v>39657</v>
      </c>
      <c r="F915" s="378">
        <f t="shared" si="68"/>
        <v>9</v>
      </c>
      <c r="G915" s="378" t="str">
        <f t="shared" si="69"/>
        <v>9 Years</v>
      </c>
      <c r="H915" s="385" t="s">
        <v>65</v>
      </c>
    </row>
    <row r="916" spans="1:8">
      <c r="A916" s="136">
        <f t="shared" si="71"/>
        <v>912</v>
      </c>
      <c r="B916" s="136" t="str">
        <f t="shared" si="70"/>
        <v>912:Stevenage</v>
      </c>
      <c r="C916" s="382" t="s">
        <v>1312</v>
      </c>
      <c r="D916" s="383" t="s">
        <v>123</v>
      </c>
      <c r="E916" s="384">
        <v>39743</v>
      </c>
      <c r="F916" s="378">
        <f t="shared" si="68"/>
        <v>9</v>
      </c>
      <c r="G916" s="378" t="str">
        <f t="shared" si="69"/>
        <v>9 Years</v>
      </c>
      <c r="H916" s="385" t="s">
        <v>65</v>
      </c>
    </row>
    <row r="917" spans="1:8">
      <c r="A917" s="136">
        <f t="shared" si="71"/>
        <v>913</v>
      </c>
      <c r="B917" s="136" t="str">
        <f t="shared" si="70"/>
        <v>913:Stevenage</v>
      </c>
      <c r="C917" s="382" t="s">
        <v>1313</v>
      </c>
      <c r="D917" s="383" t="s">
        <v>99</v>
      </c>
      <c r="E917" s="384">
        <v>39367</v>
      </c>
      <c r="F917" s="378">
        <f t="shared" si="68"/>
        <v>10</v>
      </c>
      <c r="G917" s="378" t="str">
        <f t="shared" si="69"/>
        <v>Under 11s</v>
      </c>
      <c r="H917" s="385" t="s">
        <v>65</v>
      </c>
    </row>
    <row r="918" spans="1:8">
      <c r="A918" s="136">
        <f t="shared" si="71"/>
        <v>914</v>
      </c>
      <c r="B918" s="136" t="str">
        <f t="shared" si="70"/>
        <v>914:Stevenage</v>
      </c>
      <c r="C918" s="382" t="s">
        <v>1314</v>
      </c>
      <c r="D918" s="383" t="s">
        <v>123</v>
      </c>
      <c r="E918" s="384">
        <v>39158</v>
      </c>
      <c r="F918" s="378">
        <f t="shared" si="68"/>
        <v>11</v>
      </c>
      <c r="G918" s="378" t="str">
        <f t="shared" si="69"/>
        <v>Under 12s</v>
      </c>
      <c r="H918" s="385" t="s">
        <v>65</v>
      </c>
    </row>
    <row r="919" spans="1:8">
      <c r="A919" s="136">
        <f t="shared" si="71"/>
        <v>915</v>
      </c>
      <c r="B919" s="136" t="str">
        <f t="shared" si="70"/>
        <v>915:Stevenage</v>
      </c>
      <c r="C919" s="382" t="s">
        <v>1315</v>
      </c>
      <c r="D919" s="383" t="s">
        <v>123</v>
      </c>
      <c r="E919" s="384">
        <v>38736</v>
      </c>
      <c r="F919" s="378">
        <f t="shared" si="68"/>
        <v>12</v>
      </c>
      <c r="G919" s="378" t="str">
        <f t="shared" si="69"/>
        <v>Under 13s</v>
      </c>
      <c r="H919" s="385" t="s">
        <v>65</v>
      </c>
    </row>
    <row r="920" spans="1:8">
      <c r="A920" s="136">
        <f t="shared" si="71"/>
        <v>916</v>
      </c>
      <c r="B920" s="136" t="str">
        <f t="shared" si="70"/>
        <v>916:Stevenage</v>
      </c>
      <c r="C920" s="382" t="s">
        <v>1316</v>
      </c>
      <c r="D920" s="383" t="s">
        <v>99</v>
      </c>
      <c r="E920" s="384">
        <v>38742</v>
      </c>
      <c r="F920" s="378">
        <f t="shared" si="68"/>
        <v>12</v>
      </c>
      <c r="G920" s="378" t="str">
        <f t="shared" si="69"/>
        <v>Under 13s</v>
      </c>
      <c r="H920" s="385" t="s">
        <v>65</v>
      </c>
    </row>
    <row r="921" spans="1:8">
      <c r="A921" s="136">
        <f t="shared" si="71"/>
        <v>917</v>
      </c>
      <c r="B921" s="136" t="str">
        <f t="shared" si="70"/>
        <v>917:Stevenage</v>
      </c>
      <c r="C921" s="382" t="s">
        <v>1317</v>
      </c>
      <c r="D921" s="383" t="s">
        <v>99</v>
      </c>
      <c r="E921" s="384">
        <v>39759</v>
      </c>
      <c r="F921" s="378">
        <f t="shared" si="68"/>
        <v>9</v>
      </c>
      <c r="G921" s="378" t="str">
        <f t="shared" si="69"/>
        <v>9 Years</v>
      </c>
      <c r="H921" s="385" t="s">
        <v>65</v>
      </c>
    </row>
    <row r="922" spans="1:8">
      <c r="A922" s="136">
        <f t="shared" si="71"/>
        <v>918</v>
      </c>
      <c r="B922" s="136" t="str">
        <f t="shared" si="70"/>
        <v>918:Stevenage</v>
      </c>
      <c r="C922" s="382" t="s">
        <v>1318</v>
      </c>
      <c r="D922" s="383" t="s">
        <v>123</v>
      </c>
      <c r="E922" s="384">
        <v>39374</v>
      </c>
      <c r="F922" s="378">
        <f t="shared" si="68"/>
        <v>10</v>
      </c>
      <c r="G922" s="378" t="str">
        <f t="shared" si="69"/>
        <v>Under 11s</v>
      </c>
      <c r="H922" s="385" t="s">
        <v>65</v>
      </c>
    </row>
    <row r="923" spans="1:8">
      <c r="A923" s="136">
        <f t="shared" si="71"/>
        <v>919</v>
      </c>
      <c r="B923" s="136" t="str">
        <f t="shared" si="70"/>
        <v>919:Stevenage</v>
      </c>
      <c r="C923" s="382" t="s">
        <v>1319</v>
      </c>
      <c r="D923" s="383" t="s">
        <v>99</v>
      </c>
      <c r="E923" s="384">
        <v>39030</v>
      </c>
      <c r="F923" s="378">
        <f t="shared" si="68"/>
        <v>11</v>
      </c>
      <c r="G923" s="378" t="str">
        <f t="shared" si="69"/>
        <v>Under 12s</v>
      </c>
      <c r="H923" s="385" t="s">
        <v>65</v>
      </c>
    </row>
    <row r="924" spans="1:8">
      <c r="A924" s="136">
        <f t="shared" si="71"/>
        <v>920</v>
      </c>
      <c r="B924" s="136" t="str">
        <f t="shared" si="70"/>
        <v>920:Stevenage</v>
      </c>
      <c r="C924" s="382" t="s">
        <v>1320</v>
      </c>
      <c r="D924" s="383" t="s">
        <v>123</v>
      </c>
      <c r="E924" s="384">
        <v>39241</v>
      </c>
      <c r="F924" s="378">
        <f t="shared" si="68"/>
        <v>11</v>
      </c>
      <c r="G924" s="378" t="str">
        <f t="shared" si="69"/>
        <v>Under 12s</v>
      </c>
      <c r="H924" s="385" t="s">
        <v>65</v>
      </c>
    </row>
    <row r="925" spans="1:8">
      <c r="A925" s="136">
        <f t="shared" si="71"/>
        <v>921</v>
      </c>
      <c r="B925" s="136" t="str">
        <f t="shared" si="70"/>
        <v>921:Stevenage</v>
      </c>
      <c r="C925" s="382" t="s">
        <v>1321</v>
      </c>
      <c r="D925" s="383" t="s">
        <v>123</v>
      </c>
      <c r="E925" s="384">
        <v>38917</v>
      </c>
      <c r="F925" s="378">
        <f t="shared" si="68"/>
        <v>11</v>
      </c>
      <c r="G925" s="378" t="str">
        <f t="shared" si="69"/>
        <v>Under 12s</v>
      </c>
      <c r="H925" s="385" t="s">
        <v>65</v>
      </c>
    </row>
    <row r="926" spans="1:8">
      <c r="A926" s="136">
        <f t="shared" si="71"/>
        <v>922</v>
      </c>
      <c r="B926" s="136" t="str">
        <f t="shared" si="70"/>
        <v>922:Stevenage</v>
      </c>
      <c r="C926" s="382" t="s">
        <v>1322</v>
      </c>
      <c r="D926" s="383" t="s">
        <v>123</v>
      </c>
      <c r="E926" s="384">
        <v>39385</v>
      </c>
      <c r="F926" s="378">
        <f t="shared" ref="F926:F991" si="72">IF(TRIM(E926)="",0,IF(AgeAtDate=0,0,IF(E926=0,0,IF(COUNTBLANK(E926)=1,"",DATEDIF(E926,AgeAtDate,"y")))))</f>
        <v>10</v>
      </c>
      <c r="G926" s="378" t="str">
        <f t="shared" ref="G926:G991" si="73">IF(ISBLANK(E926),"",IF(HSL_Format="Majors",IF(F926 &lt; 9, "To Young", IF(F926 &gt; 15, VLOOKUP(99,MajorsAGRev, 2,0),VLOOKUP(F926,MajorsAGRev, 2,0))), IF(F926 &lt; 9, "To Young", IF(F926&gt;12, "To Old", VLOOKUP(F926,PeanutsAGRev,2,0)))))</f>
        <v>Under 11s</v>
      </c>
      <c r="H926" s="385" t="s">
        <v>65</v>
      </c>
    </row>
    <row r="927" spans="1:8">
      <c r="A927" s="136">
        <f t="shared" si="71"/>
        <v>923</v>
      </c>
      <c r="B927" s="136" t="str">
        <f t="shared" si="70"/>
        <v>923:Stevenage</v>
      </c>
      <c r="C927" s="382" t="s">
        <v>1323</v>
      </c>
      <c r="D927" s="383" t="s">
        <v>123</v>
      </c>
      <c r="E927" s="384">
        <v>39897</v>
      </c>
      <c r="F927" s="378">
        <f t="shared" si="72"/>
        <v>9</v>
      </c>
      <c r="G927" s="378" t="str">
        <f t="shared" si="73"/>
        <v>9 Years</v>
      </c>
      <c r="H927" s="385" t="s">
        <v>65</v>
      </c>
    </row>
    <row r="928" spans="1:8">
      <c r="A928" s="136">
        <f t="shared" si="71"/>
        <v>924</v>
      </c>
      <c r="B928" s="136" t="str">
        <f t="shared" si="70"/>
        <v>924:Stevenage</v>
      </c>
      <c r="C928" s="382" t="s">
        <v>1324</v>
      </c>
      <c r="D928" s="383" t="s">
        <v>99</v>
      </c>
      <c r="E928" s="384">
        <v>39543</v>
      </c>
      <c r="F928" s="378">
        <f t="shared" si="72"/>
        <v>10</v>
      </c>
      <c r="G928" s="378" t="str">
        <f t="shared" si="73"/>
        <v>Under 11s</v>
      </c>
      <c r="H928" s="385" t="s">
        <v>65</v>
      </c>
    </row>
    <row r="929" spans="1:8">
      <c r="A929" s="136">
        <f t="shared" si="71"/>
        <v>925</v>
      </c>
      <c r="B929" s="136" t="str">
        <f t="shared" si="70"/>
        <v>925:Stevenage</v>
      </c>
      <c r="C929" s="382" t="s">
        <v>1325</v>
      </c>
      <c r="D929" s="383" t="s">
        <v>99</v>
      </c>
      <c r="E929" s="384">
        <v>39219</v>
      </c>
      <c r="F929" s="378">
        <f t="shared" si="72"/>
        <v>11</v>
      </c>
      <c r="G929" s="378" t="str">
        <f t="shared" si="73"/>
        <v>Under 12s</v>
      </c>
      <c r="H929" s="385" t="s">
        <v>65</v>
      </c>
    </row>
    <row r="930" spans="1:8">
      <c r="A930" s="136">
        <f t="shared" si="71"/>
        <v>926</v>
      </c>
      <c r="B930" s="136" t="str">
        <f t="shared" si="70"/>
        <v>926:Stevenage</v>
      </c>
      <c r="C930" s="382" t="s">
        <v>1326</v>
      </c>
      <c r="D930" s="383" t="s">
        <v>99</v>
      </c>
      <c r="E930" s="384">
        <v>39081</v>
      </c>
      <c r="F930" s="378">
        <f t="shared" si="72"/>
        <v>11</v>
      </c>
      <c r="G930" s="378" t="str">
        <f t="shared" si="73"/>
        <v>Under 12s</v>
      </c>
      <c r="H930" s="385" t="s">
        <v>65</v>
      </c>
    </row>
    <row r="931" spans="1:8">
      <c r="A931" s="136">
        <f t="shared" si="71"/>
        <v>927</v>
      </c>
      <c r="B931" s="136" t="str">
        <f t="shared" si="70"/>
        <v>927:Stevenage</v>
      </c>
      <c r="C931" s="382" t="s">
        <v>1327</v>
      </c>
      <c r="D931" s="383" t="s">
        <v>123</v>
      </c>
      <c r="E931" s="384">
        <v>38835</v>
      </c>
      <c r="F931" s="378">
        <f t="shared" si="72"/>
        <v>12</v>
      </c>
      <c r="G931" s="378" t="str">
        <f t="shared" si="73"/>
        <v>Under 13s</v>
      </c>
      <c r="H931" s="385" t="s">
        <v>65</v>
      </c>
    </row>
    <row r="932" spans="1:8">
      <c r="A932" s="136">
        <f t="shared" si="71"/>
        <v>928</v>
      </c>
      <c r="B932" s="136" t="str">
        <f t="shared" si="70"/>
        <v>928:Stevenage</v>
      </c>
      <c r="C932" s="382" t="s">
        <v>1328</v>
      </c>
      <c r="D932" s="383" t="s">
        <v>123</v>
      </c>
      <c r="E932" s="384">
        <v>39878</v>
      </c>
      <c r="F932" s="378">
        <f t="shared" si="72"/>
        <v>9</v>
      </c>
      <c r="G932" s="378" t="str">
        <f t="shared" si="73"/>
        <v>9 Years</v>
      </c>
      <c r="H932" s="385" t="s">
        <v>65</v>
      </c>
    </row>
    <row r="933" spans="1:8">
      <c r="A933" s="136">
        <f t="shared" si="71"/>
        <v>929</v>
      </c>
      <c r="B933" s="136" t="str">
        <f t="shared" si="70"/>
        <v>929:Stevenage</v>
      </c>
      <c r="C933" s="382" t="s">
        <v>1329</v>
      </c>
      <c r="D933" s="383" t="s">
        <v>99</v>
      </c>
      <c r="E933" s="384">
        <v>39568</v>
      </c>
      <c r="F933" s="378">
        <f t="shared" si="72"/>
        <v>10</v>
      </c>
      <c r="G933" s="378" t="str">
        <f t="shared" si="73"/>
        <v>Under 11s</v>
      </c>
      <c r="H933" s="385" t="s">
        <v>65</v>
      </c>
    </row>
    <row r="934" spans="1:8">
      <c r="A934" s="136">
        <f t="shared" si="71"/>
        <v>930</v>
      </c>
      <c r="B934" s="136" t="str">
        <f t="shared" si="70"/>
        <v>930:Stevenage</v>
      </c>
      <c r="C934" s="382" t="s">
        <v>1330</v>
      </c>
      <c r="D934" s="383" t="s">
        <v>99</v>
      </c>
      <c r="E934" s="384">
        <v>39001</v>
      </c>
      <c r="F934" s="378">
        <f t="shared" si="72"/>
        <v>11</v>
      </c>
      <c r="G934" s="378" t="str">
        <f t="shared" si="73"/>
        <v>Under 12s</v>
      </c>
      <c r="H934" s="385" t="s">
        <v>65</v>
      </c>
    </row>
    <row r="935" spans="1:8">
      <c r="A935" s="136">
        <f t="shared" si="71"/>
        <v>931</v>
      </c>
      <c r="B935" s="136" t="str">
        <f t="shared" si="70"/>
        <v>931:Stevenage</v>
      </c>
      <c r="C935" s="382" t="s">
        <v>1331</v>
      </c>
      <c r="D935" s="383" t="s">
        <v>123</v>
      </c>
      <c r="E935" s="384">
        <v>39944</v>
      </c>
      <c r="F935" s="378">
        <f t="shared" si="72"/>
        <v>9</v>
      </c>
      <c r="G935" s="378" t="str">
        <f t="shared" si="73"/>
        <v>9 Years</v>
      </c>
      <c r="H935" s="385" t="s">
        <v>65</v>
      </c>
    </row>
    <row r="936" spans="1:8">
      <c r="A936" s="136">
        <f t="shared" si="71"/>
        <v>932</v>
      </c>
      <c r="B936" s="136" t="str">
        <f t="shared" si="70"/>
        <v>932:Stevenage</v>
      </c>
      <c r="C936" s="382" t="s">
        <v>1332</v>
      </c>
      <c r="D936" s="383" t="s">
        <v>99</v>
      </c>
      <c r="E936" s="384">
        <v>39003</v>
      </c>
      <c r="F936" s="378">
        <f t="shared" si="72"/>
        <v>11</v>
      </c>
      <c r="G936" s="378" t="str">
        <f t="shared" si="73"/>
        <v>Under 12s</v>
      </c>
      <c r="H936" s="385" t="s">
        <v>65</v>
      </c>
    </row>
    <row r="937" spans="1:8">
      <c r="A937" s="136">
        <f t="shared" si="71"/>
        <v>933</v>
      </c>
      <c r="B937" s="136" t="str">
        <f t="shared" si="70"/>
        <v>933:Stevenage</v>
      </c>
      <c r="C937" s="382" t="s">
        <v>1333</v>
      </c>
      <c r="D937" s="383" t="s">
        <v>99</v>
      </c>
      <c r="E937" s="384">
        <v>38694</v>
      </c>
      <c r="F937" s="378">
        <f t="shared" si="72"/>
        <v>12</v>
      </c>
      <c r="G937" s="378" t="str">
        <f t="shared" si="73"/>
        <v>Under 13s</v>
      </c>
      <c r="H937" s="385" t="s">
        <v>65</v>
      </c>
    </row>
    <row r="938" spans="1:8">
      <c r="A938" s="136">
        <f t="shared" si="71"/>
        <v>934</v>
      </c>
      <c r="B938" s="136" t="str">
        <f t="shared" si="70"/>
        <v>934:Stevenage</v>
      </c>
      <c r="C938" s="382" t="s">
        <v>1334</v>
      </c>
      <c r="D938" s="383" t="s">
        <v>123</v>
      </c>
      <c r="E938" s="384">
        <v>39171</v>
      </c>
      <c r="F938" s="378">
        <f t="shared" si="72"/>
        <v>11</v>
      </c>
      <c r="G938" s="378" t="str">
        <f t="shared" si="73"/>
        <v>Under 12s</v>
      </c>
      <c r="H938" s="385" t="s">
        <v>65</v>
      </c>
    </row>
    <row r="939" spans="1:8">
      <c r="A939" s="136">
        <f t="shared" si="71"/>
        <v>935</v>
      </c>
      <c r="B939" s="136" t="str">
        <f t="shared" si="70"/>
        <v>935:Stevenage</v>
      </c>
      <c r="C939" s="382" t="s">
        <v>1335</v>
      </c>
      <c r="D939" s="383" t="s">
        <v>99</v>
      </c>
      <c r="E939" s="384">
        <v>39368</v>
      </c>
      <c r="F939" s="378">
        <f t="shared" si="72"/>
        <v>10</v>
      </c>
      <c r="G939" s="378" t="str">
        <f t="shared" si="73"/>
        <v>Under 11s</v>
      </c>
      <c r="H939" s="385" t="s">
        <v>65</v>
      </c>
    </row>
    <row r="940" spans="1:8">
      <c r="A940" s="136">
        <f t="shared" si="71"/>
        <v>936</v>
      </c>
      <c r="B940" s="136" t="str">
        <f t="shared" si="70"/>
        <v>936:Stevenage</v>
      </c>
      <c r="C940" s="382" t="s">
        <v>1336</v>
      </c>
      <c r="D940" s="383" t="s">
        <v>99</v>
      </c>
      <c r="E940" s="384">
        <v>39575</v>
      </c>
      <c r="F940" s="378">
        <f t="shared" si="72"/>
        <v>10</v>
      </c>
      <c r="G940" s="378" t="str">
        <f t="shared" si="73"/>
        <v>Under 11s</v>
      </c>
      <c r="H940" s="385" t="s">
        <v>65</v>
      </c>
    </row>
    <row r="941" spans="1:8">
      <c r="A941" s="136">
        <f t="shared" si="71"/>
        <v>937</v>
      </c>
      <c r="B941" s="136" t="str">
        <f t="shared" si="70"/>
        <v>937:Stevenage</v>
      </c>
      <c r="C941" s="382" t="s">
        <v>1337</v>
      </c>
      <c r="D941" s="383" t="s">
        <v>99</v>
      </c>
      <c r="E941" s="384">
        <v>39991</v>
      </c>
      <c r="F941" s="378">
        <f t="shared" si="72"/>
        <v>9</v>
      </c>
      <c r="G941" s="378" t="str">
        <f t="shared" si="73"/>
        <v>9 Years</v>
      </c>
      <c r="H941" s="385" t="s">
        <v>65</v>
      </c>
    </row>
    <row r="942" spans="1:8">
      <c r="A942" s="136">
        <f t="shared" si="71"/>
        <v>938</v>
      </c>
      <c r="B942" s="136" t="str">
        <f t="shared" si="70"/>
        <v>938:Stevenage</v>
      </c>
      <c r="C942" s="382" t="s">
        <v>1338</v>
      </c>
      <c r="D942" s="383" t="s">
        <v>123</v>
      </c>
      <c r="E942" s="384">
        <v>38959</v>
      </c>
      <c r="F942" s="378">
        <f t="shared" si="72"/>
        <v>11</v>
      </c>
      <c r="G942" s="378" t="str">
        <f t="shared" si="73"/>
        <v>Under 12s</v>
      </c>
      <c r="H942" s="385" t="s">
        <v>65</v>
      </c>
    </row>
    <row r="943" spans="1:8">
      <c r="A943" s="136">
        <f t="shared" si="71"/>
        <v>939</v>
      </c>
      <c r="B943" s="136" t="str">
        <f t="shared" si="70"/>
        <v>939:Stevenage</v>
      </c>
      <c r="C943" s="382" t="s">
        <v>1339</v>
      </c>
      <c r="D943" s="383" t="s">
        <v>99</v>
      </c>
      <c r="E943" s="384">
        <v>39513</v>
      </c>
      <c r="F943" s="378">
        <f t="shared" si="72"/>
        <v>10</v>
      </c>
      <c r="G943" s="378" t="str">
        <f t="shared" si="73"/>
        <v>Under 11s</v>
      </c>
      <c r="H943" s="385" t="s">
        <v>65</v>
      </c>
    </row>
    <row r="944" spans="1:8">
      <c r="A944" s="136">
        <f t="shared" si="71"/>
        <v>940</v>
      </c>
      <c r="B944" s="136" t="str">
        <f t="shared" si="70"/>
        <v>940:Stevenage</v>
      </c>
      <c r="C944" s="382" t="s">
        <v>1340</v>
      </c>
      <c r="D944" s="383" t="s">
        <v>99</v>
      </c>
      <c r="E944" s="384">
        <v>39113</v>
      </c>
      <c r="F944" s="378">
        <f t="shared" si="72"/>
        <v>11</v>
      </c>
      <c r="G944" s="378" t="str">
        <f t="shared" si="73"/>
        <v>Under 12s</v>
      </c>
      <c r="H944" s="385" t="s">
        <v>65</v>
      </c>
    </row>
    <row r="945" spans="1:8">
      <c r="A945" s="136">
        <f t="shared" si="71"/>
        <v>941</v>
      </c>
      <c r="B945" s="136" t="str">
        <f t="shared" si="70"/>
        <v>941:Stevenage</v>
      </c>
      <c r="C945" s="382" t="s">
        <v>1341</v>
      </c>
      <c r="D945" s="383" t="s">
        <v>99</v>
      </c>
      <c r="E945" s="384">
        <v>39738</v>
      </c>
      <c r="F945" s="378">
        <f t="shared" si="72"/>
        <v>9</v>
      </c>
      <c r="G945" s="378" t="str">
        <f t="shared" si="73"/>
        <v>9 Years</v>
      </c>
      <c r="H945" s="385" t="s">
        <v>65</v>
      </c>
    </row>
    <row r="946" spans="1:8">
      <c r="A946" s="136">
        <f t="shared" si="71"/>
        <v>942</v>
      </c>
      <c r="B946" s="136" t="str">
        <f t="shared" si="70"/>
        <v>942:Stevenage</v>
      </c>
      <c r="C946" s="382" t="s">
        <v>1342</v>
      </c>
      <c r="D946" s="383" t="s">
        <v>99</v>
      </c>
      <c r="E946" s="384">
        <v>38688</v>
      </c>
      <c r="F946" s="378">
        <f t="shared" si="72"/>
        <v>12</v>
      </c>
      <c r="G946" s="378" t="str">
        <f t="shared" si="73"/>
        <v>Under 13s</v>
      </c>
      <c r="H946" s="385" t="s">
        <v>65</v>
      </c>
    </row>
    <row r="947" spans="1:8">
      <c r="A947" s="136">
        <f t="shared" si="71"/>
        <v>943</v>
      </c>
      <c r="B947" s="136" t="str">
        <f t="shared" si="70"/>
        <v>943:Stevenage</v>
      </c>
      <c r="C947" s="382" t="s">
        <v>1343</v>
      </c>
      <c r="D947" s="383" t="s">
        <v>99</v>
      </c>
      <c r="E947" s="384">
        <v>39755</v>
      </c>
      <c r="F947" s="378">
        <f t="shared" si="72"/>
        <v>9</v>
      </c>
      <c r="G947" s="378" t="str">
        <f t="shared" si="73"/>
        <v>9 Years</v>
      </c>
      <c r="H947" s="385" t="s">
        <v>65</v>
      </c>
    </row>
    <row r="948" spans="1:8">
      <c r="A948" s="136">
        <f t="shared" si="71"/>
        <v>944</v>
      </c>
      <c r="B948" s="136" t="str">
        <f t="shared" si="70"/>
        <v>944:Stevenage</v>
      </c>
      <c r="C948" s="382" t="s">
        <v>1344</v>
      </c>
      <c r="D948" s="383" t="s">
        <v>99</v>
      </c>
      <c r="E948" s="384">
        <v>39703</v>
      </c>
      <c r="F948" s="378">
        <f t="shared" si="72"/>
        <v>9</v>
      </c>
      <c r="G948" s="378" t="str">
        <f t="shared" si="73"/>
        <v>9 Years</v>
      </c>
      <c r="H948" s="385" t="s">
        <v>65</v>
      </c>
    </row>
    <row r="949" spans="1:8">
      <c r="A949" s="136">
        <f t="shared" si="71"/>
        <v>945</v>
      </c>
      <c r="B949" s="136" t="str">
        <f t="shared" si="70"/>
        <v>945:Stevenage</v>
      </c>
      <c r="C949" s="382" t="s">
        <v>1345</v>
      </c>
      <c r="D949" s="383" t="s">
        <v>99</v>
      </c>
      <c r="E949" s="384">
        <v>39798</v>
      </c>
      <c r="F949" s="378">
        <f t="shared" si="72"/>
        <v>9</v>
      </c>
      <c r="G949" s="378" t="str">
        <f t="shared" si="73"/>
        <v>9 Years</v>
      </c>
      <c r="H949" s="385" t="s">
        <v>65</v>
      </c>
    </row>
    <row r="950" spans="1:8">
      <c r="A950" s="136">
        <f t="shared" si="71"/>
        <v>946</v>
      </c>
      <c r="B950" s="136" t="str">
        <f t="shared" si="70"/>
        <v>946:Stevenage</v>
      </c>
      <c r="C950" s="382" t="s">
        <v>1346</v>
      </c>
      <c r="D950" s="383" t="s">
        <v>123</v>
      </c>
      <c r="E950" s="384">
        <v>38866</v>
      </c>
      <c r="F950" s="378">
        <f t="shared" si="72"/>
        <v>12</v>
      </c>
      <c r="G950" s="378" t="str">
        <f t="shared" si="73"/>
        <v>Under 13s</v>
      </c>
      <c r="H950" s="385" t="s">
        <v>65</v>
      </c>
    </row>
    <row r="951" spans="1:8">
      <c r="A951" s="136">
        <f t="shared" si="71"/>
        <v>947</v>
      </c>
      <c r="B951" s="136" t="str">
        <f t="shared" si="70"/>
        <v>947:Stevenage</v>
      </c>
      <c r="C951" s="382" t="s">
        <v>1347</v>
      </c>
      <c r="D951" s="383" t="s">
        <v>123</v>
      </c>
      <c r="E951" s="384">
        <v>39428</v>
      </c>
      <c r="F951" s="378">
        <f t="shared" si="72"/>
        <v>10</v>
      </c>
      <c r="G951" s="378" t="str">
        <f t="shared" si="73"/>
        <v>Under 11s</v>
      </c>
      <c r="H951" s="385" t="s">
        <v>65</v>
      </c>
    </row>
    <row r="952" spans="1:8">
      <c r="A952" s="136">
        <f t="shared" si="71"/>
        <v>948</v>
      </c>
      <c r="B952" s="136" t="str">
        <f t="shared" si="70"/>
        <v>948:Stevenage</v>
      </c>
      <c r="C952" s="382" t="s">
        <v>1348</v>
      </c>
      <c r="D952" s="383" t="s">
        <v>123</v>
      </c>
      <c r="E952" s="384">
        <v>39687</v>
      </c>
      <c r="F952" s="378">
        <f t="shared" si="72"/>
        <v>9</v>
      </c>
      <c r="G952" s="378" t="str">
        <f t="shared" si="73"/>
        <v>9 Years</v>
      </c>
      <c r="H952" s="385" t="s">
        <v>65</v>
      </c>
    </row>
    <row r="953" spans="1:8">
      <c r="A953" s="136">
        <f t="shared" si="71"/>
        <v>949</v>
      </c>
      <c r="B953" s="136" t="str">
        <f t="shared" si="70"/>
        <v>949:Stevenage</v>
      </c>
      <c r="C953" s="382" t="s">
        <v>1349</v>
      </c>
      <c r="D953" s="383" t="s">
        <v>123</v>
      </c>
      <c r="E953" s="384">
        <v>39982</v>
      </c>
      <c r="F953" s="378">
        <f t="shared" si="72"/>
        <v>9</v>
      </c>
      <c r="G953" s="378" t="str">
        <f t="shared" si="73"/>
        <v>9 Years</v>
      </c>
      <c r="H953" s="385" t="s">
        <v>65</v>
      </c>
    </row>
    <row r="954" spans="1:8">
      <c r="A954" s="136">
        <f t="shared" si="71"/>
        <v>950</v>
      </c>
      <c r="B954" s="136" t="str">
        <f t="shared" si="70"/>
        <v>950:Stevenage</v>
      </c>
      <c r="C954" s="382" t="s">
        <v>1350</v>
      </c>
      <c r="D954" s="383" t="s">
        <v>123</v>
      </c>
      <c r="E954" s="384">
        <v>38921</v>
      </c>
      <c r="F954" s="378">
        <f t="shared" si="72"/>
        <v>11</v>
      </c>
      <c r="G954" s="378" t="str">
        <f t="shared" si="73"/>
        <v>Under 12s</v>
      </c>
      <c r="H954" s="385" t="s">
        <v>65</v>
      </c>
    </row>
    <row r="955" spans="1:8">
      <c r="A955" s="136">
        <f t="shared" si="71"/>
        <v>951</v>
      </c>
      <c r="B955" s="136" t="str">
        <f t="shared" si="70"/>
        <v>951:Stevenage</v>
      </c>
      <c r="C955" s="382" t="s">
        <v>1351</v>
      </c>
      <c r="D955" s="383" t="s">
        <v>99</v>
      </c>
      <c r="E955" s="384">
        <v>39570</v>
      </c>
      <c r="F955" s="378">
        <f t="shared" si="72"/>
        <v>10</v>
      </c>
      <c r="G955" s="378" t="str">
        <f t="shared" si="73"/>
        <v>Under 11s</v>
      </c>
      <c r="H955" s="385" t="s">
        <v>65</v>
      </c>
    </row>
    <row r="956" spans="1:8">
      <c r="A956" s="136">
        <f t="shared" si="71"/>
        <v>952</v>
      </c>
      <c r="B956" s="136" t="str">
        <f t="shared" si="70"/>
        <v>952:Stevenage</v>
      </c>
      <c r="C956" s="382" t="s">
        <v>1352</v>
      </c>
      <c r="D956" s="383" t="s">
        <v>99</v>
      </c>
      <c r="E956" s="384">
        <v>39028</v>
      </c>
      <c r="F956" s="378">
        <f t="shared" si="72"/>
        <v>11</v>
      </c>
      <c r="G956" s="378" t="str">
        <f t="shared" si="73"/>
        <v>Under 12s</v>
      </c>
      <c r="H956" s="385" t="s">
        <v>65</v>
      </c>
    </row>
    <row r="957" spans="1:8">
      <c r="A957" s="136">
        <f t="shared" si="71"/>
        <v>953</v>
      </c>
      <c r="B957" s="136" t="str">
        <f t="shared" si="70"/>
        <v>953:Stevenage</v>
      </c>
      <c r="C957" s="382" t="s">
        <v>1353</v>
      </c>
      <c r="D957" s="383" t="s">
        <v>99</v>
      </c>
      <c r="E957" s="384">
        <v>39379</v>
      </c>
      <c r="F957" s="378">
        <f t="shared" si="72"/>
        <v>10</v>
      </c>
      <c r="G957" s="378" t="str">
        <f t="shared" si="73"/>
        <v>Under 11s</v>
      </c>
      <c r="H957" s="385" t="s">
        <v>65</v>
      </c>
    </row>
    <row r="958" spans="1:8">
      <c r="A958" s="136">
        <f t="shared" si="71"/>
        <v>954</v>
      </c>
      <c r="B958" s="136" t="str">
        <f t="shared" si="70"/>
        <v>954:Stevenage</v>
      </c>
      <c r="C958" s="382" t="s">
        <v>1354</v>
      </c>
      <c r="D958" s="383" t="s">
        <v>99</v>
      </c>
      <c r="E958" s="384">
        <v>39667</v>
      </c>
      <c r="F958" s="378">
        <f t="shared" si="72"/>
        <v>9</v>
      </c>
      <c r="G958" s="378" t="str">
        <f t="shared" si="73"/>
        <v>9 Years</v>
      </c>
      <c r="H958" s="385" t="s">
        <v>65</v>
      </c>
    </row>
    <row r="959" spans="1:8">
      <c r="A959" s="136">
        <f t="shared" si="71"/>
        <v>955</v>
      </c>
      <c r="B959" s="136" t="str">
        <f t="shared" si="70"/>
        <v>955:Stevenage</v>
      </c>
      <c r="C959" s="382" t="s">
        <v>1355</v>
      </c>
      <c r="D959" s="383" t="s">
        <v>99</v>
      </c>
      <c r="E959" s="384">
        <v>38840</v>
      </c>
      <c r="F959" s="378">
        <f t="shared" si="72"/>
        <v>12</v>
      </c>
      <c r="G959" s="378" t="str">
        <f t="shared" si="73"/>
        <v>Under 13s</v>
      </c>
      <c r="H959" s="385" t="s">
        <v>65</v>
      </c>
    </row>
    <row r="960" spans="1:8">
      <c r="A960" s="136">
        <f t="shared" si="71"/>
        <v>956</v>
      </c>
      <c r="B960" s="136" t="str">
        <f t="shared" si="70"/>
        <v>956:Stevenage</v>
      </c>
      <c r="C960" s="382" t="s">
        <v>1356</v>
      </c>
      <c r="D960" s="383" t="s">
        <v>123</v>
      </c>
      <c r="E960" s="384">
        <v>39223</v>
      </c>
      <c r="F960" s="378">
        <f t="shared" si="72"/>
        <v>11</v>
      </c>
      <c r="G960" s="378" t="str">
        <f t="shared" si="73"/>
        <v>Under 12s</v>
      </c>
      <c r="H960" s="385" t="s">
        <v>65</v>
      </c>
    </row>
    <row r="961" spans="1:8">
      <c r="A961" s="136">
        <f t="shared" si="71"/>
        <v>957</v>
      </c>
      <c r="B961" s="136" t="str">
        <f t="shared" si="70"/>
        <v>957:Stevenage</v>
      </c>
      <c r="C961" s="382" t="s">
        <v>1357</v>
      </c>
      <c r="D961" s="383" t="s">
        <v>99</v>
      </c>
      <c r="E961" s="384">
        <v>39298</v>
      </c>
      <c r="F961" s="378">
        <f t="shared" si="72"/>
        <v>10</v>
      </c>
      <c r="G961" s="378" t="str">
        <f t="shared" si="73"/>
        <v>Under 11s</v>
      </c>
      <c r="H961" s="385" t="s">
        <v>65</v>
      </c>
    </row>
    <row r="962" spans="1:8">
      <c r="A962" s="136">
        <f t="shared" si="71"/>
        <v>958</v>
      </c>
      <c r="B962" s="136" t="str">
        <f t="shared" si="70"/>
        <v>958:Stevenage</v>
      </c>
      <c r="C962" s="382" t="s">
        <v>1358</v>
      </c>
      <c r="D962" s="383" t="s">
        <v>99</v>
      </c>
      <c r="E962" s="384">
        <v>39506</v>
      </c>
      <c r="F962" s="378">
        <f t="shared" si="72"/>
        <v>10</v>
      </c>
      <c r="G962" s="378" t="str">
        <f t="shared" si="73"/>
        <v>Under 11s</v>
      </c>
      <c r="H962" s="385" t="s">
        <v>65</v>
      </c>
    </row>
    <row r="963" spans="1:8">
      <c r="A963" s="136">
        <f t="shared" si="71"/>
        <v>959</v>
      </c>
      <c r="B963" s="136" t="str">
        <f t="shared" si="70"/>
        <v>959:Stevenage</v>
      </c>
      <c r="C963" s="391" t="s">
        <v>1359</v>
      </c>
      <c r="D963" s="383" t="s">
        <v>99</v>
      </c>
      <c r="E963" s="383">
        <v>39847</v>
      </c>
      <c r="F963" s="378">
        <f t="shared" si="72"/>
        <v>9</v>
      </c>
      <c r="G963" s="378" t="str">
        <f t="shared" si="73"/>
        <v>9 Years</v>
      </c>
      <c r="H963" s="385" t="s">
        <v>65</v>
      </c>
    </row>
    <row r="964" spans="1:8">
      <c r="A964" s="136">
        <f t="shared" si="71"/>
        <v>960</v>
      </c>
      <c r="B964" s="136" t="str">
        <f t="shared" si="70"/>
        <v>960:Stevenage</v>
      </c>
      <c r="C964" s="382" t="s">
        <v>1360</v>
      </c>
      <c r="D964" s="383" t="s">
        <v>123</v>
      </c>
      <c r="E964" s="384">
        <v>39434</v>
      </c>
      <c r="F964" s="378">
        <f t="shared" si="72"/>
        <v>10</v>
      </c>
      <c r="G964" s="378" t="str">
        <f t="shared" si="73"/>
        <v>Under 11s</v>
      </c>
      <c r="H964" s="385" t="s">
        <v>65</v>
      </c>
    </row>
    <row r="965" spans="1:8">
      <c r="A965" s="136">
        <f t="shared" si="71"/>
        <v>961</v>
      </c>
      <c r="B965" s="136" t="str">
        <f t="shared" si="70"/>
        <v>961:Stevenage</v>
      </c>
      <c r="C965" s="382" t="s">
        <v>1361</v>
      </c>
      <c r="D965" s="383" t="s">
        <v>123</v>
      </c>
      <c r="E965" s="384">
        <v>39667</v>
      </c>
      <c r="F965" s="378">
        <f t="shared" si="72"/>
        <v>9</v>
      </c>
      <c r="G965" s="378" t="str">
        <f t="shared" si="73"/>
        <v>9 Years</v>
      </c>
      <c r="H965" s="385" t="s">
        <v>65</v>
      </c>
    </row>
    <row r="966" spans="1:8">
      <c r="A966" s="136">
        <f t="shared" si="71"/>
        <v>962</v>
      </c>
      <c r="B966" s="136" t="str">
        <f t="shared" si="70"/>
        <v>962:Stevenage</v>
      </c>
      <c r="C966" s="382" t="s">
        <v>1362</v>
      </c>
      <c r="D966" s="383" t="s">
        <v>123</v>
      </c>
      <c r="E966" s="384">
        <v>39287</v>
      </c>
      <c r="F966" s="378">
        <f t="shared" si="72"/>
        <v>10</v>
      </c>
      <c r="G966" s="378" t="str">
        <f t="shared" si="73"/>
        <v>Under 11s</v>
      </c>
      <c r="H966" s="385" t="s">
        <v>65</v>
      </c>
    </row>
    <row r="967" spans="1:8">
      <c r="A967" s="136">
        <f t="shared" si="71"/>
        <v>963</v>
      </c>
      <c r="B967" s="136" t="str">
        <f t="shared" si="70"/>
        <v>963:Stevenage</v>
      </c>
      <c r="C967" s="382" t="s">
        <v>1363</v>
      </c>
      <c r="D967" s="383" t="s">
        <v>99</v>
      </c>
      <c r="E967" s="384">
        <v>39307</v>
      </c>
      <c r="F967" s="378">
        <f t="shared" si="72"/>
        <v>10</v>
      </c>
      <c r="G967" s="378" t="str">
        <f t="shared" si="73"/>
        <v>Under 11s</v>
      </c>
      <c r="H967" s="385" t="s">
        <v>65</v>
      </c>
    </row>
    <row r="968" spans="1:8">
      <c r="A968" s="136">
        <f t="shared" si="71"/>
        <v>964</v>
      </c>
      <c r="B968" s="136" t="str">
        <f t="shared" si="70"/>
        <v>964:Stevenage</v>
      </c>
      <c r="C968" s="382" t="s">
        <v>1364</v>
      </c>
      <c r="D968" s="383" t="s">
        <v>99</v>
      </c>
      <c r="E968" s="384">
        <v>38666</v>
      </c>
      <c r="F968" s="378">
        <f t="shared" si="72"/>
        <v>12</v>
      </c>
      <c r="G968" s="378" t="str">
        <f t="shared" si="73"/>
        <v>Under 13s</v>
      </c>
      <c r="H968" s="385" t="s">
        <v>65</v>
      </c>
    </row>
    <row r="969" spans="1:8">
      <c r="A969" s="136">
        <f t="shared" si="71"/>
        <v>965</v>
      </c>
      <c r="B969" s="136" t="str">
        <f t="shared" ref="B969:B1033" si="74">TEXT(A969, "#0") &amp; ":" &amp; TRIM(H969)</f>
        <v>965:Stevenage</v>
      </c>
      <c r="C969" s="382" t="s">
        <v>1365</v>
      </c>
      <c r="D969" s="383" t="s">
        <v>123</v>
      </c>
      <c r="E969" s="384">
        <v>39703</v>
      </c>
      <c r="F969" s="378">
        <f t="shared" si="72"/>
        <v>9</v>
      </c>
      <c r="G969" s="378" t="str">
        <f t="shared" si="73"/>
        <v>9 Years</v>
      </c>
      <c r="H969" s="385" t="s">
        <v>65</v>
      </c>
    </row>
    <row r="970" spans="1:8">
      <c r="A970" s="136">
        <f t="shared" ref="A970:A1034" si="75">A969+1</f>
        <v>966</v>
      </c>
      <c r="B970" s="136" t="str">
        <f t="shared" si="74"/>
        <v>966:Stevenage</v>
      </c>
      <c r="C970" s="391" t="s">
        <v>1366</v>
      </c>
      <c r="D970" s="383" t="s">
        <v>123</v>
      </c>
      <c r="E970" s="383">
        <v>39287</v>
      </c>
      <c r="F970" s="378">
        <f t="shared" si="72"/>
        <v>10</v>
      </c>
      <c r="G970" s="378" t="str">
        <f t="shared" si="73"/>
        <v>Under 11s</v>
      </c>
      <c r="H970" s="385" t="s">
        <v>65</v>
      </c>
    </row>
    <row r="971" spans="1:8">
      <c r="A971" s="136">
        <f t="shared" si="75"/>
        <v>967</v>
      </c>
      <c r="B971" s="136" t="str">
        <f t="shared" si="74"/>
        <v>967:Stevenage</v>
      </c>
      <c r="C971" s="382" t="s">
        <v>1367</v>
      </c>
      <c r="D971" s="383" t="s">
        <v>99</v>
      </c>
      <c r="E971" s="384">
        <v>39127</v>
      </c>
      <c r="F971" s="378">
        <f t="shared" si="72"/>
        <v>11</v>
      </c>
      <c r="G971" s="378" t="str">
        <f t="shared" si="73"/>
        <v>Under 12s</v>
      </c>
      <c r="H971" s="385" t="s">
        <v>65</v>
      </c>
    </row>
    <row r="972" spans="1:8">
      <c r="A972" s="136">
        <f t="shared" si="75"/>
        <v>968</v>
      </c>
      <c r="B972" s="136" t="str">
        <f t="shared" si="74"/>
        <v>968:Stevenage</v>
      </c>
      <c r="C972" s="382" t="s">
        <v>1368</v>
      </c>
      <c r="D972" s="383" t="s">
        <v>99</v>
      </c>
      <c r="E972" s="384">
        <v>39790</v>
      </c>
      <c r="F972" s="378">
        <f t="shared" si="72"/>
        <v>9</v>
      </c>
      <c r="G972" s="378" t="str">
        <f t="shared" si="73"/>
        <v>9 Years</v>
      </c>
      <c r="H972" s="385" t="s">
        <v>65</v>
      </c>
    </row>
    <row r="973" spans="1:8">
      <c r="A973" s="136">
        <f t="shared" si="75"/>
        <v>969</v>
      </c>
      <c r="B973" s="136" t="str">
        <f t="shared" si="74"/>
        <v>969:Stevenage</v>
      </c>
      <c r="C973" s="382" t="s">
        <v>1369</v>
      </c>
      <c r="D973" s="383" t="s">
        <v>99</v>
      </c>
      <c r="E973" s="384">
        <v>39527</v>
      </c>
      <c r="F973" s="378">
        <f t="shared" si="72"/>
        <v>10</v>
      </c>
      <c r="G973" s="378" t="str">
        <f t="shared" si="73"/>
        <v>Under 11s</v>
      </c>
      <c r="H973" s="385" t="s">
        <v>65</v>
      </c>
    </row>
    <row r="974" spans="1:8">
      <c r="A974" s="136">
        <f t="shared" si="75"/>
        <v>970</v>
      </c>
      <c r="B974" s="136" t="str">
        <f t="shared" si="74"/>
        <v>970:Stevenage</v>
      </c>
      <c r="C974" s="382" t="s">
        <v>1370</v>
      </c>
      <c r="D974" s="383" t="s">
        <v>99</v>
      </c>
      <c r="E974" s="384">
        <v>39500</v>
      </c>
      <c r="F974" s="378">
        <f t="shared" si="72"/>
        <v>10</v>
      </c>
      <c r="G974" s="378" t="str">
        <f t="shared" si="73"/>
        <v>Under 11s</v>
      </c>
      <c r="H974" s="385" t="s">
        <v>65</v>
      </c>
    </row>
    <row r="975" spans="1:8">
      <c r="A975" s="136">
        <f t="shared" si="75"/>
        <v>971</v>
      </c>
      <c r="B975" s="136" t="str">
        <f t="shared" si="74"/>
        <v>971:Stevenage</v>
      </c>
      <c r="C975" s="391" t="s">
        <v>1371</v>
      </c>
      <c r="D975" s="383" t="s">
        <v>99</v>
      </c>
      <c r="E975" s="383">
        <v>39541</v>
      </c>
      <c r="F975" s="378">
        <f t="shared" si="72"/>
        <v>10</v>
      </c>
      <c r="G975" s="378" t="str">
        <f t="shared" si="73"/>
        <v>Under 11s</v>
      </c>
      <c r="H975" s="385" t="s">
        <v>65</v>
      </c>
    </row>
    <row r="976" spans="1:8">
      <c r="A976" s="136">
        <f t="shared" si="75"/>
        <v>972</v>
      </c>
      <c r="B976" s="136" t="str">
        <f t="shared" si="74"/>
        <v>972:Stevenage</v>
      </c>
      <c r="C976" s="392" t="s">
        <v>1372</v>
      </c>
      <c r="D976" s="383" t="s">
        <v>99</v>
      </c>
      <c r="E976" s="393">
        <v>38953</v>
      </c>
      <c r="F976" s="378">
        <f t="shared" si="72"/>
        <v>11</v>
      </c>
      <c r="G976" s="378" t="str">
        <f t="shared" si="73"/>
        <v>Under 12s</v>
      </c>
      <c r="H976" s="385" t="s">
        <v>65</v>
      </c>
    </row>
    <row r="977" spans="1:8">
      <c r="A977" s="136">
        <f t="shared" si="75"/>
        <v>973</v>
      </c>
      <c r="B977" s="136" t="str">
        <f t="shared" si="74"/>
        <v>973:Stevenage</v>
      </c>
      <c r="C977" s="382" t="s">
        <v>1373</v>
      </c>
      <c r="D977" s="383" t="s">
        <v>123</v>
      </c>
      <c r="E977" s="384">
        <v>39231</v>
      </c>
      <c r="F977" s="378">
        <f t="shared" si="72"/>
        <v>11</v>
      </c>
      <c r="G977" s="378" t="str">
        <f t="shared" si="73"/>
        <v>Under 12s</v>
      </c>
      <c r="H977" s="385" t="s">
        <v>65</v>
      </c>
    </row>
    <row r="978" spans="1:8">
      <c r="A978" s="136">
        <f t="shared" si="75"/>
        <v>974</v>
      </c>
      <c r="B978" s="136" t="str">
        <f t="shared" si="74"/>
        <v>974:Stevenage</v>
      </c>
      <c r="C978" s="382" t="s">
        <v>1374</v>
      </c>
      <c r="D978" s="383" t="s">
        <v>99</v>
      </c>
      <c r="E978" s="384">
        <v>39635</v>
      </c>
      <c r="F978" s="378">
        <f t="shared" si="72"/>
        <v>9</v>
      </c>
      <c r="G978" s="378" t="str">
        <f t="shared" si="73"/>
        <v>9 Years</v>
      </c>
      <c r="H978" s="385" t="s">
        <v>65</v>
      </c>
    </row>
    <row r="979" spans="1:8">
      <c r="A979" s="136">
        <f t="shared" si="75"/>
        <v>975</v>
      </c>
      <c r="B979" s="136" t="str">
        <f t="shared" si="74"/>
        <v>975:Stevenage</v>
      </c>
      <c r="C979" s="391" t="s">
        <v>1375</v>
      </c>
      <c r="D979" s="383" t="s">
        <v>99</v>
      </c>
      <c r="E979" s="383">
        <v>39857</v>
      </c>
      <c r="F979" s="378">
        <f t="shared" si="72"/>
        <v>9</v>
      </c>
      <c r="G979" s="378" t="str">
        <f t="shared" si="73"/>
        <v>9 Years</v>
      </c>
      <c r="H979" s="385" t="s">
        <v>65</v>
      </c>
    </row>
    <row r="980" spans="1:8">
      <c r="A980" s="136">
        <f t="shared" si="75"/>
        <v>976</v>
      </c>
      <c r="B980" s="136" t="str">
        <f t="shared" si="74"/>
        <v>976:Stevenage</v>
      </c>
      <c r="C980" s="382" t="s">
        <v>1376</v>
      </c>
      <c r="D980" s="383" t="s">
        <v>99</v>
      </c>
      <c r="E980" s="384">
        <v>39680</v>
      </c>
      <c r="F980" s="378">
        <f t="shared" si="72"/>
        <v>9</v>
      </c>
      <c r="G980" s="378" t="str">
        <f t="shared" si="73"/>
        <v>9 Years</v>
      </c>
      <c r="H980" s="385" t="s">
        <v>65</v>
      </c>
    </row>
    <row r="981" spans="1:8">
      <c r="A981" s="136">
        <f t="shared" si="75"/>
        <v>977</v>
      </c>
      <c r="B981" s="136" t="str">
        <f t="shared" si="74"/>
        <v>977:Stevenage</v>
      </c>
      <c r="C981" s="382" t="s">
        <v>1377</v>
      </c>
      <c r="D981" s="383" t="s">
        <v>123</v>
      </c>
      <c r="E981" s="384">
        <v>39728</v>
      </c>
      <c r="F981" s="378">
        <f t="shared" si="72"/>
        <v>9</v>
      </c>
      <c r="G981" s="378" t="str">
        <f t="shared" si="73"/>
        <v>9 Years</v>
      </c>
      <c r="H981" s="385" t="s">
        <v>65</v>
      </c>
    </row>
    <row r="982" spans="1:8">
      <c r="A982" s="136">
        <f t="shared" si="75"/>
        <v>978</v>
      </c>
      <c r="B982" s="136" t="str">
        <f t="shared" si="74"/>
        <v>978:Stevenage</v>
      </c>
      <c r="C982" s="382" t="s">
        <v>1378</v>
      </c>
      <c r="D982" s="383" t="s">
        <v>123</v>
      </c>
      <c r="E982" s="384">
        <v>39589</v>
      </c>
      <c r="F982" s="378">
        <f t="shared" si="72"/>
        <v>10</v>
      </c>
      <c r="G982" s="378" t="str">
        <f t="shared" si="73"/>
        <v>Under 11s</v>
      </c>
      <c r="H982" s="385" t="s">
        <v>65</v>
      </c>
    </row>
    <row r="983" spans="1:8">
      <c r="A983" s="136">
        <f t="shared" si="75"/>
        <v>979</v>
      </c>
      <c r="B983" s="136" t="str">
        <f t="shared" si="74"/>
        <v>979:Tring</v>
      </c>
      <c r="C983" s="382" t="s">
        <v>1379</v>
      </c>
      <c r="D983" s="383" t="s">
        <v>99</v>
      </c>
      <c r="E983" s="384">
        <v>39691</v>
      </c>
      <c r="F983" s="378">
        <f t="shared" si="72"/>
        <v>9</v>
      </c>
      <c r="G983" s="378" t="str">
        <f t="shared" si="73"/>
        <v>9 Years</v>
      </c>
      <c r="H983" s="385" t="s">
        <v>66</v>
      </c>
    </row>
    <row r="984" spans="1:8">
      <c r="A984" s="136">
        <f t="shared" si="75"/>
        <v>980</v>
      </c>
      <c r="B984" s="136" t="str">
        <f t="shared" si="74"/>
        <v>980:Tring</v>
      </c>
      <c r="C984" s="382" t="s">
        <v>1380</v>
      </c>
      <c r="D984" s="383" t="s">
        <v>99</v>
      </c>
      <c r="E984" s="384">
        <v>39687</v>
      </c>
      <c r="F984" s="378">
        <f t="shared" si="72"/>
        <v>9</v>
      </c>
      <c r="G984" s="378" t="str">
        <f t="shared" si="73"/>
        <v>9 Years</v>
      </c>
      <c r="H984" s="385" t="s">
        <v>66</v>
      </c>
    </row>
    <row r="985" spans="1:8">
      <c r="A985" s="136">
        <f t="shared" si="75"/>
        <v>981</v>
      </c>
      <c r="B985" s="136" t="str">
        <f t="shared" si="74"/>
        <v>981:Tring</v>
      </c>
      <c r="C985" s="382" t="s">
        <v>1381</v>
      </c>
      <c r="D985" s="383" t="s">
        <v>99</v>
      </c>
      <c r="E985" s="384">
        <v>39700</v>
      </c>
      <c r="F985" s="378">
        <f t="shared" si="72"/>
        <v>9</v>
      </c>
      <c r="G985" s="378" t="str">
        <f t="shared" si="73"/>
        <v>9 Years</v>
      </c>
      <c r="H985" s="385" t="s">
        <v>66</v>
      </c>
    </row>
    <row r="986" spans="1:8">
      <c r="A986" s="136">
        <f t="shared" si="75"/>
        <v>982</v>
      </c>
      <c r="B986" s="136" t="str">
        <f t="shared" si="74"/>
        <v>982:Tring</v>
      </c>
      <c r="C986" s="382" t="s">
        <v>1382</v>
      </c>
      <c r="D986" s="383" t="s">
        <v>99</v>
      </c>
      <c r="E986" s="384">
        <v>39786</v>
      </c>
      <c r="F986" s="378">
        <f t="shared" si="72"/>
        <v>9</v>
      </c>
      <c r="G986" s="378" t="str">
        <f t="shared" si="73"/>
        <v>9 Years</v>
      </c>
      <c r="H986" s="385" t="s">
        <v>66</v>
      </c>
    </row>
    <row r="987" spans="1:8">
      <c r="A987" s="136">
        <f t="shared" si="75"/>
        <v>983</v>
      </c>
      <c r="B987" s="136" t="str">
        <f t="shared" si="74"/>
        <v>983:Tring</v>
      </c>
      <c r="C987" s="394" t="s">
        <v>1383</v>
      </c>
      <c r="D987" s="383" t="s">
        <v>99</v>
      </c>
      <c r="E987" s="384">
        <v>39667</v>
      </c>
      <c r="F987" s="378">
        <f t="shared" ref="F987" si="76">IF(TRIM(E987)="",0,IF(AgeAtDate=0,0,IF(E987=0,0,IF(COUNTBLANK(E987)=1,"",DATEDIF(E987,AgeAtDate,"y")))))</f>
        <v>9</v>
      </c>
      <c r="G987" s="378" t="str">
        <f t="shared" ref="G987" si="77">IF(ISBLANK(E987),"",IF(HSL_Format="Majors",IF(F987 &lt; 9, "To Young", IF(F987 &gt; 15, VLOOKUP(99,MajorsAGRev, 2,0),VLOOKUP(F987,MajorsAGRev, 2,0))), IF(F987 &lt; 9, "To Young", IF(F987&gt;12, "To Old", VLOOKUP(F987,PeanutsAGRev,2,0)))))</f>
        <v>9 Years</v>
      </c>
      <c r="H987" s="385" t="s">
        <v>66</v>
      </c>
    </row>
    <row r="988" spans="1:8">
      <c r="A988" s="136">
        <f t="shared" si="75"/>
        <v>984</v>
      </c>
      <c r="B988" s="136" t="str">
        <f t="shared" si="74"/>
        <v>984:Tring</v>
      </c>
      <c r="C988" s="394" t="s">
        <v>1384</v>
      </c>
      <c r="D988" s="383" t="s">
        <v>99</v>
      </c>
      <c r="E988" s="384">
        <v>39467</v>
      </c>
      <c r="F988" s="378">
        <f t="shared" ref="F988" si="78">IF(TRIM(E988)="",0,IF(AgeAtDate=0,0,IF(E988=0,0,IF(COUNTBLANK(E988)=1,"",DATEDIF(E988,AgeAtDate,"y")))))</f>
        <v>10</v>
      </c>
      <c r="G988" s="378" t="str">
        <f t="shared" ref="G988" si="79">IF(ISBLANK(E988),"",IF(HSL_Format="Majors",IF(F988 &lt; 9, "To Young", IF(F988 &gt; 15, VLOOKUP(99,MajorsAGRev, 2,0),VLOOKUP(F988,MajorsAGRev, 2,0))), IF(F988 &lt; 9, "To Young", IF(F988&gt;12, "To Old", VLOOKUP(F988,PeanutsAGRev,2,0)))))</f>
        <v>Under 11s</v>
      </c>
      <c r="H988" s="385" t="s">
        <v>66</v>
      </c>
    </row>
    <row r="989" spans="1:8">
      <c r="A989" s="136">
        <f t="shared" si="75"/>
        <v>985</v>
      </c>
      <c r="B989" s="136" t="str">
        <f t="shared" si="74"/>
        <v>985:Tring</v>
      </c>
      <c r="C989" s="382" t="s">
        <v>1385</v>
      </c>
      <c r="D989" s="383" t="s">
        <v>99</v>
      </c>
      <c r="E989" s="384">
        <v>39868</v>
      </c>
      <c r="F989" s="378">
        <f t="shared" si="72"/>
        <v>9</v>
      </c>
      <c r="G989" s="378" t="str">
        <f t="shared" si="73"/>
        <v>9 Years</v>
      </c>
      <c r="H989" s="385" t="s">
        <v>66</v>
      </c>
    </row>
    <row r="990" spans="1:8">
      <c r="A990" s="136">
        <f t="shared" si="75"/>
        <v>986</v>
      </c>
      <c r="B990" s="136" t="str">
        <f t="shared" si="74"/>
        <v>986:Tring</v>
      </c>
      <c r="C990" s="382" t="s">
        <v>1386</v>
      </c>
      <c r="D990" s="383" t="s">
        <v>99</v>
      </c>
      <c r="E990" s="384">
        <v>39407</v>
      </c>
      <c r="F990" s="378">
        <f t="shared" si="72"/>
        <v>10</v>
      </c>
      <c r="G990" s="378" t="str">
        <f t="shared" si="73"/>
        <v>Under 11s</v>
      </c>
      <c r="H990" s="385" t="s">
        <v>66</v>
      </c>
    </row>
    <row r="991" spans="1:8">
      <c r="A991" s="136">
        <f t="shared" si="75"/>
        <v>987</v>
      </c>
      <c r="B991" s="136" t="str">
        <f t="shared" si="74"/>
        <v>987:Tring</v>
      </c>
      <c r="C991" s="382" t="s">
        <v>1387</v>
      </c>
      <c r="D991" s="383" t="s">
        <v>99</v>
      </c>
      <c r="E991" s="384">
        <v>39382</v>
      </c>
      <c r="F991" s="378">
        <f t="shared" si="72"/>
        <v>10</v>
      </c>
      <c r="G991" s="378" t="str">
        <f t="shared" si="73"/>
        <v>Under 11s</v>
      </c>
      <c r="H991" s="385" t="s">
        <v>66</v>
      </c>
    </row>
    <row r="992" spans="1:8">
      <c r="A992" s="136">
        <f t="shared" si="75"/>
        <v>988</v>
      </c>
      <c r="B992" s="136" t="str">
        <f t="shared" si="74"/>
        <v>988:Tring</v>
      </c>
      <c r="C992" s="382" t="s">
        <v>1388</v>
      </c>
      <c r="D992" s="383" t="s">
        <v>99</v>
      </c>
      <c r="E992" s="384">
        <v>39377</v>
      </c>
      <c r="F992" s="378">
        <f t="shared" ref="F992:F1060" si="80">IF(TRIM(E992)="",0,IF(AgeAtDate=0,0,IF(E992=0,0,IF(COUNTBLANK(E992)=1,"",DATEDIF(E992,AgeAtDate,"y")))))</f>
        <v>10</v>
      </c>
      <c r="G992" s="378" t="str">
        <f t="shared" ref="G992:G1060" si="81">IF(ISBLANK(E992),"",IF(HSL_Format="Majors",IF(F992 &lt; 9, "To Young", IF(F992 &gt; 15, VLOOKUP(99,MajorsAGRev, 2,0),VLOOKUP(F992,MajorsAGRev, 2,0))), IF(F992 &lt; 9, "To Young", IF(F992&gt;12, "To Old", VLOOKUP(F992,PeanutsAGRev,2,0)))))</f>
        <v>Under 11s</v>
      </c>
      <c r="H992" s="385" t="s">
        <v>66</v>
      </c>
    </row>
    <row r="993" spans="1:8">
      <c r="A993" s="136">
        <f t="shared" si="75"/>
        <v>989</v>
      </c>
      <c r="B993" s="136" t="str">
        <f t="shared" si="74"/>
        <v>989:Tring</v>
      </c>
      <c r="C993" s="382" t="s">
        <v>1389</v>
      </c>
      <c r="D993" s="383" t="s">
        <v>99</v>
      </c>
      <c r="E993" s="393">
        <v>39275</v>
      </c>
      <c r="F993" s="378">
        <f t="shared" si="80"/>
        <v>10</v>
      </c>
      <c r="G993" s="378" t="str">
        <f t="shared" si="81"/>
        <v>Under 11s</v>
      </c>
      <c r="H993" s="385" t="s">
        <v>66</v>
      </c>
    </row>
    <row r="994" spans="1:8">
      <c r="A994" s="136">
        <f t="shared" si="75"/>
        <v>990</v>
      </c>
      <c r="B994" s="136" t="str">
        <f t="shared" si="74"/>
        <v>990:Tring</v>
      </c>
      <c r="C994" s="382" t="s">
        <v>1390</v>
      </c>
      <c r="D994" s="383" t="s">
        <v>99</v>
      </c>
      <c r="E994" s="384">
        <v>39443</v>
      </c>
      <c r="F994" s="378">
        <f t="shared" si="80"/>
        <v>10</v>
      </c>
      <c r="G994" s="378" t="str">
        <f t="shared" si="81"/>
        <v>Under 11s</v>
      </c>
      <c r="H994" s="385" t="s">
        <v>66</v>
      </c>
    </row>
    <row r="995" spans="1:8">
      <c r="A995" s="136">
        <f t="shared" si="75"/>
        <v>991</v>
      </c>
      <c r="B995" s="136" t="str">
        <f t="shared" si="74"/>
        <v>991:Tring</v>
      </c>
      <c r="C995" s="382" t="s">
        <v>1391</v>
      </c>
      <c r="D995" s="383" t="s">
        <v>99</v>
      </c>
      <c r="E995" s="384">
        <v>39349</v>
      </c>
      <c r="F995" s="378">
        <f t="shared" si="80"/>
        <v>10</v>
      </c>
      <c r="G995" s="378" t="str">
        <f t="shared" si="81"/>
        <v>Under 11s</v>
      </c>
      <c r="H995" s="385" t="s">
        <v>66</v>
      </c>
    </row>
    <row r="996" spans="1:8">
      <c r="A996" s="136">
        <f t="shared" si="75"/>
        <v>992</v>
      </c>
      <c r="B996" s="136" t="str">
        <f t="shared" si="74"/>
        <v>992:Tring</v>
      </c>
      <c r="C996" s="382" t="s">
        <v>1392</v>
      </c>
      <c r="D996" s="383" t="s">
        <v>99</v>
      </c>
      <c r="E996" s="384">
        <v>39370</v>
      </c>
      <c r="F996" s="378">
        <f t="shared" si="80"/>
        <v>10</v>
      </c>
      <c r="G996" s="378" t="str">
        <f t="shared" si="81"/>
        <v>Under 11s</v>
      </c>
      <c r="H996" s="385" t="s">
        <v>66</v>
      </c>
    </row>
    <row r="997" spans="1:8">
      <c r="A997" s="136">
        <f t="shared" si="75"/>
        <v>993</v>
      </c>
      <c r="B997" s="136" t="str">
        <f t="shared" si="74"/>
        <v>993:Tring</v>
      </c>
      <c r="C997" s="382" t="s">
        <v>1393</v>
      </c>
      <c r="D997" s="383" t="s">
        <v>99</v>
      </c>
      <c r="E997" s="384">
        <v>39412</v>
      </c>
      <c r="F997" s="378">
        <f t="shared" si="80"/>
        <v>10</v>
      </c>
      <c r="G997" s="378" t="str">
        <f t="shared" si="81"/>
        <v>Under 11s</v>
      </c>
      <c r="H997" s="385" t="s">
        <v>66</v>
      </c>
    </row>
    <row r="998" spans="1:8">
      <c r="A998" s="136">
        <f t="shared" si="75"/>
        <v>994</v>
      </c>
      <c r="B998" s="136" t="str">
        <f t="shared" si="74"/>
        <v>994:Tring</v>
      </c>
      <c r="C998" s="391" t="s">
        <v>1394</v>
      </c>
      <c r="D998" s="383" t="s">
        <v>99</v>
      </c>
      <c r="E998" s="383">
        <v>39190</v>
      </c>
      <c r="F998" s="378">
        <f t="shared" si="80"/>
        <v>11</v>
      </c>
      <c r="G998" s="378" t="str">
        <f t="shared" si="81"/>
        <v>Under 12s</v>
      </c>
      <c r="H998" s="385" t="s">
        <v>66</v>
      </c>
    </row>
    <row r="999" spans="1:8">
      <c r="A999" s="136">
        <f t="shared" si="75"/>
        <v>995</v>
      </c>
      <c r="B999" s="136" t="str">
        <f t="shared" si="74"/>
        <v>995:Tring</v>
      </c>
      <c r="C999" s="382" t="s">
        <v>1395</v>
      </c>
      <c r="D999" s="383" t="s">
        <v>99</v>
      </c>
      <c r="E999" s="384">
        <v>39023</v>
      </c>
      <c r="F999" s="378">
        <f t="shared" si="80"/>
        <v>11</v>
      </c>
      <c r="G999" s="378" t="str">
        <f t="shared" si="81"/>
        <v>Under 12s</v>
      </c>
      <c r="H999" s="385" t="s">
        <v>66</v>
      </c>
    </row>
    <row r="1000" spans="1:8">
      <c r="A1000" s="136">
        <f t="shared" si="75"/>
        <v>996</v>
      </c>
      <c r="B1000" s="136" t="str">
        <f t="shared" si="74"/>
        <v>996:Tring</v>
      </c>
      <c r="C1000" s="382" t="s">
        <v>1396</v>
      </c>
      <c r="D1000" s="383" t="s">
        <v>99</v>
      </c>
      <c r="E1000" s="384">
        <v>39007</v>
      </c>
      <c r="F1000" s="378">
        <f t="shared" si="80"/>
        <v>11</v>
      </c>
      <c r="G1000" s="378" t="str">
        <f t="shared" si="81"/>
        <v>Under 12s</v>
      </c>
      <c r="H1000" s="385" t="s">
        <v>66</v>
      </c>
    </row>
    <row r="1001" spans="1:8">
      <c r="A1001" s="136">
        <f t="shared" si="75"/>
        <v>997</v>
      </c>
      <c r="B1001" s="136" t="str">
        <f t="shared" si="74"/>
        <v>997:Tring</v>
      </c>
      <c r="C1001" s="382" t="s">
        <v>1397</v>
      </c>
      <c r="D1001" s="383" t="s">
        <v>99</v>
      </c>
      <c r="E1001" s="384">
        <v>38979</v>
      </c>
      <c r="F1001" s="378">
        <f t="shared" si="80"/>
        <v>11</v>
      </c>
      <c r="G1001" s="378" t="str">
        <f t="shared" si="81"/>
        <v>Under 12s</v>
      </c>
      <c r="H1001" s="385" t="s">
        <v>66</v>
      </c>
    </row>
    <row r="1002" spans="1:8">
      <c r="A1002" s="136">
        <f t="shared" si="75"/>
        <v>998</v>
      </c>
      <c r="B1002" s="136" t="str">
        <f t="shared" si="74"/>
        <v>998:Tring</v>
      </c>
      <c r="C1002" s="382" t="s">
        <v>1398</v>
      </c>
      <c r="D1002" s="383" t="s">
        <v>99</v>
      </c>
      <c r="E1002" s="384">
        <v>38922</v>
      </c>
      <c r="F1002" s="378">
        <f t="shared" si="80"/>
        <v>11</v>
      </c>
      <c r="G1002" s="378" t="str">
        <f t="shared" si="81"/>
        <v>Under 12s</v>
      </c>
      <c r="H1002" s="385" t="s">
        <v>66</v>
      </c>
    </row>
    <row r="1003" spans="1:8">
      <c r="A1003" s="136">
        <f t="shared" si="75"/>
        <v>999</v>
      </c>
      <c r="B1003" s="136" t="str">
        <f t="shared" si="74"/>
        <v>999:Tring</v>
      </c>
      <c r="C1003" s="382" t="s">
        <v>1399</v>
      </c>
      <c r="D1003" s="383" t="s">
        <v>99</v>
      </c>
      <c r="E1003" s="384">
        <v>39211</v>
      </c>
      <c r="F1003" s="378">
        <f t="shared" si="80"/>
        <v>11</v>
      </c>
      <c r="G1003" s="378" t="str">
        <f t="shared" si="81"/>
        <v>Under 12s</v>
      </c>
      <c r="H1003" s="385" t="s">
        <v>66</v>
      </c>
    </row>
    <row r="1004" spans="1:8">
      <c r="A1004" s="136">
        <f t="shared" si="75"/>
        <v>1000</v>
      </c>
      <c r="B1004" s="136" t="str">
        <f t="shared" si="74"/>
        <v>1000:Tring</v>
      </c>
      <c r="C1004" s="382" t="s">
        <v>1400</v>
      </c>
      <c r="D1004" s="383" t="s">
        <v>99</v>
      </c>
      <c r="E1004" s="384">
        <v>39037</v>
      </c>
      <c r="F1004" s="378">
        <f t="shared" si="80"/>
        <v>11</v>
      </c>
      <c r="G1004" s="378" t="str">
        <f t="shared" si="81"/>
        <v>Under 12s</v>
      </c>
      <c r="H1004" s="385" t="s">
        <v>66</v>
      </c>
    </row>
    <row r="1005" spans="1:8">
      <c r="A1005" s="136">
        <f t="shared" si="75"/>
        <v>1001</v>
      </c>
      <c r="B1005" s="136" t="str">
        <f t="shared" si="74"/>
        <v>1001:Tring</v>
      </c>
      <c r="C1005" s="382" t="s">
        <v>1401</v>
      </c>
      <c r="D1005" s="383" t="s">
        <v>99</v>
      </c>
      <c r="E1005" s="384">
        <v>38878</v>
      </c>
      <c r="F1005" s="378">
        <f t="shared" si="80"/>
        <v>12</v>
      </c>
      <c r="G1005" s="378" t="str">
        <f t="shared" si="81"/>
        <v>Under 13s</v>
      </c>
      <c r="H1005" s="385" t="s">
        <v>66</v>
      </c>
    </row>
    <row r="1006" spans="1:8">
      <c r="A1006" s="136">
        <f t="shared" si="75"/>
        <v>1002</v>
      </c>
      <c r="B1006" s="136" t="str">
        <f t="shared" si="74"/>
        <v>1002:Tring</v>
      </c>
      <c r="C1006" s="382" t="s">
        <v>1402</v>
      </c>
      <c r="D1006" s="383" t="s">
        <v>99</v>
      </c>
      <c r="E1006" s="384">
        <v>38824</v>
      </c>
      <c r="F1006" s="378">
        <f t="shared" si="80"/>
        <v>12</v>
      </c>
      <c r="G1006" s="378" t="str">
        <f t="shared" si="81"/>
        <v>Under 13s</v>
      </c>
      <c r="H1006" s="385" t="s">
        <v>66</v>
      </c>
    </row>
    <row r="1007" spans="1:8">
      <c r="A1007" s="136">
        <f t="shared" si="75"/>
        <v>1003</v>
      </c>
      <c r="B1007" s="136" t="str">
        <f t="shared" ref="B1007:B1009" si="82">TEXT(A1007, "#0") &amp; ":" &amp; TRIM(H1007)</f>
        <v>1003:Tring</v>
      </c>
      <c r="C1007" s="382" t="s">
        <v>1403</v>
      </c>
      <c r="D1007" s="383" t="s">
        <v>99</v>
      </c>
      <c r="E1007" s="384">
        <v>38821</v>
      </c>
      <c r="F1007" s="378">
        <f t="shared" si="80"/>
        <v>12</v>
      </c>
      <c r="G1007" s="378" t="str">
        <f t="shared" si="81"/>
        <v>Under 13s</v>
      </c>
      <c r="H1007" s="385" t="s">
        <v>66</v>
      </c>
    </row>
    <row r="1008" spans="1:8">
      <c r="A1008" s="136">
        <f t="shared" si="75"/>
        <v>1004</v>
      </c>
      <c r="B1008" s="136" t="str">
        <f t="shared" si="82"/>
        <v>1004:Tring</v>
      </c>
      <c r="C1008" s="382" t="s">
        <v>2217</v>
      </c>
      <c r="D1008" s="383" t="s">
        <v>123</v>
      </c>
      <c r="E1008" s="384">
        <v>39889</v>
      </c>
      <c r="F1008" s="378">
        <f t="shared" ref="F1008" si="83">IF(TRIM(E1008)="",0,IF(AgeAtDate=0,0,IF(E1008=0,0,IF(COUNTBLANK(E1008)=1,"",DATEDIF(E1008,AgeAtDate,"y")))))</f>
        <v>9</v>
      </c>
      <c r="G1008" s="378" t="str">
        <f t="shared" ref="G1008" si="84">IF(ISBLANK(E1008),"",IF(HSL_Format="Majors",IF(F1008 &lt; 9, "To Young", IF(F1008 &gt; 15, VLOOKUP(99,MajorsAGRev, 2,0),VLOOKUP(F1008,MajorsAGRev, 2,0))), IF(F1008 &lt; 9, "To Young", IF(F1008&gt;12, "To Old", VLOOKUP(F1008,PeanutsAGRev,2,0)))))</f>
        <v>9 Years</v>
      </c>
      <c r="H1008" s="385" t="s">
        <v>66</v>
      </c>
    </row>
    <row r="1009" spans="1:8">
      <c r="A1009" s="136">
        <f t="shared" si="75"/>
        <v>1005</v>
      </c>
      <c r="B1009" s="136" t="str">
        <f t="shared" si="82"/>
        <v>1005:Tring</v>
      </c>
      <c r="C1009" s="382" t="s">
        <v>1404</v>
      </c>
      <c r="D1009" s="383" t="s">
        <v>99</v>
      </c>
      <c r="E1009" s="384">
        <v>38657</v>
      </c>
      <c r="F1009" s="378">
        <f t="shared" si="80"/>
        <v>12</v>
      </c>
      <c r="G1009" s="378" t="str">
        <f t="shared" si="81"/>
        <v>Under 13s</v>
      </c>
      <c r="H1009" s="385" t="s">
        <v>66</v>
      </c>
    </row>
    <row r="1010" spans="1:8">
      <c r="A1010" s="136">
        <f t="shared" si="75"/>
        <v>1006</v>
      </c>
      <c r="B1010" s="136" t="str">
        <f t="shared" si="74"/>
        <v>1006:Tring</v>
      </c>
      <c r="C1010" s="391" t="s">
        <v>1405</v>
      </c>
      <c r="D1010" s="383" t="s">
        <v>99</v>
      </c>
      <c r="E1010" s="383">
        <v>38649</v>
      </c>
      <c r="F1010" s="378">
        <f t="shared" si="80"/>
        <v>12</v>
      </c>
      <c r="G1010" s="378" t="str">
        <f t="shared" si="81"/>
        <v>Under 13s</v>
      </c>
      <c r="H1010" s="385" t="s">
        <v>66</v>
      </c>
    </row>
    <row r="1011" spans="1:8">
      <c r="A1011" s="136">
        <f t="shared" si="75"/>
        <v>1007</v>
      </c>
      <c r="B1011" s="136" t="str">
        <f t="shared" si="74"/>
        <v>1007:Tring</v>
      </c>
      <c r="C1011" s="382" t="s">
        <v>1406</v>
      </c>
      <c r="D1011" s="383" t="s">
        <v>99</v>
      </c>
      <c r="E1011" s="384">
        <v>38788</v>
      </c>
      <c r="F1011" s="378">
        <f t="shared" si="80"/>
        <v>12</v>
      </c>
      <c r="G1011" s="378" t="str">
        <f t="shared" si="81"/>
        <v>Under 13s</v>
      </c>
      <c r="H1011" s="385" t="s">
        <v>66</v>
      </c>
    </row>
    <row r="1012" spans="1:8">
      <c r="A1012" s="136">
        <f t="shared" si="75"/>
        <v>1008</v>
      </c>
      <c r="B1012" s="136" t="str">
        <f t="shared" si="74"/>
        <v>1008:Tring</v>
      </c>
      <c r="C1012" s="382" t="s">
        <v>1407</v>
      </c>
      <c r="D1012" s="383" t="s">
        <v>99</v>
      </c>
      <c r="E1012" s="384">
        <v>38568</v>
      </c>
      <c r="F1012" s="378">
        <f t="shared" si="80"/>
        <v>12</v>
      </c>
      <c r="G1012" s="378" t="str">
        <f t="shared" si="81"/>
        <v>Under 13s</v>
      </c>
      <c r="H1012" s="385" t="s">
        <v>66</v>
      </c>
    </row>
    <row r="1013" spans="1:8">
      <c r="A1013" s="136">
        <f t="shared" si="75"/>
        <v>1009</v>
      </c>
      <c r="B1013" s="136" t="str">
        <f t="shared" si="74"/>
        <v>1009:Tring</v>
      </c>
      <c r="C1013" s="382" t="s">
        <v>1408</v>
      </c>
      <c r="D1013" s="383" t="s">
        <v>123</v>
      </c>
      <c r="E1013" s="384">
        <v>39965</v>
      </c>
      <c r="F1013" s="378">
        <f t="shared" si="80"/>
        <v>9</v>
      </c>
      <c r="G1013" s="378" t="str">
        <f t="shared" si="81"/>
        <v>9 Years</v>
      </c>
      <c r="H1013" s="385" t="s">
        <v>66</v>
      </c>
    </row>
    <row r="1014" spans="1:8">
      <c r="A1014" s="136">
        <f t="shared" si="75"/>
        <v>1010</v>
      </c>
      <c r="B1014" s="136" t="str">
        <f t="shared" si="74"/>
        <v>1010:Tring</v>
      </c>
      <c r="C1014" s="382" t="s">
        <v>1409</v>
      </c>
      <c r="D1014" s="383" t="s">
        <v>123</v>
      </c>
      <c r="E1014" s="384">
        <v>39970</v>
      </c>
      <c r="F1014" s="378">
        <f t="shared" si="80"/>
        <v>9</v>
      </c>
      <c r="G1014" s="378" t="str">
        <f t="shared" si="81"/>
        <v>9 Years</v>
      </c>
      <c r="H1014" s="385" t="s">
        <v>66</v>
      </c>
    </row>
    <row r="1015" spans="1:8">
      <c r="A1015" s="136">
        <f t="shared" si="75"/>
        <v>1011</v>
      </c>
      <c r="B1015" s="136" t="str">
        <f t="shared" si="74"/>
        <v>1011:Tring</v>
      </c>
      <c r="C1015" s="382" t="s">
        <v>1410</v>
      </c>
      <c r="D1015" s="383" t="s">
        <v>123</v>
      </c>
      <c r="E1015" s="384">
        <v>39792</v>
      </c>
      <c r="F1015" s="378">
        <f t="shared" si="80"/>
        <v>9</v>
      </c>
      <c r="G1015" s="378" t="str">
        <f t="shared" si="81"/>
        <v>9 Years</v>
      </c>
      <c r="H1015" s="385" t="s">
        <v>66</v>
      </c>
    </row>
    <row r="1016" spans="1:8">
      <c r="A1016" s="136">
        <f t="shared" si="75"/>
        <v>1012</v>
      </c>
      <c r="B1016" s="136" t="str">
        <f t="shared" si="74"/>
        <v>1012:Tring</v>
      </c>
      <c r="C1016" s="382" t="s">
        <v>1411</v>
      </c>
      <c r="D1016" s="383" t="s">
        <v>123</v>
      </c>
      <c r="E1016" s="384">
        <v>39655</v>
      </c>
      <c r="F1016" s="378">
        <f t="shared" si="80"/>
        <v>9</v>
      </c>
      <c r="G1016" s="378" t="str">
        <f t="shared" si="81"/>
        <v>9 Years</v>
      </c>
      <c r="H1016" s="385" t="s">
        <v>66</v>
      </c>
    </row>
    <row r="1017" spans="1:8">
      <c r="A1017" s="136">
        <f t="shared" si="75"/>
        <v>1013</v>
      </c>
      <c r="B1017" s="136" t="str">
        <f t="shared" si="74"/>
        <v>1013:Tring</v>
      </c>
      <c r="C1017" s="391" t="s">
        <v>1412</v>
      </c>
      <c r="D1017" s="383" t="s">
        <v>123</v>
      </c>
      <c r="E1017" s="383">
        <v>39307</v>
      </c>
      <c r="F1017" s="378">
        <f t="shared" si="80"/>
        <v>10</v>
      </c>
      <c r="G1017" s="378" t="str">
        <f t="shared" si="81"/>
        <v>Under 11s</v>
      </c>
      <c r="H1017" s="385" t="s">
        <v>66</v>
      </c>
    </row>
    <row r="1018" spans="1:8">
      <c r="A1018" s="136">
        <f t="shared" si="75"/>
        <v>1014</v>
      </c>
      <c r="B1018" s="136" t="str">
        <f t="shared" si="74"/>
        <v>1014:Tring</v>
      </c>
      <c r="C1018" s="382" t="s">
        <v>1413</v>
      </c>
      <c r="D1018" s="383" t="s">
        <v>123</v>
      </c>
      <c r="E1018" s="384">
        <v>39340</v>
      </c>
      <c r="F1018" s="378">
        <f t="shared" si="80"/>
        <v>10</v>
      </c>
      <c r="G1018" s="378" t="str">
        <f t="shared" si="81"/>
        <v>Under 11s</v>
      </c>
      <c r="H1018" s="385" t="s">
        <v>66</v>
      </c>
    </row>
    <row r="1019" spans="1:8">
      <c r="A1019" s="136">
        <f t="shared" si="75"/>
        <v>1015</v>
      </c>
      <c r="B1019" s="136" t="str">
        <f t="shared" si="74"/>
        <v>1015:Tring</v>
      </c>
      <c r="C1019" s="382" t="s">
        <v>1414</v>
      </c>
      <c r="D1019" s="383" t="s">
        <v>123</v>
      </c>
      <c r="E1019" s="384">
        <v>39463</v>
      </c>
      <c r="F1019" s="378">
        <f t="shared" si="80"/>
        <v>10</v>
      </c>
      <c r="G1019" s="378" t="str">
        <f t="shared" si="81"/>
        <v>Under 11s</v>
      </c>
      <c r="H1019" s="385" t="s">
        <v>66</v>
      </c>
    </row>
    <row r="1020" spans="1:8">
      <c r="A1020" s="136">
        <f t="shared" si="75"/>
        <v>1016</v>
      </c>
      <c r="B1020" s="136" t="str">
        <f t="shared" si="74"/>
        <v>1016:Tring</v>
      </c>
      <c r="C1020" s="382" t="s">
        <v>1415</v>
      </c>
      <c r="D1020" s="383" t="s">
        <v>123</v>
      </c>
      <c r="E1020" s="384">
        <v>39265</v>
      </c>
      <c r="F1020" s="378">
        <f t="shared" si="80"/>
        <v>10</v>
      </c>
      <c r="G1020" s="378" t="str">
        <f t="shared" si="81"/>
        <v>Under 11s</v>
      </c>
      <c r="H1020" s="385" t="s">
        <v>66</v>
      </c>
    </row>
    <row r="1021" spans="1:8">
      <c r="A1021" s="136">
        <f t="shared" si="75"/>
        <v>1017</v>
      </c>
      <c r="B1021" s="136" t="str">
        <f t="shared" si="74"/>
        <v>1017:Tring</v>
      </c>
      <c r="C1021" s="382" t="s">
        <v>1416</v>
      </c>
      <c r="D1021" s="383" t="s">
        <v>123</v>
      </c>
      <c r="E1021" s="384">
        <v>39586</v>
      </c>
      <c r="F1021" s="378">
        <f t="shared" si="80"/>
        <v>10</v>
      </c>
      <c r="G1021" s="378" t="str">
        <f t="shared" si="81"/>
        <v>Under 11s</v>
      </c>
      <c r="H1021" s="385" t="s">
        <v>66</v>
      </c>
    </row>
    <row r="1022" spans="1:8">
      <c r="A1022" s="136">
        <f t="shared" si="75"/>
        <v>1018</v>
      </c>
      <c r="B1022" s="136" t="str">
        <f t="shared" si="74"/>
        <v>1018:Tring</v>
      </c>
      <c r="C1022" s="382" t="s">
        <v>1417</v>
      </c>
      <c r="D1022" s="383" t="s">
        <v>123</v>
      </c>
      <c r="E1022" s="384">
        <v>38902</v>
      </c>
      <c r="F1022" s="378">
        <f t="shared" si="80"/>
        <v>11</v>
      </c>
      <c r="G1022" s="378" t="str">
        <f t="shared" si="81"/>
        <v>Under 12s</v>
      </c>
      <c r="H1022" s="385" t="s">
        <v>66</v>
      </c>
    </row>
    <row r="1023" spans="1:8">
      <c r="A1023" s="136">
        <f t="shared" si="75"/>
        <v>1019</v>
      </c>
      <c r="B1023" s="136" t="str">
        <f t="shared" si="74"/>
        <v>1019:Tring</v>
      </c>
      <c r="C1023" s="382" t="s">
        <v>1418</v>
      </c>
      <c r="D1023" s="383" t="s">
        <v>123</v>
      </c>
      <c r="E1023" s="384">
        <v>39231</v>
      </c>
      <c r="F1023" s="378">
        <f t="shared" si="80"/>
        <v>11</v>
      </c>
      <c r="G1023" s="378" t="str">
        <f t="shared" si="81"/>
        <v>Under 12s</v>
      </c>
      <c r="H1023" s="385" t="s">
        <v>66</v>
      </c>
    </row>
    <row r="1024" spans="1:8">
      <c r="A1024" s="136">
        <f t="shared" si="75"/>
        <v>1020</v>
      </c>
      <c r="B1024" s="136" t="str">
        <f t="shared" si="74"/>
        <v>1020:Tring</v>
      </c>
      <c r="C1024" s="382" t="s">
        <v>1419</v>
      </c>
      <c r="D1024" s="383" t="s">
        <v>123</v>
      </c>
      <c r="E1024" s="384">
        <v>39156</v>
      </c>
      <c r="F1024" s="378">
        <f t="shared" si="80"/>
        <v>11</v>
      </c>
      <c r="G1024" s="378" t="str">
        <f t="shared" si="81"/>
        <v>Under 12s</v>
      </c>
      <c r="H1024" s="385" t="s">
        <v>66</v>
      </c>
    </row>
    <row r="1025" spans="1:8">
      <c r="A1025" s="136">
        <f t="shared" si="75"/>
        <v>1021</v>
      </c>
      <c r="B1025" s="136" t="str">
        <f t="shared" si="74"/>
        <v>1021:Tring</v>
      </c>
      <c r="C1025" s="382" t="s">
        <v>1420</v>
      </c>
      <c r="D1025" s="383" t="s">
        <v>123</v>
      </c>
      <c r="E1025" s="384">
        <v>39140</v>
      </c>
      <c r="F1025" s="378">
        <f t="shared" si="80"/>
        <v>11</v>
      </c>
      <c r="G1025" s="378" t="str">
        <f t="shared" si="81"/>
        <v>Under 12s</v>
      </c>
      <c r="H1025" s="385" t="s">
        <v>66</v>
      </c>
    </row>
    <row r="1026" spans="1:8">
      <c r="A1026" s="136">
        <f t="shared" si="75"/>
        <v>1022</v>
      </c>
      <c r="B1026" s="136" t="str">
        <f t="shared" si="74"/>
        <v>1022:Tring</v>
      </c>
      <c r="C1026" s="382" t="s">
        <v>1421</v>
      </c>
      <c r="D1026" s="383" t="s">
        <v>123</v>
      </c>
      <c r="E1026" s="384">
        <v>38930</v>
      </c>
      <c r="F1026" s="378">
        <f t="shared" si="80"/>
        <v>11</v>
      </c>
      <c r="G1026" s="378" t="str">
        <f t="shared" si="81"/>
        <v>Under 12s</v>
      </c>
      <c r="H1026" s="385" t="s">
        <v>66</v>
      </c>
    </row>
    <row r="1027" spans="1:8">
      <c r="A1027" s="136">
        <f t="shared" si="75"/>
        <v>1023</v>
      </c>
      <c r="B1027" s="136" t="str">
        <f t="shared" si="74"/>
        <v>1023:Tring</v>
      </c>
      <c r="C1027" s="391" t="s">
        <v>1422</v>
      </c>
      <c r="D1027" s="383" t="s">
        <v>123</v>
      </c>
      <c r="E1027" s="383">
        <v>39169</v>
      </c>
      <c r="F1027" s="378">
        <f t="shared" si="80"/>
        <v>11</v>
      </c>
      <c r="G1027" s="378" t="str">
        <f t="shared" si="81"/>
        <v>Under 12s</v>
      </c>
      <c r="H1027" s="385" t="s">
        <v>66</v>
      </c>
    </row>
    <row r="1028" spans="1:8">
      <c r="A1028" s="136">
        <f t="shared" si="75"/>
        <v>1024</v>
      </c>
      <c r="B1028" s="136" t="str">
        <f t="shared" si="74"/>
        <v>1024:Tring</v>
      </c>
      <c r="C1028" s="382" t="s">
        <v>1423</v>
      </c>
      <c r="D1028" s="383" t="s">
        <v>123</v>
      </c>
      <c r="E1028" s="393">
        <v>39118</v>
      </c>
      <c r="F1028" s="378">
        <f t="shared" si="80"/>
        <v>11</v>
      </c>
      <c r="G1028" s="378" t="str">
        <f t="shared" si="81"/>
        <v>Under 12s</v>
      </c>
      <c r="H1028" s="385" t="s">
        <v>66</v>
      </c>
    </row>
    <row r="1029" spans="1:8">
      <c r="A1029" s="136">
        <f t="shared" si="75"/>
        <v>1025</v>
      </c>
      <c r="B1029" s="136" t="str">
        <f t="shared" si="74"/>
        <v>1025:Tring</v>
      </c>
      <c r="C1029" s="382" t="s">
        <v>1424</v>
      </c>
      <c r="D1029" s="383" t="s">
        <v>123</v>
      </c>
      <c r="E1029" s="384">
        <v>38764</v>
      </c>
      <c r="F1029" s="378">
        <f t="shared" si="80"/>
        <v>12</v>
      </c>
      <c r="G1029" s="378" t="str">
        <f t="shared" si="81"/>
        <v>Under 13s</v>
      </c>
      <c r="H1029" s="385" t="s">
        <v>66</v>
      </c>
    </row>
    <row r="1030" spans="1:8">
      <c r="A1030" s="136">
        <f t="shared" si="75"/>
        <v>1026</v>
      </c>
      <c r="B1030" s="136" t="str">
        <f t="shared" si="74"/>
        <v>1026:Tring</v>
      </c>
      <c r="C1030" s="382" t="s">
        <v>1425</v>
      </c>
      <c r="D1030" s="383" t="s">
        <v>123</v>
      </c>
      <c r="E1030" s="384">
        <v>38777</v>
      </c>
      <c r="F1030" s="378">
        <f t="shared" si="80"/>
        <v>12</v>
      </c>
      <c r="G1030" s="378" t="str">
        <f t="shared" si="81"/>
        <v>Under 13s</v>
      </c>
      <c r="H1030" s="385" t="s">
        <v>66</v>
      </c>
    </row>
    <row r="1031" spans="1:8">
      <c r="A1031" s="136">
        <f t="shared" si="75"/>
        <v>1027</v>
      </c>
      <c r="B1031" s="136" t="str">
        <f t="shared" si="74"/>
        <v>1027:Tring</v>
      </c>
      <c r="C1031" s="382" t="s">
        <v>1426</v>
      </c>
      <c r="D1031" s="383" t="s">
        <v>123</v>
      </c>
      <c r="E1031" s="384">
        <v>38757</v>
      </c>
      <c r="F1031" s="378">
        <f t="shared" si="80"/>
        <v>12</v>
      </c>
      <c r="G1031" s="378" t="str">
        <f t="shared" si="81"/>
        <v>Under 13s</v>
      </c>
      <c r="H1031" s="385" t="s">
        <v>66</v>
      </c>
    </row>
    <row r="1032" spans="1:8">
      <c r="A1032" s="136">
        <f t="shared" si="75"/>
        <v>1028</v>
      </c>
      <c r="B1032" s="136" t="str">
        <f t="shared" si="74"/>
        <v>1028:Tring</v>
      </c>
      <c r="C1032" s="382" t="s">
        <v>1427</v>
      </c>
      <c r="D1032" s="383" t="s">
        <v>123</v>
      </c>
      <c r="E1032" s="384">
        <v>38653</v>
      </c>
      <c r="F1032" s="378">
        <f t="shared" si="80"/>
        <v>12</v>
      </c>
      <c r="G1032" s="378" t="str">
        <f t="shared" si="81"/>
        <v>Under 13s</v>
      </c>
      <c r="H1032" s="385" t="s">
        <v>66</v>
      </c>
    </row>
    <row r="1033" spans="1:8">
      <c r="A1033" s="136">
        <f t="shared" si="75"/>
        <v>1029</v>
      </c>
      <c r="B1033" s="136" t="str">
        <f t="shared" si="74"/>
        <v>1029:Tring</v>
      </c>
      <c r="C1033" s="382" t="s">
        <v>1428</v>
      </c>
      <c r="D1033" s="383" t="s">
        <v>123</v>
      </c>
      <c r="E1033" s="384">
        <v>38665</v>
      </c>
      <c r="F1033" s="378">
        <f t="shared" si="80"/>
        <v>12</v>
      </c>
      <c r="G1033" s="378" t="str">
        <f t="shared" si="81"/>
        <v>Under 13s</v>
      </c>
      <c r="H1033" s="385" t="s">
        <v>66</v>
      </c>
    </row>
    <row r="1034" spans="1:8">
      <c r="A1034" s="136">
        <f t="shared" si="75"/>
        <v>1030</v>
      </c>
      <c r="B1034" s="136" t="str">
        <f t="shared" ref="B1034:B1097" si="85">TEXT(A1034, "#0") &amp; ":" &amp; TRIM(H1034)</f>
        <v>1030:Verulam</v>
      </c>
      <c r="C1034" s="382" t="s">
        <v>2190</v>
      </c>
      <c r="D1034" s="383" t="s">
        <v>123</v>
      </c>
      <c r="E1034" s="384">
        <v>39582</v>
      </c>
      <c r="F1034" s="378">
        <f t="shared" ref="F1034:F1037" si="86">IF(TRIM(E1034)="",0,IF(AgeAtDate=0,0,IF(E1034=0,0,IF(COUNTBLANK(E1034)=1,"",DATEDIF(E1034,AgeAtDate,"y")))))</f>
        <v>10</v>
      </c>
      <c r="G1034" s="378" t="str">
        <f t="shared" ref="G1034:G1037" si="87">IF(ISBLANK(E1034),"",IF(HSL_Format="Majors",IF(F1034 &lt; 9, "To Young", IF(F1034 &gt; 15, VLOOKUP(99,MajorsAGRev, 2,0),VLOOKUP(F1034,MajorsAGRev, 2,0))), IF(F1034 &lt; 9, "To Young", IF(F1034&gt;12, "To Old", VLOOKUP(F1034,PeanutsAGRev,2,0)))))</f>
        <v>Under 11s</v>
      </c>
      <c r="H1034" s="385" t="s">
        <v>67</v>
      </c>
    </row>
    <row r="1035" spans="1:8">
      <c r="A1035" s="136">
        <f t="shared" ref="A1035:A1098" si="88">A1034+1</f>
        <v>1031</v>
      </c>
      <c r="B1035" s="136" t="str">
        <f t="shared" si="85"/>
        <v>1031:Verulam</v>
      </c>
      <c r="C1035" s="382" t="s">
        <v>2191</v>
      </c>
      <c r="D1035" s="383" t="s">
        <v>123</v>
      </c>
      <c r="E1035" s="384">
        <v>39482</v>
      </c>
      <c r="F1035" s="378">
        <f t="shared" si="86"/>
        <v>10</v>
      </c>
      <c r="G1035" s="378" t="str">
        <f t="shared" si="87"/>
        <v>Under 11s</v>
      </c>
      <c r="H1035" s="385" t="s">
        <v>67</v>
      </c>
    </row>
    <row r="1036" spans="1:8">
      <c r="A1036" s="136">
        <f t="shared" si="88"/>
        <v>1032</v>
      </c>
      <c r="B1036" s="136" t="str">
        <f t="shared" si="85"/>
        <v>1032:Verulam</v>
      </c>
      <c r="C1036" s="382" t="s">
        <v>2192</v>
      </c>
      <c r="D1036" s="383" t="s">
        <v>123</v>
      </c>
      <c r="E1036" s="384">
        <v>39347</v>
      </c>
      <c r="F1036" s="378">
        <f t="shared" si="86"/>
        <v>10</v>
      </c>
      <c r="G1036" s="378" t="str">
        <f t="shared" si="87"/>
        <v>Under 11s</v>
      </c>
      <c r="H1036" s="385" t="s">
        <v>67</v>
      </c>
    </row>
    <row r="1037" spans="1:8">
      <c r="A1037" s="136">
        <f t="shared" si="88"/>
        <v>1033</v>
      </c>
      <c r="B1037" s="136" t="str">
        <f t="shared" si="85"/>
        <v>1033:Verulam</v>
      </c>
      <c r="C1037" s="382" t="s">
        <v>2193</v>
      </c>
      <c r="D1037" s="383" t="s">
        <v>123</v>
      </c>
      <c r="E1037" s="384">
        <v>39440</v>
      </c>
      <c r="F1037" s="378">
        <f t="shared" si="86"/>
        <v>10</v>
      </c>
      <c r="G1037" s="378" t="str">
        <f t="shared" si="87"/>
        <v>Under 11s</v>
      </c>
      <c r="H1037" s="385" t="s">
        <v>67</v>
      </c>
    </row>
    <row r="1038" spans="1:8">
      <c r="A1038" s="136">
        <f t="shared" si="88"/>
        <v>1034</v>
      </c>
      <c r="B1038" s="136" t="str">
        <f t="shared" si="85"/>
        <v>1034:Verulam</v>
      </c>
      <c r="C1038" s="391" t="s">
        <v>1429</v>
      </c>
      <c r="D1038" s="383" t="s">
        <v>99</v>
      </c>
      <c r="E1038" s="383">
        <v>38561</v>
      </c>
      <c r="F1038" s="378">
        <f t="shared" si="80"/>
        <v>12</v>
      </c>
      <c r="G1038" s="378" t="str">
        <f t="shared" si="81"/>
        <v>Under 13s</v>
      </c>
      <c r="H1038" s="385" t="s">
        <v>67</v>
      </c>
    </row>
    <row r="1039" spans="1:8">
      <c r="A1039" s="136">
        <f t="shared" si="88"/>
        <v>1035</v>
      </c>
      <c r="B1039" s="136" t="str">
        <f t="shared" si="85"/>
        <v>1035:Verulam</v>
      </c>
      <c r="C1039" s="382" t="s">
        <v>1430</v>
      </c>
      <c r="D1039" s="383" t="s">
        <v>99</v>
      </c>
      <c r="E1039" s="384">
        <v>38612</v>
      </c>
      <c r="F1039" s="378">
        <f t="shared" si="80"/>
        <v>12</v>
      </c>
      <c r="G1039" s="378" t="str">
        <f t="shared" si="81"/>
        <v>Under 13s</v>
      </c>
      <c r="H1039" s="385" t="s">
        <v>67</v>
      </c>
    </row>
    <row r="1040" spans="1:8">
      <c r="A1040" s="136">
        <f t="shared" si="88"/>
        <v>1036</v>
      </c>
      <c r="B1040" s="136" t="str">
        <f t="shared" si="85"/>
        <v>1036:Verulam</v>
      </c>
      <c r="C1040" s="382" t="s">
        <v>1431</v>
      </c>
      <c r="D1040" s="383" t="s">
        <v>99</v>
      </c>
      <c r="E1040" s="393">
        <v>38630</v>
      </c>
      <c r="F1040" s="378">
        <f t="shared" si="80"/>
        <v>12</v>
      </c>
      <c r="G1040" s="378" t="str">
        <f t="shared" si="81"/>
        <v>Under 13s</v>
      </c>
      <c r="H1040" s="385" t="s">
        <v>67</v>
      </c>
    </row>
    <row r="1041" spans="1:8">
      <c r="A1041" s="136">
        <f t="shared" si="88"/>
        <v>1037</v>
      </c>
      <c r="B1041" s="136" t="str">
        <f t="shared" si="85"/>
        <v>1037:Verulam</v>
      </c>
      <c r="C1041" s="382" t="s">
        <v>1432</v>
      </c>
      <c r="D1041" s="383" t="s">
        <v>99</v>
      </c>
      <c r="E1041" s="384">
        <v>38647</v>
      </c>
      <c r="F1041" s="378">
        <f t="shared" si="80"/>
        <v>12</v>
      </c>
      <c r="G1041" s="378" t="str">
        <f t="shared" si="81"/>
        <v>Under 13s</v>
      </c>
      <c r="H1041" s="385" t="s">
        <v>67</v>
      </c>
    </row>
    <row r="1042" spans="1:8">
      <c r="A1042" s="136">
        <f t="shared" si="88"/>
        <v>1038</v>
      </c>
      <c r="B1042" s="136" t="str">
        <f t="shared" si="85"/>
        <v>1038:Verulam</v>
      </c>
      <c r="C1042" s="391" t="s">
        <v>1433</v>
      </c>
      <c r="D1042" s="383" t="s">
        <v>99</v>
      </c>
      <c r="E1042" s="383">
        <v>38696</v>
      </c>
      <c r="F1042" s="378">
        <f t="shared" si="80"/>
        <v>12</v>
      </c>
      <c r="G1042" s="378" t="str">
        <f t="shared" si="81"/>
        <v>Under 13s</v>
      </c>
      <c r="H1042" s="385" t="s">
        <v>67</v>
      </c>
    </row>
    <row r="1043" spans="1:8">
      <c r="A1043" s="136">
        <f t="shared" si="88"/>
        <v>1039</v>
      </c>
      <c r="B1043" s="136" t="str">
        <f t="shared" si="85"/>
        <v>1039:Verulam</v>
      </c>
      <c r="C1043" s="391" t="s">
        <v>1434</v>
      </c>
      <c r="D1043" s="383" t="s">
        <v>99</v>
      </c>
      <c r="E1043" s="383">
        <v>38698</v>
      </c>
      <c r="F1043" s="378">
        <f t="shared" si="80"/>
        <v>12</v>
      </c>
      <c r="G1043" s="378" t="str">
        <f t="shared" si="81"/>
        <v>Under 13s</v>
      </c>
      <c r="H1043" s="385" t="s">
        <v>67</v>
      </c>
    </row>
    <row r="1044" spans="1:8">
      <c r="A1044" s="136">
        <f t="shared" si="88"/>
        <v>1040</v>
      </c>
      <c r="B1044" s="136" t="str">
        <f t="shared" si="85"/>
        <v>1040:Verulam</v>
      </c>
      <c r="C1044" s="382" t="s">
        <v>1435</v>
      </c>
      <c r="D1044" s="383" t="s">
        <v>99</v>
      </c>
      <c r="E1044" s="384">
        <v>38726</v>
      </c>
      <c r="F1044" s="378">
        <f t="shared" si="80"/>
        <v>12</v>
      </c>
      <c r="G1044" s="378" t="str">
        <f t="shared" si="81"/>
        <v>Under 13s</v>
      </c>
      <c r="H1044" s="385" t="s">
        <v>67</v>
      </c>
    </row>
    <row r="1045" spans="1:8">
      <c r="A1045" s="136">
        <f t="shared" si="88"/>
        <v>1041</v>
      </c>
      <c r="B1045" s="136" t="str">
        <f t="shared" si="85"/>
        <v>1041:Verulam</v>
      </c>
      <c r="C1045" s="382" t="s">
        <v>1436</v>
      </c>
      <c r="D1045" s="383" t="s">
        <v>99</v>
      </c>
      <c r="E1045" s="384">
        <v>38728</v>
      </c>
      <c r="F1045" s="378">
        <f t="shared" si="80"/>
        <v>12</v>
      </c>
      <c r="G1045" s="378" t="str">
        <f t="shared" si="81"/>
        <v>Under 13s</v>
      </c>
      <c r="H1045" s="385" t="s">
        <v>67</v>
      </c>
    </row>
    <row r="1046" spans="1:8">
      <c r="A1046" s="136">
        <f t="shared" si="88"/>
        <v>1042</v>
      </c>
      <c r="B1046" s="136" t="str">
        <f t="shared" si="85"/>
        <v>1042:Verulam</v>
      </c>
      <c r="C1046" s="382" t="s">
        <v>1437</v>
      </c>
      <c r="D1046" s="383" t="s">
        <v>99</v>
      </c>
      <c r="E1046" s="384">
        <v>38750</v>
      </c>
      <c r="F1046" s="378">
        <f t="shared" si="80"/>
        <v>12</v>
      </c>
      <c r="G1046" s="378" t="str">
        <f t="shared" si="81"/>
        <v>Under 13s</v>
      </c>
      <c r="H1046" s="385" t="s">
        <v>67</v>
      </c>
    </row>
    <row r="1047" spans="1:8">
      <c r="A1047" s="136">
        <f t="shared" si="88"/>
        <v>1043</v>
      </c>
      <c r="B1047" s="136" t="str">
        <f t="shared" si="85"/>
        <v>1043:Verulam</v>
      </c>
      <c r="C1047" s="382" t="s">
        <v>1438</v>
      </c>
      <c r="D1047" s="383" t="s">
        <v>99</v>
      </c>
      <c r="E1047" s="384">
        <v>38852</v>
      </c>
      <c r="F1047" s="378">
        <f t="shared" si="80"/>
        <v>12</v>
      </c>
      <c r="G1047" s="378" t="str">
        <f t="shared" si="81"/>
        <v>Under 13s</v>
      </c>
      <c r="H1047" s="385" t="s">
        <v>67</v>
      </c>
    </row>
    <row r="1048" spans="1:8">
      <c r="A1048" s="136">
        <f t="shared" si="88"/>
        <v>1044</v>
      </c>
      <c r="B1048" s="136" t="str">
        <f t="shared" si="85"/>
        <v>1044:Verulam</v>
      </c>
      <c r="C1048" s="391" t="s">
        <v>1439</v>
      </c>
      <c r="D1048" s="383" t="s">
        <v>99</v>
      </c>
      <c r="E1048" s="383">
        <v>38864</v>
      </c>
      <c r="F1048" s="378">
        <f t="shared" si="80"/>
        <v>12</v>
      </c>
      <c r="G1048" s="378" t="str">
        <f t="shared" si="81"/>
        <v>Under 13s</v>
      </c>
      <c r="H1048" s="385" t="s">
        <v>67</v>
      </c>
    </row>
    <row r="1049" spans="1:8">
      <c r="A1049" s="136">
        <f t="shared" si="88"/>
        <v>1045</v>
      </c>
      <c r="B1049" s="136" t="str">
        <f t="shared" si="85"/>
        <v>1045:Verulam</v>
      </c>
      <c r="C1049" s="382" t="s">
        <v>1440</v>
      </c>
      <c r="D1049" s="383" t="s">
        <v>99</v>
      </c>
      <c r="E1049" s="384">
        <v>38899</v>
      </c>
      <c r="F1049" s="378">
        <f t="shared" si="80"/>
        <v>11</v>
      </c>
      <c r="G1049" s="378" t="str">
        <f t="shared" si="81"/>
        <v>Under 12s</v>
      </c>
      <c r="H1049" s="385" t="s">
        <v>67</v>
      </c>
    </row>
    <row r="1050" spans="1:8">
      <c r="A1050" s="136">
        <f t="shared" si="88"/>
        <v>1046</v>
      </c>
      <c r="B1050" s="136" t="str">
        <f t="shared" si="85"/>
        <v>1046:Verulam</v>
      </c>
      <c r="C1050" s="382" t="s">
        <v>1441</v>
      </c>
      <c r="D1050" s="383" t="s">
        <v>99</v>
      </c>
      <c r="E1050" s="384">
        <v>38903</v>
      </c>
      <c r="F1050" s="378">
        <f t="shared" si="80"/>
        <v>11</v>
      </c>
      <c r="G1050" s="378" t="str">
        <f t="shared" si="81"/>
        <v>Under 12s</v>
      </c>
      <c r="H1050" s="385" t="s">
        <v>67</v>
      </c>
    </row>
    <row r="1051" spans="1:8">
      <c r="A1051" s="136">
        <f t="shared" si="88"/>
        <v>1047</v>
      </c>
      <c r="B1051" s="136" t="str">
        <f t="shared" si="85"/>
        <v>1047:Verulam</v>
      </c>
      <c r="C1051" s="382" t="s">
        <v>1442</v>
      </c>
      <c r="D1051" s="383" t="s">
        <v>99</v>
      </c>
      <c r="E1051" s="384">
        <v>38912</v>
      </c>
      <c r="F1051" s="378">
        <f t="shared" si="80"/>
        <v>11</v>
      </c>
      <c r="G1051" s="378" t="str">
        <f t="shared" si="81"/>
        <v>Under 12s</v>
      </c>
      <c r="H1051" s="385" t="s">
        <v>67</v>
      </c>
    </row>
    <row r="1052" spans="1:8">
      <c r="A1052" s="136">
        <f t="shared" si="88"/>
        <v>1048</v>
      </c>
      <c r="B1052" s="136" t="str">
        <f t="shared" si="85"/>
        <v>1048:Verulam</v>
      </c>
      <c r="C1052" s="382" t="s">
        <v>1443</v>
      </c>
      <c r="D1052" s="383" t="s">
        <v>99</v>
      </c>
      <c r="E1052" s="384">
        <v>38968</v>
      </c>
      <c r="F1052" s="378">
        <f t="shared" si="80"/>
        <v>11</v>
      </c>
      <c r="G1052" s="378" t="str">
        <f t="shared" si="81"/>
        <v>Under 12s</v>
      </c>
      <c r="H1052" s="385" t="s">
        <v>67</v>
      </c>
    </row>
    <row r="1053" spans="1:8">
      <c r="A1053" s="136">
        <f t="shared" si="88"/>
        <v>1049</v>
      </c>
      <c r="B1053" s="136" t="str">
        <f t="shared" si="85"/>
        <v>1049:Verulam</v>
      </c>
      <c r="C1053" s="382" t="s">
        <v>1444</v>
      </c>
      <c r="D1053" s="383" t="s">
        <v>99</v>
      </c>
      <c r="E1053" s="384">
        <v>38989</v>
      </c>
      <c r="F1053" s="378">
        <f t="shared" si="80"/>
        <v>11</v>
      </c>
      <c r="G1053" s="378" t="str">
        <f t="shared" si="81"/>
        <v>Under 12s</v>
      </c>
      <c r="H1053" s="385" t="s">
        <v>67</v>
      </c>
    </row>
    <row r="1054" spans="1:8">
      <c r="A1054" s="136">
        <f t="shared" si="88"/>
        <v>1050</v>
      </c>
      <c r="B1054" s="136" t="str">
        <f t="shared" si="85"/>
        <v>1050:Verulam</v>
      </c>
      <c r="C1054" s="382" t="s">
        <v>1445</v>
      </c>
      <c r="D1054" s="383" t="s">
        <v>99</v>
      </c>
      <c r="E1054" s="384">
        <v>39000</v>
      </c>
      <c r="F1054" s="378">
        <f t="shared" si="80"/>
        <v>11</v>
      </c>
      <c r="G1054" s="378" t="str">
        <f t="shared" si="81"/>
        <v>Under 12s</v>
      </c>
      <c r="H1054" s="385" t="s">
        <v>67</v>
      </c>
    </row>
    <row r="1055" spans="1:8">
      <c r="A1055" s="136">
        <f t="shared" si="88"/>
        <v>1051</v>
      </c>
      <c r="B1055" s="136" t="str">
        <f t="shared" si="85"/>
        <v>1051:Verulam</v>
      </c>
      <c r="C1055" s="382" t="s">
        <v>1446</v>
      </c>
      <c r="D1055" s="383" t="s">
        <v>99</v>
      </c>
      <c r="E1055" s="384">
        <v>39010</v>
      </c>
      <c r="F1055" s="378">
        <f t="shared" si="80"/>
        <v>11</v>
      </c>
      <c r="G1055" s="378" t="str">
        <f t="shared" si="81"/>
        <v>Under 12s</v>
      </c>
      <c r="H1055" s="385" t="s">
        <v>67</v>
      </c>
    </row>
    <row r="1056" spans="1:8">
      <c r="A1056" s="136">
        <f t="shared" si="88"/>
        <v>1052</v>
      </c>
      <c r="B1056" s="136" t="str">
        <f t="shared" si="85"/>
        <v>1052:Verulam</v>
      </c>
      <c r="C1056" s="382" t="s">
        <v>1447</v>
      </c>
      <c r="D1056" s="383" t="s">
        <v>99</v>
      </c>
      <c r="E1056" s="384">
        <v>39029</v>
      </c>
      <c r="F1056" s="378">
        <f t="shared" si="80"/>
        <v>11</v>
      </c>
      <c r="G1056" s="378" t="str">
        <f t="shared" si="81"/>
        <v>Under 12s</v>
      </c>
      <c r="H1056" s="385" t="s">
        <v>67</v>
      </c>
    </row>
    <row r="1057" spans="1:8">
      <c r="A1057" s="136">
        <f t="shared" si="88"/>
        <v>1053</v>
      </c>
      <c r="B1057" s="136" t="str">
        <f t="shared" si="85"/>
        <v>1053:Verulam</v>
      </c>
      <c r="C1057" s="382" t="s">
        <v>1448</v>
      </c>
      <c r="D1057" s="383" t="s">
        <v>99</v>
      </c>
      <c r="E1057" s="384">
        <v>39030</v>
      </c>
      <c r="F1057" s="378">
        <f t="shared" si="80"/>
        <v>11</v>
      </c>
      <c r="G1057" s="378" t="str">
        <f t="shared" si="81"/>
        <v>Under 12s</v>
      </c>
      <c r="H1057" s="385" t="s">
        <v>67</v>
      </c>
    </row>
    <row r="1058" spans="1:8">
      <c r="A1058" s="136">
        <f t="shared" si="88"/>
        <v>1054</v>
      </c>
      <c r="B1058" s="136" t="str">
        <f t="shared" si="85"/>
        <v>1054:Verulam</v>
      </c>
      <c r="C1058" s="382" t="s">
        <v>1449</v>
      </c>
      <c r="D1058" s="383" t="s">
        <v>99</v>
      </c>
      <c r="E1058" s="393">
        <v>39030</v>
      </c>
      <c r="F1058" s="378">
        <f t="shared" si="80"/>
        <v>11</v>
      </c>
      <c r="G1058" s="378" t="str">
        <f t="shared" si="81"/>
        <v>Under 12s</v>
      </c>
      <c r="H1058" s="385" t="s">
        <v>67</v>
      </c>
    </row>
    <row r="1059" spans="1:8">
      <c r="A1059" s="136">
        <f t="shared" si="88"/>
        <v>1055</v>
      </c>
      <c r="B1059" s="136" t="str">
        <f t="shared" si="85"/>
        <v>1055:Verulam</v>
      </c>
      <c r="C1059" s="382" t="s">
        <v>1450</v>
      </c>
      <c r="D1059" s="383" t="s">
        <v>99</v>
      </c>
      <c r="E1059" s="384">
        <v>39047</v>
      </c>
      <c r="F1059" s="378">
        <f t="shared" si="80"/>
        <v>11</v>
      </c>
      <c r="G1059" s="378" t="str">
        <f t="shared" si="81"/>
        <v>Under 12s</v>
      </c>
      <c r="H1059" s="385" t="s">
        <v>67</v>
      </c>
    </row>
    <row r="1060" spans="1:8">
      <c r="A1060" s="136">
        <f t="shared" si="88"/>
        <v>1056</v>
      </c>
      <c r="B1060" s="136" t="str">
        <f t="shared" si="85"/>
        <v>1056:Verulam</v>
      </c>
      <c r="C1060" s="391" t="s">
        <v>1451</v>
      </c>
      <c r="D1060" s="383" t="s">
        <v>99</v>
      </c>
      <c r="E1060" s="383">
        <v>39053</v>
      </c>
      <c r="F1060" s="378">
        <f t="shared" si="80"/>
        <v>11</v>
      </c>
      <c r="G1060" s="378" t="str">
        <f t="shared" si="81"/>
        <v>Under 12s</v>
      </c>
      <c r="H1060" s="385" t="s">
        <v>67</v>
      </c>
    </row>
    <row r="1061" spans="1:8">
      <c r="A1061" s="136">
        <f t="shared" si="88"/>
        <v>1057</v>
      </c>
      <c r="B1061" s="136" t="str">
        <f t="shared" si="85"/>
        <v>1057:Verulam</v>
      </c>
      <c r="C1061" s="382" t="s">
        <v>1452</v>
      </c>
      <c r="D1061" s="383" t="s">
        <v>99</v>
      </c>
      <c r="E1061" s="384">
        <v>39071</v>
      </c>
      <c r="F1061" s="378">
        <f t="shared" ref="F1061:F1124" si="89">IF(TRIM(E1061)="",0,IF(AgeAtDate=0,0,IF(E1061=0,0,IF(COUNTBLANK(E1061)=1,"",DATEDIF(E1061,AgeAtDate,"y")))))</f>
        <v>11</v>
      </c>
      <c r="G1061" s="378" t="str">
        <f t="shared" ref="G1061:G1124" si="90">IF(ISBLANK(E1061),"",IF(HSL_Format="Majors",IF(F1061 &lt; 9, "To Young", IF(F1061 &gt; 15, VLOOKUP(99,MajorsAGRev, 2,0),VLOOKUP(F1061,MajorsAGRev, 2,0))), IF(F1061 &lt; 9, "To Young", IF(F1061&gt;12, "To Old", VLOOKUP(F1061,PeanutsAGRev,2,0)))))</f>
        <v>Under 12s</v>
      </c>
      <c r="H1061" s="385" t="s">
        <v>67</v>
      </c>
    </row>
    <row r="1062" spans="1:8">
      <c r="A1062" s="136">
        <f t="shared" si="88"/>
        <v>1058</v>
      </c>
      <c r="B1062" s="136" t="str">
        <f t="shared" si="85"/>
        <v>1058:Verulam</v>
      </c>
      <c r="C1062" s="382" t="s">
        <v>1453</v>
      </c>
      <c r="D1062" s="383" t="s">
        <v>99</v>
      </c>
      <c r="E1062" s="384">
        <v>39097</v>
      </c>
      <c r="F1062" s="378">
        <f t="shared" si="89"/>
        <v>11</v>
      </c>
      <c r="G1062" s="378" t="str">
        <f t="shared" si="90"/>
        <v>Under 12s</v>
      </c>
      <c r="H1062" s="385" t="s">
        <v>67</v>
      </c>
    </row>
    <row r="1063" spans="1:8">
      <c r="A1063" s="136">
        <f t="shared" si="88"/>
        <v>1059</v>
      </c>
      <c r="B1063" s="136" t="str">
        <f t="shared" si="85"/>
        <v>1059:Verulam</v>
      </c>
      <c r="C1063" s="382" t="s">
        <v>1454</v>
      </c>
      <c r="D1063" s="383" t="s">
        <v>99</v>
      </c>
      <c r="E1063" s="384">
        <v>39112</v>
      </c>
      <c r="F1063" s="378">
        <f t="shared" si="89"/>
        <v>11</v>
      </c>
      <c r="G1063" s="378" t="str">
        <f t="shared" si="90"/>
        <v>Under 12s</v>
      </c>
      <c r="H1063" s="385" t="s">
        <v>67</v>
      </c>
    </row>
    <row r="1064" spans="1:8">
      <c r="A1064" s="136">
        <f t="shared" si="88"/>
        <v>1060</v>
      </c>
      <c r="B1064" s="136" t="str">
        <f t="shared" si="85"/>
        <v>1060:Verulam</v>
      </c>
      <c r="C1064" s="382" t="s">
        <v>1455</v>
      </c>
      <c r="D1064" s="383" t="s">
        <v>99</v>
      </c>
      <c r="E1064" s="384">
        <v>39112</v>
      </c>
      <c r="F1064" s="378">
        <f t="shared" si="89"/>
        <v>11</v>
      </c>
      <c r="G1064" s="378" t="str">
        <f t="shared" si="90"/>
        <v>Under 12s</v>
      </c>
      <c r="H1064" s="385" t="s">
        <v>67</v>
      </c>
    </row>
    <row r="1065" spans="1:8">
      <c r="A1065" s="136">
        <f t="shared" si="88"/>
        <v>1061</v>
      </c>
      <c r="B1065" s="136" t="str">
        <f t="shared" si="85"/>
        <v>1061:Verulam</v>
      </c>
      <c r="C1065" s="382" t="s">
        <v>1456</v>
      </c>
      <c r="D1065" s="383" t="s">
        <v>99</v>
      </c>
      <c r="E1065" s="384">
        <v>39123</v>
      </c>
      <c r="F1065" s="378">
        <f t="shared" si="89"/>
        <v>11</v>
      </c>
      <c r="G1065" s="378" t="str">
        <f t="shared" si="90"/>
        <v>Under 12s</v>
      </c>
      <c r="H1065" s="385" t="s">
        <v>67</v>
      </c>
    </row>
    <row r="1066" spans="1:8">
      <c r="A1066" s="136">
        <f t="shared" si="88"/>
        <v>1062</v>
      </c>
      <c r="B1066" s="136" t="str">
        <f t="shared" si="85"/>
        <v>1062:Verulam</v>
      </c>
      <c r="C1066" s="382" t="s">
        <v>1457</v>
      </c>
      <c r="D1066" s="383" t="s">
        <v>99</v>
      </c>
      <c r="E1066" s="384">
        <v>39124</v>
      </c>
      <c r="F1066" s="378">
        <f t="shared" si="89"/>
        <v>11</v>
      </c>
      <c r="G1066" s="378" t="str">
        <f t="shared" si="90"/>
        <v>Under 12s</v>
      </c>
      <c r="H1066" s="385" t="s">
        <v>67</v>
      </c>
    </row>
    <row r="1067" spans="1:8">
      <c r="A1067" s="136">
        <f t="shared" si="88"/>
        <v>1063</v>
      </c>
      <c r="B1067" s="136" t="str">
        <f t="shared" si="85"/>
        <v>1063:Verulam</v>
      </c>
      <c r="C1067" s="382" t="s">
        <v>1458</v>
      </c>
      <c r="D1067" s="383" t="s">
        <v>99</v>
      </c>
      <c r="E1067" s="384">
        <v>39148</v>
      </c>
      <c r="F1067" s="378">
        <f t="shared" si="89"/>
        <v>11</v>
      </c>
      <c r="G1067" s="378" t="str">
        <f t="shared" si="90"/>
        <v>Under 12s</v>
      </c>
      <c r="H1067" s="385" t="s">
        <v>67</v>
      </c>
    </row>
    <row r="1068" spans="1:8">
      <c r="A1068" s="136">
        <f t="shared" si="88"/>
        <v>1064</v>
      </c>
      <c r="B1068" s="136" t="str">
        <f t="shared" si="85"/>
        <v>1064:Verulam</v>
      </c>
      <c r="C1068" s="391" t="s">
        <v>1459</v>
      </c>
      <c r="D1068" s="383" t="s">
        <v>99</v>
      </c>
      <c r="E1068" s="383">
        <v>39166</v>
      </c>
      <c r="F1068" s="378">
        <f t="shared" si="89"/>
        <v>11</v>
      </c>
      <c r="G1068" s="378" t="str">
        <f t="shared" si="90"/>
        <v>Under 12s</v>
      </c>
      <c r="H1068" s="385" t="s">
        <v>67</v>
      </c>
    </row>
    <row r="1069" spans="1:8">
      <c r="A1069" s="136">
        <f t="shared" si="88"/>
        <v>1065</v>
      </c>
      <c r="B1069" s="136" t="str">
        <f t="shared" si="85"/>
        <v>1065:Verulam</v>
      </c>
      <c r="C1069" s="382" t="s">
        <v>1460</v>
      </c>
      <c r="D1069" s="383" t="s">
        <v>99</v>
      </c>
      <c r="E1069" s="384">
        <v>39245</v>
      </c>
      <c r="F1069" s="378">
        <f t="shared" si="89"/>
        <v>11</v>
      </c>
      <c r="G1069" s="378" t="str">
        <f t="shared" si="90"/>
        <v>Under 12s</v>
      </c>
      <c r="H1069" s="385" t="s">
        <v>67</v>
      </c>
    </row>
    <row r="1070" spans="1:8">
      <c r="A1070" s="136">
        <f t="shared" si="88"/>
        <v>1066</v>
      </c>
      <c r="B1070" s="136" t="str">
        <f t="shared" si="85"/>
        <v>1066:Verulam</v>
      </c>
      <c r="C1070" s="382" t="s">
        <v>1461</v>
      </c>
      <c r="D1070" s="383" t="s">
        <v>99</v>
      </c>
      <c r="E1070" s="384">
        <v>39248</v>
      </c>
      <c r="F1070" s="378">
        <f t="shared" si="89"/>
        <v>11</v>
      </c>
      <c r="G1070" s="378" t="str">
        <f t="shared" si="90"/>
        <v>Under 12s</v>
      </c>
      <c r="H1070" s="385" t="s">
        <v>67</v>
      </c>
    </row>
    <row r="1071" spans="1:8">
      <c r="A1071" s="136">
        <f t="shared" si="88"/>
        <v>1067</v>
      </c>
      <c r="B1071" s="136" t="str">
        <f t="shared" si="85"/>
        <v>1067:Verulam</v>
      </c>
      <c r="C1071" s="382" t="s">
        <v>1462</v>
      </c>
      <c r="D1071" s="383" t="s">
        <v>99</v>
      </c>
      <c r="E1071" s="384">
        <v>39251</v>
      </c>
      <c r="F1071" s="378">
        <f t="shared" si="89"/>
        <v>11</v>
      </c>
      <c r="G1071" s="378" t="str">
        <f t="shared" si="90"/>
        <v>Under 12s</v>
      </c>
      <c r="H1071" s="385" t="s">
        <v>67</v>
      </c>
    </row>
    <row r="1072" spans="1:8">
      <c r="A1072" s="136">
        <f t="shared" si="88"/>
        <v>1068</v>
      </c>
      <c r="B1072" s="136" t="str">
        <f t="shared" si="85"/>
        <v>1068:Verulam</v>
      </c>
      <c r="C1072" s="382" t="s">
        <v>1463</v>
      </c>
      <c r="D1072" s="383" t="s">
        <v>99</v>
      </c>
      <c r="E1072" s="384">
        <v>39270</v>
      </c>
      <c r="F1072" s="378">
        <f t="shared" si="89"/>
        <v>10</v>
      </c>
      <c r="G1072" s="378" t="str">
        <f t="shared" si="90"/>
        <v>Under 11s</v>
      </c>
      <c r="H1072" s="385" t="s">
        <v>67</v>
      </c>
    </row>
    <row r="1073" spans="1:8">
      <c r="A1073" s="136">
        <f t="shared" si="88"/>
        <v>1069</v>
      </c>
      <c r="B1073" s="136" t="str">
        <f t="shared" si="85"/>
        <v>1069:Verulam</v>
      </c>
      <c r="C1073" s="382" t="s">
        <v>1464</v>
      </c>
      <c r="D1073" s="383" t="s">
        <v>99</v>
      </c>
      <c r="E1073" s="384">
        <v>39272</v>
      </c>
      <c r="F1073" s="378">
        <f t="shared" si="89"/>
        <v>10</v>
      </c>
      <c r="G1073" s="378" t="str">
        <f t="shared" si="90"/>
        <v>Under 11s</v>
      </c>
      <c r="H1073" s="385" t="s">
        <v>67</v>
      </c>
    </row>
    <row r="1074" spans="1:8">
      <c r="A1074" s="136">
        <f t="shared" si="88"/>
        <v>1070</v>
      </c>
      <c r="B1074" s="136" t="str">
        <f t="shared" si="85"/>
        <v>1070:Verulam</v>
      </c>
      <c r="C1074" s="382" t="s">
        <v>1465</v>
      </c>
      <c r="D1074" s="383" t="s">
        <v>99</v>
      </c>
      <c r="E1074" s="384">
        <v>39282</v>
      </c>
      <c r="F1074" s="378">
        <f t="shared" si="89"/>
        <v>10</v>
      </c>
      <c r="G1074" s="378" t="str">
        <f t="shared" si="90"/>
        <v>Under 11s</v>
      </c>
      <c r="H1074" s="385" t="s">
        <v>67</v>
      </c>
    </row>
    <row r="1075" spans="1:8">
      <c r="A1075" s="136">
        <f t="shared" si="88"/>
        <v>1071</v>
      </c>
      <c r="B1075" s="136" t="str">
        <f t="shared" si="85"/>
        <v>1071:Verulam</v>
      </c>
      <c r="C1075" s="382" t="s">
        <v>1466</v>
      </c>
      <c r="D1075" s="383" t="s">
        <v>99</v>
      </c>
      <c r="E1075" s="384">
        <v>39314</v>
      </c>
      <c r="F1075" s="378">
        <f t="shared" si="89"/>
        <v>10</v>
      </c>
      <c r="G1075" s="378" t="str">
        <f t="shared" si="90"/>
        <v>Under 11s</v>
      </c>
      <c r="H1075" s="385" t="s">
        <v>67</v>
      </c>
    </row>
    <row r="1076" spans="1:8">
      <c r="A1076" s="136">
        <f t="shared" si="88"/>
        <v>1072</v>
      </c>
      <c r="B1076" s="136" t="str">
        <f t="shared" si="85"/>
        <v>1072:Verulam</v>
      </c>
      <c r="C1076" s="382" t="s">
        <v>1467</v>
      </c>
      <c r="D1076" s="383" t="s">
        <v>99</v>
      </c>
      <c r="E1076" s="384">
        <v>39322</v>
      </c>
      <c r="F1076" s="378">
        <f t="shared" si="89"/>
        <v>10</v>
      </c>
      <c r="G1076" s="378" t="str">
        <f t="shared" si="90"/>
        <v>Under 11s</v>
      </c>
      <c r="H1076" s="385" t="s">
        <v>67</v>
      </c>
    </row>
    <row r="1077" spans="1:8">
      <c r="A1077" s="136">
        <f t="shared" si="88"/>
        <v>1073</v>
      </c>
      <c r="B1077" s="136" t="str">
        <f t="shared" si="85"/>
        <v>1073:Verulam</v>
      </c>
      <c r="C1077" s="382" t="s">
        <v>1468</v>
      </c>
      <c r="D1077" s="383" t="s">
        <v>99</v>
      </c>
      <c r="E1077" s="384">
        <v>39329</v>
      </c>
      <c r="F1077" s="378">
        <f t="shared" si="89"/>
        <v>10</v>
      </c>
      <c r="G1077" s="378" t="str">
        <f t="shared" si="90"/>
        <v>Under 11s</v>
      </c>
      <c r="H1077" s="385" t="s">
        <v>67</v>
      </c>
    </row>
    <row r="1078" spans="1:8">
      <c r="A1078" s="136">
        <f t="shared" si="88"/>
        <v>1074</v>
      </c>
      <c r="B1078" s="136" t="str">
        <f t="shared" si="85"/>
        <v>1074:Verulam</v>
      </c>
      <c r="C1078" s="382" t="s">
        <v>1469</v>
      </c>
      <c r="D1078" s="383" t="s">
        <v>99</v>
      </c>
      <c r="E1078" s="384">
        <v>39334</v>
      </c>
      <c r="F1078" s="378">
        <f t="shared" si="89"/>
        <v>10</v>
      </c>
      <c r="G1078" s="378" t="str">
        <f t="shared" si="90"/>
        <v>Under 11s</v>
      </c>
      <c r="H1078" s="385" t="s">
        <v>67</v>
      </c>
    </row>
    <row r="1079" spans="1:8">
      <c r="A1079" s="136">
        <f t="shared" si="88"/>
        <v>1075</v>
      </c>
      <c r="B1079" s="136" t="str">
        <f t="shared" si="85"/>
        <v>1075:Verulam</v>
      </c>
      <c r="C1079" s="382" t="s">
        <v>1470</v>
      </c>
      <c r="D1079" s="383" t="s">
        <v>99</v>
      </c>
      <c r="E1079" s="384">
        <v>39339</v>
      </c>
      <c r="F1079" s="378">
        <f t="shared" si="89"/>
        <v>10</v>
      </c>
      <c r="G1079" s="378" t="str">
        <f t="shared" si="90"/>
        <v>Under 11s</v>
      </c>
      <c r="H1079" s="385" t="s">
        <v>67</v>
      </c>
    </row>
    <row r="1080" spans="1:8">
      <c r="A1080" s="136">
        <f t="shared" si="88"/>
        <v>1076</v>
      </c>
      <c r="B1080" s="136" t="str">
        <f t="shared" si="85"/>
        <v>1076:Verulam</v>
      </c>
      <c r="C1080" s="382" t="s">
        <v>1471</v>
      </c>
      <c r="D1080" s="383" t="s">
        <v>99</v>
      </c>
      <c r="E1080" s="384">
        <v>39387</v>
      </c>
      <c r="F1080" s="378">
        <f t="shared" si="89"/>
        <v>10</v>
      </c>
      <c r="G1080" s="378" t="str">
        <f t="shared" si="90"/>
        <v>Under 11s</v>
      </c>
      <c r="H1080" s="385" t="s">
        <v>67</v>
      </c>
    </row>
    <row r="1081" spans="1:8">
      <c r="A1081" s="136">
        <f t="shared" si="88"/>
        <v>1077</v>
      </c>
      <c r="B1081" s="136" t="str">
        <f t="shared" si="85"/>
        <v>1077:Verulam</v>
      </c>
      <c r="C1081" s="382" t="s">
        <v>1472</v>
      </c>
      <c r="D1081" s="383" t="s">
        <v>99</v>
      </c>
      <c r="E1081" s="384">
        <v>39424</v>
      </c>
      <c r="F1081" s="378">
        <f t="shared" si="89"/>
        <v>10</v>
      </c>
      <c r="G1081" s="378" t="str">
        <f t="shared" si="90"/>
        <v>Under 11s</v>
      </c>
      <c r="H1081" s="385" t="s">
        <v>67</v>
      </c>
    </row>
    <row r="1082" spans="1:8">
      <c r="A1082" s="136">
        <f t="shared" si="88"/>
        <v>1078</v>
      </c>
      <c r="B1082" s="136" t="str">
        <f t="shared" si="85"/>
        <v>1078:Verulam</v>
      </c>
      <c r="C1082" s="382" t="s">
        <v>1473</v>
      </c>
      <c r="D1082" s="383" t="s">
        <v>99</v>
      </c>
      <c r="E1082" s="384">
        <v>39466</v>
      </c>
      <c r="F1082" s="378">
        <f t="shared" si="89"/>
        <v>10</v>
      </c>
      <c r="G1082" s="378" t="str">
        <f t="shared" si="90"/>
        <v>Under 11s</v>
      </c>
      <c r="H1082" s="385" t="s">
        <v>67</v>
      </c>
    </row>
    <row r="1083" spans="1:8">
      <c r="A1083" s="136">
        <f t="shared" si="88"/>
        <v>1079</v>
      </c>
      <c r="B1083" s="136" t="str">
        <f t="shared" si="85"/>
        <v>1079:Verulam</v>
      </c>
      <c r="C1083" s="382" t="s">
        <v>1474</v>
      </c>
      <c r="D1083" s="383" t="s">
        <v>99</v>
      </c>
      <c r="E1083" s="384">
        <v>39476</v>
      </c>
      <c r="F1083" s="378">
        <f t="shared" si="89"/>
        <v>10</v>
      </c>
      <c r="G1083" s="378" t="str">
        <f t="shared" si="90"/>
        <v>Under 11s</v>
      </c>
      <c r="H1083" s="385" t="s">
        <v>67</v>
      </c>
    </row>
    <row r="1084" spans="1:8">
      <c r="A1084" s="136">
        <f t="shared" si="88"/>
        <v>1080</v>
      </c>
      <c r="B1084" s="136" t="str">
        <f t="shared" si="85"/>
        <v>1080:Verulam</v>
      </c>
      <c r="C1084" s="382" t="s">
        <v>1475</v>
      </c>
      <c r="D1084" s="383" t="s">
        <v>99</v>
      </c>
      <c r="E1084" s="384">
        <v>39548</v>
      </c>
      <c r="F1084" s="378">
        <f t="shared" si="89"/>
        <v>10</v>
      </c>
      <c r="G1084" s="378" t="str">
        <f t="shared" si="90"/>
        <v>Under 11s</v>
      </c>
      <c r="H1084" s="385" t="s">
        <v>67</v>
      </c>
    </row>
    <row r="1085" spans="1:8">
      <c r="A1085" s="136">
        <f t="shared" si="88"/>
        <v>1081</v>
      </c>
      <c r="B1085" s="136" t="str">
        <f t="shared" si="85"/>
        <v>1081:Verulam</v>
      </c>
      <c r="C1085" s="382" t="s">
        <v>1476</v>
      </c>
      <c r="D1085" s="383" t="s">
        <v>99</v>
      </c>
      <c r="E1085" s="384">
        <v>39565</v>
      </c>
      <c r="F1085" s="378">
        <f t="shared" si="89"/>
        <v>10</v>
      </c>
      <c r="G1085" s="378" t="str">
        <f t="shared" si="90"/>
        <v>Under 11s</v>
      </c>
      <c r="H1085" s="385" t="s">
        <v>67</v>
      </c>
    </row>
    <row r="1086" spans="1:8">
      <c r="A1086" s="136">
        <f t="shared" si="88"/>
        <v>1082</v>
      </c>
      <c r="B1086" s="136" t="str">
        <f t="shared" si="85"/>
        <v>1082:Verulam</v>
      </c>
      <c r="C1086" s="382" t="s">
        <v>1477</v>
      </c>
      <c r="D1086" s="383" t="s">
        <v>99</v>
      </c>
      <c r="E1086" s="384">
        <v>39577</v>
      </c>
      <c r="F1086" s="378">
        <f t="shared" si="89"/>
        <v>10</v>
      </c>
      <c r="G1086" s="378" t="str">
        <f t="shared" si="90"/>
        <v>Under 11s</v>
      </c>
      <c r="H1086" s="385" t="s">
        <v>67</v>
      </c>
    </row>
    <row r="1087" spans="1:8">
      <c r="A1087" s="136">
        <f t="shared" si="88"/>
        <v>1083</v>
      </c>
      <c r="B1087" s="136" t="str">
        <f t="shared" si="85"/>
        <v>1083:Verulam</v>
      </c>
      <c r="C1087" s="382" t="s">
        <v>1478</v>
      </c>
      <c r="D1087" s="383" t="s">
        <v>99</v>
      </c>
      <c r="E1087" s="384">
        <v>39579</v>
      </c>
      <c r="F1087" s="378">
        <f t="shared" si="89"/>
        <v>10</v>
      </c>
      <c r="G1087" s="378" t="str">
        <f t="shared" si="90"/>
        <v>Under 11s</v>
      </c>
      <c r="H1087" s="385" t="s">
        <v>67</v>
      </c>
    </row>
    <row r="1088" spans="1:8">
      <c r="A1088" s="136">
        <f t="shared" si="88"/>
        <v>1084</v>
      </c>
      <c r="B1088" s="136" t="str">
        <f t="shared" si="85"/>
        <v>1084:Verulam</v>
      </c>
      <c r="C1088" s="382" t="s">
        <v>1479</v>
      </c>
      <c r="D1088" s="383" t="s">
        <v>99</v>
      </c>
      <c r="E1088" s="384">
        <v>39588</v>
      </c>
      <c r="F1088" s="378">
        <f t="shared" si="89"/>
        <v>10</v>
      </c>
      <c r="G1088" s="378" t="str">
        <f t="shared" si="90"/>
        <v>Under 11s</v>
      </c>
      <c r="H1088" s="385" t="s">
        <v>67</v>
      </c>
    </row>
    <row r="1089" spans="1:8">
      <c r="A1089" s="136">
        <f t="shared" si="88"/>
        <v>1085</v>
      </c>
      <c r="B1089" s="136" t="str">
        <f t="shared" si="85"/>
        <v>1085:Verulam</v>
      </c>
      <c r="C1089" s="382" t="s">
        <v>1480</v>
      </c>
      <c r="D1089" s="383" t="s">
        <v>99</v>
      </c>
      <c r="E1089" s="384">
        <v>39598</v>
      </c>
      <c r="F1089" s="378">
        <f t="shared" si="89"/>
        <v>10</v>
      </c>
      <c r="G1089" s="378" t="str">
        <f t="shared" si="90"/>
        <v>Under 11s</v>
      </c>
      <c r="H1089" s="385" t="s">
        <v>67</v>
      </c>
    </row>
    <row r="1090" spans="1:8">
      <c r="A1090" s="136">
        <f t="shared" si="88"/>
        <v>1086</v>
      </c>
      <c r="B1090" s="136" t="str">
        <f t="shared" si="85"/>
        <v>1086:Verulam</v>
      </c>
      <c r="C1090" s="382" t="s">
        <v>1481</v>
      </c>
      <c r="D1090" s="383" t="s">
        <v>99</v>
      </c>
      <c r="E1090" s="384">
        <v>39598</v>
      </c>
      <c r="F1090" s="378">
        <f t="shared" si="89"/>
        <v>10</v>
      </c>
      <c r="G1090" s="378" t="str">
        <f t="shared" si="90"/>
        <v>Under 11s</v>
      </c>
      <c r="H1090" s="385" t="s">
        <v>67</v>
      </c>
    </row>
    <row r="1091" spans="1:8">
      <c r="A1091" s="136">
        <f t="shared" si="88"/>
        <v>1087</v>
      </c>
      <c r="B1091" s="136" t="str">
        <f t="shared" si="85"/>
        <v>1087:Verulam</v>
      </c>
      <c r="C1091" s="382" t="s">
        <v>1482</v>
      </c>
      <c r="D1091" s="383" t="s">
        <v>99</v>
      </c>
      <c r="E1091" s="384">
        <v>39598</v>
      </c>
      <c r="F1091" s="378">
        <f t="shared" si="89"/>
        <v>10</v>
      </c>
      <c r="G1091" s="378" t="str">
        <f t="shared" si="90"/>
        <v>Under 11s</v>
      </c>
      <c r="H1091" s="385" t="s">
        <v>67</v>
      </c>
    </row>
    <row r="1092" spans="1:8">
      <c r="A1092" s="136">
        <f t="shared" si="88"/>
        <v>1088</v>
      </c>
      <c r="B1092" s="136" t="str">
        <f t="shared" si="85"/>
        <v>1088:Verulam</v>
      </c>
      <c r="C1092" s="382" t="s">
        <v>1483</v>
      </c>
      <c r="D1092" s="383" t="s">
        <v>99</v>
      </c>
      <c r="E1092" s="384">
        <v>39602</v>
      </c>
      <c r="F1092" s="378">
        <f t="shared" si="89"/>
        <v>10</v>
      </c>
      <c r="G1092" s="378" t="str">
        <f t="shared" si="90"/>
        <v>Under 11s</v>
      </c>
      <c r="H1092" s="385" t="s">
        <v>67</v>
      </c>
    </row>
    <row r="1093" spans="1:8">
      <c r="A1093" s="136">
        <f t="shared" si="88"/>
        <v>1089</v>
      </c>
      <c r="B1093" s="136" t="str">
        <f t="shared" si="85"/>
        <v>1089:Verulam</v>
      </c>
      <c r="C1093" s="382" t="s">
        <v>1484</v>
      </c>
      <c r="D1093" s="383" t="s">
        <v>99</v>
      </c>
      <c r="E1093" s="384">
        <v>39607</v>
      </c>
      <c r="F1093" s="378">
        <f t="shared" si="89"/>
        <v>10</v>
      </c>
      <c r="G1093" s="378" t="str">
        <f t="shared" si="90"/>
        <v>Under 11s</v>
      </c>
      <c r="H1093" s="385" t="s">
        <v>67</v>
      </c>
    </row>
    <row r="1094" spans="1:8">
      <c r="A1094" s="136">
        <f t="shared" si="88"/>
        <v>1090</v>
      </c>
      <c r="B1094" s="136" t="str">
        <f t="shared" si="85"/>
        <v>1090:Verulam</v>
      </c>
      <c r="C1094" s="382" t="s">
        <v>1485</v>
      </c>
      <c r="D1094" s="383" t="s">
        <v>99</v>
      </c>
      <c r="E1094" s="384">
        <v>39611</v>
      </c>
      <c r="F1094" s="378">
        <f t="shared" si="89"/>
        <v>10</v>
      </c>
      <c r="G1094" s="378" t="str">
        <f t="shared" si="90"/>
        <v>Under 11s</v>
      </c>
      <c r="H1094" s="385" t="s">
        <v>67</v>
      </c>
    </row>
    <row r="1095" spans="1:8">
      <c r="A1095" s="136">
        <f t="shared" si="88"/>
        <v>1091</v>
      </c>
      <c r="B1095" s="136" t="str">
        <f t="shared" si="85"/>
        <v>1091:Verulam</v>
      </c>
      <c r="C1095" s="382" t="s">
        <v>1486</v>
      </c>
      <c r="D1095" s="383" t="s">
        <v>99</v>
      </c>
      <c r="E1095" s="384">
        <v>39621</v>
      </c>
      <c r="F1095" s="378">
        <f t="shared" si="89"/>
        <v>10</v>
      </c>
      <c r="G1095" s="378" t="str">
        <f t="shared" si="90"/>
        <v>Under 11s</v>
      </c>
      <c r="H1095" s="385" t="s">
        <v>67</v>
      </c>
    </row>
    <row r="1096" spans="1:8">
      <c r="A1096" s="136">
        <f t="shared" si="88"/>
        <v>1092</v>
      </c>
      <c r="B1096" s="136" t="str">
        <f t="shared" si="85"/>
        <v>1092:Verulam</v>
      </c>
      <c r="C1096" s="382" t="s">
        <v>1487</v>
      </c>
      <c r="D1096" s="383" t="s">
        <v>99</v>
      </c>
      <c r="E1096" s="384">
        <v>39623</v>
      </c>
      <c r="F1096" s="378">
        <f t="shared" si="89"/>
        <v>10</v>
      </c>
      <c r="G1096" s="378" t="str">
        <f t="shared" si="90"/>
        <v>Under 11s</v>
      </c>
      <c r="H1096" s="385" t="s">
        <v>67</v>
      </c>
    </row>
    <row r="1097" spans="1:8">
      <c r="A1097" s="136">
        <f t="shared" si="88"/>
        <v>1093</v>
      </c>
      <c r="B1097" s="136" t="str">
        <f t="shared" si="85"/>
        <v>1093:Verulam</v>
      </c>
      <c r="C1097" s="382" t="s">
        <v>1488</v>
      </c>
      <c r="D1097" s="383" t="s">
        <v>99</v>
      </c>
      <c r="E1097" s="384">
        <v>39627</v>
      </c>
      <c r="F1097" s="378">
        <f t="shared" si="89"/>
        <v>10</v>
      </c>
      <c r="G1097" s="378" t="str">
        <f t="shared" si="90"/>
        <v>Under 11s</v>
      </c>
      <c r="H1097" s="385" t="s">
        <v>67</v>
      </c>
    </row>
    <row r="1098" spans="1:8">
      <c r="A1098" s="136">
        <f t="shared" si="88"/>
        <v>1094</v>
      </c>
      <c r="B1098" s="136" t="str">
        <f t="shared" ref="B1098:B1161" si="91">TEXT(A1098, "#0") &amp; ":" &amp; TRIM(H1098)</f>
        <v>1094:Verulam</v>
      </c>
      <c r="C1098" s="382" t="s">
        <v>1489</v>
      </c>
      <c r="D1098" s="383" t="s">
        <v>99</v>
      </c>
      <c r="E1098" s="384">
        <v>39638</v>
      </c>
      <c r="F1098" s="378">
        <f t="shared" si="89"/>
        <v>9</v>
      </c>
      <c r="G1098" s="378" t="str">
        <f t="shared" si="90"/>
        <v>9 Years</v>
      </c>
      <c r="H1098" s="385" t="s">
        <v>67</v>
      </c>
    </row>
    <row r="1099" spans="1:8">
      <c r="A1099" s="136">
        <f t="shared" ref="A1099:A1162" si="92">A1098+1</f>
        <v>1095</v>
      </c>
      <c r="B1099" s="136" t="str">
        <f t="shared" si="91"/>
        <v>1095:Verulam</v>
      </c>
      <c r="C1099" s="382" t="s">
        <v>1490</v>
      </c>
      <c r="D1099" s="383" t="s">
        <v>99</v>
      </c>
      <c r="E1099" s="384">
        <v>39672</v>
      </c>
      <c r="F1099" s="378">
        <f t="shared" si="89"/>
        <v>9</v>
      </c>
      <c r="G1099" s="378" t="str">
        <f t="shared" si="90"/>
        <v>9 Years</v>
      </c>
      <c r="H1099" s="385" t="s">
        <v>67</v>
      </c>
    </row>
    <row r="1100" spans="1:8">
      <c r="A1100" s="136">
        <f t="shared" si="92"/>
        <v>1096</v>
      </c>
      <c r="B1100" s="136" t="str">
        <f t="shared" si="91"/>
        <v>1096:Verulam</v>
      </c>
      <c r="C1100" s="382" t="s">
        <v>1491</v>
      </c>
      <c r="D1100" s="383" t="s">
        <v>99</v>
      </c>
      <c r="E1100" s="384">
        <v>39676</v>
      </c>
      <c r="F1100" s="378">
        <f t="shared" si="89"/>
        <v>9</v>
      </c>
      <c r="G1100" s="378" t="str">
        <f t="shared" si="90"/>
        <v>9 Years</v>
      </c>
      <c r="H1100" s="385" t="s">
        <v>67</v>
      </c>
    </row>
    <row r="1101" spans="1:8">
      <c r="A1101" s="136">
        <f t="shared" si="92"/>
        <v>1097</v>
      </c>
      <c r="B1101" s="136" t="str">
        <f t="shared" si="91"/>
        <v>1097:Verulam</v>
      </c>
      <c r="C1101" s="382" t="s">
        <v>1492</v>
      </c>
      <c r="D1101" s="383" t="s">
        <v>99</v>
      </c>
      <c r="E1101" s="384">
        <v>39684</v>
      </c>
      <c r="F1101" s="378">
        <f t="shared" si="89"/>
        <v>9</v>
      </c>
      <c r="G1101" s="378" t="str">
        <f t="shared" si="90"/>
        <v>9 Years</v>
      </c>
      <c r="H1101" s="385" t="s">
        <v>67</v>
      </c>
    </row>
    <row r="1102" spans="1:8">
      <c r="A1102" s="136">
        <f t="shared" si="92"/>
        <v>1098</v>
      </c>
      <c r="B1102" s="136" t="str">
        <f t="shared" si="91"/>
        <v>1098:Verulam</v>
      </c>
      <c r="C1102" s="382" t="s">
        <v>1493</v>
      </c>
      <c r="D1102" s="383" t="s">
        <v>99</v>
      </c>
      <c r="E1102" s="384">
        <v>39687</v>
      </c>
      <c r="F1102" s="378">
        <f t="shared" si="89"/>
        <v>9</v>
      </c>
      <c r="G1102" s="378" t="str">
        <f t="shared" si="90"/>
        <v>9 Years</v>
      </c>
      <c r="H1102" s="385" t="s">
        <v>67</v>
      </c>
    </row>
    <row r="1103" spans="1:8">
      <c r="A1103" s="136">
        <f t="shared" si="92"/>
        <v>1099</v>
      </c>
      <c r="B1103" s="136" t="str">
        <f t="shared" si="91"/>
        <v>1099:Verulam</v>
      </c>
      <c r="C1103" s="382" t="s">
        <v>1494</v>
      </c>
      <c r="D1103" s="383" t="s">
        <v>99</v>
      </c>
      <c r="E1103" s="384">
        <v>39690</v>
      </c>
      <c r="F1103" s="378">
        <f t="shared" si="89"/>
        <v>9</v>
      </c>
      <c r="G1103" s="378" t="str">
        <f t="shared" si="90"/>
        <v>9 Years</v>
      </c>
      <c r="H1103" s="385" t="s">
        <v>67</v>
      </c>
    </row>
    <row r="1104" spans="1:8">
      <c r="A1104" s="136">
        <f t="shared" si="92"/>
        <v>1100</v>
      </c>
      <c r="B1104" s="136" t="str">
        <f t="shared" si="91"/>
        <v>1100:Verulam</v>
      </c>
      <c r="C1104" s="382" t="s">
        <v>1495</v>
      </c>
      <c r="D1104" s="383" t="s">
        <v>99</v>
      </c>
      <c r="E1104" s="384">
        <v>39709</v>
      </c>
      <c r="F1104" s="378">
        <f t="shared" si="89"/>
        <v>9</v>
      </c>
      <c r="G1104" s="378" t="str">
        <f t="shared" si="90"/>
        <v>9 Years</v>
      </c>
      <c r="H1104" s="385" t="s">
        <v>67</v>
      </c>
    </row>
    <row r="1105" spans="1:8">
      <c r="A1105" s="136">
        <f t="shared" si="92"/>
        <v>1101</v>
      </c>
      <c r="B1105" s="136" t="str">
        <f t="shared" si="91"/>
        <v>1101:Verulam</v>
      </c>
      <c r="C1105" s="382" t="s">
        <v>1496</v>
      </c>
      <c r="D1105" s="383" t="s">
        <v>99</v>
      </c>
      <c r="E1105" s="384">
        <v>39752</v>
      </c>
      <c r="F1105" s="378">
        <f t="shared" si="89"/>
        <v>9</v>
      </c>
      <c r="G1105" s="378" t="str">
        <f t="shared" si="90"/>
        <v>9 Years</v>
      </c>
      <c r="H1105" s="385" t="s">
        <v>67</v>
      </c>
    </row>
    <row r="1106" spans="1:8">
      <c r="A1106" s="136">
        <f t="shared" si="92"/>
        <v>1102</v>
      </c>
      <c r="B1106" s="136" t="str">
        <f t="shared" si="91"/>
        <v>1102:Verulam</v>
      </c>
      <c r="C1106" s="382" t="s">
        <v>1497</v>
      </c>
      <c r="D1106" s="383" t="s">
        <v>99</v>
      </c>
      <c r="E1106" s="384">
        <v>39776</v>
      </c>
      <c r="F1106" s="378">
        <f t="shared" si="89"/>
        <v>9</v>
      </c>
      <c r="G1106" s="378" t="str">
        <f t="shared" si="90"/>
        <v>9 Years</v>
      </c>
      <c r="H1106" s="385" t="s">
        <v>67</v>
      </c>
    </row>
    <row r="1107" spans="1:8">
      <c r="A1107" s="136">
        <f t="shared" si="92"/>
        <v>1103</v>
      </c>
      <c r="B1107" s="136" t="str">
        <f t="shared" si="91"/>
        <v>1103:Verulam</v>
      </c>
      <c r="C1107" s="382" t="s">
        <v>1498</v>
      </c>
      <c r="D1107" s="383" t="s">
        <v>99</v>
      </c>
      <c r="E1107" s="384">
        <v>39790</v>
      </c>
      <c r="F1107" s="378">
        <f t="shared" si="89"/>
        <v>9</v>
      </c>
      <c r="G1107" s="378" t="str">
        <f t="shared" si="90"/>
        <v>9 Years</v>
      </c>
      <c r="H1107" s="385" t="s">
        <v>67</v>
      </c>
    </row>
    <row r="1108" spans="1:8">
      <c r="A1108" s="136">
        <f t="shared" si="92"/>
        <v>1104</v>
      </c>
      <c r="B1108" s="136" t="str">
        <f t="shared" si="91"/>
        <v>1104:Verulam</v>
      </c>
      <c r="C1108" s="382" t="s">
        <v>1499</v>
      </c>
      <c r="D1108" s="383" t="s">
        <v>99</v>
      </c>
      <c r="E1108" s="384">
        <v>39850</v>
      </c>
      <c r="F1108" s="378">
        <f t="shared" si="89"/>
        <v>9</v>
      </c>
      <c r="G1108" s="378" t="str">
        <f t="shared" si="90"/>
        <v>9 Years</v>
      </c>
      <c r="H1108" s="385" t="s">
        <v>67</v>
      </c>
    </row>
    <row r="1109" spans="1:8">
      <c r="A1109" s="136">
        <f t="shared" si="92"/>
        <v>1105</v>
      </c>
      <c r="B1109" s="136" t="str">
        <f t="shared" si="91"/>
        <v>1105:Verulam</v>
      </c>
      <c r="C1109" s="382" t="s">
        <v>1500</v>
      </c>
      <c r="D1109" s="383" t="s">
        <v>99</v>
      </c>
      <c r="E1109" s="384">
        <v>39887</v>
      </c>
      <c r="F1109" s="378">
        <f t="shared" si="89"/>
        <v>9</v>
      </c>
      <c r="G1109" s="378" t="str">
        <f t="shared" si="90"/>
        <v>9 Years</v>
      </c>
      <c r="H1109" s="385" t="s">
        <v>67</v>
      </c>
    </row>
    <row r="1110" spans="1:8">
      <c r="A1110" s="136">
        <f t="shared" si="92"/>
        <v>1106</v>
      </c>
      <c r="B1110" s="136" t="str">
        <f t="shared" si="91"/>
        <v>1106:Verulam</v>
      </c>
      <c r="C1110" s="382" t="s">
        <v>1501</v>
      </c>
      <c r="D1110" s="383" t="s">
        <v>99</v>
      </c>
      <c r="E1110" s="384">
        <v>39940</v>
      </c>
      <c r="F1110" s="378">
        <f t="shared" si="89"/>
        <v>9</v>
      </c>
      <c r="G1110" s="378" t="str">
        <f t="shared" si="90"/>
        <v>9 Years</v>
      </c>
      <c r="H1110" s="385" t="s">
        <v>67</v>
      </c>
    </row>
    <row r="1111" spans="1:8">
      <c r="A1111" s="136">
        <f t="shared" si="92"/>
        <v>1107</v>
      </c>
      <c r="B1111" s="136" t="str">
        <f t="shared" si="91"/>
        <v>1107:Verulam</v>
      </c>
      <c r="C1111" s="382" t="s">
        <v>1502</v>
      </c>
      <c r="D1111" s="383" t="s">
        <v>123</v>
      </c>
      <c r="E1111" s="384">
        <v>38574</v>
      </c>
      <c r="F1111" s="378">
        <f t="shared" si="89"/>
        <v>12</v>
      </c>
      <c r="G1111" s="378" t="str">
        <f t="shared" si="90"/>
        <v>Under 13s</v>
      </c>
      <c r="H1111" s="385" t="s">
        <v>67</v>
      </c>
    </row>
    <row r="1112" spans="1:8">
      <c r="A1112" s="136">
        <f t="shared" si="92"/>
        <v>1108</v>
      </c>
      <c r="B1112" s="136" t="str">
        <f t="shared" si="91"/>
        <v>1108:Verulam</v>
      </c>
      <c r="C1112" s="382" t="s">
        <v>1503</v>
      </c>
      <c r="D1112" s="383" t="s">
        <v>123</v>
      </c>
      <c r="E1112" s="384">
        <v>38610</v>
      </c>
      <c r="F1112" s="378">
        <f t="shared" si="89"/>
        <v>12</v>
      </c>
      <c r="G1112" s="378" t="str">
        <f t="shared" si="90"/>
        <v>Under 13s</v>
      </c>
      <c r="H1112" s="385" t="s">
        <v>67</v>
      </c>
    </row>
    <row r="1113" spans="1:8">
      <c r="A1113" s="136">
        <f t="shared" si="92"/>
        <v>1109</v>
      </c>
      <c r="B1113" s="136" t="str">
        <f t="shared" si="91"/>
        <v>1109:Verulam</v>
      </c>
      <c r="C1113" s="382" t="s">
        <v>1504</v>
      </c>
      <c r="D1113" s="383" t="s">
        <v>123</v>
      </c>
      <c r="E1113" s="384">
        <v>38677</v>
      </c>
      <c r="F1113" s="378">
        <f t="shared" si="89"/>
        <v>12</v>
      </c>
      <c r="G1113" s="378" t="str">
        <f t="shared" si="90"/>
        <v>Under 13s</v>
      </c>
      <c r="H1113" s="385" t="s">
        <v>67</v>
      </c>
    </row>
    <row r="1114" spans="1:8">
      <c r="A1114" s="136">
        <f t="shared" si="92"/>
        <v>1110</v>
      </c>
      <c r="B1114" s="136" t="str">
        <f t="shared" si="91"/>
        <v>1110:Verulam</v>
      </c>
      <c r="C1114" s="382" t="s">
        <v>1505</v>
      </c>
      <c r="D1114" s="383" t="s">
        <v>123</v>
      </c>
      <c r="E1114" s="384">
        <v>38685</v>
      </c>
      <c r="F1114" s="378">
        <f t="shared" si="89"/>
        <v>12</v>
      </c>
      <c r="G1114" s="378" t="str">
        <f t="shared" si="90"/>
        <v>Under 13s</v>
      </c>
      <c r="H1114" s="385" t="s">
        <v>67</v>
      </c>
    </row>
    <row r="1115" spans="1:8">
      <c r="A1115" s="136">
        <f t="shared" si="92"/>
        <v>1111</v>
      </c>
      <c r="B1115" s="136" t="str">
        <f t="shared" si="91"/>
        <v>1111:Verulam</v>
      </c>
      <c r="C1115" s="382" t="s">
        <v>1506</v>
      </c>
      <c r="D1115" s="383" t="s">
        <v>123</v>
      </c>
      <c r="E1115" s="384">
        <v>38724</v>
      </c>
      <c r="F1115" s="378">
        <f t="shared" si="89"/>
        <v>12</v>
      </c>
      <c r="G1115" s="378" t="str">
        <f t="shared" si="90"/>
        <v>Under 13s</v>
      </c>
      <c r="H1115" s="385" t="s">
        <v>67</v>
      </c>
    </row>
    <row r="1116" spans="1:8">
      <c r="A1116" s="136">
        <f t="shared" si="92"/>
        <v>1112</v>
      </c>
      <c r="B1116" s="136" t="str">
        <f t="shared" si="91"/>
        <v>1112:Verulam</v>
      </c>
      <c r="C1116" s="382" t="s">
        <v>1507</v>
      </c>
      <c r="D1116" s="383" t="s">
        <v>123</v>
      </c>
      <c r="E1116" s="384">
        <v>38765</v>
      </c>
      <c r="F1116" s="378">
        <f t="shared" si="89"/>
        <v>12</v>
      </c>
      <c r="G1116" s="378" t="str">
        <f t="shared" si="90"/>
        <v>Under 13s</v>
      </c>
      <c r="H1116" s="385" t="s">
        <v>67</v>
      </c>
    </row>
    <row r="1117" spans="1:8">
      <c r="A1117" s="136">
        <f t="shared" si="92"/>
        <v>1113</v>
      </c>
      <c r="B1117" s="136" t="str">
        <f t="shared" si="91"/>
        <v>1113:Verulam</v>
      </c>
      <c r="C1117" s="382" t="s">
        <v>1508</v>
      </c>
      <c r="D1117" s="383" t="s">
        <v>123</v>
      </c>
      <c r="E1117" s="384">
        <v>38770</v>
      </c>
      <c r="F1117" s="378">
        <f t="shared" si="89"/>
        <v>12</v>
      </c>
      <c r="G1117" s="378" t="str">
        <f t="shared" si="90"/>
        <v>Under 13s</v>
      </c>
      <c r="H1117" s="385" t="s">
        <v>67</v>
      </c>
    </row>
    <row r="1118" spans="1:8">
      <c r="A1118" s="136">
        <f t="shared" si="92"/>
        <v>1114</v>
      </c>
      <c r="B1118" s="136" t="str">
        <f t="shared" si="91"/>
        <v>1114:Verulam</v>
      </c>
      <c r="C1118" s="382" t="s">
        <v>1509</v>
      </c>
      <c r="D1118" s="383" t="s">
        <v>123</v>
      </c>
      <c r="E1118" s="384">
        <v>38803</v>
      </c>
      <c r="F1118" s="378">
        <f t="shared" si="89"/>
        <v>12</v>
      </c>
      <c r="G1118" s="378" t="str">
        <f t="shared" si="90"/>
        <v>Under 13s</v>
      </c>
      <c r="H1118" s="385" t="s">
        <v>67</v>
      </c>
    </row>
    <row r="1119" spans="1:8">
      <c r="A1119" s="136">
        <f t="shared" si="92"/>
        <v>1115</v>
      </c>
      <c r="B1119" s="136" t="str">
        <f t="shared" si="91"/>
        <v>1115:Verulam</v>
      </c>
      <c r="C1119" s="382" t="s">
        <v>1510</v>
      </c>
      <c r="D1119" s="383" t="s">
        <v>123</v>
      </c>
      <c r="E1119" s="384">
        <v>38816</v>
      </c>
      <c r="F1119" s="378">
        <f t="shared" si="89"/>
        <v>12</v>
      </c>
      <c r="G1119" s="378" t="str">
        <f t="shared" si="90"/>
        <v>Under 13s</v>
      </c>
      <c r="H1119" s="385" t="s">
        <v>67</v>
      </c>
    </row>
    <row r="1120" spans="1:8">
      <c r="A1120" s="136">
        <f t="shared" si="92"/>
        <v>1116</v>
      </c>
      <c r="B1120" s="136" t="str">
        <f t="shared" si="91"/>
        <v>1116:Verulam</v>
      </c>
      <c r="C1120" s="382" t="s">
        <v>1511</v>
      </c>
      <c r="D1120" s="383" t="s">
        <v>123</v>
      </c>
      <c r="E1120" s="384">
        <v>38881</v>
      </c>
      <c r="F1120" s="378">
        <f t="shared" si="89"/>
        <v>12</v>
      </c>
      <c r="G1120" s="378" t="str">
        <f t="shared" si="90"/>
        <v>Under 13s</v>
      </c>
      <c r="H1120" s="385" t="s">
        <v>67</v>
      </c>
    </row>
    <row r="1121" spans="1:8">
      <c r="A1121" s="136">
        <f t="shared" si="92"/>
        <v>1117</v>
      </c>
      <c r="B1121" s="136" t="str">
        <f t="shared" si="91"/>
        <v>1117:Verulam</v>
      </c>
      <c r="C1121" s="382" t="s">
        <v>1512</v>
      </c>
      <c r="D1121" s="383" t="s">
        <v>123</v>
      </c>
      <c r="E1121" s="384">
        <v>38918</v>
      </c>
      <c r="F1121" s="378">
        <f t="shared" si="89"/>
        <v>11</v>
      </c>
      <c r="G1121" s="378" t="str">
        <f t="shared" si="90"/>
        <v>Under 12s</v>
      </c>
      <c r="H1121" s="385" t="s">
        <v>67</v>
      </c>
    </row>
    <row r="1122" spans="1:8">
      <c r="A1122" s="136">
        <f t="shared" si="92"/>
        <v>1118</v>
      </c>
      <c r="B1122" s="136" t="str">
        <f t="shared" si="91"/>
        <v>1118:Verulam</v>
      </c>
      <c r="C1122" s="382" t="s">
        <v>1513</v>
      </c>
      <c r="D1122" s="383" t="s">
        <v>123</v>
      </c>
      <c r="E1122" s="384">
        <v>38923</v>
      </c>
      <c r="F1122" s="378">
        <f t="shared" si="89"/>
        <v>11</v>
      </c>
      <c r="G1122" s="378" t="str">
        <f t="shared" si="90"/>
        <v>Under 12s</v>
      </c>
      <c r="H1122" s="385" t="s">
        <v>67</v>
      </c>
    </row>
    <row r="1123" spans="1:8">
      <c r="A1123" s="136">
        <f t="shared" si="92"/>
        <v>1119</v>
      </c>
      <c r="B1123" s="136" t="str">
        <f t="shared" si="91"/>
        <v>1119:Verulam</v>
      </c>
      <c r="C1123" s="382" t="s">
        <v>1514</v>
      </c>
      <c r="D1123" s="383" t="s">
        <v>123</v>
      </c>
      <c r="E1123" s="384">
        <v>38943</v>
      </c>
      <c r="F1123" s="378">
        <f t="shared" si="89"/>
        <v>11</v>
      </c>
      <c r="G1123" s="378" t="str">
        <f t="shared" si="90"/>
        <v>Under 12s</v>
      </c>
      <c r="H1123" s="385" t="s">
        <v>67</v>
      </c>
    </row>
    <row r="1124" spans="1:8">
      <c r="A1124" s="136">
        <f t="shared" si="92"/>
        <v>1120</v>
      </c>
      <c r="B1124" s="136" t="str">
        <f t="shared" si="91"/>
        <v>1120:Verulam</v>
      </c>
      <c r="C1124" s="382" t="s">
        <v>1515</v>
      </c>
      <c r="D1124" s="383" t="s">
        <v>123</v>
      </c>
      <c r="E1124" s="384">
        <v>38959</v>
      </c>
      <c r="F1124" s="378">
        <f t="shared" si="89"/>
        <v>11</v>
      </c>
      <c r="G1124" s="378" t="str">
        <f t="shared" si="90"/>
        <v>Under 12s</v>
      </c>
      <c r="H1124" s="385" t="s">
        <v>67</v>
      </c>
    </row>
    <row r="1125" spans="1:8">
      <c r="A1125" s="136">
        <f t="shared" si="92"/>
        <v>1121</v>
      </c>
      <c r="B1125" s="136" t="str">
        <f t="shared" si="91"/>
        <v>1121:Verulam</v>
      </c>
      <c r="C1125" s="382" t="s">
        <v>1516</v>
      </c>
      <c r="D1125" s="383" t="s">
        <v>123</v>
      </c>
      <c r="E1125" s="384">
        <v>39008</v>
      </c>
      <c r="F1125" s="378">
        <f t="shared" ref="F1125:F1188" si="93">IF(TRIM(E1125)="",0,IF(AgeAtDate=0,0,IF(E1125=0,0,IF(COUNTBLANK(E1125)=1,"",DATEDIF(E1125,AgeAtDate,"y")))))</f>
        <v>11</v>
      </c>
      <c r="G1125" s="378" t="str">
        <f t="shared" ref="G1125:G1188" si="94">IF(ISBLANK(E1125),"",IF(HSL_Format="Majors",IF(F1125 &lt; 9, "To Young", IF(F1125 &gt; 15, VLOOKUP(99,MajorsAGRev, 2,0),VLOOKUP(F1125,MajorsAGRev, 2,0))), IF(F1125 &lt; 9, "To Young", IF(F1125&gt;12, "To Old", VLOOKUP(F1125,PeanutsAGRev,2,0)))))</f>
        <v>Under 12s</v>
      </c>
      <c r="H1125" s="385" t="s">
        <v>67</v>
      </c>
    </row>
    <row r="1126" spans="1:8">
      <c r="A1126" s="136">
        <f t="shared" si="92"/>
        <v>1122</v>
      </c>
      <c r="B1126" s="136" t="str">
        <f t="shared" si="91"/>
        <v>1122:Verulam</v>
      </c>
      <c r="C1126" s="382" t="s">
        <v>1517</v>
      </c>
      <c r="D1126" s="383" t="s">
        <v>123</v>
      </c>
      <c r="E1126" s="384">
        <v>39022</v>
      </c>
      <c r="F1126" s="378">
        <f t="shared" si="93"/>
        <v>11</v>
      </c>
      <c r="G1126" s="378" t="str">
        <f t="shared" si="94"/>
        <v>Under 12s</v>
      </c>
      <c r="H1126" s="385" t="s">
        <v>67</v>
      </c>
    </row>
    <row r="1127" spans="1:8">
      <c r="A1127" s="136">
        <f t="shared" si="92"/>
        <v>1123</v>
      </c>
      <c r="B1127" s="136" t="str">
        <f t="shared" si="91"/>
        <v>1123:Verulam</v>
      </c>
      <c r="C1127" s="382" t="s">
        <v>1518</v>
      </c>
      <c r="D1127" s="383" t="s">
        <v>123</v>
      </c>
      <c r="E1127" s="384">
        <v>39024</v>
      </c>
      <c r="F1127" s="378">
        <f t="shared" si="93"/>
        <v>11</v>
      </c>
      <c r="G1127" s="378" t="str">
        <f t="shared" si="94"/>
        <v>Under 12s</v>
      </c>
      <c r="H1127" s="385" t="s">
        <v>67</v>
      </c>
    </row>
    <row r="1128" spans="1:8">
      <c r="A1128" s="136">
        <f t="shared" si="92"/>
        <v>1124</v>
      </c>
      <c r="B1128" s="136" t="str">
        <f t="shared" si="91"/>
        <v>1124:Verulam</v>
      </c>
      <c r="C1128" s="382" t="s">
        <v>1519</v>
      </c>
      <c r="D1128" s="383" t="s">
        <v>123</v>
      </c>
      <c r="E1128" s="384">
        <v>39058</v>
      </c>
      <c r="F1128" s="378">
        <f t="shared" si="93"/>
        <v>11</v>
      </c>
      <c r="G1128" s="378" t="str">
        <f t="shared" si="94"/>
        <v>Under 12s</v>
      </c>
      <c r="H1128" s="385" t="s">
        <v>67</v>
      </c>
    </row>
    <row r="1129" spans="1:8">
      <c r="A1129" s="136">
        <f t="shared" si="92"/>
        <v>1125</v>
      </c>
      <c r="B1129" s="136" t="str">
        <f t="shared" si="91"/>
        <v>1125:Verulam</v>
      </c>
      <c r="C1129" s="382" t="s">
        <v>1520</v>
      </c>
      <c r="D1129" s="383" t="s">
        <v>123</v>
      </c>
      <c r="E1129" s="384">
        <v>39061</v>
      </c>
      <c r="F1129" s="378">
        <f t="shared" si="93"/>
        <v>11</v>
      </c>
      <c r="G1129" s="378" t="str">
        <f t="shared" si="94"/>
        <v>Under 12s</v>
      </c>
      <c r="H1129" s="385" t="s">
        <v>67</v>
      </c>
    </row>
    <row r="1130" spans="1:8">
      <c r="A1130" s="136">
        <f t="shared" si="92"/>
        <v>1126</v>
      </c>
      <c r="B1130" s="136" t="str">
        <f t="shared" si="91"/>
        <v>1126:Verulam</v>
      </c>
      <c r="C1130" s="382" t="s">
        <v>1521</v>
      </c>
      <c r="D1130" s="383" t="s">
        <v>123</v>
      </c>
      <c r="E1130" s="384">
        <v>39088</v>
      </c>
      <c r="F1130" s="378">
        <f t="shared" si="93"/>
        <v>11</v>
      </c>
      <c r="G1130" s="378" t="str">
        <f t="shared" si="94"/>
        <v>Under 12s</v>
      </c>
      <c r="H1130" s="385" t="s">
        <v>67</v>
      </c>
    </row>
    <row r="1131" spans="1:8">
      <c r="A1131" s="136">
        <f t="shared" si="92"/>
        <v>1127</v>
      </c>
      <c r="B1131" s="136" t="str">
        <f t="shared" si="91"/>
        <v>1127:Verulam</v>
      </c>
      <c r="C1131" s="382" t="s">
        <v>1522</v>
      </c>
      <c r="D1131" s="383" t="s">
        <v>123</v>
      </c>
      <c r="E1131" s="384">
        <v>39091</v>
      </c>
      <c r="F1131" s="378">
        <f t="shared" si="93"/>
        <v>11</v>
      </c>
      <c r="G1131" s="378" t="str">
        <f t="shared" si="94"/>
        <v>Under 12s</v>
      </c>
      <c r="H1131" s="385" t="s">
        <v>67</v>
      </c>
    </row>
    <row r="1132" spans="1:8">
      <c r="A1132" s="136">
        <f t="shared" si="92"/>
        <v>1128</v>
      </c>
      <c r="B1132" s="136" t="str">
        <f t="shared" si="91"/>
        <v>1128:Verulam</v>
      </c>
      <c r="C1132" s="382" t="s">
        <v>1523</v>
      </c>
      <c r="D1132" s="383" t="s">
        <v>123</v>
      </c>
      <c r="E1132" s="384">
        <v>39152</v>
      </c>
      <c r="F1132" s="378">
        <f t="shared" si="93"/>
        <v>11</v>
      </c>
      <c r="G1132" s="378" t="str">
        <f t="shared" si="94"/>
        <v>Under 12s</v>
      </c>
      <c r="H1132" s="385" t="s">
        <v>67</v>
      </c>
    </row>
    <row r="1133" spans="1:8">
      <c r="A1133" s="136">
        <f t="shared" si="92"/>
        <v>1129</v>
      </c>
      <c r="B1133" s="136" t="str">
        <f t="shared" si="91"/>
        <v>1129:Verulam</v>
      </c>
      <c r="C1133" s="382" t="s">
        <v>1524</v>
      </c>
      <c r="D1133" s="383" t="s">
        <v>123</v>
      </c>
      <c r="E1133" s="384">
        <v>39168</v>
      </c>
      <c r="F1133" s="378">
        <f t="shared" si="93"/>
        <v>11</v>
      </c>
      <c r="G1133" s="378" t="str">
        <f t="shared" si="94"/>
        <v>Under 12s</v>
      </c>
      <c r="H1133" s="385" t="s">
        <v>67</v>
      </c>
    </row>
    <row r="1134" spans="1:8">
      <c r="A1134" s="136">
        <f t="shared" si="92"/>
        <v>1130</v>
      </c>
      <c r="B1134" s="136" t="str">
        <f t="shared" si="91"/>
        <v>1130:Verulam</v>
      </c>
      <c r="C1134" s="382" t="s">
        <v>1525</v>
      </c>
      <c r="D1134" s="383" t="s">
        <v>123</v>
      </c>
      <c r="E1134" s="384">
        <v>39179</v>
      </c>
      <c r="F1134" s="378">
        <f t="shared" si="93"/>
        <v>11</v>
      </c>
      <c r="G1134" s="378" t="str">
        <f t="shared" si="94"/>
        <v>Under 12s</v>
      </c>
      <c r="H1134" s="385" t="s">
        <v>67</v>
      </c>
    </row>
    <row r="1135" spans="1:8">
      <c r="A1135" s="136">
        <f t="shared" si="92"/>
        <v>1131</v>
      </c>
      <c r="B1135" s="136" t="str">
        <f t="shared" si="91"/>
        <v>1131:Verulam</v>
      </c>
      <c r="C1135" s="382" t="s">
        <v>1526</v>
      </c>
      <c r="D1135" s="383" t="s">
        <v>123</v>
      </c>
      <c r="E1135" s="384">
        <v>39214</v>
      </c>
      <c r="F1135" s="378">
        <f t="shared" si="93"/>
        <v>11</v>
      </c>
      <c r="G1135" s="378" t="str">
        <f t="shared" si="94"/>
        <v>Under 12s</v>
      </c>
      <c r="H1135" s="385" t="s">
        <v>67</v>
      </c>
    </row>
    <row r="1136" spans="1:8">
      <c r="A1136" s="136">
        <f t="shared" si="92"/>
        <v>1132</v>
      </c>
      <c r="B1136" s="136" t="str">
        <f t="shared" si="91"/>
        <v>1132:Verulam</v>
      </c>
      <c r="C1136" s="382" t="s">
        <v>1527</v>
      </c>
      <c r="D1136" s="383" t="s">
        <v>123</v>
      </c>
      <c r="E1136" s="384">
        <v>39215</v>
      </c>
      <c r="F1136" s="378">
        <f t="shared" si="93"/>
        <v>11</v>
      </c>
      <c r="G1136" s="378" t="str">
        <f t="shared" si="94"/>
        <v>Under 12s</v>
      </c>
      <c r="H1136" s="385" t="s">
        <v>67</v>
      </c>
    </row>
    <row r="1137" spans="1:8">
      <c r="A1137" s="136">
        <f t="shared" si="92"/>
        <v>1133</v>
      </c>
      <c r="B1137" s="136" t="str">
        <f t="shared" si="91"/>
        <v>1133:Verulam</v>
      </c>
      <c r="C1137" s="382" t="s">
        <v>1528</v>
      </c>
      <c r="D1137" s="383" t="s">
        <v>123</v>
      </c>
      <c r="E1137" s="384">
        <v>39220</v>
      </c>
      <c r="F1137" s="378">
        <f t="shared" si="93"/>
        <v>11</v>
      </c>
      <c r="G1137" s="378" t="str">
        <f t="shared" si="94"/>
        <v>Under 12s</v>
      </c>
      <c r="H1137" s="385" t="s">
        <v>67</v>
      </c>
    </row>
    <row r="1138" spans="1:8">
      <c r="A1138" s="136">
        <f t="shared" si="92"/>
        <v>1134</v>
      </c>
      <c r="B1138" s="136" t="str">
        <f t="shared" si="91"/>
        <v>1134:Verulam</v>
      </c>
      <c r="C1138" s="382" t="s">
        <v>1529</v>
      </c>
      <c r="D1138" s="383" t="s">
        <v>123</v>
      </c>
      <c r="E1138" s="384">
        <v>39269</v>
      </c>
      <c r="F1138" s="378">
        <f t="shared" si="93"/>
        <v>10</v>
      </c>
      <c r="G1138" s="378" t="str">
        <f t="shared" si="94"/>
        <v>Under 11s</v>
      </c>
      <c r="H1138" s="385" t="s">
        <v>67</v>
      </c>
    </row>
    <row r="1139" spans="1:8">
      <c r="A1139" s="136">
        <f t="shared" si="92"/>
        <v>1135</v>
      </c>
      <c r="B1139" s="136" t="str">
        <f t="shared" si="91"/>
        <v>1135:Verulam</v>
      </c>
      <c r="C1139" s="382" t="s">
        <v>1530</v>
      </c>
      <c r="D1139" s="383" t="s">
        <v>123</v>
      </c>
      <c r="E1139" s="384">
        <v>39275</v>
      </c>
      <c r="F1139" s="378">
        <f t="shared" si="93"/>
        <v>10</v>
      </c>
      <c r="G1139" s="378" t="str">
        <f t="shared" si="94"/>
        <v>Under 11s</v>
      </c>
      <c r="H1139" s="385" t="s">
        <v>67</v>
      </c>
    </row>
    <row r="1140" spans="1:8">
      <c r="A1140" s="136">
        <f t="shared" si="92"/>
        <v>1136</v>
      </c>
      <c r="B1140" s="136" t="str">
        <f t="shared" si="91"/>
        <v>1136:Verulam</v>
      </c>
      <c r="C1140" s="382" t="s">
        <v>1531</v>
      </c>
      <c r="D1140" s="383" t="s">
        <v>123</v>
      </c>
      <c r="E1140" s="384">
        <v>39294</v>
      </c>
      <c r="F1140" s="378">
        <f t="shared" si="93"/>
        <v>10</v>
      </c>
      <c r="G1140" s="378" t="str">
        <f t="shared" si="94"/>
        <v>Under 11s</v>
      </c>
      <c r="H1140" s="385" t="s">
        <v>67</v>
      </c>
    </row>
    <row r="1141" spans="1:8">
      <c r="A1141" s="136">
        <f t="shared" si="92"/>
        <v>1137</v>
      </c>
      <c r="B1141" s="136" t="str">
        <f t="shared" si="91"/>
        <v>1137:Verulam</v>
      </c>
      <c r="C1141" s="382" t="s">
        <v>1532</v>
      </c>
      <c r="D1141" s="383" t="s">
        <v>123</v>
      </c>
      <c r="E1141" s="384">
        <v>39346</v>
      </c>
      <c r="F1141" s="378">
        <f t="shared" si="93"/>
        <v>10</v>
      </c>
      <c r="G1141" s="378" t="str">
        <f t="shared" si="94"/>
        <v>Under 11s</v>
      </c>
      <c r="H1141" s="385" t="s">
        <v>67</v>
      </c>
    </row>
    <row r="1142" spans="1:8">
      <c r="A1142" s="136">
        <f t="shared" si="92"/>
        <v>1138</v>
      </c>
      <c r="B1142" s="136" t="str">
        <f t="shared" si="91"/>
        <v>1138:Verulam</v>
      </c>
      <c r="C1142" s="382" t="s">
        <v>1533</v>
      </c>
      <c r="D1142" s="383" t="s">
        <v>123</v>
      </c>
      <c r="E1142" s="384">
        <v>39359</v>
      </c>
      <c r="F1142" s="378">
        <f t="shared" si="93"/>
        <v>10</v>
      </c>
      <c r="G1142" s="378" t="str">
        <f t="shared" si="94"/>
        <v>Under 11s</v>
      </c>
      <c r="H1142" s="385" t="s">
        <v>67</v>
      </c>
    </row>
    <row r="1143" spans="1:8">
      <c r="A1143" s="136">
        <f t="shared" si="92"/>
        <v>1139</v>
      </c>
      <c r="B1143" s="136" t="str">
        <f t="shared" si="91"/>
        <v>1139:Verulam</v>
      </c>
      <c r="C1143" s="382" t="s">
        <v>1534</v>
      </c>
      <c r="D1143" s="383" t="s">
        <v>123</v>
      </c>
      <c r="E1143" s="384">
        <v>39361</v>
      </c>
      <c r="F1143" s="378">
        <f t="shared" si="93"/>
        <v>10</v>
      </c>
      <c r="G1143" s="378" t="str">
        <f t="shared" si="94"/>
        <v>Under 11s</v>
      </c>
      <c r="H1143" s="385" t="s">
        <v>67</v>
      </c>
    </row>
    <row r="1144" spans="1:8">
      <c r="A1144" s="136">
        <f t="shared" si="92"/>
        <v>1140</v>
      </c>
      <c r="B1144" s="136" t="str">
        <f t="shared" si="91"/>
        <v>1140:Verulam</v>
      </c>
      <c r="C1144" s="382" t="s">
        <v>1535</v>
      </c>
      <c r="D1144" s="383" t="s">
        <v>123</v>
      </c>
      <c r="E1144" s="384">
        <v>39490</v>
      </c>
      <c r="F1144" s="378">
        <f t="shared" si="93"/>
        <v>10</v>
      </c>
      <c r="G1144" s="378" t="str">
        <f t="shared" si="94"/>
        <v>Under 11s</v>
      </c>
      <c r="H1144" s="385" t="s">
        <v>67</v>
      </c>
    </row>
    <row r="1145" spans="1:8">
      <c r="A1145" s="136">
        <f t="shared" si="92"/>
        <v>1141</v>
      </c>
      <c r="B1145" s="136" t="str">
        <f t="shared" si="91"/>
        <v>1141:Verulam</v>
      </c>
      <c r="C1145" s="382" t="s">
        <v>1536</v>
      </c>
      <c r="D1145" s="383" t="s">
        <v>123</v>
      </c>
      <c r="E1145" s="384">
        <v>39511</v>
      </c>
      <c r="F1145" s="378">
        <f t="shared" si="93"/>
        <v>10</v>
      </c>
      <c r="G1145" s="378" t="str">
        <f t="shared" si="94"/>
        <v>Under 11s</v>
      </c>
      <c r="H1145" s="385" t="s">
        <v>67</v>
      </c>
    </row>
    <row r="1146" spans="1:8">
      <c r="A1146" s="136">
        <f t="shared" si="92"/>
        <v>1142</v>
      </c>
      <c r="B1146" s="136" t="str">
        <f t="shared" si="91"/>
        <v>1142:Verulam</v>
      </c>
      <c r="C1146" s="382" t="s">
        <v>1537</v>
      </c>
      <c r="D1146" s="383" t="s">
        <v>123</v>
      </c>
      <c r="E1146" s="384">
        <v>39524</v>
      </c>
      <c r="F1146" s="378">
        <f t="shared" si="93"/>
        <v>10</v>
      </c>
      <c r="G1146" s="378" t="str">
        <f t="shared" si="94"/>
        <v>Under 11s</v>
      </c>
      <c r="H1146" s="385" t="s">
        <v>67</v>
      </c>
    </row>
    <row r="1147" spans="1:8">
      <c r="A1147" s="136">
        <f t="shared" si="92"/>
        <v>1143</v>
      </c>
      <c r="B1147" s="136" t="str">
        <f t="shared" si="91"/>
        <v>1143:Verulam</v>
      </c>
      <c r="C1147" s="382" t="s">
        <v>1538</v>
      </c>
      <c r="D1147" s="383" t="s">
        <v>123</v>
      </c>
      <c r="E1147" s="384">
        <v>39542</v>
      </c>
      <c r="F1147" s="378">
        <f t="shared" si="93"/>
        <v>10</v>
      </c>
      <c r="G1147" s="378" t="str">
        <f t="shared" si="94"/>
        <v>Under 11s</v>
      </c>
      <c r="H1147" s="385" t="s">
        <v>67</v>
      </c>
    </row>
    <row r="1148" spans="1:8">
      <c r="A1148" s="136">
        <f t="shared" si="92"/>
        <v>1144</v>
      </c>
      <c r="B1148" s="136" t="str">
        <f t="shared" si="91"/>
        <v>1144:Verulam</v>
      </c>
      <c r="C1148" s="382" t="s">
        <v>1539</v>
      </c>
      <c r="D1148" s="383" t="s">
        <v>123</v>
      </c>
      <c r="E1148" s="384">
        <v>39623</v>
      </c>
      <c r="F1148" s="378">
        <f t="shared" si="93"/>
        <v>10</v>
      </c>
      <c r="G1148" s="378" t="str">
        <f t="shared" si="94"/>
        <v>Under 11s</v>
      </c>
      <c r="H1148" s="385" t="s">
        <v>67</v>
      </c>
    </row>
    <row r="1149" spans="1:8">
      <c r="A1149" s="136">
        <f t="shared" si="92"/>
        <v>1145</v>
      </c>
      <c r="B1149" s="136" t="str">
        <f t="shared" si="91"/>
        <v>1145:Verulam</v>
      </c>
      <c r="C1149" s="382" t="s">
        <v>1540</v>
      </c>
      <c r="D1149" s="383" t="s">
        <v>123</v>
      </c>
      <c r="E1149" s="384">
        <v>39632</v>
      </c>
      <c r="F1149" s="378">
        <f t="shared" si="93"/>
        <v>9</v>
      </c>
      <c r="G1149" s="378" t="str">
        <f t="shared" si="94"/>
        <v>9 Years</v>
      </c>
      <c r="H1149" s="385" t="s">
        <v>67</v>
      </c>
    </row>
    <row r="1150" spans="1:8">
      <c r="A1150" s="136">
        <f t="shared" si="92"/>
        <v>1146</v>
      </c>
      <c r="B1150" s="136" t="str">
        <f t="shared" si="91"/>
        <v>1146:Verulam</v>
      </c>
      <c r="C1150" s="382" t="s">
        <v>1541</v>
      </c>
      <c r="D1150" s="383" t="s">
        <v>123</v>
      </c>
      <c r="E1150" s="384">
        <v>39638</v>
      </c>
      <c r="F1150" s="378">
        <f t="shared" si="93"/>
        <v>9</v>
      </c>
      <c r="G1150" s="378" t="str">
        <f t="shared" si="94"/>
        <v>9 Years</v>
      </c>
      <c r="H1150" s="385" t="s">
        <v>67</v>
      </c>
    </row>
    <row r="1151" spans="1:8">
      <c r="A1151" s="136">
        <f t="shared" si="92"/>
        <v>1147</v>
      </c>
      <c r="B1151" s="136" t="str">
        <f t="shared" si="91"/>
        <v>1147:Verulam</v>
      </c>
      <c r="C1151" s="382" t="s">
        <v>1542</v>
      </c>
      <c r="D1151" s="383" t="s">
        <v>123</v>
      </c>
      <c r="E1151" s="384">
        <v>39645</v>
      </c>
      <c r="F1151" s="378">
        <f t="shared" si="93"/>
        <v>9</v>
      </c>
      <c r="G1151" s="378" t="str">
        <f t="shared" si="94"/>
        <v>9 Years</v>
      </c>
      <c r="H1151" s="385" t="s">
        <v>67</v>
      </c>
    </row>
    <row r="1152" spans="1:8">
      <c r="A1152" s="136">
        <f t="shared" si="92"/>
        <v>1148</v>
      </c>
      <c r="B1152" s="136" t="str">
        <f t="shared" si="91"/>
        <v>1148:Verulam</v>
      </c>
      <c r="C1152" s="382" t="s">
        <v>1543</v>
      </c>
      <c r="D1152" s="383" t="s">
        <v>123</v>
      </c>
      <c r="E1152" s="384">
        <v>39745</v>
      </c>
      <c r="F1152" s="378">
        <f t="shared" si="93"/>
        <v>9</v>
      </c>
      <c r="G1152" s="378" t="str">
        <f t="shared" si="94"/>
        <v>9 Years</v>
      </c>
      <c r="H1152" s="385" t="s">
        <v>67</v>
      </c>
    </row>
    <row r="1153" spans="1:8">
      <c r="A1153" s="136">
        <f t="shared" si="92"/>
        <v>1149</v>
      </c>
      <c r="B1153" s="136" t="str">
        <f t="shared" si="91"/>
        <v>1149:Verulam</v>
      </c>
      <c r="C1153" s="382" t="s">
        <v>1544</v>
      </c>
      <c r="D1153" s="383" t="s">
        <v>123</v>
      </c>
      <c r="E1153" s="384">
        <v>39747</v>
      </c>
      <c r="F1153" s="378">
        <f t="shared" si="93"/>
        <v>9</v>
      </c>
      <c r="G1153" s="378" t="str">
        <f t="shared" si="94"/>
        <v>9 Years</v>
      </c>
      <c r="H1153" s="385" t="s">
        <v>67</v>
      </c>
    </row>
    <row r="1154" spans="1:8">
      <c r="A1154" s="136">
        <f t="shared" si="92"/>
        <v>1150</v>
      </c>
      <c r="B1154" s="136" t="str">
        <f t="shared" si="91"/>
        <v>1150:Verulam</v>
      </c>
      <c r="C1154" s="382" t="s">
        <v>1545</v>
      </c>
      <c r="D1154" s="383" t="s">
        <v>123</v>
      </c>
      <c r="E1154" s="384">
        <v>39754</v>
      </c>
      <c r="F1154" s="378">
        <f t="shared" si="93"/>
        <v>9</v>
      </c>
      <c r="G1154" s="378" t="str">
        <f t="shared" si="94"/>
        <v>9 Years</v>
      </c>
      <c r="H1154" s="385" t="s">
        <v>67</v>
      </c>
    </row>
    <row r="1155" spans="1:8">
      <c r="A1155" s="136">
        <f t="shared" si="92"/>
        <v>1151</v>
      </c>
      <c r="B1155" s="136" t="str">
        <f t="shared" si="91"/>
        <v>1151:Verulam</v>
      </c>
      <c r="C1155" s="382" t="s">
        <v>1546</v>
      </c>
      <c r="D1155" s="383" t="s">
        <v>123</v>
      </c>
      <c r="E1155" s="384">
        <v>39755</v>
      </c>
      <c r="F1155" s="378">
        <f t="shared" si="93"/>
        <v>9</v>
      </c>
      <c r="G1155" s="378" t="str">
        <f t="shared" si="94"/>
        <v>9 Years</v>
      </c>
      <c r="H1155" s="385" t="s">
        <v>67</v>
      </c>
    </row>
    <row r="1156" spans="1:8">
      <c r="A1156" s="136">
        <f t="shared" si="92"/>
        <v>1152</v>
      </c>
      <c r="B1156" s="136" t="str">
        <f t="shared" si="91"/>
        <v>1152:Verulam</v>
      </c>
      <c r="C1156" s="382" t="s">
        <v>1547</v>
      </c>
      <c r="D1156" s="383" t="s">
        <v>123</v>
      </c>
      <c r="E1156" s="384">
        <v>39802</v>
      </c>
      <c r="F1156" s="378">
        <f t="shared" si="93"/>
        <v>9</v>
      </c>
      <c r="G1156" s="378" t="str">
        <f t="shared" si="94"/>
        <v>9 Years</v>
      </c>
      <c r="H1156" s="385" t="s">
        <v>67</v>
      </c>
    </row>
    <row r="1157" spans="1:8">
      <c r="A1157" s="136">
        <f t="shared" si="92"/>
        <v>1153</v>
      </c>
      <c r="B1157" s="136" t="str">
        <f t="shared" si="91"/>
        <v>1153:Verulam</v>
      </c>
      <c r="C1157" s="382" t="s">
        <v>1548</v>
      </c>
      <c r="D1157" s="383" t="s">
        <v>123</v>
      </c>
      <c r="E1157" s="384">
        <v>39850</v>
      </c>
      <c r="F1157" s="378">
        <f t="shared" si="93"/>
        <v>9</v>
      </c>
      <c r="G1157" s="378" t="str">
        <f t="shared" si="94"/>
        <v>9 Years</v>
      </c>
      <c r="H1157" s="385" t="s">
        <v>67</v>
      </c>
    </row>
    <row r="1158" spans="1:8">
      <c r="A1158" s="136">
        <f t="shared" si="92"/>
        <v>1154</v>
      </c>
      <c r="B1158" s="136" t="str">
        <f t="shared" si="91"/>
        <v>1154:Verulam</v>
      </c>
      <c r="C1158" s="382" t="s">
        <v>1549</v>
      </c>
      <c r="D1158" s="383" t="s">
        <v>123</v>
      </c>
      <c r="E1158" s="384">
        <v>39870</v>
      </c>
      <c r="F1158" s="378">
        <f t="shared" si="93"/>
        <v>9</v>
      </c>
      <c r="G1158" s="378" t="str">
        <f t="shared" si="94"/>
        <v>9 Years</v>
      </c>
      <c r="H1158" s="385" t="s">
        <v>67</v>
      </c>
    </row>
    <row r="1159" spans="1:8">
      <c r="A1159" s="136">
        <f t="shared" si="92"/>
        <v>1155</v>
      </c>
      <c r="B1159" s="136" t="str">
        <f t="shared" si="91"/>
        <v>1155:Verulam</v>
      </c>
      <c r="C1159" s="382" t="s">
        <v>1550</v>
      </c>
      <c r="D1159" s="383" t="s">
        <v>123</v>
      </c>
      <c r="E1159" s="384">
        <v>39870</v>
      </c>
      <c r="F1159" s="378">
        <f t="shared" si="93"/>
        <v>9</v>
      </c>
      <c r="G1159" s="378" t="str">
        <f t="shared" si="94"/>
        <v>9 Years</v>
      </c>
      <c r="H1159" s="385" t="s">
        <v>67</v>
      </c>
    </row>
    <row r="1160" spans="1:8">
      <c r="A1160" s="136">
        <f t="shared" si="92"/>
        <v>1156</v>
      </c>
      <c r="B1160" s="136" t="str">
        <f t="shared" si="91"/>
        <v>1156:Verulam</v>
      </c>
      <c r="C1160" s="382" t="s">
        <v>1551</v>
      </c>
      <c r="D1160" s="383" t="s">
        <v>123</v>
      </c>
      <c r="E1160" s="384">
        <v>39926</v>
      </c>
      <c r="F1160" s="378">
        <f t="shared" si="93"/>
        <v>9</v>
      </c>
      <c r="G1160" s="378" t="str">
        <f t="shared" si="94"/>
        <v>9 Years</v>
      </c>
      <c r="H1160" s="385" t="s">
        <v>67</v>
      </c>
    </row>
    <row r="1161" spans="1:8">
      <c r="A1161" s="136">
        <f t="shared" si="92"/>
        <v>1157</v>
      </c>
      <c r="B1161" s="136" t="str">
        <f t="shared" si="91"/>
        <v>1157:Verulam</v>
      </c>
      <c r="C1161" s="382" t="s">
        <v>1552</v>
      </c>
      <c r="D1161" s="383" t="s">
        <v>123</v>
      </c>
      <c r="E1161" s="384">
        <v>39928</v>
      </c>
      <c r="F1161" s="378">
        <f t="shared" si="93"/>
        <v>9</v>
      </c>
      <c r="G1161" s="378" t="str">
        <f t="shared" si="94"/>
        <v>9 Years</v>
      </c>
      <c r="H1161" s="385" t="s">
        <v>67</v>
      </c>
    </row>
    <row r="1162" spans="1:8">
      <c r="A1162" s="136">
        <f t="shared" si="92"/>
        <v>1158</v>
      </c>
      <c r="B1162" s="136" t="str">
        <f t="shared" ref="B1162:B1225" si="95">TEXT(A1162, "#0") &amp; ":" &amp; TRIM(H1162)</f>
        <v>1158:Verulam</v>
      </c>
      <c r="C1162" s="382" t="s">
        <v>1553</v>
      </c>
      <c r="D1162" s="383" t="s">
        <v>123</v>
      </c>
      <c r="E1162" s="384">
        <v>39931</v>
      </c>
      <c r="F1162" s="378">
        <f t="shared" si="93"/>
        <v>9</v>
      </c>
      <c r="G1162" s="378" t="str">
        <f t="shared" si="94"/>
        <v>9 Years</v>
      </c>
      <c r="H1162" s="385" t="s">
        <v>67</v>
      </c>
    </row>
    <row r="1163" spans="1:8">
      <c r="A1163" s="136">
        <f t="shared" ref="A1163:A1226" si="96">A1162+1</f>
        <v>1159</v>
      </c>
      <c r="B1163" s="136" t="str">
        <f t="shared" si="95"/>
        <v>1159:Verulam</v>
      </c>
      <c r="C1163" s="382" t="s">
        <v>1554</v>
      </c>
      <c r="D1163" s="383" t="s">
        <v>123</v>
      </c>
      <c r="E1163" s="384">
        <v>39943</v>
      </c>
      <c r="F1163" s="378">
        <f t="shared" si="93"/>
        <v>9</v>
      </c>
      <c r="G1163" s="378" t="str">
        <f t="shared" si="94"/>
        <v>9 Years</v>
      </c>
      <c r="H1163" s="385" t="s">
        <v>67</v>
      </c>
    </row>
    <row r="1164" spans="1:8">
      <c r="A1164" s="136">
        <f t="shared" si="96"/>
        <v>1160</v>
      </c>
      <c r="B1164" s="136" t="str">
        <f t="shared" si="95"/>
        <v>1160:Verulam</v>
      </c>
      <c r="C1164" s="382" t="s">
        <v>1555</v>
      </c>
      <c r="D1164" s="383" t="s">
        <v>123</v>
      </c>
      <c r="E1164" s="384">
        <v>39946</v>
      </c>
      <c r="F1164" s="378">
        <f t="shared" si="93"/>
        <v>9</v>
      </c>
      <c r="G1164" s="378" t="str">
        <f t="shared" si="94"/>
        <v>9 Years</v>
      </c>
      <c r="H1164" s="385" t="s">
        <v>67</v>
      </c>
    </row>
    <row r="1165" spans="1:8">
      <c r="A1165" s="136">
        <f t="shared" si="96"/>
        <v>1161</v>
      </c>
      <c r="B1165" s="136" t="str">
        <f t="shared" si="95"/>
        <v>1161:Ware</v>
      </c>
      <c r="C1165" s="382" t="s">
        <v>1556</v>
      </c>
      <c r="D1165" s="383" t="s">
        <v>99</v>
      </c>
      <c r="E1165" s="384">
        <v>39646</v>
      </c>
      <c r="F1165" s="378">
        <f t="shared" si="93"/>
        <v>9</v>
      </c>
      <c r="G1165" s="378" t="str">
        <f t="shared" si="94"/>
        <v>9 Years</v>
      </c>
      <c r="H1165" s="385" t="s">
        <v>68</v>
      </c>
    </row>
    <row r="1166" spans="1:8">
      <c r="A1166" s="136">
        <f t="shared" si="96"/>
        <v>1162</v>
      </c>
      <c r="B1166" s="136" t="str">
        <f t="shared" si="95"/>
        <v>1162:Ware</v>
      </c>
      <c r="C1166" s="382" t="s">
        <v>1557</v>
      </c>
      <c r="D1166" s="383" t="s">
        <v>99</v>
      </c>
      <c r="E1166" s="384">
        <v>39668</v>
      </c>
      <c r="F1166" s="378">
        <f t="shared" si="93"/>
        <v>9</v>
      </c>
      <c r="G1166" s="378" t="str">
        <f t="shared" si="94"/>
        <v>9 Years</v>
      </c>
      <c r="H1166" s="385" t="s">
        <v>68</v>
      </c>
    </row>
    <row r="1167" spans="1:8">
      <c r="A1167" s="136">
        <f t="shared" si="96"/>
        <v>1163</v>
      </c>
      <c r="B1167" s="136" t="str">
        <f t="shared" si="95"/>
        <v>1163:Ware</v>
      </c>
      <c r="C1167" s="382" t="s">
        <v>1558</v>
      </c>
      <c r="D1167" s="383" t="s">
        <v>99</v>
      </c>
      <c r="E1167" s="384">
        <v>39703</v>
      </c>
      <c r="F1167" s="378">
        <f t="shared" si="93"/>
        <v>9</v>
      </c>
      <c r="G1167" s="378" t="str">
        <f t="shared" si="94"/>
        <v>9 Years</v>
      </c>
      <c r="H1167" s="385" t="s">
        <v>68</v>
      </c>
    </row>
    <row r="1168" spans="1:8">
      <c r="A1168" s="136">
        <f t="shared" si="96"/>
        <v>1164</v>
      </c>
      <c r="B1168" s="136" t="str">
        <f t="shared" si="95"/>
        <v>1164:Ware</v>
      </c>
      <c r="C1168" s="382" t="s">
        <v>1559</v>
      </c>
      <c r="D1168" s="383" t="s">
        <v>99</v>
      </c>
      <c r="E1168" s="384">
        <v>39729</v>
      </c>
      <c r="F1168" s="378">
        <f t="shared" si="93"/>
        <v>9</v>
      </c>
      <c r="G1168" s="378" t="str">
        <f t="shared" si="94"/>
        <v>9 Years</v>
      </c>
      <c r="H1168" s="385" t="s">
        <v>68</v>
      </c>
    </row>
    <row r="1169" spans="1:8">
      <c r="A1169" s="136">
        <f t="shared" si="96"/>
        <v>1165</v>
      </c>
      <c r="B1169" s="136" t="str">
        <f t="shared" si="95"/>
        <v>1165:Ware</v>
      </c>
      <c r="C1169" s="382" t="s">
        <v>1560</v>
      </c>
      <c r="D1169" s="383" t="s">
        <v>99</v>
      </c>
      <c r="E1169" s="384">
        <v>39865</v>
      </c>
      <c r="F1169" s="378">
        <f t="shared" si="93"/>
        <v>9</v>
      </c>
      <c r="G1169" s="378" t="str">
        <f t="shared" si="94"/>
        <v>9 Years</v>
      </c>
      <c r="H1169" s="385" t="s">
        <v>68</v>
      </c>
    </row>
    <row r="1170" spans="1:8">
      <c r="A1170" s="136">
        <f t="shared" si="96"/>
        <v>1166</v>
      </c>
      <c r="B1170" s="136" t="str">
        <f t="shared" si="95"/>
        <v>1166:Ware</v>
      </c>
      <c r="C1170" s="382" t="s">
        <v>1561</v>
      </c>
      <c r="D1170" s="383" t="s">
        <v>99</v>
      </c>
      <c r="E1170" s="384">
        <v>39865</v>
      </c>
      <c r="F1170" s="378">
        <f t="shared" si="93"/>
        <v>9</v>
      </c>
      <c r="G1170" s="378" t="str">
        <f t="shared" si="94"/>
        <v>9 Years</v>
      </c>
      <c r="H1170" s="385" t="s">
        <v>68</v>
      </c>
    </row>
    <row r="1171" spans="1:8">
      <c r="A1171" s="136">
        <f t="shared" si="96"/>
        <v>1167</v>
      </c>
      <c r="B1171" s="136" t="str">
        <f t="shared" si="95"/>
        <v>1167:Ware</v>
      </c>
      <c r="C1171" s="382" t="s">
        <v>1562</v>
      </c>
      <c r="D1171" s="383" t="s">
        <v>99</v>
      </c>
      <c r="E1171" s="384">
        <v>39898</v>
      </c>
      <c r="F1171" s="378">
        <f t="shared" si="93"/>
        <v>9</v>
      </c>
      <c r="G1171" s="378" t="str">
        <f t="shared" si="94"/>
        <v>9 Years</v>
      </c>
      <c r="H1171" s="385" t="s">
        <v>68</v>
      </c>
    </row>
    <row r="1172" spans="1:8">
      <c r="A1172" s="136">
        <f t="shared" si="96"/>
        <v>1168</v>
      </c>
      <c r="B1172" s="136" t="str">
        <f t="shared" si="95"/>
        <v>1168:Ware</v>
      </c>
      <c r="C1172" s="382" t="s">
        <v>1563</v>
      </c>
      <c r="D1172" s="383" t="s">
        <v>123</v>
      </c>
      <c r="E1172" s="384">
        <v>39639</v>
      </c>
      <c r="F1172" s="378">
        <f t="shared" si="93"/>
        <v>9</v>
      </c>
      <c r="G1172" s="378" t="str">
        <f t="shared" si="94"/>
        <v>9 Years</v>
      </c>
      <c r="H1172" s="385" t="s">
        <v>68</v>
      </c>
    </row>
    <row r="1173" spans="1:8">
      <c r="A1173" s="136">
        <f t="shared" si="96"/>
        <v>1169</v>
      </c>
      <c r="B1173" s="136" t="str">
        <f t="shared" si="95"/>
        <v>1169:Ware</v>
      </c>
      <c r="C1173" s="382" t="s">
        <v>1564</v>
      </c>
      <c r="D1173" s="383" t="s">
        <v>123</v>
      </c>
      <c r="E1173" s="384">
        <v>39661</v>
      </c>
      <c r="F1173" s="378">
        <f t="shared" si="93"/>
        <v>9</v>
      </c>
      <c r="G1173" s="378" t="str">
        <f t="shared" si="94"/>
        <v>9 Years</v>
      </c>
      <c r="H1173" s="385" t="s">
        <v>68</v>
      </c>
    </row>
    <row r="1174" spans="1:8">
      <c r="A1174" s="136">
        <f t="shared" si="96"/>
        <v>1170</v>
      </c>
      <c r="B1174" s="136" t="str">
        <f t="shared" si="95"/>
        <v>1170:Ware</v>
      </c>
      <c r="C1174" s="382" t="s">
        <v>1565</v>
      </c>
      <c r="D1174" s="383" t="s">
        <v>123</v>
      </c>
      <c r="E1174" s="384">
        <v>39671</v>
      </c>
      <c r="F1174" s="378">
        <f t="shared" si="93"/>
        <v>9</v>
      </c>
      <c r="G1174" s="378" t="str">
        <f t="shared" si="94"/>
        <v>9 Years</v>
      </c>
      <c r="H1174" s="385" t="s">
        <v>68</v>
      </c>
    </row>
    <row r="1175" spans="1:8">
      <c r="A1175" s="136">
        <f t="shared" si="96"/>
        <v>1171</v>
      </c>
      <c r="B1175" s="136" t="str">
        <f t="shared" si="95"/>
        <v>1171:Ware</v>
      </c>
      <c r="C1175" s="382" t="s">
        <v>1566</v>
      </c>
      <c r="D1175" s="383" t="s">
        <v>123</v>
      </c>
      <c r="E1175" s="384">
        <v>39768</v>
      </c>
      <c r="F1175" s="378">
        <f t="shared" si="93"/>
        <v>9</v>
      </c>
      <c r="G1175" s="378" t="str">
        <f t="shared" si="94"/>
        <v>9 Years</v>
      </c>
      <c r="H1175" s="385" t="s">
        <v>68</v>
      </c>
    </row>
    <row r="1176" spans="1:8">
      <c r="A1176" s="136">
        <f t="shared" si="96"/>
        <v>1172</v>
      </c>
      <c r="B1176" s="136" t="str">
        <f t="shared" si="95"/>
        <v>1172:Ware</v>
      </c>
      <c r="C1176" s="382" t="s">
        <v>1567</v>
      </c>
      <c r="D1176" s="383" t="s">
        <v>123</v>
      </c>
      <c r="E1176" s="384">
        <v>39802</v>
      </c>
      <c r="F1176" s="378">
        <f t="shared" si="93"/>
        <v>9</v>
      </c>
      <c r="G1176" s="378" t="str">
        <f t="shared" si="94"/>
        <v>9 Years</v>
      </c>
      <c r="H1176" s="385" t="s">
        <v>68</v>
      </c>
    </row>
    <row r="1177" spans="1:8">
      <c r="A1177" s="136">
        <f t="shared" si="96"/>
        <v>1173</v>
      </c>
      <c r="B1177" s="136" t="str">
        <f t="shared" si="95"/>
        <v>1173:Ware</v>
      </c>
      <c r="C1177" s="382" t="s">
        <v>1568</v>
      </c>
      <c r="D1177" s="383" t="s">
        <v>123</v>
      </c>
      <c r="E1177" s="384">
        <v>39846</v>
      </c>
      <c r="F1177" s="378">
        <f t="shared" si="93"/>
        <v>9</v>
      </c>
      <c r="G1177" s="378" t="str">
        <f t="shared" si="94"/>
        <v>9 Years</v>
      </c>
      <c r="H1177" s="385" t="s">
        <v>68</v>
      </c>
    </row>
    <row r="1178" spans="1:8">
      <c r="A1178" s="136">
        <f t="shared" si="96"/>
        <v>1174</v>
      </c>
      <c r="B1178" s="136" t="str">
        <f t="shared" si="95"/>
        <v>1174:Ware</v>
      </c>
      <c r="C1178" s="382" t="s">
        <v>1569</v>
      </c>
      <c r="D1178" s="383" t="s">
        <v>123</v>
      </c>
      <c r="E1178" s="384">
        <v>39981</v>
      </c>
      <c r="F1178" s="378">
        <f t="shared" si="93"/>
        <v>9</v>
      </c>
      <c r="G1178" s="378" t="str">
        <f t="shared" si="94"/>
        <v>9 Years</v>
      </c>
      <c r="H1178" s="385" t="s">
        <v>68</v>
      </c>
    </row>
    <row r="1179" spans="1:8">
      <c r="A1179" s="136">
        <f t="shared" si="96"/>
        <v>1175</v>
      </c>
      <c r="B1179" s="136" t="str">
        <f t="shared" si="95"/>
        <v>1175:Ware</v>
      </c>
      <c r="C1179" s="382" t="s">
        <v>1570</v>
      </c>
      <c r="D1179" s="383" t="s">
        <v>99</v>
      </c>
      <c r="E1179" s="384">
        <v>39352</v>
      </c>
      <c r="F1179" s="378">
        <f t="shared" si="93"/>
        <v>10</v>
      </c>
      <c r="G1179" s="378" t="str">
        <f t="shared" si="94"/>
        <v>Under 11s</v>
      </c>
      <c r="H1179" s="385" t="s">
        <v>68</v>
      </c>
    </row>
    <row r="1180" spans="1:8">
      <c r="A1180" s="136">
        <f t="shared" si="96"/>
        <v>1176</v>
      </c>
      <c r="B1180" s="136" t="str">
        <f t="shared" si="95"/>
        <v>1176:Ware</v>
      </c>
      <c r="C1180" s="382" t="s">
        <v>1571</v>
      </c>
      <c r="D1180" s="383" t="s">
        <v>99</v>
      </c>
      <c r="E1180" s="384">
        <v>39422</v>
      </c>
      <c r="F1180" s="378">
        <f t="shared" si="93"/>
        <v>10</v>
      </c>
      <c r="G1180" s="378" t="str">
        <f t="shared" si="94"/>
        <v>Under 11s</v>
      </c>
      <c r="H1180" s="385" t="s">
        <v>68</v>
      </c>
    </row>
    <row r="1181" spans="1:8">
      <c r="A1181" s="136">
        <f t="shared" si="96"/>
        <v>1177</v>
      </c>
      <c r="B1181" s="136" t="str">
        <f t="shared" si="95"/>
        <v>1177:Ware</v>
      </c>
      <c r="C1181" s="382" t="s">
        <v>1572</v>
      </c>
      <c r="D1181" s="383" t="s">
        <v>99</v>
      </c>
      <c r="E1181" s="384">
        <v>39427</v>
      </c>
      <c r="F1181" s="378">
        <f t="shared" si="93"/>
        <v>10</v>
      </c>
      <c r="G1181" s="378" t="str">
        <f t="shared" si="94"/>
        <v>Under 11s</v>
      </c>
      <c r="H1181" s="385" t="s">
        <v>68</v>
      </c>
    </row>
    <row r="1182" spans="1:8">
      <c r="A1182" s="136">
        <f t="shared" si="96"/>
        <v>1178</v>
      </c>
      <c r="B1182" s="136" t="str">
        <f t="shared" si="95"/>
        <v>1178:Ware</v>
      </c>
      <c r="C1182" s="382" t="s">
        <v>1573</v>
      </c>
      <c r="D1182" s="383" t="s">
        <v>99</v>
      </c>
      <c r="E1182" s="384">
        <v>39616</v>
      </c>
      <c r="F1182" s="378">
        <f t="shared" si="93"/>
        <v>10</v>
      </c>
      <c r="G1182" s="378" t="str">
        <f t="shared" si="94"/>
        <v>Under 11s</v>
      </c>
      <c r="H1182" s="385" t="s">
        <v>68</v>
      </c>
    </row>
    <row r="1183" spans="1:8">
      <c r="A1183" s="136">
        <f t="shared" si="96"/>
        <v>1179</v>
      </c>
      <c r="B1183" s="136" t="str">
        <f t="shared" si="95"/>
        <v>1179:Ware</v>
      </c>
      <c r="C1183" s="382" t="s">
        <v>1574</v>
      </c>
      <c r="D1183" s="383" t="s">
        <v>123</v>
      </c>
      <c r="E1183" s="384">
        <v>39281</v>
      </c>
      <c r="F1183" s="378">
        <f t="shared" si="93"/>
        <v>10</v>
      </c>
      <c r="G1183" s="378" t="str">
        <f t="shared" si="94"/>
        <v>Under 11s</v>
      </c>
      <c r="H1183" s="385" t="s">
        <v>68</v>
      </c>
    </row>
    <row r="1184" spans="1:8">
      <c r="A1184" s="136">
        <f t="shared" si="96"/>
        <v>1180</v>
      </c>
      <c r="B1184" s="136" t="str">
        <f t="shared" si="95"/>
        <v>1180:Ware</v>
      </c>
      <c r="C1184" s="382" t="s">
        <v>1575</v>
      </c>
      <c r="D1184" s="383" t="s">
        <v>123</v>
      </c>
      <c r="E1184" s="384">
        <v>39298</v>
      </c>
      <c r="F1184" s="378">
        <f t="shared" si="93"/>
        <v>10</v>
      </c>
      <c r="G1184" s="378" t="str">
        <f t="shared" si="94"/>
        <v>Under 11s</v>
      </c>
      <c r="H1184" s="385" t="s">
        <v>68</v>
      </c>
    </row>
    <row r="1185" spans="1:8">
      <c r="A1185" s="136">
        <f t="shared" si="96"/>
        <v>1181</v>
      </c>
      <c r="B1185" s="136" t="str">
        <f t="shared" si="95"/>
        <v>1181:Ware</v>
      </c>
      <c r="C1185" s="382" t="s">
        <v>1576</v>
      </c>
      <c r="D1185" s="383" t="s">
        <v>123</v>
      </c>
      <c r="E1185" s="384">
        <v>39415</v>
      </c>
      <c r="F1185" s="378">
        <f t="shared" si="93"/>
        <v>10</v>
      </c>
      <c r="G1185" s="378" t="str">
        <f t="shared" si="94"/>
        <v>Under 11s</v>
      </c>
      <c r="H1185" s="385" t="s">
        <v>68</v>
      </c>
    </row>
    <row r="1186" spans="1:8">
      <c r="A1186" s="136">
        <f t="shared" si="96"/>
        <v>1182</v>
      </c>
      <c r="B1186" s="136" t="str">
        <f t="shared" si="95"/>
        <v>1182:Ware</v>
      </c>
      <c r="C1186" s="382" t="s">
        <v>1577</v>
      </c>
      <c r="D1186" s="383" t="s">
        <v>123</v>
      </c>
      <c r="E1186" s="384">
        <v>39441</v>
      </c>
      <c r="F1186" s="378">
        <f t="shared" si="93"/>
        <v>10</v>
      </c>
      <c r="G1186" s="378" t="str">
        <f t="shared" si="94"/>
        <v>Under 11s</v>
      </c>
      <c r="H1186" s="385" t="s">
        <v>68</v>
      </c>
    </row>
    <row r="1187" spans="1:8">
      <c r="A1187" s="136">
        <f t="shared" si="96"/>
        <v>1183</v>
      </c>
      <c r="B1187" s="136" t="str">
        <f t="shared" si="95"/>
        <v>1183:Ware</v>
      </c>
      <c r="C1187" s="382" t="s">
        <v>1578</v>
      </c>
      <c r="D1187" s="383" t="s">
        <v>123</v>
      </c>
      <c r="E1187" s="384">
        <v>39557</v>
      </c>
      <c r="F1187" s="378">
        <f t="shared" si="93"/>
        <v>10</v>
      </c>
      <c r="G1187" s="378" t="str">
        <f t="shared" si="94"/>
        <v>Under 11s</v>
      </c>
      <c r="H1187" s="385" t="s">
        <v>68</v>
      </c>
    </row>
    <row r="1188" spans="1:8">
      <c r="A1188" s="136">
        <f t="shared" si="96"/>
        <v>1184</v>
      </c>
      <c r="B1188" s="136" t="str">
        <f t="shared" si="95"/>
        <v>1184:Ware</v>
      </c>
      <c r="C1188" s="382" t="s">
        <v>1579</v>
      </c>
      <c r="D1188" s="383" t="s">
        <v>123</v>
      </c>
      <c r="E1188" s="384">
        <v>39629</v>
      </c>
      <c r="F1188" s="378">
        <f t="shared" si="93"/>
        <v>10</v>
      </c>
      <c r="G1188" s="378" t="str">
        <f t="shared" si="94"/>
        <v>Under 11s</v>
      </c>
      <c r="H1188" s="385" t="s">
        <v>68</v>
      </c>
    </row>
    <row r="1189" spans="1:8">
      <c r="A1189" s="136">
        <f t="shared" si="96"/>
        <v>1185</v>
      </c>
      <c r="B1189" s="136" t="str">
        <f t="shared" si="95"/>
        <v>1185:Ware</v>
      </c>
      <c r="C1189" s="382" t="s">
        <v>1580</v>
      </c>
      <c r="D1189" s="383" t="s">
        <v>99</v>
      </c>
      <c r="E1189" s="384">
        <v>38936</v>
      </c>
      <c r="F1189" s="378">
        <f t="shared" ref="F1189:F1253" si="97">IF(TRIM(E1189)="",0,IF(AgeAtDate=0,0,IF(E1189=0,0,IF(COUNTBLANK(E1189)=1,"",DATEDIF(E1189,AgeAtDate,"y")))))</f>
        <v>11</v>
      </c>
      <c r="G1189" s="378" t="str">
        <f t="shared" ref="G1189:G1253" si="98">IF(ISBLANK(E1189),"",IF(HSL_Format="Majors",IF(F1189 &lt; 9, "To Young", IF(F1189 &gt; 15, VLOOKUP(99,MajorsAGRev, 2,0),VLOOKUP(F1189,MajorsAGRev, 2,0))), IF(F1189 &lt; 9, "To Young", IF(F1189&gt;12, "To Old", VLOOKUP(F1189,PeanutsAGRev,2,0)))))</f>
        <v>Under 12s</v>
      </c>
      <c r="H1189" s="385" t="s">
        <v>68</v>
      </c>
    </row>
    <row r="1190" spans="1:8">
      <c r="A1190" s="136">
        <f t="shared" si="96"/>
        <v>1186</v>
      </c>
      <c r="B1190" s="136" t="str">
        <f t="shared" si="95"/>
        <v>1186:Ware</v>
      </c>
      <c r="C1190" s="382" t="s">
        <v>1581</v>
      </c>
      <c r="D1190" s="383" t="s">
        <v>99</v>
      </c>
      <c r="E1190" s="384">
        <v>38996</v>
      </c>
      <c r="F1190" s="378">
        <f t="shared" si="97"/>
        <v>11</v>
      </c>
      <c r="G1190" s="378" t="str">
        <f t="shared" si="98"/>
        <v>Under 12s</v>
      </c>
      <c r="H1190" s="385" t="s">
        <v>68</v>
      </c>
    </row>
    <row r="1191" spans="1:8">
      <c r="A1191" s="136">
        <f t="shared" si="96"/>
        <v>1187</v>
      </c>
      <c r="B1191" s="136" t="str">
        <f t="shared" si="95"/>
        <v>1187:Ware</v>
      </c>
      <c r="C1191" s="382" t="s">
        <v>1582</v>
      </c>
      <c r="D1191" s="383" t="s">
        <v>99</v>
      </c>
      <c r="E1191" s="384">
        <v>39009</v>
      </c>
      <c r="F1191" s="378">
        <f t="shared" si="97"/>
        <v>11</v>
      </c>
      <c r="G1191" s="378" t="str">
        <f t="shared" si="98"/>
        <v>Under 12s</v>
      </c>
      <c r="H1191" s="385" t="s">
        <v>68</v>
      </c>
    </row>
    <row r="1192" spans="1:8">
      <c r="A1192" s="136">
        <f t="shared" si="96"/>
        <v>1188</v>
      </c>
      <c r="B1192" s="136" t="str">
        <f t="shared" si="95"/>
        <v>1188:Ware</v>
      </c>
      <c r="C1192" s="382" t="s">
        <v>1583</v>
      </c>
      <c r="D1192" s="383" t="s">
        <v>99</v>
      </c>
      <c r="E1192" s="384">
        <v>39096</v>
      </c>
      <c r="F1192" s="378">
        <f t="shared" si="97"/>
        <v>11</v>
      </c>
      <c r="G1192" s="378" t="str">
        <f t="shared" si="98"/>
        <v>Under 12s</v>
      </c>
      <c r="H1192" s="385" t="s">
        <v>68</v>
      </c>
    </row>
    <row r="1193" spans="1:8">
      <c r="A1193" s="136">
        <f t="shared" si="96"/>
        <v>1189</v>
      </c>
      <c r="B1193" s="136" t="str">
        <f t="shared" si="95"/>
        <v>1189:Ware</v>
      </c>
      <c r="C1193" s="382" t="s">
        <v>1584</v>
      </c>
      <c r="D1193" s="383" t="s">
        <v>99</v>
      </c>
      <c r="E1193" s="384">
        <v>39119</v>
      </c>
      <c r="F1193" s="378">
        <f t="shared" si="97"/>
        <v>11</v>
      </c>
      <c r="G1193" s="378" t="str">
        <f t="shared" si="98"/>
        <v>Under 12s</v>
      </c>
      <c r="H1193" s="385" t="s">
        <v>68</v>
      </c>
    </row>
    <row r="1194" spans="1:8">
      <c r="A1194" s="136">
        <f t="shared" si="96"/>
        <v>1190</v>
      </c>
      <c r="B1194" s="136" t="str">
        <f t="shared" si="95"/>
        <v>1190:Ware</v>
      </c>
      <c r="C1194" s="382" t="s">
        <v>1585</v>
      </c>
      <c r="D1194" s="383" t="s">
        <v>99</v>
      </c>
      <c r="E1194" s="384">
        <v>39138</v>
      </c>
      <c r="F1194" s="378">
        <f t="shared" si="97"/>
        <v>11</v>
      </c>
      <c r="G1194" s="378" t="str">
        <f t="shared" si="98"/>
        <v>Under 12s</v>
      </c>
      <c r="H1194" s="385" t="s">
        <v>68</v>
      </c>
    </row>
    <row r="1195" spans="1:8">
      <c r="A1195" s="136">
        <f t="shared" si="96"/>
        <v>1191</v>
      </c>
      <c r="B1195" s="136" t="str">
        <f t="shared" si="95"/>
        <v>1191:Ware</v>
      </c>
      <c r="C1195" s="382" t="s">
        <v>1586</v>
      </c>
      <c r="D1195" s="383" t="s">
        <v>99</v>
      </c>
      <c r="E1195" s="384">
        <v>39177</v>
      </c>
      <c r="F1195" s="378">
        <f t="shared" si="97"/>
        <v>11</v>
      </c>
      <c r="G1195" s="378" t="str">
        <f t="shared" si="98"/>
        <v>Under 12s</v>
      </c>
      <c r="H1195" s="385" t="s">
        <v>68</v>
      </c>
    </row>
    <row r="1196" spans="1:8">
      <c r="A1196" s="136">
        <f t="shared" si="96"/>
        <v>1192</v>
      </c>
      <c r="B1196" s="136" t="str">
        <f t="shared" si="95"/>
        <v>1192:Ware</v>
      </c>
      <c r="C1196" s="382" t="s">
        <v>1587</v>
      </c>
      <c r="D1196" s="383" t="s">
        <v>99</v>
      </c>
      <c r="E1196" s="384">
        <v>39207</v>
      </c>
      <c r="F1196" s="378">
        <f t="shared" si="97"/>
        <v>11</v>
      </c>
      <c r="G1196" s="378" t="str">
        <f t="shared" si="98"/>
        <v>Under 12s</v>
      </c>
      <c r="H1196" s="385" t="s">
        <v>68</v>
      </c>
    </row>
    <row r="1197" spans="1:8">
      <c r="A1197" s="136">
        <f t="shared" si="96"/>
        <v>1193</v>
      </c>
      <c r="B1197" s="136" t="str">
        <f t="shared" si="95"/>
        <v>1193:Ware</v>
      </c>
      <c r="C1197" s="382" t="s">
        <v>1588</v>
      </c>
      <c r="D1197" s="383" t="s">
        <v>99</v>
      </c>
      <c r="E1197" s="384">
        <v>39241</v>
      </c>
      <c r="F1197" s="378">
        <f t="shared" si="97"/>
        <v>11</v>
      </c>
      <c r="G1197" s="378" t="str">
        <f t="shared" si="98"/>
        <v>Under 12s</v>
      </c>
      <c r="H1197" s="385" t="s">
        <v>68</v>
      </c>
    </row>
    <row r="1198" spans="1:8">
      <c r="A1198" s="136">
        <f t="shared" si="96"/>
        <v>1194</v>
      </c>
      <c r="B1198" s="136" t="str">
        <f t="shared" si="95"/>
        <v>1194:Ware</v>
      </c>
      <c r="C1198" s="382" t="s">
        <v>1589</v>
      </c>
      <c r="D1198" s="383" t="s">
        <v>123</v>
      </c>
      <c r="E1198" s="384">
        <v>38911</v>
      </c>
      <c r="F1198" s="378">
        <f t="shared" si="97"/>
        <v>11</v>
      </c>
      <c r="G1198" s="378" t="str">
        <f t="shared" si="98"/>
        <v>Under 12s</v>
      </c>
      <c r="H1198" s="385" t="s">
        <v>68</v>
      </c>
    </row>
    <row r="1199" spans="1:8">
      <c r="A1199" s="136">
        <f t="shared" si="96"/>
        <v>1195</v>
      </c>
      <c r="B1199" s="136" t="str">
        <f t="shared" si="95"/>
        <v>1195:Ware</v>
      </c>
      <c r="C1199" s="382" t="s">
        <v>1590</v>
      </c>
      <c r="D1199" s="383" t="s">
        <v>123</v>
      </c>
      <c r="E1199" s="384">
        <v>38915</v>
      </c>
      <c r="F1199" s="378">
        <f t="shared" si="97"/>
        <v>11</v>
      </c>
      <c r="G1199" s="378" t="str">
        <f t="shared" si="98"/>
        <v>Under 12s</v>
      </c>
      <c r="H1199" s="385" t="s">
        <v>68</v>
      </c>
    </row>
    <row r="1200" spans="1:8">
      <c r="A1200" s="136">
        <f t="shared" si="96"/>
        <v>1196</v>
      </c>
      <c r="B1200" s="136" t="str">
        <f t="shared" si="95"/>
        <v>1196:Ware</v>
      </c>
      <c r="C1200" s="382" t="s">
        <v>1591</v>
      </c>
      <c r="D1200" s="383" t="s">
        <v>123</v>
      </c>
      <c r="E1200" s="384">
        <v>38929</v>
      </c>
      <c r="F1200" s="378">
        <f t="shared" si="97"/>
        <v>11</v>
      </c>
      <c r="G1200" s="378" t="str">
        <f t="shared" si="98"/>
        <v>Under 12s</v>
      </c>
      <c r="H1200" s="385" t="s">
        <v>68</v>
      </c>
    </row>
    <row r="1201" spans="1:8">
      <c r="A1201" s="136">
        <f t="shared" si="96"/>
        <v>1197</v>
      </c>
      <c r="B1201" s="136" t="str">
        <f t="shared" si="95"/>
        <v>1197:Ware</v>
      </c>
      <c r="C1201" s="382" t="s">
        <v>1592</v>
      </c>
      <c r="D1201" s="383" t="s">
        <v>123</v>
      </c>
      <c r="E1201" s="384">
        <v>38995</v>
      </c>
      <c r="F1201" s="378">
        <f t="shared" si="97"/>
        <v>11</v>
      </c>
      <c r="G1201" s="378" t="str">
        <f t="shared" si="98"/>
        <v>Under 12s</v>
      </c>
      <c r="H1201" s="385" t="s">
        <v>68</v>
      </c>
    </row>
    <row r="1202" spans="1:8">
      <c r="A1202" s="136">
        <f t="shared" si="96"/>
        <v>1198</v>
      </c>
      <c r="B1202" s="136" t="str">
        <f t="shared" si="95"/>
        <v>1198:Ware</v>
      </c>
      <c r="C1202" s="382" t="s">
        <v>1593</v>
      </c>
      <c r="D1202" s="383" t="s">
        <v>123</v>
      </c>
      <c r="E1202" s="384">
        <v>39028</v>
      </c>
      <c r="F1202" s="378">
        <f t="shared" si="97"/>
        <v>11</v>
      </c>
      <c r="G1202" s="378" t="str">
        <f t="shared" si="98"/>
        <v>Under 12s</v>
      </c>
      <c r="H1202" s="385" t="s">
        <v>68</v>
      </c>
    </row>
    <row r="1203" spans="1:8">
      <c r="A1203" s="136">
        <f t="shared" si="96"/>
        <v>1199</v>
      </c>
      <c r="B1203" s="136" t="str">
        <f t="shared" si="95"/>
        <v>1199:Ware</v>
      </c>
      <c r="C1203" s="382" t="s">
        <v>1594</v>
      </c>
      <c r="D1203" s="383" t="s">
        <v>123</v>
      </c>
      <c r="E1203" s="384">
        <v>39063</v>
      </c>
      <c r="F1203" s="378">
        <f t="shared" si="97"/>
        <v>11</v>
      </c>
      <c r="G1203" s="378" t="str">
        <f t="shared" si="98"/>
        <v>Under 12s</v>
      </c>
      <c r="H1203" s="385" t="s">
        <v>68</v>
      </c>
    </row>
    <row r="1204" spans="1:8">
      <c r="A1204" s="136">
        <f t="shared" si="96"/>
        <v>1200</v>
      </c>
      <c r="B1204" s="136" t="str">
        <f t="shared" si="95"/>
        <v>1200:Ware</v>
      </c>
      <c r="C1204" s="382" t="s">
        <v>1595</v>
      </c>
      <c r="D1204" s="383" t="s">
        <v>123</v>
      </c>
      <c r="E1204" s="384">
        <v>39071</v>
      </c>
      <c r="F1204" s="378">
        <f t="shared" si="97"/>
        <v>11</v>
      </c>
      <c r="G1204" s="378" t="str">
        <f t="shared" si="98"/>
        <v>Under 12s</v>
      </c>
      <c r="H1204" s="385" t="s">
        <v>68</v>
      </c>
    </row>
    <row r="1205" spans="1:8">
      <c r="A1205" s="136">
        <f t="shared" si="96"/>
        <v>1201</v>
      </c>
      <c r="B1205" s="136" t="str">
        <f t="shared" si="95"/>
        <v>1201:Ware</v>
      </c>
      <c r="C1205" s="382" t="s">
        <v>1596</v>
      </c>
      <c r="D1205" s="383" t="s">
        <v>123</v>
      </c>
      <c r="E1205" s="384">
        <v>39095</v>
      </c>
      <c r="F1205" s="378">
        <f t="shared" si="97"/>
        <v>11</v>
      </c>
      <c r="G1205" s="378" t="str">
        <f t="shared" si="98"/>
        <v>Under 12s</v>
      </c>
      <c r="H1205" s="385" t="s">
        <v>68</v>
      </c>
    </row>
    <row r="1206" spans="1:8">
      <c r="A1206" s="136">
        <f t="shared" si="96"/>
        <v>1202</v>
      </c>
      <c r="B1206" s="136" t="str">
        <f t="shared" si="95"/>
        <v>1202:Ware</v>
      </c>
      <c r="C1206" s="382" t="s">
        <v>1597</v>
      </c>
      <c r="D1206" s="383" t="s">
        <v>123</v>
      </c>
      <c r="E1206" s="384">
        <v>39097</v>
      </c>
      <c r="F1206" s="378">
        <f t="shared" si="97"/>
        <v>11</v>
      </c>
      <c r="G1206" s="378" t="str">
        <f t="shared" si="98"/>
        <v>Under 12s</v>
      </c>
      <c r="H1206" s="385" t="s">
        <v>68</v>
      </c>
    </row>
    <row r="1207" spans="1:8">
      <c r="A1207" s="136">
        <f t="shared" si="96"/>
        <v>1203</v>
      </c>
      <c r="B1207" s="136" t="str">
        <f t="shared" si="95"/>
        <v>1203:Ware</v>
      </c>
      <c r="C1207" s="382" t="s">
        <v>1598</v>
      </c>
      <c r="D1207" s="383" t="s">
        <v>123</v>
      </c>
      <c r="E1207" s="384">
        <v>39178</v>
      </c>
      <c r="F1207" s="378">
        <f t="shared" si="97"/>
        <v>11</v>
      </c>
      <c r="G1207" s="378" t="str">
        <f t="shared" si="98"/>
        <v>Under 12s</v>
      </c>
      <c r="H1207" s="385" t="s">
        <v>68</v>
      </c>
    </row>
    <row r="1208" spans="1:8">
      <c r="A1208" s="136">
        <f t="shared" si="96"/>
        <v>1204</v>
      </c>
      <c r="B1208" s="136" t="str">
        <f t="shared" si="95"/>
        <v>1204:Ware</v>
      </c>
      <c r="C1208" s="382" t="s">
        <v>1599</v>
      </c>
      <c r="D1208" s="383" t="s">
        <v>123</v>
      </c>
      <c r="E1208" s="384">
        <v>39198</v>
      </c>
      <c r="F1208" s="378">
        <f t="shared" si="97"/>
        <v>11</v>
      </c>
      <c r="G1208" s="378" t="str">
        <f t="shared" si="98"/>
        <v>Under 12s</v>
      </c>
      <c r="H1208" s="385" t="s">
        <v>68</v>
      </c>
    </row>
    <row r="1209" spans="1:8">
      <c r="A1209" s="136">
        <f t="shared" si="96"/>
        <v>1205</v>
      </c>
      <c r="B1209" s="136" t="str">
        <f t="shared" si="95"/>
        <v>1205:Ware</v>
      </c>
      <c r="C1209" s="382" t="s">
        <v>1600</v>
      </c>
      <c r="D1209" s="383" t="s">
        <v>123</v>
      </c>
      <c r="E1209" s="384">
        <v>39243</v>
      </c>
      <c r="F1209" s="378">
        <f t="shared" si="97"/>
        <v>11</v>
      </c>
      <c r="G1209" s="378" t="str">
        <f t="shared" si="98"/>
        <v>Under 12s</v>
      </c>
      <c r="H1209" s="385" t="s">
        <v>68</v>
      </c>
    </row>
    <row r="1210" spans="1:8">
      <c r="A1210" s="136">
        <f t="shared" si="96"/>
        <v>1206</v>
      </c>
      <c r="B1210" s="136" t="str">
        <f t="shared" si="95"/>
        <v>1206:Ware</v>
      </c>
      <c r="C1210" s="382" t="s">
        <v>1601</v>
      </c>
      <c r="D1210" s="383" t="s">
        <v>99</v>
      </c>
      <c r="E1210" s="384">
        <v>38534</v>
      </c>
      <c r="F1210" s="378">
        <f t="shared" si="97"/>
        <v>12</v>
      </c>
      <c r="G1210" s="378" t="str">
        <f t="shared" si="98"/>
        <v>Under 13s</v>
      </c>
      <c r="H1210" s="385" t="s">
        <v>68</v>
      </c>
    </row>
    <row r="1211" spans="1:8">
      <c r="A1211" s="136">
        <f t="shared" si="96"/>
        <v>1207</v>
      </c>
      <c r="B1211" s="136" t="str">
        <f t="shared" si="95"/>
        <v>1207:Ware</v>
      </c>
      <c r="C1211" s="382" t="s">
        <v>1602</v>
      </c>
      <c r="D1211" s="383" t="s">
        <v>99</v>
      </c>
      <c r="E1211" s="384">
        <v>38551</v>
      </c>
      <c r="F1211" s="378">
        <f t="shared" si="97"/>
        <v>12</v>
      </c>
      <c r="G1211" s="378" t="str">
        <f t="shared" si="98"/>
        <v>Under 13s</v>
      </c>
      <c r="H1211" s="385" t="s">
        <v>68</v>
      </c>
    </row>
    <row r="1212" spans="1:8">
      <c r="A1212" s="136">
        <f t="shared" si="96"/>
        <v>1208</v>
      </c>
      <c r="B1212" s="136" t="str">
        <f t="shared" si="95"/>
        <v>1208:Ware</v>
      </c>
      <c r="C1212" s="382" t="s">
        <v>1603</v>
      </c>
      <c r="D1212" s="383" t="s">
        <v>99</v>
      </c>
      <c r="E1212" s="384">
        <v>38626</v>
      </c>
      <c r="F1212" s="378">
        <f t="shared" si="97"/>
        <v>12</v>
      </c>
      <c r="G1212" s="378" t="str">
        <f t="shared" si="98"/>
        <v>Under 13s</v>
      </c>
      <c r="H1212" s="385" t="s">
        <v>68</v>
      </c>
    </row>
    <row r="1213" spans="1:8">
      <c r="A1213" s="136">
        <f t="shared" si="96"/>
        <v>1209</v>
      </c>
      <c r="B1213" s="136" t="str">
        <f t="shared" si="95"/>
        <v>1209:Ware</v>
      </c>
      <c r="C1213" s="382" t="s">
        <v>1604</v>
      </c>
      <c r="D1213" s="383" t="s">
        <v>99</v>
      </c>
      <c r="E1213" s="384">
        <v>38629</v>
      </c>
      <c r="F1213" s="378">
        <f t="shared" si="97"/>
        <v>12</v>
      </c>
      <c r="G1213" s="378" t="str">
        <f t="shared" si="98"/>
        <v>Under 13s</v>
      </c>
      <c r="H1213" s="385" t="s">
        <v>68</v>
      </c>
    </row>
    <row r="1214" spans="1:8">
      <c r="A1214" s="136">
        <f t="shared" si="96"/>
        <v>1210</v>
      </c>
      <c r="B1214" s="136" t="str">
        <f t="shared" si="95"/>
        <v>1210:Ware</v>
      </c>
      <c r="C1214" s="382" t="s">
        <v>1605</v>
      </c>
      <c r="D1214" s="383" t="s">
        <v>99</v>
      </c>
      <c r="E1214" s="384">
        <v>38641</v>
      </c>
      <c r="F1214" s="378">
        <f t="shared" si="97"/>
        <v>12</v>
      </c>
      <c r="G1214" s="378" t="str">
        <f t="shared" si="98"/>
        <v>Under 13s</v>
      </c>
      <c r="H1214" s="385" t="s">
        <v>68</v>
      </c>
    </row>
    <row r="1215" spans="1:8">
      <c r="A1215" s="136">
        <f t="shared" si="96"/>
        <v>1211</v>
      </c>
      <c r="B1215" s="136" t="str">
        <f t="shared" si="95"/>
        <v>1211:Ware</v>
      </c>
      <c r="C1215" s="382" t="s">
        <v>1606</v>
      </c>
      <c r="D1215" s="383" t="s">
        <v>99</v>
      </c>
      <c r="E1215" s="384">
        <v>38653</v>
      </c>
      <c r="F1215" s="378">
        <f t="shared" si="97"/>
        <v>12</v>
      </c>
      <c r="G1215" s="378" t="str">
        <f t="shared" si="98"/>
        <v>Under 13s</v>
      </c>
      <c r="H1215" s="385" t="s">
        <v>68</v>
      </c>
    </row>
    <row r="1216" spans="1:8">
      <c r="A1216" s="136">
        <f t="shared" si="96"/>
        <v>1212</v>
      </c>
      <c r="B1216" s="136" t="str">
        <f t="shared" si="95"/>
        <v>1212:Ware</v>
      </c>
      <c r="C1216" s="382" t="s">
        <v>1607</v>
      </c>
      <c r="D1216" s="383" t="s">
        <v>99</v>
      </c>
      <c r="E1216" s="384">
        <v>38661</v>
      </c>
      <c r="F1216" s="378">
        <f t="shared" si="97"/>
        <v>12</v>
      </c>
      <c r="G1216" s="378" t="str">
        <f t="shared" si="98"/>
        <v>Under 13s</v>
      </c>
      <c r="H1216" s="385" t="s">
        <v>68</v>
      </c>
    </row>
    <row r="1217" spans="1:8">
      <c r="A1217" s="136">
        <f t="shared" si="96"/>
        <v>1213</v>
      </c>
      <c r="B1217" s="136" t="str">
        <f t="shared" si="95"/>
        <v>1213:Ware</v>
      </c>
      <c r="C1217" s="382" t="s">
        <v>1608</v>
      </c>
      <c r="D1217" s="383" t="s">
        <v>99</v>
      </c>
      <c r="E1217" s="384">
        <v>38682</v>
      </c>
      <c r="F1217" s="378">
        <f t="shared" si="97"/>
        <v>12</v>
      </c>
      <c r="G1217" s="378" t="str">
        <f t="shared" si="98"/>
        <v>Under 13s</v>
      </c>
      <c r="H1217" s="385" t="s">
        <v>68</v>
      </c>
    </row>
    <row r="1218" spans="1:8">
      <c r="A1218" s="136">
        <f t="shared" si="96"/>
        <v>1214</v>
      </c>
      <c r="B1218" s="136" t="str">
        <f t="shared" si="95"/>
        <v>1214:Ware</v>
      </c>
      <c r="C1218" s="382" t="s">
        <v>1609</v>
      </c>
      <c r="D1218" s="383" t="s">
        <v>99</v>
      </c>
      <c r="E1218" s="384">
        <v>38819</v>
      </c>
      <c r="F1218" s="378">
        <f t="shared" si="97"/>
        <v>12</v>
      </c>
      <c r="G1218" s="378" t="str">
        <f t="shared" si="98"/>
        <v>Under 13s</v>
      </c>
      <c r="H1218" s="385" t="s">
        <v>68</v>
      </c>
    </row>
    <row r="1219" spans="1:8">
      <c r="A1219" s="136">
        <f t="shared" si="96"/>
        <v>1215</v>
      </c>
      <c r="B1219" s="136" t="str">
        <f t="shared" si="95"/>
        <v>1215:Ware</v>
      </c>
      <c r="C1219" s="382" t="s">
        <v>1610</v>
      </c>
      <c r="D1219" s="383" t="s">
        <v>123</v>
      </c>
      <c r="E1219" s="384">
        <v>38593</v>
      </c>
      <c r="F1219" s="378">
        <f t="shared" si="97"/>
        <v>12</v>
      </c>
      <c r="G1219" s="378" t="str">
        <f t="shared" si="98"/>
        <v>Under 13s</v>
      </c>
      <c r="H1219" s="385" t="s">
        <v>68</v>
      </c>
    </row>
    <row r="1220" spans="1:8">
      <c r="A1220" s="136">
        <f t="shared" si="96"/>
        <v>1216</v>
      </c>
      <c r="B1220" s="136" t="str">
        <f t="shared" si="95"/>
        <v>1216:Ware</v>
      </c>
      <c r="C1220" s="382" t="s">
        <v>1611</v>
      </c>
      <c r="D1220" s="383" t="s">
        <v>123</v>
      </c>
      <c r="E1220" s="384">
        <v>38665</v>
      </c>
      <c r="F1220" s="378">
        <f t="shared" si="97"/>
        <v>12</v>
      </c>
      <c r="G1220" s="378" t="str">
        <f t="shared" si="98"/>
        <v>Under 13s</v>
      </c>
      <c r="H1220" s="385" t="s">
        <v>68</v>
      </c>
    </row>
    <row r="1221" spans="1:8">
      <c r="A1221" s="136">
        <f t="shared" si="96"/>
        <v>1217</v>
      </c>
      <c r="B1221" s="136" t="str">
        <f t="shared" si="95"/>
        <v>1217:Ware</v>
      </c>
      <c r="C1221" s="382" t="s">
        <v>1612</v>
      </c>
      <c r="D1221" s="383" t="s">
        <v>123</v>
      </c>
      <c r="E1221" s="384">
        <v>38737</v>
      </c>
      <c r="F1221" s="378">
        <f t="shared" si="97"/>
        <v>12</v>
      </c>
      <c r="G1221" s="378" t="str">
        <f t="shared" si="98"/>
        <v>Under 13s</v>
      </c>
      <c r="H1221" s="385" t="s">
        <v>68</v>
      </c>
    </row>
    <row r="1222" spans="1:8">
      <c r="A1222" s="136">
        <f t="shared" si="96"/>
        <v>1218</v>
      </c>
      <c r="B1222" s="136" t="str">
        <f t="shared" si="95"/>
        <v>1218:Ware</v>
      </c>
      <c r="C1222" s="382" t="s">
        <v>1613</v>
      </c>
      <c r="D1222" s="383" t="s">
        <v>123</v>
      </c>
      <c r="E1222" s="384">
        <v>38743</v>
      </c>
      <c r="F1222" s="378">
        <f t="shared" si="97"/>
        <v>12</v>
      </c>
      <c r="G1222" s="378" t="str">
        <f t="shared" si="98"/>
        <v>Under 13s</v>
      </c>
      <c r="H1222" s="385" t="s">
        <v>68</v>
      </c>
    </row>
    <row r="1223" spans="1:8">
      <c r="A1223" s="136">
        <f t="shared" si="96"/>
        <v>1219</v>
      </c>
      <c r="B1223" s="136" t="str">
        <f t="shared" si="95"/>
        <v>1219:Ware</v>
      </c>
      <c r="C1223" s="382" t="s">
        <v>1614</v>
      </c>
      <c r="D1223" s="383" t="s">
        <v>123</v>
      </c>
      <c r="E1223" s="384">
        <v>38757</v>
      </c>
      <c r="F1223" s="378">
        <f t="shared" si="97"/>
        <v>12</v>
      </c>
      <c r="G1223" s="378" t="str">
        <f t="shared" si="98"/>
        <v>Under 13s</v>
      </c>
      <c r="H1223" s="385" t="s">
        <v>68</v>
      </c>
    </row>
    <row r="1224" spans="1:8">
      <c r="A1224" s="136">
        <f t="shared" si="96"/>
        <v>1220</v>
      </c>
      <c r="B1224" s="136" t="str">
        <f t="shared" si="95"/>
        <v>1220:Ware</v>
      </c>
      <c r="C1224" s="382" t="s">
        <v>1615</v>
      </c>
      <c r="D1224" s="383" t="s">
        <v>123</v>
      </c>
      <c r="E1224" s="384">
        <v>38793</v>
      </c>
      <c r="F1224" s="378">
        <f t="shared" si="97"/>
        <v>12</v>
      </c>
      <c r="G1224" s="378" t="str">
        <f t="shared" si="98"/>
        <v>Under 13s</v>
      </c>
      <c r="H1224" s="385" t="s">
        <v>68</v>
      </c>
    </row>
    <row r="1225" spans="1:8">
      <c r="A1225" s="136">
        <f t="shared" si="96"/>
        <v>1221</v>
      </c>
      <c r="B1225" s="136" t="str">
        <f t="shared" si="95"/>
        <v>1221:Ware</v>
      </c>
      <c r="C1225" s="382" t="s">
        <v>1616</v>
      </c>
      <c r="D1225" s="383" t="s">
        <v>123</v>
      </c>
      <c r="E1225" s="384">
        <v>38798</v>
      </c>
      <c r="F1225" s="378">
        <f t="shared" si="97"/>
        <v>12</v>
      </c>
      <c r="G1225" s="378" t="str">
        <f t="shared" si="98"/>
        <v>Under 13s</v>
      </c>
      <c r="H1225" s="385" t="s">
        <v>68</v>
      </c>
    </row>
    <row r="1226" spans="1:8">
      <c r="A1226" s="136">
        <f t="shared" si="96"/>
        <v>1222</v>
      </c>
      <c r="B1226" s="136" t="str">
        <f t="shared" ref="B1226:B1289" si="99">TEXT(A1226, "#0") &amp; ":" &amp; TRIM(H1226)</f>
        <v>1222:Ware</v>
      </c>
      <c r="C1226" s="382" t="s">
        <v>1617</v>
      </c>
      <c r="D1226" s="383" t="s">
        <v>123</v>
      </c>
      <c r="E1226" s="384">
        <v>38808</v>
      </c>
      <c r="F1226" s="378">
        <f t="shared" si="97"/>
        <v>12</v>
      </c>
      <c r="G1226" s="378" t="str">
        <f t="shared" si="98"/>
        <v>Under 13s</v>
      </c>
      <c r="H1226" s="385" t="s">
        <v>68</v>
      </c>
    </row>
    <row r="1227" spans="1:8">
      <c r="A1227" s="136">
        <f t="shared" ref="A1227:A1290" si="100">A1226+1</f>
        <v>1223</v>
      </c>
      <c r="B1227" s="136" t="str">
        <f t="shared" si="99"/>
        <v>1223:Ware</v>
      </c>
      <c r="C1227" s="382" t="s">
        <v>1618</v>
      </c>
      <c r="D1227" s="383" t="s">
        <v>123</v>
      </c>
      <c r="E1227" s="384">
        <v>38819</v>
      </c>
      <c r="F1227" s="378">
        <f t="shared" si="97"/>
        <v>12</v>
      </c>
      <c r="G1227" s="378" t="str">
        <f t="shared" si="98"/>
        <v>Under 13s</v>
      </c>
      <c r="H1227" s="385" t="s">
        <v>68</v>
      </c>
    </row>
    <row r="1228" spans="1:8">
      <c r="A1228" s="136">
        <f t="shared" si="100"/>
        <v>1224</v>
      </c>
      <c r="B1228" s="136" t="str">
        <f t="shared" si="99"/>
        <v>1224:Ware</v>
      </c>
      <c r="C1228" s="382" t="s">
        <v>1619</v>
      </c>
      <c r="D1228" s="383" t="s">
        <v>123</v>
      </c>
      <c r="E1228" s="384">
        <v>38828</v>
      </c>
      <c r="F1228" s="378">
        <f t="shared" si="97"/>
        <v>12</v>
      </c>
      <c r="G1228" s="378" t="str">
        <f t="shared" si="98"/>
        <v>Under 13s</v>
      </c>
      <c r="H1228" s="385" t="s">
        <v>68</v>
      </c>
    </row>
    <row r="1229" spans="1:8">
      <c r="A1229" s="136">
        <f t="shared" si="100"/>
        <v>1225</v>
      </c>
      <c r="B1229" s="136" t="str">
        <f t="shared" si="99"/>
        <v>1225:Ware</v>
      </c>
      <c r="C1229" s="382" t="s">
        <v>1620</v>
      </c>
      <c r="D1229" s="383" t="s">
        <v>123</v>
      </c>
      <c r="E1229" s="384">
        <v>38878</v>
      </c>
      <c r="F1229" s="378">
        <f t="shared" si="97"/>
        <v>12</v>
      </c>
      <c r="G1229" s="378" t="str">
        <f t="shared" si="98"/>
        <v>Under 13s</v>
      </c>
      <c r="H1229" s="385" t="s">
        <v>68</v>
      </c>
    </row>
    <row r="1230" spans="1:8">
      <c r="A1230" s="136">
        <f t="shared" si="100"/>
        <v>1226</v>
      </c>
      <c r="B1230" s="136" t="str">
        <f t="shared" si="99"/>
        <v>1226:Ware</v>
      </c>
      <c r="C1230" s="382" t="s">
        <v>1621</v>
      </c>
      <c r="D1230" s="383" t="s">
        <v>123</v>
      </c>
      <c r="E1230" s="384">
        <v>38885</v>
      </c>
      <c r="F1230" s="378">
        <f t="shared" si="97"/>
        <v>12</v>
      </c>
      <c r="G1230" s="378" t="str">
        <f t="shared" si="98"/>
        <v>Under 13s</v>
      </c>
      <c r="H1230" s="385" t="s">
        <v>68</v>
      </c>
    </row>
    <row r="1231" spans="1:8">
      <c r="A1231" s="136">
        <f t="shared" si="100"/>
        <v>1227</v>
      </c>
      <c r="B1231" s="136" t="str">
        <f t="shared" si="99"/>
        <v>1227:Ware</v>
      </c>
      <c r="C1231" s="382" t="s">
        <v>1622</v>
      </c>
      <c r="D1231" s="383" t="s">
        <v>99</v>
      </c>
      <c r="E1231" s="384">
        <v>39962</v>
      </c>
      <c r="F1231" s="378">
        <f t="shared" si="97"/>
        <v>9</v>
      </c>
      <c r="G1231" s="378" t="str">
        <f t="shared" si="98"/>
        <v>9 Years</v>
      </c>
      <c r="H1231" s="385" t="s">
        <v>68</v>
      </c>
    </row>
    <row r="1232" spans="1:8">
      <c r="A1232" s="136">
        <f t="shared" si="100"/>
        <v>1228</v>
      </c>
      <c r="B1232" s="136" t="str">
        <f t="shared" si="99"/>
        <v>1228:Ware</v>
      </c>
      <c r="C1232" s="382" t="s">
        <v>2194</v>
      </c>
      <c r="D1232" s="383" t="s">
        <v>99</v>
      </c>
      <c r="E1232" s="384">
        <v>39977</v>
      </c>
      <c r="F1232" s="378">
        <f t="shared" ref="F1232" si="101">IF(TRIM(E1232)="",0,IF(AgeAtDate=0,0,IF(E1232=0,0,IF(COUNTBLANK(E1232)=1,"",DATEDIF(E1232,AgeAtDate,"y")))))</f>
        <v>9</v>
      </c>
      <c r="G1232" s="378" t="str">
        <f t="shared" ref="G1232" si="102">IF(ISBLANK(E1232),"",IF(HSL_Format="Majors",IF(F1232 &lt; 9, "To Young", IF(F1232 &gt; 15, VLOOKUP(99,MajorsAGRev, 2,0),VLOOKUP(F1232,MajorsAGRev, 2,0))), IF(F1232 &lt; 9, "To Young", IF(F1232&gt;12, "To Old", VLOOKUP(F1232,PeanutsAGRev,2,0)))))</f>
        <v>9 Years</v>
      </c>
      <c r="H1232" s="385" t="s">
        <v>68</v>
      </c>
    </row>
    <row r="1233" spans="1:8">
      <c r="A1233" s="136">
        <f t="shared" si="100"/>
        <v>1229</v>
      </c>
      <c r="B1233" s="136" t="str">
        <f t="shared" si="99"/>
        <v>1229:Watford</v>
      </c>
      <c r="C1233" s="382" t="s">
        <v>1623</v>
      </c>
      <c r="D1233" s="383" t="s">
        <v>99</v>
      </c>
      <c r="E1233" s="384">
        <v>38548</v>
      </c>
      <c r="F1233" s="378">
        <f t="shared" si="97"/>
        <v>12</v>
      </c>
      <c r="G1233" s="378" t="str">
        <f t="shared" si="98"/>
        <v>Under 13s</v>
      </c>
      <c r="H1233" s="385" t="s">
        <v>69</v>
      </c>
    </row>
    <row r="1234" spans="1:8">
      <c r="A1234" s="136">
        <f t="shared" si="100"/>
        <v>1230</v>
      </c>
      <c r="B1234" s="136" t="str">
        <f t="shared" si="99"/>
        <v>1230:Watford</v>
      </c>
      <c r="C1234" s="382" t="s">
        <v>1624</v>
      </c>
      <c r="D1234" s="383" t="s">
        <v>99</v>
      </c>
      <c r="E1234" s="384">
        <v>38577</v>
      </c>
      <c r="F1234" s="378">
        <f t="shared" si="97"/>
        <v>12</v>
      </c>
      <c r="G1234" s="378" t="str">
        <f t="shared" si="98"/>
        <v>Under 13s</v>
      </c>
      <c r="H1234" s="385" t="s">
        <v>69</v>
      </c>
    </row>
    <row r="1235" spans="1:8">
      <c r="A1235" s="136">
        <f t="shared" si="100"/>
        <v>1231</v>
      </c>
      <c r="B1235" s="136" t="str">
        <f t="shared" si="99"/>
        <v>1231:Watford</v>
      </c>
      <c r="C1235" s="382" t="s">
        <v>1625</v>
      </c>
      <c r="D1235" s="383" t="s">
        <v>99</v>
      </c>
      <c r="E1235" s="384">
        <v>38581</v>
      </c>
      <c r="F1235" s="378">
        <f t="shared" si="97"/>
        <v>12</v>
      </c>
      <c r="G1235" s="378" t="str">
        <f t="shared" si="98"/>
        <v>Under 13s</v>
      </c>
      <c r="H1235" s="385" t="s">
        <v>69</v>
      </c>
    </row>
    <row r="1236" spans="1:8">
      <c r="A1236" s="136">
        <f t="shared" si="100"/>
        <v>1232</v>
      </c>
      <c r="B1236" s="136" t="str">
        <f t="shared" si="99"/>
        <v>1232:Watford</v>
      </c>
      <c r="C1236" s="382" t="s">
        <v>1626</v>
      </c>
      <c r="D1236" s="383" t="s">
        <v>99</v>
      </c>
      <c r="E1236" s="384">
        <v>38587</v>
      </c>
      <c r="F1236" s="378">
        <f t="shared" si="97"/>
        <v>12</v>
      </c>
      <c r="G1236" s="378" t="str">
        <f t="shared" si="98"/>
        <v>Under 13s</v>
      </c>
      <c r="H1236" s="385" t="s">
        <v>69</v>
      </c>
    </row>
    <row r="1237" spans="1:8">
      <c r="A1237" s="136">
        <f t="shared" si="100"/>
        <v>1233</v>
      </c>
      <c r="B1237" s="136" t="str">
        <f t="shared" si="99"/>
        <v>1233:Watford</v>
      </c>
      <c r="C1237" s="382" t="s">
        <v>1627</v>
      </c>
      <c r="D1237" s="383" t="s">
        <v>99</v>
      </c>
      <c r="E1237" s="384">
        <v>38609</v>
      </c>
      <c r="F1237" s="378">
        <f t="shared" si="97"/>
        <v>12</v>
      </c>
      <c r="G1237" s="378" t="str">
        <f t="shared" si="98"/>
        <v>Under 13s</v>
      </c>
      <c r="H1237" s="385" t="s">
        <v>69</v>
      </c>
    </row>
    <row r="1238" spans="1:8">
      <c r="A1238" s="136">
        <f t="shared" si="100"/>
        <v>1234</v>
      </c>
      <c r="B1238" s="136" t="str">
        <f t="shared" si="99"/>
        <v>1234:Watford</v>
      </c>
      <c r="C1238" s="382" t="s">
        <v>1628</v>
      </c>
      <c r="D1238" s="383" t="s">
        <v>99</v>
      </c>
      <c r="E1238" s="384">
        <v>38646</v>
      </c>
      <c r="F1238" s="378">
        <f t="shared" si="97"/>
        <v>12</v>
      </c>
      <c r="G1238" s="378" t="str">
        <f t="shared" si="98"/>
        <v>Under 13s</v>
      </c>
      <c r="H1238" s="385" t="s">
        <v>69</v>
      </c>
    </row>
    <row r="1239" spans="1:8">
      <c r="A1239" s="136">
        <f t="shared" si="100"/>
        <v>1235</v>
      </c>
      <c r="B1239" s="136" t="str">
        <f t="shared" si="99"/>
        <v>1235:Watford</v>
      </c>
      <c r="C1239" s="382" t="s">
        <v>1629</v>
      </c>
      <c r="D1239" s="383" t="s">
        <v>99</v>
      </c>
      <c r="E1239" s="384">
        <v>38653</v>
      </c>
      <c r="F1239" s="378">
        <f t="shared" si="97"/>
        <v>12</v>
      </c>
      <c r="G1239" s="378" t="str">
        <f t="shared" si="98"/>
        <v>Under 13s</v>
      </c>
      <c r="H1239" s="385" t="s">
        <v>69</v>
      </c>
    </row>
    <row r="1240" spans="1:8">
      <c r="A1240" s="136">
        <f t="shared" si="100"/>
        <v>1236</v>
      </c>
      <c r="B1240" s="136" t="str">
        <f t="shared" si="99"/>
        <v>1236:Watford</v>
      </c>
      <c r="C1240" s="382" t="s">
        <v>1630</v>
      </c>
      <c r="D1240" s="383" t="s">
        <v>99</v>
      </c>
      <c r="E1240" s="384">
        <v>38695</v>
      </c>
      <c r="F1240" s="378">
        <f t="shared" si="97"/>
        <v>12</v>
      </c>
      <c r="G1240" s="378" t="str">
        <f t="shared" si="98"/>
        <v>Under 13s</v>
      </c>
      <c r="H1240" s="385" t="s">
        <v>69</v>
      </c>
    </row>
    <row r="1241" spans="1:8">
      <c r="A1241" s="136">
        <f t="shared" si="100"/>
        <v>1237</v>
      </c>
      <c r="B1241" s="136" t="str">
        <f t="shared" si="99"/>
        <v>1237:Watford</v>
      </c>
      <c r="C1241" s="382" t="s">
        <v>1631</v>
      </c>
      <c r="D1241" s="383" t="s">
        <v>99</v>
      </c>
      <c r="E1241" s="384">
        <v>38701</v>
      </c>
      <c r="F1241" s="378">
        <f t="shared" si="97"/>
        <v>12</v>
      </c>
      <c r="G1241" s="378" t="str">
        <f t="shared" si="98"/>
        <v>Under 13s</v>
      </c>
      <c r="H1241" s="385" t="s">
        <v>69</v>
      </c>
    </row>
    <row r="1242" spans="1:8">
      <c r="A1242" s="136">
        <f t="shared" si="100"/>
        <v>1238</v>
      </c>
      <c r="B1242" s="136" t="str">
        <f t="shared" si="99"/>
        <v>1238:Watford</v>
      </c>
      <c r="C1242" s="382" t="s">
        <v>1632</v>
      </c>
      <c r="D1242" s="383" t="s">
        <v>99</v>
      </c>
      <c r="E1242" s="384">
        <v>38712</v>
      </c>
      <c r="F1242" s="378">
        <f t="shared" si="97"/>
        <v>12</v>
      </c>
      <c r="G1242" s="378" t="str">
        <f t="shared" si="98"/>
        <v>Under 13s</v>
      </c>
      <c r="H1242" s="385" t="s">
        <v>69</v>
      </c>
    </row>
    <row r="1243" spans="1:8">
      <c r="A1243" s="136">
        <f t="shared" si="100"/>
        <v>1239</v>
      </c>
      <c r="B1243" s="136" t="str">
        <f t="shared" si="99"/>
        <v>1239:Watford</v>
      </c>
      <c r="C1243" s="382" t="s">
        <v>1633</v>
      </c>
      <c r="D1243" s="383" t="s">
        <v>99</v>
      </c>
      <c r="E1243" s="384">
        <v>38715</v>
      </c>
      <c r="F1243" s="378">
        <f t="shared" si="97"/>
        <v>12</v>
      </c>
      <c r="G1243" s="378" t="str">
        <f t="shared" si="98"/>
        <v>Under 13s</v>
      </c>
      <c r="H1243" s="385" t="s">
        <v>69</v>
      </c>
    </row>
    <row r="1244" spans="1:8">
      <c r="A1244" s="136">
        <f t="shared" si="100"/>
        <v>1240</v>
      </c>
      <c r="B1244" s="136" t="str">
        <f t="shared" si="99"/>
        <v>1240:Watford</v>
      </c>
      <c r="C1244" s="382" t="s">
        <v>1634</v>
      </c>
      <c r="D1244" s="383" t="s">
        <v>99</v>
      </c>
      <c r="E1244" s="384">
        <v>38752</v>
      </c>
      <c r="F1244" s="378">
        <f t="shared" si="97"/>
        <v>12</v>
      </c>
      <c r="G1244" s="378" t="str">
        <f t="shared" si="98"/>
        <v>Under 13s</v>
      </c>
      <c r="H1244" s="385" t="s">
        <v>69</v>
      </c>
    </row>
    <row r="1245" spans="1:8">
      <c r="A1245" s="136">
        <f t="shared" si="100"/>
        <v>1241</v>
      </c>
      <c r="B1245" s="136" t="str">
        <f t="shared" si="99"/>
        <v>1241:Watford</v>
      </c>
      <c r="C1245" s="382" t="s">
        <v>1635</v>
      </c>
      <c r="D1245" s="383" t="s">
        <v>99</v>
      </c>
      <c r="E1245" s="384">
        <v>38780</v>
      </c>
      <c r="F1245" s="378">
        <f t="shared" si="97"/>
        <v>12</v>
      </c>
      <c r="G1245" s="378" t="str">
        <f t="shared" si="98"/>
        <v>Under 13s</v>
      </c>
      <c r="H1245" s="385" t="s">
        <v>69</v>
      </c>
    </row>
    <row r="1246" spans="1:8">
      <c r="A1246" s="136">
        <f t="shared" si="100"/>
        <v>1242</v>
      </c>
      <c r="B1246" s="136" t="str">
        <f t="shared" si="99"/>
        <v>1242:Watford</v>
      </c>
      <c r="C1246" s="382" t="s">
        <v>1636</v>
      </c>
      <c r="D1246" s="383" t="s">
        <v>99</v>
      </c>
      <c r="E1246" s="384">
        <v>38782</v>
      </c>
      <c r="F1246" s="378">
        <f t="shared" si="97"/>
        <v>12</v>
      </c>
      <c r="G1246" s="378" t="str">
        <f t="shared" si="98"/>
        <v>Under 13s</v>
      </c>
      <c r="H1246" s="385" t="s">
        <v>69</v>
      </c>
    </row>
    <row r="1247" spans="1:8">
      <c r="A1247" s="136">
        <f t="shared" si="100"/>
        <v>1243</v>
      </c>
      <c r="B1247" s="136" t="str">
        <f t="shared" si="99"/>
        <v>1243:Watford</v>
      </c>
      <c r="C1247" s="382" t="s">
        <v>1637</v>
      </c>
      <c r="D1247" s="383" t="s">
        <v>99</v>
      </c>
      <c r="E1247" s="384">
        <v>38796</v>
      </c>
      <c r="F1247" s="378">
        <f t="shared" si="97"/>
        <v>12</v>
      </c>
      <c r="G1247" s="378" t="str">
        <f t="shared" si="98"/>
        <v>Under 13s</v>
      </c>
      <c r="H1247" s="385" t="s">
        <v>69</v>
      </c>
    </row>
    <row r="1248" spans="1:8">
      <c r="A1248" s="136">
        <f t="shared" si="100"/>
        <v>1244</v>
      </c>
      <c r="B1248" s="136" t="str">
        <f t="shared" si="99"/>
        <v>1244:Watford</v>
      </c>
      <c r="C1248" s="382" t="s">
        <v>1638</v>
      </c>
      <c r="D1248" s="383" t="s">
        <v>99</v>
      </c>
      <c r="E1248" s="384">
        <v>38840</v>
      </c>
      <c r="F1248" s="378">
        <f t="shared" si="97"/>
        <v>12</v>
      </c>
      <c r="G1248" s="378" t="str">
        <f t="shared" si="98"/>
        <v>Under 13s</v>
      </c>
      <c r="H1248" s="385" t="s">
        <v>69</v>
      </c>
    </row>
    <row r="1249" spans="1:8">
      <c r="A1249" s="136">
        <f t="shared" si="100"/>
        <v>1245</v>
      </c>
      <c r="B1249" s="136" t="str">
        <f t="shared" si="99"/>
        <v>1245:Watford</v>
      </c>
      <c r="C1249" s="382" t="s">
        <v>1639</v>
      </c>
      <c r="D1249" s="383" t="s">
        <v>99</v>
      </c>
      <c r="E1249" s="384">
        <v>38846</v>
      </c>
      <c r="F1249" s="378">
        <f t="shared" si="97"/>
        <v>12</v>
      </c>
      <c r="G1249" s="378" t="str">
        <f t="shared" si="98"/>
        <v>Under 13s</v>
      </c>
      <c r="H1249" s="385" t="s">
        <v>69</v>
      </c>
    </row>
    <row r="1250" spans="1:8">
      <c r="A1250" s="136">
        <f t="shared" si="100"/>
        <v>1246</v>
      </c>
      <c r="B1250" s="136" t="str">
        <f t="shared" si="99"/>
        <v>1246:Watford</v>
      </c>
      <c r="C1250" s="382" t="s">
        <v>1640</v>
      </c>
      <c r="D1250" s="383" t="s">
        <v>99</v>
      </c>
      <c r="E1250" s="384">
        <v>38888</v>
      </c>
      <c r="F1250" s="378">
        <f t="shared" si="97"/>
        <v>12</v>
      </c>
      <c r="G1250" s="378" t="str">
        <f t="shared" si="98"/>
        <v>Under 13s</v>
      </c>
      <c r="H1250" s="385" t="s">
        <v>69</v>
      </c>
    </row>
    <row r="1251" spans="1:8">
      <c r="A1251" s="136">
        <f t="shared" si="100"/>
        <v>1247</v>
      </c>
      <c r="B1251" s="136" t="str">
        <f t="shared" si="99"/>
        <v>1247:Watford</v>
      </c>
      <c r="C1251" s="382" t="s">
        <v>1641</v>
      </c>
      <c r="D1251" s="383" t="s">
        <v>99</v>
      </c>
      <c r="E1251" s="384">
        <v>38890</v>
      </c>
      <c r="F1251" s="378">
        <f t="shared" si="97"/>
        <v>12</v>
      </c>
      <c r="G1251" s="378" t="str">
        <f t="shared" si="98"/>
        <v>Under 13s</v>
      </c>
      <c r="H1251" s="385" t="s">
        <v>69</v>
      </c>
    </row>
    <row r="1252" spans="1:8">
      <c r="A1252" s="136">
        <f t="shared" si="100"/>
        <v>1248</v>
      </c>
      <c r="B1252" s="136" t="str">
        <f t="shared" si="99"/>
        <v>1248:Watford</v>
      </c>
      <c r="C1252" s="382" t="s">
        <v>1642</v>
      </c>
      <c r="D1252" s="383" t="s">
        <v>99</v>
      </c>
      <c r="E1252" s="384">
        <v>38896</v>
      </c>
      <c r="F1252" s="378">
        <f t="shared" si="97"/>
        <v>12</v>
      </c>
      <c r="G1252" s="378" t="str">
        <f t="shared" si="98"/>
        <v>Under 13s</v>
      </c>
      <c r="H1252" s="385" t="s">
        <v>69</v>
      </c>
    </row>
    <row r="1253" spans="1:8">
      <c r="A1253" s="136">
        <f t="shared" si="100"/>
        <v>1249</v>
      </c>
      <c r="B1253" s="136" t="str">
        <f t="shared" si="99"/>
        <v>1249:Watford</v>
      </c>
      <c r="C1253" s="382" t="s">
        <v>1643</v>
      </c>
      <c r="D1253" s="383" t="s">
        <v>123</v>
      </c>
      <c r="E1253" s="384">
        <v>38535</v>
      </c>
      <c r="F1253" s="378">
        <f t="shared" si="97"/>
        <v>12</v>
      </c>
      <c r="G1253" s="378" t="str">
        <f t="shared" si="98"/>
        <v>Under 13s</v>
      </c>
      <c r="H1253" s="385" t="s">
        <v>69</v>
      </c>
    </row>
    <row r="1254" spans="1:8">
      <c r="A1254" s="136">
        <f t="shared" si="100"/>
        <v>1250</v>
      </c>
      <c r="B1254" s="136" t="str">
        <f t="shared" si="99"/>
        <v>1250:Watford</v>
      </c>
      <c r="C1254" s="382" t="s">
        <v>1644</v>
      </c>
      <c r="D1254" s="383" t="s">
        <v>123</v>
      </c>
      <c r="E1254" s="384">
        <v>38559</v>
      </c>
      <c r="F1254" s="378">
        <f t="shared" ref="F1254:F1317" si="103">IF(TRIM(E1254)="",0,IF(AgeAtDate=0,0,IF(E1254=0,0,IF(COUNTBLANK(E1254)=1,"",DATEDIF(E1254,AgeAtDate,"y")))))</f>
        <v>12</v>
      </c>
      <c r="G1254" s="378" t="str">
        <f t="shared" ref="G1254:G1317" si="104">IF(ISBLANK(E1254),"",IF(HSL_Format="Majors",IF(F1254 &lt; 9, "To Young", IF(F1254 &gt; 15, VLOOKUP(99,MajorsAGRev, 2,0),VLOOKUP(F1254,MajorsAGRev, 2,0))), IF(F1254 &lt; 9, "To Young", IF(F1254&gt;12, "To Old", VLOOKUP(F1254,PeanutsAGRev,2,0)))))</f>
        <v>Under 13s</v>
      </c>
      <c r="H1254" s="385" t="s">
        <v>69</v>
      </c>
    </row>
    <row r="1255" spans="1:8">
      <c r="A1255" s="136">
        <f t="shared" si="100"/>
        <v>1251</v>
      </c>
      <c r="B1255" s="136" t="str">
        <f t="shared" si="99"/>
        <v>1251:Watford</v>
      </c>
      <c r="C1255" s="382" t="s">
        <v>1645</v>
      </c>
      <c r="D1255" s="383" t="s">
        <v>123</v>
      </c>
      <c r="E1255" s="384">
        <v>38567</v>
      </c>
      <c r="F1255" s="378">
        <f t="shared" si="103"/>
        <v>12</v>
      </c>
      <c r="G1255" s="378" t="str">
        <f t="shared" si="104"/>
        <v>Under 13s</v>
      </c>
      <c r="H1255" s="385" t="s">
        <v>69</v>
      </c>
    </row>
    <row r="1256" spans="1:8">
      <c r="A1256" s="136">
        <f t="shared" si="100"/>
        <v>1252</v>
      </c>
      <c r="B1256" s="136" t="str">
        <f t="shared" si="99"/>
        <v>1252:Watford</v>
      </c>
      <c r="C1256" s="382" t="s">
        <v>1646</v>
      </c>
      <c r="D1256" s="383" t="s">
        <v>123</v>
      </c>
      <c r="E1256" s="384">
        <v>38575</v>
      </c>
      <c r="F1256" s="378">
        <f t="shared" si="103"/>
        <v>12</v>
      </c>
      <c r="G1256" s="378" t="str">
        <f t="shared" si="104"/>
        <v>Under 13s</v>
      </c>
      <c r="H1256" s="385" t="s">
        <v>69</v>
      </c>
    </row>
    <row r="1257" spans="1:8">
      <c r="A1257" s="136">
        <f t="shared" si="100"/>
        <v>1253</v>
      </c>
      <c r="B1257" s="136" t="str">
        <f t="shared" si="99"/>
        <v>1253:Watford</v>
      </c>
      <c r="C1257" s="382" t="s">
        <v>1647</v>
      </c>
      <c r="D1257" s="383" t="s">
        <v>123</v>
      </c>
      <c r="E1257" s="384">
        <v>38603</v>
      </c>
      <c r="F1257" s="378">
        <f t="shared" si="103"/>
        <v>12</v>
      </c>
      <c r="G1257" s="378" t="str">
        <f t="shared" si="104"/>
        <v>Under 13s</v>
      </c>
      <c r="H1257" s="385" t="s">
        <v>69</v>
      </c>
    </row>
    <row r="1258" spans="1:8">
      <c r="A1258" s="136">
        <f t="shared" si="100"/>
        <v>1254</v>
      </c>
      <c r="B1258" s="136" t="str">
        <f t="shared" si="99"/>
        <v>1254:Watford</v>
      </c>
      <c r="C1258" s="382" t="s">
        <v>1648</v>
      </c>
      <c r="D1258" s="383" t="s">
        <v>123</v>
      </c>
      <c r="E1258" s="384">
        <v>38619</v>
      </c>
      <c r="F1258" s="378">
        <f t="shared" si="103"/>
        <v>12</v>
      </c>
      <c r="G1258" s="378" t="str">
        <f t="shared" si="104"/>
        <v>Under 13s</v>
      </c>
      <c r="H1258" s="385" t="s">
        <v>69</v>
      </c>
    </row>
    <row r="1259" spans="1:8">
      <c r="A1259" s="136">
        <f t="shared" si="100"/>
        <v>1255</v>
      </c>
      <c r="B1259" s="136" t="str">
        <f t="shared" si="99"/>
        <v>1255:Watford</v>
      </c>
      <c r="C1259" s="382" t="s">
        <v>1649</v>
      </c>
      <c r="D1259" s="383" t="s">
        <v>123</v>
      </c>
      <c r="E1259" s="384">
        <v>38643</v>
      </c>
      <c r="F1259" s="378">
        <f t="shared" si="103"/>
        <v>12</v>
      </c>
      <c r="G1259" s="378" t="str">
        <f t="shared" si="104"/>
        <v>Under 13s</v>
      </c>
      <c r="H1259" s="385" t="s">
        <v>69</v>
      </c>
    </row>
    <row r="1260" spans="1:8">
      <c r="A1260" s="136">
        <f t="shared" si="100"/>
        <v>1256</v>
      </c>
      <c r="B1260" s="136" t="str">
        <f t="shared" si="99"/>
        <v>1256:Watford</v>
      </c>
      <c r="C1260" s="382" t="s">
        <v>1650</v>
      </c>
      <c r="D1260" s="383" t="s">
        <v>123</v>
      </c>
      <c r="E1260" s="384">
        <v>38645</v>
      </c>
      <c r="F1260" s="378">
        <f t="shared" si="103"/>
        <v>12</v>
      </c>
      <c r="G1260" s="378" t="str">
        <f t="shared" si="104"/>
        <v>Under 13s</v>
      </c>
      <c r="H1260" s="385" t="s">
        <v>69</v>
      </c>
    </row>
    <row r="1261" spans="1:8">
      <c r="A1261" s="136">
        <f t="shared" si="100"/>
        <v>1257</v>
      </c>
      <c r="B1261" s="136" t="str">
        <f t="shared" si="99"/>
        <v>1257:Watford</v>
      </c>
      <c r="C1261" s="382" t="s">
        <v>1651</v>
      </c>
      <c r="D1261" s="383" t="s">
        <v>123</v>
      </c>
      <c r="E1261" s="384">
        <v>38722</v>
      </c>
      <c r="F1261" s="378">
        <f t="shared" si="103"/>
        <v>12</v>
      </c>
      <c r="G1261" s="378" t="str">
        <f t="shared" si="104"/>
        <v>Under 13s</v>
      </c>
      <c r="H1261" s="385" t="s">
        <v>69</v>
      </c>
    </row>
    <row r="1262" spans="1:8">
      <c r="A1262" s="136">
        <f t="shared" si="100"/>
        <v>1258</v>
      </c>
      <c r="B1262" s="136" t="str">
        <f t="shared" si="99"/>
        <v>1258:Watford</v>
      </c>
      <c r="C1262" s="382" t="s">
        <v>1652</v>
      </c>
      <c r="D1262" s="383" t="s">
        <v>123</v>
      </c>
      <c r="E1262" s="384">
        <v>38726</v>
      </c>
      <c r="F1262" s="378">
        <f t="shared" si="103"/>
        <v>12</v>
      </c>
      <c r="G1262" s="378" t="str">
        <f t="shared" si="104"/>
        <v>Under 13s</v>
      </c>
      <c r="H1262" s="385" t="s">
        <v>69</v>
      </c>
    </row>
    <row r="1263" spans="1:8">
      <c r="A1263" s="136">
        <f t="shared" si="100"/>
        <v>1259</v>
      </c>
      <c r="B1263" s="136" t="str">
        <f t="shared" si="99"/>
        <v>1259:Watford</v>
      </c>
      <c r="C1263" s="382" t="s">
        <v>1653</v>
      </c>
      <c r="D1263" s="383" t="s">
        <v>123</v>
      </c>
      <c r="E1263" s="384">
        <v>38865</v>
      </c>
      <c r="F1263" s="378">
        <f t="shared" si="103"/>
        <v>12</v>
      </c>
      <c r="G1263" s="378" t="str">
        <f t="shared" si="104"/>
        <v>Under 13s</v>
      </c>
      <c r="H1263" s="385" t="s">
        <v>69</v>
      </c>
    </row>
    <row r="1264" spans="1:8">
      <c r="A1264" s="136">
        <f t="shared" si="100"/>
        <v>1260</v>
      </c>
      <c r="B1264" s="136" t="str">
        <f t="shared" si="99"/>
        <v>1260:Watford</v>
      </c>
      <c r="C1264" s="382" t="s">
        <v>1654</v>
      </c>
      <c r="D1264" s="383" t="s">
        <v>123</v>
      </c>
      <c r="E1264" s="384">
        <v>38892</v>
      </c>
      <c r="F1264" s="378">
        <f t="shared" si="103"/>
        <v>12</v>
      </c>
      <c r="G1264" s="378" t="str">
        <f t="shared" si="104"/>
        <v>Under 13s</v>
      </c>
      <c r="H1264" s="385" t="s">
        <v>69</v>
      </c>
    </row>
    <row r="1265" spans="1:8">
      <c r="A1265" s="136">
        <f t="shared" si="100"/>
        <v>1261</v>
      </c>
      <c r="B1265" s="136" t="str">
        <f t="shared" si="99"/>
        <v>1261:Watford</v>
      </c>
      <c r="C1265" s="382" t="s">
        <v>1655</v>
      </c>
      <c r="D1265" s="383" t="s">
        <v>123</v>
      </c>
      <c r="E1265" s="384">
        <v>38896</v>
      </c>
      <c r="F1265" s="378">
        <f t="shared" si="103"/>
        <v>12</v>
      </c>
      <c r="G1265" s="378" t="str">
        <f t="shared" si="104"/>
        <v>Under 13s</v>
      </c>
      <c r="H1265" s="385" t="s">
        <v>69</v>
      </c>
    </row>
    <row r="1266" spans="1:8">
      <c r="A1266" s="136">
        <f t="shared" si="100"/>
        <v>1262</v>
      </c>
      <c r="B1266" s="136" t="str">
        <f t="shared" si="99"/>
        <v>1262:Watford</v>
      </c>
      <c r="C1266" s="382" t="s">
        <v>1656</v>
      </c>
      <c r="D1266" s="383" t="s">
        <v>99</v>
      </c>
      <c r="E1266" s="395">
        <v>38902</v>
      </c>
      <c r="F1266" s="378">
        <f t="shared" si="103"/>
        <v>11</v>
      </c>
      <c r="G1266" s="378" t="str">
        <f t="shared" si="104"/>
        <v>Under 12s</v>
      </c>
      <c r="H1266" s="385" t="s">
        <v>69</v>
      </c>
    </row>
    <row r="1267" spans="1:8">
      <c r="A1267" s="136">
        <f t="shared" si="100"/>
        <v>1263</v>
      </c>
      <c r="B1267" s="136" t="str">
        <f t="shared" si="99"/>
        <v>1263:Watford</v>
      </c>
      <c r="C1267" s="382" t="s">
        <v>1657</v>
      </c>
      <c r="D1267" s="383" t="s">
        <v>99</v>
      </c>
      <c r="E1267" s="384">
        <v>38971</v>
      </c>
      <c r="F1267" s="378">
        <f t="shared" si="103"/>
        <v>11</v>
      </c>
      <c r="G1267" s="378" t="str">
        <f t="shared" si="104"/>
        <v>Under 12s</v>
      </c>
      <c r="H1267" s="385" t="s">
        <v>69</v>
      </c>
    </row>
    <row r="1268" spans="1:8">
      <c r="A1268" s="136">
        <f t="shared" si="100"/>
        <v>1264</v>
      </c>
      <c r="B1268" s="136" t="str">
        <f t="shared" si="99"/>
        <v>1264:Watford</v>
      </c>
      <c r="C1268" s="382" t="s">
        <v>1658</v>
      </c>
      <c r="D1268" s="383" t="s">
        <v>99</v>
      </c>
      <c r="E1268" s="384">
        <v>38977</v>
      </c>
      <c r="F1268" s="378">
        <f t="shared" si="103"/>
        <v>11</v>
      </c>
      <c r="G1268" s="378" t="str">
        <f t="shared" si="104"/>
        <v>Under 12s</v>
      </c>
      <c r="H1268" s="385" t="s">
        <v>69</v>
      </c>
    </row>
    <row r="1269" spans="1:8">
      <c r="A1269" s="136">
        <f t="shared" si="100"/>
        <v>1265</v>
      </c>
      <c r="B1269" s="136" t="str">
        <f t="shared" si="99"/>
        <v>1265:Watford</v>
      </c>
      <c r="C1269" s="382" t="s">
        <v>1659</v>
      </c>
      <c r="D1269" s="383" t="s">
        <v>99</v>
      </c>
      <c r="E1269" s="384">
        <v>38977</v>
      </c>
      <c r="F1269" s="378">
        <f t="shared" si="103"/>
        <v>11</v>
      </c>
      <c r="G1269" s="378" t="str">
        <f t="shared" si="104"/>
        <v>Under 12s</v>
      </c>
      <c r="H1269" s="385" t="s">
        <v>69</v>
      </c>
    </row>
    <row r="1270" spans="1:8">
      <c r="A1270" s="136">
        <f t="shared" si="100"/>
        <v>1266</v>
      </c>
      <c r="B1270" s="136" t="str">
        <f t="shared" si="99"/>
        <v>1266:Watford</v>
      </c>
      <c r="C1270" s="382" t="s">
        <v>1660</v>
      </c>
      <c r="D1270" s="383" t="s">
        <v>99</v>
      </c>
      <c r="E1270" s="384">
        <v>38982</v>
      </c>
      <c r="F1270" s="378">
        <f t="shared" si="103"/>
        <v>11</v>
      </c>
      <c r="G1270" s="378" t="str">
        <f t="shared" si="104"/>
        <v>Under 12s</v>
      </c>
      <c r="H1270" s="385" t="s">
        <v>69</v>
      </c>
    </row>
    <row r="1271" spans="1:8">
      <c r="A1271" s="136">
        <f t="shared" si="100"/>
        <v>1267</v>
      </c>
      <c r="B1271" s="136" t="str">
        <f t="shared" si="99"/>
        <v>1267:Watford</v>
      </c>
      <c r="C1271" s="382" t="s">
        <v>423</v>
      </c>
      <c r="D1271" s="383" t="s">
        <v>99</v>
      </c>
      <c r="E1271" s="384">
        <v>38985</v>
      </c>
      <c r="F1271" s="378">
        <f t="shared" si="103"/>
        <v>11</v>
      </c>
      <c r="G1271" s="378" t="str">
        <f t="shared" si="104"/>
        <v>Under 12s</v>
      </c>
      <c r="H1271" s="385" t="s">
        <v>69</v>
      </c>
    </row>
    <row r="1272" spans="1:8">
      <c r="A1272" s="136">
        <f t="shared" si="100"/>
        <v>1268</v>
      </c>
      <c r="B1272" s="136" t="str">
        <f t="shared" si="99"/>
        <v>1268:Watford</v>
      </c>
      <c r="C1272" s="382" t="s">
        <v>1661</v>
      </c>
      <c r="D1272" s="383" t="s">
        <v>99</v>
      </c>
      <c r="E1272" s="384">
        <v>38992</v>
      </c>
      <c r="F1272" s="378">
        <f t="shared" si="103"/>
        <v>11</v>
      </c>
      <c r="G1272" s="378" t="str">
        <f t="shared" si="104"/>
        <v>Under 12s</v>
      </c>
      <c r="H1272" s="385" t="s">
        <v>69</v>
      </c>
    </row>
    <row r="1273" spans="1:8">
      <c r="A1273" s="136">
        <f t="shared" si="100"/>
        <v>1269</v>
      </c>
      <c r="B1273" s="136" t="str">
        <f t="shared" si="99"/>
        <v>1269:Watford</v>
      </c>
      <c r="C1273" s="392" t="s">
        <v>1662</v>
      </c>
      <c r="D1273" s="383" t="s">
        <v>99</v>
      </c>
      <c r="E1273" s="393">
        <v>39010</v>
      </c>
      <c r="F1273" s="378">
        <f t="shared" si="103"/>
        <v>11</v>
      </c>
      <c r="G1273" s="378" t="str">
        <f t="shared" si="104"/>
        <v>Under 12s</v>
      </c>
      <c r="H1273" s="385" t="s">
        <v>69</v>
      </c>
    </row>
    <row r="1274" spans="1:8">
      <c r="A1274" s="136">
        <f t="shared" si="100"/>
        <v>1270</v>
      </c>
      <c r="B1274" s="136" t="str">
        <f t="shared" si="99"/>
        <v>1270:Watford</v>
      </c>
      <c r="C1274" s="382" t="s">
        <v>1663</v>
      </c>
      <c r="D1274" s="383" t="s">
        <v>99</v>
      </c>
      <c r="E1274" s="384">
        <v>39030</v>
      </c>
      <c r="F1274" s="378">
        <f t="shared" si="103"/>
        <v>11</v>
      </c>
      <c r="G1274" s="378" t="str">
        <f t="shared" si="104"/>
        <v>Under 12s</v>
      </c>
      <c r="H1274" s="385" t="s">
        <v>69</v>
      </c>
    </row>
    <row r="1275" spans="1:8">
      <c r="A1275" s="136">
        <f t="shared" si="100"/>
        <v>1271</v>
      </c>
      <c r="B1275" s="136" t="str">
        <f t="shared" si="99"/>
        <v>1271:Watford</v>
      </c>
      <c r="C1275" s="382" t="s">
        <v>1664</v>
      </c>
      <c r="D1275" s="383" t="s">
        <v>99</v>
      </c>
      <c r="E1275" s="384">
        <v>39040</v>
      </c>
      <c r="F1275" s="378">
        <f t="shared" si="103"/>
        <v>11</v>
      </c>
      <c r="G1275" s="378" t="str">
        <f t="shared" si="104"/>
        <v>Under 12s</v>
      </c>
      <c r="H1275" s="385" t="s">
        <v>69</v>
      </c>
    </row>
    <row r="1276" spans="1:8">
      <c r="A1276" s="136">
        <f t="shared" si="100"/>
        <v>1272</v>
      </c>
      <c r="B1276" s="136" t="str">
        <f t="shared" si="99"/>
        <v>1272:Watford</v>
      </c>
      <c r="C1276" s="382" t="s">
        <v>1665</v>
      </c>
      <c r="D1276" s="383" t="s">
        <v>99</v>
      </c>
      <c r="E1276" s="384">
        <v>39066</v>
      </c>
      <c r="F1276" s="378">
        <f t="shared" si="103"/>
        <v>11</v>
      </c>
      <c r="G1276" s="378" t="str">
        <f t="shared" si="104"/>
        <v>Under 12s</v>
      </c>
      <c r="H1276" s="385" t="s">
        <v>69</v>
      </c>
    </row>
    <row r="1277" spans="1:8">
      <c r="A1277" s="136">
        <f t="shared" si="100"/>
        <v>1273</v>
      </c>
      <c r="B1277" s="136" t="str">
        <f t="shared" si="99"/>
        <v>1273:Watford</v>
      </c>
      <c r="C1277" s="382" t="s">
        <v>1666</v>
      </c>
      <c r="D1277" s="383" t="s">
        <v>99</v>
      </c>
      <c r="E1277" s="384">
        <v>39085</v>
      </c>
      <c r="F1277" s="378">
        <f t="shared" si="103"/>
        <v>11</v>
      </c>
      <c r="G1277" s="378" t="str">
        <f t="shared" si="104"/>
        <v>Under 12s</v>
      </c>
      <c r="H1277" s="385" t="s">
        <v>69</v>
      </c>
    </row>
    <row r="1278" spans="1:8">
      <c r="A1278" s="136">
        <f t="shared" si="100"/>
        <v>1274</v>
      </c>
      <c r="B1278" s="136" t="str">
        <f t="shared" si="99"/>
        <v>1274:Watford</v>
      </c>
      <c r="C1278" s="382" t="s">
        <v>1667</v>
      </c>
      <c r="D1278" s="383" t="s">
        <v>99</v>
      </c>
      <c r="E1278" s="384">
        <v>39086</v>
      </c>
      <c r="F1278" s="378">
        <f t="shared" si="103"/>
        <v>11</v>
      </c>
      <c r="G1278" s="378" t="str">
        <f t="shared" si="104"/>
        <v>Under 12s</v>
      </c>
      <c r="H1278" s="385" t="s">
        <v>69</v>
      </c>
    </row>
    <row r="1279" spans="1:8">
      <c r="A1279" s="136">
        <f t="shared" si="100"/>
        <v>1275</v>
      </c>
      <c r="B1279" s="136" t="str">
        <f t="shared" si="99"/>
        <v>1275:Watford</v>
      </c>
      <c r="C1279" s="382" t="s">
        <v>1668</v>
      </c>
      <c r="D1279" s="383" t="s">
        <v>99</v>
      </c>
      <c r="E1279" s="384">
        <v>39093</v>
      </c>
      <c r="F1279" s="378">
        <f t="shared" si="103"/>
        <v>11</v>
      </c>
      <c r="G1279" s="378" t="str">
        <f t="shared" si="104"/>
        <v>Under 12s</v>
      </c>
      <c r="H1279" s="385" t="s">
        <v>69</v>
      </c>
    </row>
    <row r="1280" spans="1:8">
      <c r="A1280" s="136">
        <f t="shared" si="100"/>
        <v>1276</v>
      </c>
      <c r="B1280" s="136" t="str">
        <f t="shared" si="99"/>
        <v>1276:Watford</v>
      </c>
      <c r="C1280" s="382" t="s">
        <v>1669</v>
      </c>
      <c r="D1280" s="383" t="s">
        <v>99</v>
      </c>
      <c r="E1280" s="384">
        <v>39109</v>
      </c>
      <c r="F1280" s="378">
        <f t="shared" si="103"/>
        <v>11</v>
      </c>
      <c r="G1280" s="378" t="str">
        <f t="shared" si="104"/>
        <v>Under 12s</v>
      </c>
      <c r="H1280" s="385" t="s">
        <v>69</v>
      </c>
    </row>
    <row r="1281" spans="1:8">
      <c r="A1281" s="136">
        <f t="shared" si="100"/>
        <v>1277</v>
      </c>
      <c r="B1281" s="136" t="str">
        <f t="shared" si="99"/>
        <v>1277:Watford</v>
      </c>
      <c r="C1281" s="382" t="s">
        <v>1670</v>
      </c>
      <c r="D1281" s="383" t="s">
        <v>99</v>
      </c>
      <c r="E1281" s="384">
        <v>39132</v>
      </c>
      <c r="F1281" s="378">
        <f t="shared" si="103"/>
        <v>11</v>
      </c>
      <c r="G1281" s="378" t="str">
        <f t="shared" si="104"/>
        <v>Under 12s</v>
      </c>
      <c r="H1281" s="385" t="s">
        <v>69</v>
      </c>
    </row>
    <row r="1282" spans="1:8">
      <c r="A1282" s="136">
        <f t="shared" si="100"/>
        <v>1278</v>
      </c>
      <c r="B1282" s="136" t="str">
        <f t="shared" si="99"/>
        <v>1278:Watford</v>
      </c>
      <c r="C1282" s="382" t="s">
        <v>1671</v>
      </c>
      <c r="D1282" s="383" t="s">
        <v>99</v>
      </c>
      <c r="E1282" s="384">
        <v>39132</v>
      </c>
      <c r="F1282" s="378">
        <f t="shared" si="103"/>
        <v>11</v>
      </c>
      <c r="G1282" s="378" t="str">
        <f t="shared" si="104"/>
        <v>Under 12s</v>
      </c>
      <c r="H1282" s="385" t="s">
        <v>69</v>
      </c>
    </row>
    <row r="1283" spans="1:8">
      <c r="A1283" s="136">
        <f t="shared" si="100"/>
        <v>1279</v>
      </c>
      <c r="B1283" s="136" t="str">
        <f t="shared" si="99"/>
        <v>1279:Watford</v>
      </c>
      <c r="C1283" s="382" t="s">
        <v>1672</v>
      </c>
      <c r="D1283" s="383" t="s">
        <v>99</v>
      </c>
      <c r="E1283" s="384">
        <v>39132</v>
      </c>
      <c r="F1283" s="378">
        <f t="shared" si="103"/>
        <v>11</v>
      </c>
      <c r="G1283" s="378" t="str">
        <f t="shared" si="104"/>
        <v>Under 12s</v>
      </c>
      <c r="H1283" s="385" t="s">
        <v>69</v>
      </c>
    </row>
    <row r="1284" spans="1:8">
      <c r="A1284" s="136">
        <f t="shared" si="100"/>
        <v>1280</v>
      </c>
      <c r="B1284" s="136" t="str">
        <f t="shared" si="99"/>
        <v>1280:Watford</v>
      </c>
      <c r="C1284" s="391" t="s">
        <v>1673</v>
      </c>
      <c r="D1284" s="383" t="s">
        <v>99</v>
      </c>
      <c r="E1284" s="393">
        <v>39217</v>
      </c>
      <c r="F1284" s="378">
        <f t="shared" si="103"/>
        <v>11</v>
      </c>
      <c r="G1284" s="378" t="str">
        <f t="shared" si="104"/>
        <v>Under 12s</v>
      </c>
      <c r="H1284" s="385" t="s">
        <v>69</v>
      </c>
    </row>
    <row r="1285" spans="1:8">
      <c r="A1285" s="136">
        <f t="shared" si="100"/>
        <v>1281</v>
      </c>
      <c r="B1285" s="136" t="str">
        <f t="shared" si="99"/>
        <v>1281:Watford</v>
      </c>
      <c r="C1285" s="382" t="s">
        <v>1674</v>
      </c>
      <c r="D1285" s="383" t="s">
        <v>123</v>
      </c>
      <c r="E1285" s="384">
        <v>38954</v>
      </c>
      <c r="F1285" s="378">
        <f t="shared" si="103"/>
        <v>11</v>
      </c>
      <c r="G1285" s="378" t="str">
        <f t="shared" si="104"/>
        <v>Under 12s</v>
      </c>
      <c r="H1285" s="385" t="s">
        <v>69</v>
      </c>
    </row>
    <row r="1286" spans="1:8">
      <c r="A1286" s="136">
        <f t="shared" si="100"/>
        <v>1282</v>
      </c>
      <c r="B1286" s="136" t="str">
        <f t="shared" si="99"/>
        <v>1282:Watford</v>
      </c>
      <c r="C1286" s="382" t="s">
        <v>1675</v>
      </c>
      <c r="D1286" s="383" t="s">
        <v>123</v>
      </c>
      <c r="E1286" s="384">
        <v>38973</v>
      </c>
      <c r="F1286" s="378">
        <f t="shared" si="103"/>
        <v>11</v>
      </c>
      <c r="G1286" s="378" t="str">
        <f t="shared" si="104"/>
        <v>Under 12s</v>
      </c>
      <c r="H1286" s="385" t="s">
        <v>69</v>
      </c>
    </row>
    <row r="1287" spans="1:8">
      <c r="A1287" s="136">
        <f t="shared" si="100"/>
        <v>1283</v>
      </c>
      <c r="B1287" s="136" t="str">
        <f t="shared" si="99"/>
        <v>1283:Watford</v>
      </c>
      <c r="C1287" s="382" t="s">
        <v>1676</v>
      </c>
      <c r="D1287" s="383" t="s">
        <v>123</v>
      </c>
      <c r="E1287" s="384">
        <v>38996</v>
      </c>
      <c r="F1287" s="378">
        <f t="shared" si="103"/>
        <v>11</v>
      </c>
      <c r="G1287" s="378" t="str">
        <f t="shared" si="104"/>
        <v>Under 12s</v>
      </c>
      <c r="H1287" s="385" t="s">
        <v>69</v>
      </c>
    </row>
    <row r="1288" spans="1:8">
      <c r="A1288" s="136">
        <f t="shared" si="100"/>
        <v>1284</v>
      </c>
      <c r="B1288" s="136" t="str">
        <f t="shared" si="99"/>
        <v>1284:Watford</v>
      </c>
      <c r="C1288" s="391" t="s">
        <v>1677</v>
      </c>
      <c r="D1288" s="383" t="s">
        <v>123</v>
      </c>
      <c r="E1288" s="393">
        <v>39042</v>
      </c>
      <c r="F1288" s="378">
        <f t="shared" si="103"/>
        <v>11</v>
      </c>
      <c r="G1288" s="378" t="str">
        <f t="shared" si="104"/>
        <v>Under 12s</v>
      </c>
      <c r="H1288" s="385" t="s">
        <v>69</v>
      </c>
    </row>
    <row r="1289" spans="1:8">
      <c r="A1289" s="136">
        <f t="shared" si="100"/>
        <v>1285</v>
      </c>
      <c r="B1289" s="136" t="str">
        <f t="shared" si="99"/>
        <v>1285:Watford</v>
      </c>
      <c r="C1289" s="382" t="s">
        <v>1678</v>
      </c>
      <c r="D1289" s="383" t="s">
        <v>123</v>
      </c>
      <c r="E1289" s="384">
        <v>39047</v>
      </c>
      <c r="F1289" s="378">
        <f t="shared" si="103"/>
        <v>11</v>
      </c>
      <c r="G1289" s="378" t="str">
        <f t="shared" si="104"/>
        <v>Under 12s</v>
      </c>
      <c r="H1289" s="385" t="s">
        <v>69</v>
      </c>
    </row>
    <row r="1290" spans="1:8">
      <c r="A1290" s="136">
        <f t="shared" si="100"/>
        <v>1286</v>
      </c>
      <c r="B1290" s="136" t="str">
        <f t="shared" ref="B1290:B1353" si="105">TEXT(A1290, "#0") &amp; ":" &amp; TRIM(H1290)</f>
        <v>1286:Watford</v>
      </c>
      <c r="C1290" s="382" t="s">
        <v>1679</v>
      </c>
      <c r="D1290" s="383" t="s">
        <v>123</v>
      </c>
      <c r="E1290" s="384">
        <v>39057</v>
      </c>
      <c r="F1290" s="378">
        <f t="shared" si="103"/>
        <v>11</v>
      </c>
      <c r="G1290" s="378" t="str">
        <f t="shared" si="104"/>
        <v>Under 12s</v>
      </c>
      <c r="H1290" s="385" t="s">
        <v>69</v>
      </c>
    </row>
    <row r="1291" spans="1:8">
      <c r="A1291" s="136">
        <f t="shared" ref="A1291:A1354" si="106">A1290+1</f>
        <v>1287</v>
      </c>
      <c r="B1291" s="136" t="str">
        <f t="shared" si="105"/>
        <v>1287:Watford</v>
      </c>
      <c r="C1291" s="382" t="s">
        <v>1680</v>
      </c>
      <c r="D1291" s="383" t="s">
        <v>123</v>
      </c>
      <c r="E1291" s="384">
        <v>39067</v>
      </c>
      <c r="F1291" s="378">
        <f t="shared" si="103"/>
        <v>11</v>
      </c>
      <c r="G1291" s="378" t="str">
        <f t="shared" si="104"/>
        <v>Under 12s</v>
      </c>
      <c r="H1291" s="385" t="s">
        <v>69</v>
      </c>
    </row>
    <row r="1292" spans="1:8">
      <c r="A1292" s="136">
        <f t="shared" si="106"/>
        <v>1288</v>
      </c>
      <c r="B1292" s="136" t="str">
        <f t="shared" si="105"/>
        <v>1288:Watford</v>
      </c>
      <c r="C1292" s="382" t="s">
        <v>1681</v>
      </c>
      <c r="D1292" s="383" t="s">
        <v>123</v>
      </c>
      <c r="E1292" s="384">
        <v>39088</v>
      </c>
      <c r="F1292" s="378">
        <f t="shared" si="103"/>
        <v>11</v>
      </c>
      <c r="G1292" s="378" t="str">
        <f t="shared" si="104"/>
        <v>Under 12s</v>
      </c>
      <c r="H1292" s="385" t="s">
        <v>69</v>
      </c>
    </row>
    <row r="1293" spans="1:8">
      <c r="A1293" s="136">
        <f t="shared" si="106"/>
        <v>1289</v>
      </c>
      <c r="B1293" s="136" t="str">
        <f t="shared" si="105"/>
        <v>1289:Watford</v>
      </c>
      <c r="C1293" s="382" t="s">
        <v>1682</v>
      </c>
      <c r="D1293" s="383" t="s">
        <v>123</v>
      </c>
      <c r="E1293" s="384">
        <v>39092</v>
      </c>
      <c r="F1293" s="378">
        <f t="shared" si="103"/>
        <v>11</v>
      </c>
      <c r="G1293" s="378" t="str">
        <f t="shared" si="104"/>
        <v>Under 12s</v>
      </c>
      <c r="H1293" s="385" t="s">
        <v>69</v>
      </c>
    </row>
    <row r="1294" spans="1:8">
      <c r="A1294" s="136">
        <f t="shared" si="106"/>
        <v>1290</v>
      </c>
      <c r="B1294" s="136" t="str">
        <f t="shared" si="105"/>
        <v>1290:Watford</v>
      </c>
      <c r="C1294" s="391" t="s">
        <v>1683</v>
      </c>
      <c r="D1294" s="383" t="s">
        <v>123</v>
      </c>
      <c r="E1294" s="393">
        <v>39093</v>
      </c>
      <c r="F1294" s="378">
        <f t="shared" si="103"/>
        <v>11</v>
      </c>
      <c r="G1294" s="378" t="str">
        <f t="shared" si="104"/>
        <v>Under 12s</v>
      </c>
      <c r="H1294" s="385" t="s">
        <v>69</v>
      </c>
    </row>
    <row r="1295" spans="1:8">
      <c r="A1295" s="136">
        <f t="shared" si="106"/>
        <v>1291</v>
      </c>
      <c r="B1295" s="136" t="str">
        <f t="shared" si="105"/>
        <v>1291:Watford</v>
      </c>
      <c r="C1295" s="382" t="s">
        <v>1684</v>
      </c>
      <c r="D1295" s="383" t="s">
        <v>123</v>
      </c>
      <c r="E1295" s="384">
        <v>39096</v>
      </c>
      <c r="F1295" s="378">
        <f t="shared" si="103"/>
        <v>11</v>
      </c>
      <c r="G1295" s="378" t="str">
        <f t="shared" si="104"/>
        <v>Under 12s</v>
      </c>
      <c r="H1295" s="385" t="s">
        <v>69</v>
      </c>
    </row>
    <row r="1296" spans="1:8">
      <c r="A1296" s="136">
        <f t="shared" si="106"/>
        <v>1292</v>
      </c>
      <c r="B1296" s="136" t="str">
        <f t="shared" si="105"/>
        <v>1292:Watford</v>
      </c>
      <c r="C1296" s="391" t="s">
        <v>1685</v>
      </c>
      <c r="D1296" s="383" t="s">
        <v>123</v>
      </c>
      <c r="E1296" s="393">
        <v>39110</v>
      </c>
      <c r="F1296" s="378">
        <f t="shared" si="103"/>
        <v>11</v>
      </c>
      <c r="G1296" s="378" t="str">
        <f t="shared" si="104"/>
        <v>Under 12s</v>
      </c>
      <c r="H1296" s="385" t="s">
        <v>69</v>
      </c>
    </row>
    <row r="1297" spans="1:8">
      <c r="A1297" s="136">
        <f t="shared" si="106"/>
        <v>1293</v>
      </c>
      <c r="B1297" s="136" t="str">
        <f t="shared" si="105"/>
        <v>1293:Watford</v>
      </c>
      <c r="C1297" s="382" t="s">
        <v>1686</v>
      </c>
      <c r="D1297" s="383" t="s">
        <v>123</v>
      </c>
      <c r="E1297" s="384">
        <v>39115</v>
      </c>
      <c r="F1297" s="378">
        <f t="shared" si="103"/>
        <v>11</v>
      </c>
      <c r="G1297" s="378" t="str">
        <f t="shared" si="104"/>
        <v>Under 12s</v>
      </c>
      <c r="H1297" s="385" t="s">
        <v>69</v>
      </c>
    </row>
    <row r="1298" spans="1:8">
      <c r="A1298" s="136">
        <f t="shared" si="106"/>
        <v>1294</v>
      </c>
      <c r="B1298" s="136" t="str">
        <f t="shared" si="105"/>
        <v>1294:Watford</v>
      </c>
      <c r="C1298" s="382" t="s">
        <v>1687</v>
      </c>
      <c r="D1298" s="383" t="s">
        <v>123</v>
      </c>
      <c r="E1298" s="384">
        <v>39162</v>
      </c>
      <c r="F1298" s="378">
        <f t="shared" si="103"/>
        <v>11</v>
      </c>
      <c r="G1298" s="378" t="str">
        <f t="shared" si="104"/>
        <v>Under 12s</v>
      </c>
      <c r="H1298" s="385" t="s">
        <v>69</v>
      </c>
    </row>
    <row r="1299" spans="1:8">
      <c r="A1299" s="136">
        <f t="shared" si="106"/>
        <v>1295</v>
      </c>
      <c r="B1299" s="136" t="str">
        <f t="shared" si="105"/>
        <v>1295:Watford</v>
      </c>
      <c r="C1299" s="391" t="s">
        <v>1688</v>
      </c>
      <c r="D1299" s="383" t="s">
        <v>123</v>
      </c>
      <c r="E1299" s="393">
        <v>39234</v>
      </c>
      <c r="F1299" s="378">
        <f t="shared" si="103"/>
        <v>11</v>
      </c>
      <c r="G1299" s="378" t="str">
        <f t="shared" si="104"/>
        <v>Under 12s</v>
      </c>
      <c r="H1299" s="385" t="s">
        <v>69</v>
      </c>
    </row>
    <row r="1300" spans="1:8">
      <c r="A1300" s="136">
        <f t="shared" si="106"/>
        <v>1296</v>
      </c>
      <c r="B1300" s="136" t="str">
        <f t="shared" si="105"/>
        <v>1296:Watford</v>
      </c>
      <c r="C1300" s="382" t="s">
        <v>1689</v>
      </c>
      <c r="D1300" s="383" t="s">
        <v>123</v>
      </c>
      <c r="E1300" s="384">
        <v>39261</v>
      </c>
      <c r="F1300" s="378">
        <f t="shared" si="103"/>
        <v>11</v>
      </c>
      <c r="G1300" s="378" t="str">
        <f t="shared" si="104"/>
        <v>Under 12s</v>
      </c>
      <c r="H1300" s="385" t="s">
        <v>69</v>
      </c>
    </row>
    <row r="1301" spans="1:8">
      <c r="A1301" s="136">
        <f t="shared" si="106"/>
        <v>1297</v>
      </c>
      <c r="B1301" s="136" t="str">
        <f t="shared" si="105"/>
        <v>1297:Watford</v>
      </c>
      <c r="C1301" s="382" t="s">
        <v>1690</v>
      </c>
      <c r="D1301" s="383" t="s">
        <v>99</v>
      </c>
      <c r="E1301" s="384">
        <v>39266</v>
      </c>
      <c r="F1301" s="378">
        <f t="shared" si="103"/>
        <v>10</v>
      </c>
      <c r="G1301" s="378" t="str">
        <f t="shared" si="104"/>
        <v>Under 11s</v>
      </c>
      <c r="H1301" s="385" t="s">
        <v>69</v>
      </c>
    </row>
    <row r="1302" spans="1:8">
      <c r="A1302" s="136">
        <f t="shared" si="106"/>
        <v>1298</v>
      </c>
      <c r="B1302" s="136" t="str">
        <f t="shared" si="105"/>
        <v>1298:Watford</v>
      </c>
      <c r="C1302" s="382" t="s">
        <v>1691</v>
      </c>
      <c r="D1302" s="383" t="s">
        <v>99</v>
      </c>
      <c r="E1302" s="384">
        <v>39288</v>
      </c>
      <c r="F1302" s="378">
        <f t="shared" si="103"/>
        <v>10</v>
      </c>
      <c r="G1302" s="378" t="str">
        <f t="shared" si="104"/>
        <v>Under 11s</v>
      </c>
      <c r="H1302" s="385" t="s">
        <v>69</v>
      </c>
    </row>
    <row r="1303" spans="1:8">
      <c r="A1303" s="136">
        <f t="shared" si="106"/>
        <v>1299</v>
      </c>
      <c r="B1303" s="136" t="str">
        <f t="shared" si="105"/>
        <v>1299:Watford</v>
      </c>
      <c r="C1303" s="382" t="s">
        <v>1692</v>
      </c>
      <c r="D1303" s="383" t="s">
        <v>99</v>
      </c>
      <c r="E1303" s="384">
        <v>39296</v>
      </c>
      <c r="F1303" s="378">
        <f t="shared" si="103"/>
        <v>10</v>
      </c>
      <c r="G1303" s="378" t="str">
        <f t="shared" si="104"/>
        <v>Under 11s</v>
      </c>
      <c r="H1303" s="385" t="s">
        <v>69</v>
      </c>
    </row>
    <row r="1304" spans="1:8">
      <c r="A1304" s="136">
        <f t="shared" si="106"/>
        <v>1300</v>
      </c>
      <c r="B1304" s="136" t="str">
        <f t="shared" si="105"/>
        <v>1300:Watford</v>
      </c>
      <c r="C1304" s="382" t="s">
        <v>1693</v>
      </c>
      <c r="D1304" s="383" t="s">
        <v>99</v>
      </c>
      <c r="E1304" s="384">
        <v>39352</v>
      </c>
      <c r="F1304" s="378">
        <f t="shared" si="103"/>
        <v>10</v>
      </c>
      <c r="G1304" s="378" t="str">
        <f t="shared" si="104"/>
        <v>Under 11s</v>
      </c>
      <c r="H1304" s="385" t="s">
        <v>69</v>
      </c>
    </row>
    <row r="1305" spans="1:8">
      <c r="A1305" s="136">
        <f t="shared" si="106"/>
        <v>1301</v>
      </c>
      <c r="B1305" s="136" t="str">
        <f t="shared" si="105"/>
        <v>1301:Watford</v>
      </c>
      <c r="C1305" s="382" t="s">
        <v>1694</v>
      </c>
      <c r="D1305" s="383" t="s">
        <v>99</v>
      </c>
      <c r="E1305" s="384">
        <v>39400</v>
      </c>
      <c r="F1305" s="378">
        <f t="shared" si="103"/>
        <v>10</v>
      </c>
      <c r="G1305" s="378" t="str">
        <f t="shared" si="104"/>
        <v>Under 11s</v>
      </c>
      <c r="H1305" s="385" t="s">
        <v>69</v>
      </c>
    </row>
    <row r="1306" spans="1:8">
      <c r="A1306" s="136">
        <f t="shared" si="106"/>
        <v>1302</v>
      </c>
      <c r="B1306" s="136" t="str">
        <f t="shared" si="105"/>
        <v>1302:Watford</v>
      </c>
      <c r="C1306" s="382" t="s">
        <v>1695</v>
      </c>
      <c r="D1306" s="383" t="s">
        <v>99</v>
      </c>
      <c r="E1306" s="384">
        <v>39402</v>
      </c>
      <c r="F1306" s="378">
        <f t="shared" si="103"/>
        <v>10</v>
      </c>
      <c r="G1306" s="378" t="str">
        <f t="shared" si="104"/>
        <v>Under 11s</v>
      </c>
      <c r="H1306" s="385" t="s">
        <v>69</v>
      </c>
    </row>
    <row r="1307" spans="1:8">
      <c r="A1307" s="136">
        <f t="shared" si="106"/>
        <v>1303</v>
      </c>
      <c r="B1307" s="136" t="str">
        <f t="shared" si="105"/>
        <v>1303:Watford</v>
      </c>
      <c r="C1307" s="382" t="s">
        <v>1696</v>
      </c>
      <c r="D1307" s="383" t="s">
        <v>99</v>
      </c>
      <c r="E1307" s="384">
        <v>39435</v>
      </c>
      <c r="F1307" s="378">
        <f t="shared" si="103"/>
        <v>10</v>
      </c>
      <c r="G1307" s="378" t="str">
        <f t="shared" si="104"/>
        <v>Under 11s</v>
      </c>
      <c r="H1307" s="385" t="s">
        <v>69</v>
      </c>
    </row>
    <row r="1308" spans="1:8">
      <c r="A1308" s="136">
        <f t="shared" si="106"/>
        <v>1304</v>
      </c>
      <c r="B1308" s="136" t="str">
        <f t="shared" si="105"/>
        <v>1304:Watford</v>
      </c>
      <c r="C1308" s="382" t="s">
        <v>1697</v>
      </c>
      <c r="D1308" s="383" t="s">
        <v>99</v>
      </c>
      <c r="E1308" s="384">
        <v>39440</v>
      </c>
      <c r="F1308" s="378">
        <f t="shared" si="103"/>
        <v>10</v>
      </c>
      <c r="G1308" s="378" t="str">
        <f t="shared" si="104"/>
        <v>Under 11s</v>
      </c>
      <c r="H1308" s="385" t="s">
        <v>69</v>
      </c>
    </row>
    <row r="1309" spans="1:8">
      <c r="A1309" s="136">
        <f t="shared" si="106"/>
        <v>1305</v>
      </c>
      <c r="B1309" s="136" t="str">
        <f t="shared" si="105"/>
        <v>1305:Watford</v>
      </c>
      <c r="C1309" s="382" t="s">
        <v>1698</v>
      </c>
      <c r="D1309" s="383" t="s">
        <v>99</v>
      </c>
      <c r="E1309" s="384">
        <v>39449</v>
      </c>
      <c r="F1309" s="378">
        <f t="shared" si="103"/>
        <v>10</v>
      </c>
      <c r="G1309" s="378" t="str">
        <f t="shared" si="104"/>
        <v>Under 11s</v>
      </c>
      <c r="H1309" s="385" t="s">
        <v>69</v>
      </c>
    </row>
    <row r="1310" spans="1:8">
      <c r="A1310" s="136">
        <f t="shared" si="106"/>
        <v>1306</v>
      </c>
      <c r="B1310" s="136" t="str">
        <f t="shared" si="105"/>
        <v>1306:Watford</v>
      </c>
      <c r="C1310" s="382" t="s">
        <v>1699</v>
      </c>
      <c r="D1310" s="383" t="s">
        <v>99</v>
      </c>
      <c r="E1310" s="384">
        <v>39470</v>
      </c>
      <c r="F1310" s="378">
        <f t="shared" si="103"/>
        <v>10</v>
      </c>
      <c r="G1310" s="378" t="str">
        <f t="shared" si="104"/>
        <v>Under 11s</v>
      </c>
      <c r="H1310" s="385" t="s">
        <v>69</v>
      </c>
    </row>
    <row r="1311" spans="1:8">
      <c r="A1311" s="136">
        <f t="shared" si="106"/>
        <v>1307</v>
      </c>
      <c r="B1311" s="136" t="str">
        <f t="shared" si="105"/>
        <v>1307:Watford</v>
      </c>
      <c r="C1311" s="382" t="s">
        <v>1700</v>
      </c>
      <c r="D1311" s="383" t="s">
        <v>99</v>
      </c>
      <c r="E1311" s="384">
        <v>39478</v>
      </c>
      <c r="F1311" s="378">
        <f t="shared" si="103"/>
        <v>10</v>
      </c>
      <c r="G1311" s="378" t="str">
        <f t="shared" si="104"/>
        <v>Under 11s</v>
      </c>
      <c r="H1311" s="385" t="s">
        <v>69</v>
      </c>
    </row>
    <row r="1312" spans="1:8">
      <c r="A1312" s="136">
        <f t="shared" si="106"/>
        <v>1308</v>
      </c>
      <c r="B1312" s="136" t="str">
        <f t="shared" si="105"/>
        <v>1308:Watford</v>
      </c>
      <c r="C1312" s="382" t="s">
        <v>1701</v>
      </c>
      <c r="D1312" s="383" t="s">
        <v>99</v>
      </c>
      <c r="E1312" s="384">
        <v>39484</v>
      </c>
      <c r="F1312" s="378">
        <f t="shared" si="103"/>
        <v>10</v>
      </c>
      <c r="G1312" s="378" t="str">
        <f t="shared" si="104"/>
        <v>Under 11s</v>
      </c>
      <c r="H1312" s="385" t="s">
        <v>69</v>
      </c>
    </row>
    <row r="1313" spans="1:8">
      <c r="A1313" s="136">
        <f t="shared" si="106"/>
        <v>1309</v>
      </c>
      <c r="B1313" s="136" t="str">
        <f t="shared" si="105"/>
        <v>1309:Watford</v>
      </c>
      <c r="C1313" s="382" t="s">
        <v>1702</v>
      </c>
      <c r="D1313" s="383" t="s">
        <v>99</v>
      </c>
      <c r="E1313" s="384">
        <v>39494</v>
      </c>
      <c r="F1313" s="378">
        <f t="shared" si="103"/>
        <v>10</v>
      </c>
      <c r="G1313" s="378" t="str">
        <f t="shared" si="104"/>
        <v>Under 11s</v>
      </c>
      <c r="H1313" s="385" t="s">
        <v>69</v>
      </c>
    </row>
    <row r="1314" spans="1:8">
      <c r="A1314" s="136">
        <f t="shared" si="106"/>
        <v>1310</v>
      </c>
      <c r="B1314" s="136" t="str">
        <f t="shared" si="105"/>
        <v>1310:Watford</v>
      </c>
      <c r="C1314" s="382" t="s">
        <v>1703</v>
      </c>
      <c r="D1314" s="383" t="s">
        <v>99</v>
      </c>
      <c r="E1314" s="384">
        <v>39518</v>
      </c>
      <c r="F1314" s="378">
        <f t="shared" si="103"/>
        <v>10</v>
      </c>
      <c r="G1314" s="378" t="str">
        <f t="shared" si="104"/>
        <v>Under 11s</v>
      </c>
      <c r="H1314" s="385" t="s">
        <v>69</v>
      </c>
    </row>
    <row r="1315" spans="1:8">
      <c r="A1315" s="136">
        <f t="shared" si="106"/>
        <v>1311</v>
      </c>
      <c r="B1315" s="136" t="str">
        <f t="shared" si="105"/>
        <v>1311:Watford</v>
      </c>
      <c r="C1315" s="382" t="s">
        <v>1337</v>
      </c>
      <c r="D1315" s="383" t="s">
        <v>99</v>
      </c>
      <c r="E1315" s="384">
        <v>39527</v>
      </c>
      <c r="F1315" s="378">
        <f t="shared" si="103"/>
        <v>10</v>
      </c>
      <c r="G1315" s="378" t="str">
        <f t="shared" si="104"/>
        <v>Under 11s</v>
      </c>
      <c r="H1315" s="385" t="s">
        <v>69</v>
      </c>
    </row>
    <row r="1316" spans="1:8">
      <c r="A1316" s="136">
        <f t="shared" si="106"/>
        <v>1312</v>
      </c>
      <c r="B1316" s="136" t="str">
        <f t="shared" si="105"/>
        <v>1312:Watford</v>
      </c>
      <c r="C1316" s="382" t="s">
        <v>1704</v>
      </c>
      <c r="D1316" s="383" t="s">
        <v>99</v>
      </c>
      <c r="E1316" s="384">
        <v>39536</v>
      </c>
      <c r="F1316" s="378">
        <f t="shared" si="103"/>
        <v>10</v>
      </c>
      <c r="G1316" s="378" t="str">
        <f t="shared" si="104"/>
        <v>Under 11s</v>
      </c>
      <c r="H1316" s="385" t="s">
        <v>69</v>
      </c>
    </row>
    <row r="1317" spans="1:8">
      <c r="A1317" s="136">
        <f t="shared" si="106"/>
        <v>1313</v>
      </c>
      <c r="B1317" s="136" t="str">
        <f t="shared" si="105"/>
        <v>1313:Watford</v>
      </c>
      <c r="C1317" s="382" t="s">
        <v>1705</v>
      </c>
      <c r="D1317" s="383" t="s">
        <v>99</v>
      </c>
      <c r="E1317" s="384">
        <v>39543</v>
      </c>
      <c r="F1317" s="378">
        <f t="shared" si="103"/>
        <v>10</v>
      </c>
      <c r="G1317" s="378" t="str">
        <f t="shared" si="104"/>
        <v>Under 11s</v>
      </c>
      <c r="H1317" s="385" t="s">
        <v>69</v>
      </c>
    </row>
    <row r="1318" spans="1:8">
      <c r="A1318" s="136">
        <f t="shared" si="106"/>
        <v>1314</v>
      </c>
      <c r="B1318" s="136" t="str">
        <f t="shared" si="105"/>
        <v>1314:Watford</v>
      </c>
      <c r="C1318" s="382" t="s">
        <v>1706</v>
      </c>
      <c r="D1318" s="383" t="s">
        <v>99</v>
      </c>
      <c r="E1318" s="384">
        <v>39545</v>
      </c>
      <c r="F1318" s="378">
        <f t="shared" ref="F1318:F1381" si="107">IF(TRIM(E1318)="",0,IF(AgeAtDate=0,0,IF(E1318=0,0,IF(COUNTBLANK(E1318)=1,"",DATEDIF(E1318,AgeAtDate,"y")))))</f>
        <v>10</v>
      </c>
      <c r="G1318" s="378" t="str">
        <f t="shared" ref="G1318:G1381" si="108">IF(ISBLANK(E1318),"",IF(HSL_Format="Majors",IF(F1318 &lt; 9, "To Young", IF(F1318 &gt; 15, VLOOKUP(99,MajorsAGRev, 2,0),VLOOKUP(F1318,MajorsAGRev, 2,0))), IF(F1318 &lt; 9, "To Young", IF(F1318&gt;12, "To Old", VLOOKUP(F1318,PeanutsAGRev,2,0)))))</f>
        <v>Under 11s</v>
      </c>
      <c r="H1318" s="385" t="s">
        <v>69</v>
      </c>
    </row>
    <row r="1319" spans="1:8">
      <c r="A1319" s="136">
        <f t="shared" si="106"/>
        <v>1315</v>
      </c>
      <c r="B1319" s="136" t="str">
        <f t="shared" si="105"/>
        <v>1315:Watford</v>
      </c>
      <c r="C1319" s="382" t="s">
        <v>1707</v>
      </c>
      <c r="D1319" s="383" t="s">
        <v>99</v>
      </c>
      <c r="E1319" s="384">
        <v>39560</v>
      </c>
      <c r="F1319" s="378">
        <f t="shared" si="107"/>
        <v>10</v>
      </c>
      <c r="G1319" s="378" t="str">
        <f t="shared" si="108"/>
        <v>Under 11s</v>
      </c>
      <c r="H1319" s="385" t="s">
        <v>69</v>
      </c>
    </row>
    <row r="1320" spans="1:8">
      <c r="A1320" s="136">
        <f t="shared" si="106"/>
        <v>1316</v>
      </c>
      <c r="B1320" s="136" t="str">
        <f t="shared" si="105"/>
        <v>1316:Watford</v>
      </c>
      <c r="C1320" s="382" t="s">
        <v>1708</v>
      </c>
      <c r="D1320" s="383" t="s">
        <v>99</v>
      </c>
      <c r="E1320" s="384">
        <v>39573</v>
      </c>
      <c r="F1320" s="378">
        <f t="shared" si="107"/>
        <v>10</v>
      </c>
      <c r="G1320" s="378" t="str">
        <f t="shared" si="108"/>
        <v>Under 11s</v>
      </c>
      <c r="H1320" s="385" t="s">
        <v>69</v>
      </c>
    </row>
    <row r="1321" spans="1:8">
      <c r="A1321" s="136">
        <f t="shared" si="106"/>
        <v>1317</v>
      </c>
      <c r="B1321" s="136" t="str">
        <f t="shared" si="105"/>
        <v>1317:Watford</v>
      </c>
      <c r="C1321" s="382" t="s">
        <v>1709</v>
      </c>
      <c r="D1321" s="383" t="s">
        <v>99</v>
      </c>
      <c r="E1321" s="384">
        <v>39588</v>
      </c>
      <c r="F1321" s="378">
        <f t="shared" si="107"/>
        <v>10</v>
      </c>
      <c r="G1321" s="378" t="str">
        <f t="shared" si="108"/>
        <v>Under 11s</v>
      </c>
      <c r="H1321" s="385" t="s">
        <v>69</v>
      </c>
    </row>
    <row r="1322" spans="1:8">
      <c r="A1322" s="136">
        <f t="shared" si="106"/>
        <v>1318</v>
      </c>
      <c r="B1322" s="136" t="str">
        <f t="shared" si="105"/>
        <v>1318:Watford</v>
      </c>
      <c r="C1322" s="382" t="s">
        <v>1710</v>
      </c>
      <c r="D1322" s="383" t="s">
        <v>99</v>
      </c>
      <c r="E1322" s="384">
        <v>39593</v>
      </c>
      <c r="F1322" s="378">
        <f t="shared" si="107"/>
        <v>10</v>
      </c>
      <c r="G1322" s="378" t="str">
        <f t="shared" si="108"/>
        <v>Under 11s</v>
      </c>
      <c r="H1322" s="385" t="s">
        <v>69</v>
      </c>
    </row>
    <row r="1323" spans="1:8">
      <c r="A1323" s="136">
        <f t="shared" si="106"/>
        <v>1319</v>
      </c>
      <c r="B1323" s="136" t="str">
        <f t="shared" si="105"/>
        <v>1319:Watford</v>
      </c>
      <c r="C1323" s="382" t="s">
        <v>1711</v>
      </c>
      <c r="D1323" s="383" t="s">
        <v>99</v>
      </c>
      <c r="E1323" s="384">
        <v>39594</v>
      </c>
      <c r="F1323" s="378">
        <f t="shared" si="107"/>
        <v>10</v>
      </c>
      <c r="G1323" s="378" t="str">
        <f t="shared" si="108"/>
        <v>Under 11s</v>
      </c>
      <c r="H1323" s="385" t="s">
        <v>69</v>
      </c>
    </row>
    <row r="1324" spans="1:8">
      <c r="A1324" s="136">
        <f t="shared" si="106"/>
        <v>1320</v>
      </c>
      <c r="B1324" s="136" t="str">
        <f t="shared" si="105"/>
        <v>1320:Watford</v>
      </c>
      <c r="C1324" s="382" t="s">
        <v>1712</v>
      </c>
      <c r="D1324" s="383" t="s">
        <v>99</v>
      </c>
      <c r="E1324" s="384">
        <v>39621</v>
      </c>
      <c r="F1324" s="378">
        <f t="shared" si="107"/>
        <v>10</v>
      </c>
      <c r="G1324" s="378" t="str">
        <f t="shared" si="108"/>
        <v>Under 11s</v>
      </c>
      <c r="H1324" s="385" t="s">
        <v>69</v>
      </c>
    </row>
    <row r="1325" spans="1:8">
      <c r="A1325" s="136">
        <f t="shared" si="106"/>
        <v>1321</v>
      </c>
      <c r="B1325" s="136" t="str">
        <f t="shared" si="105"/>
        <v>1321:Watford</v>
      </c>
      <c r="C1325" s="382" t="s">
        <v>1713</v>
      </c>
      <c r="D1325" s="383" t="s">
        <v>123</v>
      </c>
      <c r="E1325" s="384">
        <v>39273</v>
      </c>
      <c r="F1325" s="378">
        <f t="shared" si="107"/>
        <v>10</v>
      </c>
      <c r="G1325" s="378" t="str">
        <f t="shared" si="108"/>
        <v>Under 11s</v>
      </c>
      <c r="H1325" s="385" t="s">
        <v>69</v>
      </c>
    </row>
    <row r="1326" spans="1:8">
      <c r="A1326" s="136">
        <f t="shared" si="106"/>
        <v>1322</v>
      </c>
      <c r="B1326" s="136" t="str">
        <f t="shared" si="105"/>
        <v>1322:Watford</v>
      </c>
      <c r="C1326" s="382" t="s">
        <v>1714</v>
      </c>
      <c r="D1326" s="383" t="s">
        <v>123</v>
      </c>
      <c r="E1326" s="384">
        <v>39278</v>
      </c>
      <c r="F1326" s="378">
        <f t="shared" si="107"/>
        <v>10</v>
      </c>
      <c r="G1326" s="378" t="str">
        <f t="shared" si="108"/>
        <v>Under 11s</v>
      </c>
      <c r="H1326" s="385" t="s">
        <v>69</v>
      </c>
    </row>
    <row r="1327" spans="1:8">
      <c r="A1327" s="136">
        <f t="shared" si="106"/>
        <v>1323</v>
      </c>
      <c r="B1327" s="136" t="str">
        <f t="shared" si="105"/>
        <v>1323:Watford</v>
      </c>
      <c r="C1327" s="382" t="s">
        <v>1715</v>
      </c>
      <c r="D1327" s="383" t="s">
        <v>123</v>
      </c>
      <c r="E1327" s="384">
        <v>39295</v>
      </c>
      <c r="F1327" s="378">
        <f t="shared" si="107"/>
        <v>10</v>
      </c>
      <c r="G1327" s="378" t="str">
        <f t="shared" si="108"/>
        <v>Under 11s</v>
      </c>
      <c r="H1327" s="385" t="s">
        <v>69</v>
      </c>
    </row>
    <row r="1328" spans="1:8">
      <c r="A1328" s="136">
        <f t="shared" si="106"/>
        <v>1324</v>
      </c>
      <c r="B1328" s="136" t="str">
        <f t="shared" si="105"/>
        <v>1324:Watford</v>
      </c>
      <c r="C1328" s="382" t="s">
        <v>1716</v>
      </c>
      <c r="D1328" s="383" t="s">
        <v>123</v>
      </c>
      <c r="E1328" s="384">
        <v>39316</v>
      </c>
      <c r="F1328" s="378">
        <f t="shared" si="107"/>
        <v>10</v>
      </c>
      <c r="G1328" s="378" t="str">
        <f t="shared" si="108"/>
        <v>Under 11s</v>
      </c>
      <c r="H1328" s="385" t="s">
        <v>69</v>
      </c>
    </row>
    <row r="1329" spans="1:8">
      <c r="A1329" s="136">
        <f t="shared" si="106"/>
        <v>1325</v>
      </c>
      <c r="B1329" s="136" t="str">
        <f t="shared" si="105"/>
        <v>1325:Watford</v>
      </c>
      <c r="C1329" s="382" t="s">
        <v>1717</v>
      </c>
      <c r="D1329" s="383" t="s">
        <v>123</v>
      </c>
      <c r="E1329" s="384">
        <v>39324</v>
      </c>
      <c r="F1329" s="378">
        <f t="shared" si="107"/>
        <v>10</v>
      </c>
      <c r="G1329" s="378" t="str">
        <f t="shared" si="108"/>
        <v>Under 11s</v>
      </c>
      <c r="H1329" s="385" t="s">
        <v>69</v>
      </c>
    </row>
    <row r="1330" spans="1:8">
      <c r="A1330" s="136">
        <f t="shared" si="106"/>
        <v>1326</v>
      </c>
      <c r="B1330" s="136" t="str">
        <f t="shared" si="105"/>
        <v>1326:Watford</v>
      </c>
      <c r="C1330" s="382" t="s">
        <v>1718</v>
      </c>
      <c r="D1330" s="383" t="s">
        <v>123</v>
      </c>
      <c r="E1330" s="384">
        <v>39341</v>
      </c>
      <c r="F1330" s="378">
        <f t="shared" si="107"/>
        <v>10</v>
      </c>
      <c r="G1330" s="378" t="str">
        <f t="shared" si="108"/>
        <v>Under 11s</v>
      </c>
      <c r="H1330" s="385" t="s">
        <v>69</v>
      </c>
    </row>
    <row r="1331" spans="1:8">
      <c r="A1331" s="136">
        <f t="shared" si="106"/>
        <v>1327</v>
      </c>
      <c r="B1331" s="136" t="str">
        <f t="shared" si="105"/>
        <v>1327:Watford</v>
      </c>
      <c r="C1331" s="382" t="s">
        <v>1719</v>
      </c>
      <c r="D1331" s="383" t="s">
        <v>123</v>
      </c>
      <c r="E1331" s="384">
        <v>39362</v>
      </c>
      <c r="F1331" s="378">
        <f t="shared" si="107"/>
        <v>10</v>
      </c>
      <c r="G1331" s="378" t="str">
        <f t="shared" si="108"/>
        <v>Under 11s</v>
      </c>
      <c r="H1331" s="385" t="s">
        <v>69</v>
      </c>
    </row>
    <row r="1332" spans="1:8">
      <c r="A1332" s="136">
        <f t="shared" si="106"/>
        <v>1328</v>
      </c>
      <c r="B1332" s="136" t="str">
        <f t="shared" si="105"/>
        <v>1328:Watford</v>
      </c>
      <c r="C1332" s="382" t="s">
        <v>1720</v>
      </c>
      <c r="D1332" s="383" t="s">
        <v>123</v>
      </c>
      <c r="E1332" s="384">
        <v>39363</v>
      </c>
      <c r="F1332" s="378">
        <f t="shared" si="107"/>
        <v>10</v>
      </c>
      <c r="G1332" s="378" t="str">
        <f t="shared" si="108"/>
        <v>Under 11s</v>
      </c>
      <c r="H1332" s="385" t="s">
        <v>69</v>
      </c>
    </row>
    <row r="1333" spans="1:8">
      <c r="A1333" s="136">
        <f t="shared" si="106"/>
        <v>1329</v>
      </c>
      <c r="B1333" s="136" t="str">
        <f t="shared" si="105"/>
        <v>1329:Watford</v>
      </c>
      <c r="C1333" s="382" t="s">
        <v>1721</v>
      </c>
      <c r="D1333" s="383" t="s">
        <v>123</v>
      </c>
      <c r="E1333" s="384">
        <v>39371</v>
      </c>
      <c r="F1333" s="378">
        <f t="shared" si="107"/>
        <v>10</v>
      </c>
      <c r="G1333" s="378" t="str">
        <f t="shared" si="108"/>
        <v>Under 11s</v>
      </c>
      <c r="H1333" s="385" t="s">
        <v>69</v>
      </c>
    </row>
    <row r="1334" spans="1:8">
      <c r="A1334" s="136">
        <f t="shared" si="106"/>
        <v>1330</v>
      </c>
      <c r="B1334" s="136" t="str">
        <f t="shared" si="105"/>
        <v>1330:Watford</v>
      </c>
      <c r="C1334" s="382" t="s">
        <v>1722</v>
      </c>
      <c r="D1334" s="383" t="s">
        <v>123</v>
      </c>
      <c r="E1334" s="384">
        <v>39377</v>
      </c>
      <c r="F1334" s="378">
        <f t="shared" si="107"/>
        <v>10</v>
      </c>
      <c r="G1334" s="378" t="str">
        <f t="shared" si="108"/>
        <v>Under 11s</v>
      </c>
      <c r="H1334" s="385" t="s">
        <v>69</v>
      </c>
    </row>
    <row r="1335" spans="1:8">
      <c r="A1335" s="136">
        <f t="shared" si="106"/>
        <v>1331</v>
      </c>
      <c r="B1335" s="136" t="str">
        <f t="shared" si="105"/>
        <v>1331:Watford</v>
      </c>
      <c r="C1335" s="382" t="s">
        <v>1723</v>
      </c>
      <c r="D1335" s="383" t="s">
        <v>123</v>
      </c>
      <c r="E1335" s="384">
        <v>39396</v>
      </c>
      <c r="F1335" s="378">
        <f t="shared" si="107"/>
        <v>10</v>
      </c>
      <c r="G1335" s="378" t="str">
        <f t="shared" si="108"/>
        <v>Under 11s</v>
      </c>
      <c r="H1335" s="385" t="s">
        <v>69</v>
      </c>
    </row>
    <row r="1336" spans="1:8">
      <c r="A1336" s="136">
        <f t="shared" si="106"/>
        <v>1332</v>
      </c>
      <c r="B1336" s="136" t="str">
        <f t="shared" si="105"/>
        <v>1332:Watford</v>
      </c>
      <c r="C1336" s="382" t="s">
        <v>1724</v>
      </c>
      <c r="D1336" s="383" t="s">
        <v>123</v>
      </c>
      <c r="E1336" s="384">
        <v>39397</v>
      </c>
      <c r="F1336" s="378">
        <f t="shared" si="107"/>
        <v>10</v>
      </c>
      <c r="G1336" s="378" t="str">
        <f t="shared" si="108"/>
        <v>Under 11s</v>
      </c>
      <c r="H1336" s="385" t="s">
        <v>69</v>
      </c>
    </row>
    <row r="1337" spans="1:8">
      <c r="A1337" s="136">
        <f t="shared" si="106"/>
        <v>1333</v>
      </c>
      <c r="B1337" s="136" t="str">
        <f t="shared" si="105"/>
        <v>1333:Watford</v>
      </c>
      <c r="C1337" s="382" t="s">
        <v>1725</v>
      </c>
      <c r="D1337" s="383" t="s">
        <v>123</v>
      </c>
      <c r="E1337" s="384">
        <v>39399</v>
      </c>
      <c r="F1337" s="378">
        <f t="shared" si="107"/>
        <v>10</v>
      </c>
      <c r="G1337" s="378" t="str">
        <f t="shared" si="108"/>
        <v>Under 11s</v>
      </c>
      <c r="H1337" s="385" t="s">
        <v>69</v>
      </c>
    </row>
    <row r="1338" spans="1:8">
      <c r="A1338" s="136">
        <f t="shared" si="106"/>
        <v>1334</v>
      </c>
      <c r="B1338" s="136" t="str">
        <f t="shared" si="105"/>
        <v>1334:Watford</v>
      </c>
      <c r="C1338" s="382" t="s">
        <v>1726</v>
      </c>
      <c r="D1338" s="383" t="s">
        <v>123</v>
      </c>
      <c r="E1338" s="384">
        <v>39410</v>
      </c>
      <c r="F1338" s="378">
        <f t="shared" si="107"/>
        <v>10</v>
      </c>
      <c r="G1338" s="378" t="str">
        <f t="shared" si="108"/>
        <v>Under 11s</v>
      </c>
      <c r="H1338" s="385" t="s">
        <v>69</v>
      </c>
    </row>
    <row r="1339" spans="1:8">
      <c r="A1339" s="136">
        <f t="shared" si="106"/>
        <v>1335</v>
      </c>
      <c r="B1339" s="136" t="str">
        <f t="shared" si="105"/>
        <v>1335:Watford</v>
      </c>
      <c r="C1339" s="382" t="s">
        <v>1727</v>
      </c>
      <c r="D1339" s="383" t="s">
        <v>123</v>
      </c>
      <c r="E1339" s="384">
        <v>39411</v>
      </c>
      <c r="F1339" s="378">
        <f t="shared" si="107"/>
        <v>10</v>
      </c>
      <c r="G1339" s="378" t="str">
        <f t="shared" si="108"/>
        <v>Under 11s</v>
      </c>
      <c r="H1339" s="385" t="s">
        <v>69</v>
      </c>
    </row>
    <row r="1340" spans="1:8">
      <c r="A1340" s="136">
        <f t="shared" si="106"/>
        <v>1336</v>
      </c>
      <c r="B1340" s="136" t="str">
        <f t="shared" si="105"/>
        <v>1336:Watford</v>
      </c>
      <c r="C1340" s="382" t="s">
        <v>1728</v>
      </c>
      <c r="D1340" s="383" t="s">
        <v>123</v>
      </c>
      <c r="E1340" s="384">
        <v>39413</v>
      </c>
      <c r="F1340" s="378">
        <f t="shared" si="107"/>
        <v>10</v>
      </c>
      <c r="G1340" s="378" t="str">
        <f t="shared" si="108"/>
        <v>Under 11s</v>
      </c>
      <c r="H1340" s="385" t="s">
        <v>69</v>
      </c>
    </row>
    <row r="1341" spans="1:8">
      <c r="A1341" s="136">
        <f t="shared" si="106"/>
        <v>1337</v>
      </c>
      <c r="B1341" s="136" t="str">
        <f t="shared" si="105"/>
        <v>1337:Watford</v>
      </c>
      <c r="C1341" s="382" t="s">
        <v>1729</v>
      </c>
      <c r="D1341" s="383" t="s">
        <v>123</v>
      </c>
      <c r="E1341" s="384">
        <v>39432</v>
      </c>
      <c r="F1341" s="378">
        <f t="shared" si="107"/>
        <v>10</v>
      </c>
      <c r="G1341" s="378" t="str">
        <f t="shared" si="108"/>
        <v>Under 11s</v>
      </c>
      <c r="H1341" s="385" t="s">
        <v>69</v>
      </c>
    </row>
    <row r="1342" spans="1:8">
      <c r="A1342" s="136">
        <f t="shared" si="106"/>
        <v>1338</v>
      </c>
      <c r="B1342" s="136" t="str">
        <f t="shared" si="105"/>
        <v>1338:Watford</v>
      </c>
      <c r="C1342" s="382" t="s">
        <v>1730</v>
      </c>
      <c r="D1342" s="383" t="s">
        <v>123</v>
      </c>
      <c r="E1342" s="384">
        <v>39455</v>
      </c>
      <c r="F1342" s="378">
        <f t="shared" si="107"/>
        <v>10</v>
      </c>
      <c r="G1342" s="378" t="str">
        <f t="shared" si="108"/>
        <v>Under 11s</v>
      </c>
      <c r="H1342" s="385" t="s">
        <v>69</v>
      </c>
    </row>
    <row r="1343" spans="1:8">
      <c r="A1343" s="136">
        <f t="shared" si="106"/>
        <v>1339</v>
      </c>
      <c r="B1343" s="136" t="str">
        <f t="shared" si="105"/>
        <v>1339:Watford</v>
      </c>
      <c r="C1343" s="382" t="s">
        <v>1731</v>
      </c>
      <c r="D1343" s="383" t="s">
        <v>123</v>
      </c>
      <c r="E1343" s="384">
        <v>39477</v>
      </c>
      <c r="F1343" s="378">
        <f t="shared" si="107"/>
        <v>10</v>
      </c>
      <c r="G1343" s="378" t="str">
        <f t="shared" si="108"/>
        <v>Under 11s</v>
      </c>
      <c r="H1343" s="385" t="s">
        <v>69</v>
      </c>
    </row>
    <row r="1344" spans="1:8">
      <c r="A1344" s="136">
        <f t="shared" si="106"/>
        <v>1340</v>
      </c>
      <c r="B1344" s="136" t="str">
        <f t="shared" si="105"/>
        <v>1340:Watford</v>
      </c>
      <c r="C1344" s="382" t="s">
        <v>1732</v>
      </c>
      <c r="D1344" s="383" t="s">
        <v>123</v>
      </c>
      <c r="E1344" s="384">
        <v>39506</v>
      </c>
      <c r="F1344" s="378">
        <f t="shared" si="107"/>
        <v>10</v>
      </c>
      <c r="G1344" s="378" t="str">
        <f t="shared" si="108"/>
        <v>Under 11s</v>
      </c>
      <c r="H1344" s="385" t="s">
        <v>69</v>
      </c>
    </row>
    <row r="1345" spans="1:8">
      <c r="A1345" s="136">
        <f t="shared" si="106"/>
        <v>1341</v>
      </c>
      <c r="B1345" s="136" t="str">
        <f t="shared" si="105"/>
        <v>1341:Watford</v>
      </c>
      <c r="C1345" s="382" t="s">
        <v>1733</v>
      </c>
      <c r="D1345" s="383" t="s">
        <v>123</v>
      </c>
      <c r="E1345" s="384">
        <v>39515</v>
      </c>
      <c r="F1345" s="378">
        <f t="shared" si="107"/>
        <v>10</v>
      </c>
      <c r="G1345" s="378" t="str">
        <f t="shared" si="108"/>
        <v>Under 11s</v>
      </c>
      <c r="H1345" s="385" t="s">
        <v>69</v>
      </c>
    </row>
    <row r="1346" spans="1:8">
      <c r="A1346" s="136">
        <f t="shared" si="106"/>
        <v>1342</v>
      </c>
      <c r="B1346" s="136" t="str">
        <f t="shared" si="105"/>
        <v>1342:Watford</v>
      </c>
      <c r="C1346" s="382" t="s">
        <v>1734</v>
      </c>
      <c r="D1346" s="383" t="s">
        <v>123</v>
      </c>
      <c r="E1346" s="384">
        <v>39530</v>
      </c>
      <c r="F1346" s="378">
        <f t="shared" si="107"/>
        <v>10</v>
      </c>
      <c r="G1346" s="378" t="str">
        <f t="shared" si="108"/>
        <v>Under 11s</v>
      </c>
      <c r="H1346" s="385" t="s">
        <v>69</v>
      </c>
    </row>
    <row r="1347" spans="1:8">
      <c r="A1347" s="136">
        <f t="shared" si="106"/>
        <v>1343</v>
      </c>
      <c r="B1347" s="136" t="str">
        <f t="shared" si="105"/>
        <v>1343:Watford</v>
      </c>
      <c r="C1347" s="382" t="s">
        <v>1735</v>
      </c>
      <c r="D1347" s="383" t="s">
        <v>123</v>
      </c>
      <c r="E1347" s="384">
        <v>39531</v>
      </c>
      <c r="F1347" s="378">
        <f t="shared" si="107"/>
        <v>10</v>
      </c>
      <c r="G1347" s="378" t="str">
        <f t="shared" si="108"/>
        <v>Under 11s</v>
      </c>
      <c r="H1347" s="385" t="s">
        <v>69</v>
      </c>
    </row>
    <row r="1348" spans="1:8">
      <c r="A1348" s="136">
        <f t="shared" si="106"/>
        <v>1344</v>
      </c>
      <c r="B1348" s="136" t="str">
        <f t="shared" si="105"/>
        <v>1344:Watford</v>
      </c>
      <c r="C1348" s="382" t="s">
        <v>1736</v>
      </c>
      <c r="D1348" s="383" t="s">
        <v>123</v>
      </c>
      <c r="E1348" s="384">
        <v>39547</v>
      </c>
      <c r="F1348" s="378">
        <f t="shared" si="107"/>
        <v>10</v>
      </c>
      <c r="G1348" s="378" t="str">
        <f t="shared" si="108"/>
        <v>Under 11s</v>
      </c>
      <c r="H1348" s="385" t="s">
        <v>69</v>
      </c>
    </row>
    <row r="1349" spans="1:8">
      <c r="A1349" s="136">
        <f t="shared" si="106"/>
        <v>1345</v>
      </c>
      <c r="B1349" s="136" t="str">
        <f t="shared" si="105"/>
        <v>1345:Watford</v>
      </c>
      <c r="C1349" s="382" t="s">
        <v>1737</v>
      </c>
      <c r="D1349" s="383" t="s">
        <v>123</v>
      </c>
      <c r="E1349" s="384">
        <v>39571</v>
      </c>
      <c r="F1349" s="378">
        <f t="shared" si="107"/>
        <v>10</v>
      </c>
      <c r="G1349" s="378" t="str">
        <f t="shared" si="108"/>
        <v>Under 11s</v>
      </c>
      <c r="H1349" s="385" t="s">
        <v>69</v>
      </c>
    </row>
    <row r="1350" spans="1:8">
      <c r="A1350" s="136">
        <f t="shared" si="106"/>
        <v>1346</v>
      </c>
      <c r="B1350" s="136" t="str">
        <f t="shared" si="105"/>
        <v>1346:Watford</v>
      </c>
      <c r="C1350" s="382" t="s">
        <v>1738</v>
      </c>
      <c r="D1350" s="383" t="s">
        <v>123</v>
      </c>
      <c r="E1350" s="384">
        <v>39574</v>
      </c>
      <c r="F1350" s="378">
        <f t="shared" si="107"/>
        <v>10</v>
      </c>
      <c r="G1350" s="378" t="str">
        <f t="shared" si="108"/>
        <v>Under 11s</v>
      </c>
      <c r="H1350" s="385" t="s">
        <v>69</v>
      </c>
    </row>
    <row r="1351" spans="1:8">
      <c r="A1351" s="136">
        <f t="shared" si="106"/>
        <v>1347</v>
      </c>
      <c r="B1351" s="136" t="str">
        <f t="shared" si="105"/>
        <v>1347:Watford</v>
      </c>
      <c r="C1351" s="382" t="s">
        <v>1739</v>
      </c>
      <c r="D1351" s="383" t="s">
        <v>123</v>
      </c>
      <c r="E1351" s="384">
        <v>39612</v>
      </c>
      <c r="F1351" s="378">
        <f t="shared" si="107"/>
        <v>10</v>
      </c>
      <c r="G1351" s="378" t="str">
        <f t="shared" si="108"/>
        <v>Under 11s</v>
      </c>
      <c r="H1351" s="385" t="s">
        <v>69</v>
      </c>
    </row>
    <row r="1352" spans="1:8">
      <c r="A1352" s="136">
        <f t="shared" si="106"/>
        <v>1348</v>
      </c>
      <c r="B1352" s="136" t="str">
        <f t="shared" si="105"/>
        <v>1348:Watford</v>
      </c>
      <c r="C1352" s="382" t="s">
        <v>1740</v>
      </c>
      <c r="D1352" s="383" t="s">
        <v>123</v>
      </c>
      <c r="E1352" s="384">
        <v>39613</v>
      </c>
      <c r="F1352" s="378">
        <f t="shared" si="107"/>
        <v>10</v>
      </c>
      <c r="G1352" s="378" t="str">
        <f t="shared" si="108"/>
        <v>Under 11s</v>
      </c>
      <c r="H1352" s="385" t="s">
        <v>69</v>
      </c>
    </row>
    <row r="1353" spans="1:8">
      <c r="A1353" s="136">
        <f t="shared" si="106"/>
        <v>1349</v>
      </c>
      <c r="B1353" s="136" t="str">
        <f t="shared" si="105"/>
        <v>1349:Watford</v>
      </c>
      <c r="C1353" s="382" t="s">
        <v>1741</v>
      </c>
      <c r="D1353" s="383" t="s">
        <v>123</v>
      </c>
      <c r="E1353" s="384">
        <v>39622</v>
      </c>
      <c r="F1353" s="378">
        <f t="shared" si="107"/>
        <v>10</v>
      </c>
      <c r="G1353" s="378" t="str">
        <f t="shared" si="108"/>
        <v>Under 11s</v>
      </c>
      <c r="H1353" s="385" t="s">
        <v>69</v>
      </c>
    </row>
    <row r="1354" spans="1:8">
      <c r="A1354" s="136">
        <f t="shared" si="106"/>
        <v>1350</v>
      </c>
      <c r="B1354" s="136" t="str">
        <f t="shared" ref="B1354:B1417" si="109">TEXT(A1354, "#0") &amp; ":" &amp; TRIM(H1354)</f>
        <v>1350:Watford</v>
      </c>
      <c r="C1354" s="382" t="s">
        <v>1742</v>
      </c>
      <c r="D1354" s="383" t="s">
        <v>99</v>
      </c>
      <c r="E1354" s="384">
        <v>39639</v>
      </c>
      <c r="F1354" s="378">
        <f t="shared" si="107"/>
        <v>9</v>
      </c>
      <c r="G1354" s="378" t="str">
        <f t="shared" si="108"/>
        <v>9 Years</v>
      </c>
      <c r="H1354" s="385" t="s">
        <v>69</v>
      </c>
    </row>
    <row r="1355" spans="1:8">
      <c r="A1355" s="136">
        <f t="shared" ref="A1355:A1418" si="110">A1354+1</f>
        <v>1351</v>
      </c>
      <c r="B1355" s="136" t="str">
        <f t="shared" si="109"/>
        <v>1351:Watford</v>
      </c>
      <c r="C1355" s="382" t="s">
        <v>1743</v>
      </c>
      <c r="D1355" s="383" t="s">
        <v>99</v>
      </c>
      <c r="E1355" s="384">
        <v>39646</v>
      </c>
      <c r="F1355" s="378">
        <f t="shared" si="107"/>
        <v>9</v>
      </c>
      <c r="G1355" s="378" t="str">
        <f t="shared" si="108"/>
        <v>9 Years</v>
      </c>
      <c r="H1355" s="385" t="s">
        <v>69</v>
      </c>
    </row>
    <row r="1356" spans="1:8">
      <c r="A1356" s="136">
        <f t="shared" si="110"/>
        <v>1352</v>
      </c>
      <c r="B1356" s="136" t="str">
        <f t="shared" si="109"/>
        <v>1352:Watford</v>
      </c>
      <c r="C1356" s="382" t="s">
        <v>1744</v>
      </c>
      <c r="D1356" s="383" t="s">
        <v>99</v>
      </c>
      <c r="E1356" s="384">
        <v>39648</v>
      </c>
      <c r="F1356" s="378">
        <f t="shared" si="107"/>
        <v>9</v>
      </c>
      <c r="G1356" s="378" t="str">
        <f t="shared" si="108"/>
        <v>9 Years</v>
      </c>
      <c r="H1356" s="385" t="s">
        <v>69</v>
      </c>
    </row>
    <row r="1357" spans="1:8">
      <c r="A1357" s="136">
        <f t="shared" si="110"/>
        <v>1353</v>
      </c>
      <c r="B1357" s="136" t="str">
        <f t="shared" si="109"/>
        <v>1353:Watford</v>
      </c>
      <c r="C1357" s="382" t="s">
        <v>1745</v>
      </c>
      <c r="D1357" s="383" t="s">
        <v>99</v>
      </c>
      <c r="E1357" s="384">
        <v>39651</v>
      </c>
      <c r="F1357" s="378">
        <f t="shared" si="107"/>
        <v>9</v>
      </c>
      <c r="G1357" s="378" t="str">
        <f t="shared" si="108"/>
        <v>9 Years</v>
      </c>
      <c r="H1357" s="385" t="s">
        <v>69</v>
      </c>
    </row>
    <row r="1358" spans="1:8">
      <c r="A1358" s="136">
        <f t="shared" si="110"/>
        <v>1354</v>
      </c>
      <c r="B1358" s="136" t="str">
        <f t="shared" si="109"/>
        <v>1354:Watford</v>
      </c>
      <c r="C1358" s="382" t="s">
        <v>1746</v>
      </c>
      <c r="D1358" s="383" t="s">
        <v>99</v>
      </c>
      <c r="E1358" s="384">
        <v>39653</v>
      </c>
      <c r="F1358" s="378">
        <f t="shared" si="107"/>
        <v>9</v>
      </c>
      <c r="G1358" s="378" t="str">
        <f t="shared" si="108"/>
        <v>9 Years</v>
      </c>
      <c r="H1358" s="385" t="s">
        <v>69</v>
      </c>
    </row>
    <row r="1359" spans="1:8">
      <c r="A1359" s="136">
        <f t="shared" si="110"/>
        <v>1355</v>
      </c>
      <c r="B1359" s="136" t="str">
        <f t="shared" si="109"/>
        <v>1355:Watford</v>
      </c>
      <c r="C1359" s="382" t="s">
        <v>1747</v>
      </c>
      <c r="D1359" s="383" t="s">
        <v>99</v>
      </c>
      <c r="E1359" s="384">
        <v>39677</v>
      </c>
      <c r="F1359" s="378">
        <f t="shared" si="107"/>
        <v>9</v>
      </c>
      <c r="G1359" s="378" t="str">
        <f t="shared" si="108"/>
        <v>9 Years</v>
      </c>
      <c r="H1359" s="385" t="s">
        <v>69</v>
      </c>
    </row>
    <row r="1360" spans="1:8">
      <c r="A1360" s="136">
        <f t="shared" si="110"/>
        <v>1356</v>
      </c>
      <c r="B1360" s="136" t="str">
        <f t="shared" si="109"/>
        <v>1356:Watford</v>
      </c>
      <c r="C1360" s="382" t="s">
        <v>1748</v>
      </c>
      <c r="D1360" s="383" t="s">
        <v>99</v>
      </c>
      <c r="E1360" s="384">
        <v>39679</v>
      </c>
      <c r="F1360" s="378">
        <f t="shared" si="107"/>
        <v>9</v>
      </c>
      <c r="G1360" s="378" t="str">
        <f t="shared" si="108"/>
        <v>9 Years</v>
      </c>
      <c r="H1360" s="385" t="s">
        <v>69</v>
      </c>
    </row>
    <row r="1361" spans="1:8">
      <c r="A1361" s="136">
        <f t="shared" si="110"/>
        <v>1357</v>
      </c>
      <c r="B1361" s="136" t="str">
        <f t="shared" si="109"/>
        <v>1357:Watford</v>
      </c>
      <c r="C1361" s="382" t="s">
        <v>1749</v>
      </c>
      <c r="D1361" s="383" t="s">
        <v>99</v>
      </c>
      <c r="E1361" s="384">
        <v>39691</v>
      </c>
      <c r="F1361" s="378">
        <f t="shared" si="107"/>
        <v>9</v>
      </c>
      <c r="G1361" s="378" t="str">
        <f t="shared" si="108"/>
        <v>9 Years</v>
      </c>
      <c r="H1361" s="385" t="s">
        <v>69</v>
      </c>
    </row>
    <row r="1362" spans="1:8">
      <c r="A1362" s="136">
        <f t="shared" si="110"/>
        <v>1358</v>
      </c>
      <c r="B1362" s="136" t="str">
        <f t="shared" si="109"/>
        <v>1358:Watford</v>
      </c>
      <c r="C1362" s="382" t="s">
        <v>1750</v>
      </c>
      <c r="D1362" s="383" t="s">
        <v>99</v>
      </c>
      <c r="E1362" s="384">
        <v>39700</v>
      </c>
      <c r="F1362" s="378">
        <f t="shared" si="107"/>
        <v>9</v>
      </c>
      <c r="G1362" s="378" t="str">
        <f t="shared" si="108"/>
        <v>9 Years</v>
      </c>
      <c r="H1362" s="385" t="s">
        <v>69</v>
      </c>
    </row>
    <row r="1363" spans="1:8">
      <c r="A1363" s="136">
        <f t="shared" si="110"/>
        <v>1359</v>
      </c>
      <c r="B1363" s="136" t="str">
        <f t="shared" si="109"/>
        <v>1359:Watford</v>
      </c>
      <c r="C1363" s="382" t="s">
        <v>1751</v>
      </c>
      <c r="D1363" s="383" t="s">
        <v>99</v>
      </c>
      <c r="E1363" s="384">
        <v>39734</v>
      </c>
      <c r="F1363" s="378">
        <f t="shared" si="107"/>
        <v>9</v>
      </c>
      <c r="G1363" s="378" t="str">
        <f t="shared" si="108"/>
        <v>9 Years</v>
      </c>
      <c r="H1363" s="385" t="s">
        <v>69</v>
      </c>
    </row>
    <row r="1364" spans="1:8">
      <c r="A1364" s="136">
        <f t="shared" si="110"/>
        <v>1360</v>
      </c>
      <c r="B1364" s="136" t="str">
        <f t="shared" si="109"/>
        <v>1360:Watford</v>
      </c>
      <c r="C1364" s="382" t="s">
        <v>1752</v>
      </c>
      <c r="D1364" s="383" t="s">
        <v>99</v>
      </c>
      <c r="E1364" s="384">
        <v>39737</v>
      </c>
      <c r="F1364" s="378">
        <f t="shared" si="107"/>
        <v>9</v>
      </c>
      <c r="G1364" s="378" t="str">
        <f t="shared" si="108"/>
        <v>9 Years</v>
      </c>
      <c r="H1364" s="385" t="s">
        <v>69</v>
      </c>
    </row>
    <row r="1365" spans="1:8">
      <c r="A1365" s="136">
        <f t="shared" si="110"/>
        <v>1361</v>
      </c>
      <c r="B1365" s="136" t="str">
        <f t="shared" si="109"/>
        <v>1361:Watford</v>
      </c>
      <c r="C1365" s="382" t="s">
        <v>1753</v>
      </c>
      <c r="D1365" s="383" t="s">
        <v>99</v>
      </c>
      <c r="E1365" s="384">
        <v>39747</v>
      </c>
      <c r="F1365" s="378">
        <f t="shared" si="107"/>
        <v>9</v>
      </c>
      <c r="G1365" s="378" t="str">
        <f t="shared" si="108"/>
        <v>9 Years</v>
      </c>
      <c r="H1365" s="385" t="s">
        <v>69</v>
      </c>
    </row>
    <row r="1366" spans="1:8">
      <c r="A1366" s="136">
        <f t="shared" si="110"/>
        <v>1362</v>
      </c>
      <c r="B1366" s="136" t="str">
        <f t="shared" si="109"/>
        <v>1362:Watford</v>
      </c>
      <c r="C1366" s="382" t="s">
        <v>1754</v>
      </c>
      <c r="D1366" s="383" t="s">
        <v>99</v>
      </c>
      <c r="E1366" s="384">
        <v>39748</v>
      </c>
      <c r="F1366" s="378">
        <f t="shared" si="107"/>
        <v>9</v>
      </c>
      <c r="G1366" s="378" t="str">
        <f t="shared" si="108"/>
        <v>9 Years</v>
      </c>
      <c r="H1366" s="385" t="s">
        <v>69</v>
      </c>
    </row>
    <row r="1367" spans="1:8">
      <c r="A1367" s="136">
        <f t="shared" si="110"/>
        <v>1363</v>
      </c>
      <c r="B1367" s="136" t="str">
        <f t="shared" si="109"/>
        <v>1363:Watford</v>
      </c>
      <c r="C1367" s="382" t="s">
        <v>1755</v>
      </c>
      <c r="D1367" s="383" t="s">
        <v>99</v>
      </c>
      <c r="E1367" s="384">
        <v>39757</v>
      </c>
      <c r="F1367" s="378">
        <f t="shared" si="107"/>
        <v>9</v>
      </c>
      <c r="G1367" s="378" t="str">
        <f t="shared" si="108"/>
        <v>9 Years</v>
      </c>
      <c r="H1367" s="385" t="s">
        <v>69</v>
      </c>
    </row>
    <row r="1368" spans="1:8">
      <c r="A1368" s="136">
        <f t="shared" si="110"/>
        <v>1364</v>
      </c>
      <c r="B1368" s="136" t="str">
        <f t="shared" si="109"/>
        <v>1364:Watford</v>
      </c>
      <c r="C1368" s="382" t="s">
        <v>1756</v>
      </c>
      <c r="D1368" s="383" t="s">
        <v>99</v>
      </c>
      <c r="E1368" s="384">
        <v>39767</v>
      </c>
      <c r="F1368" s="378">
        <f t="shared" si="107"/>
        <v>9</v>
      </c>
      <c r="G1368" s="378" t="str">
        <f t="shared" si="108"/>
        <v>9 Years</v>
      </c>
      <c r="H1368" s="385" t="s">
        <v>69</v>
      </c>
    </row>
    <row r="1369" spans="1:8">
      <c r="A1369" s="136">
        <f t="shared" si="110"/>
        <v>1365</v>
      </c>
      <c r="B1369" s="136" t="str">
        <f t="shared" si="109"/>
        <v>1365:Watford</v>
      </c>
      <c r="C1369" s="382" t="s">
        <v>1757</v>
      </c>
      <c r="D1369" s="383" t="s">
        <v>99</v>
      </c>
      <c r="E1369" s="384">
        <v>39785</v>
      </c>
      <c r="F1369" s="378">
        <f t="shared" si="107"/>
        <v>9</v>
      </c>
      <c r="G1369" s="378" t="str">
        <f t="shared" si="108"/>
        <v>9 Years</v>
      </c>
      <c r="H1369" s="385" t="s">
        <v>69</v>
      </c>
    </row>
    <row r="1370" spans="1:8">
      <c r="A1370" s="136">
        <f t="shared" si="110"/>
        <v>1366</v>
      </c>
      <c r="B1370" s="136" t="str">
        <f t="shared" si="109"/>
        <v>1366:Watford</v>
      </c>
      <c r="C1370" s="382" t="s">
        <v>1758</v>
      </c>
      <c r="D1370" s="383" t="s">
        <v>99</v>
      </c>
      <c r="E1370" s="384">
        <v>39820</v>
      </c>
      <c r="F1370" s="378">
        <f t="shared" si="107"/>
        <v>9</v>
      </c>
      <c r="G1370" s="378" t="str">
        <f t="shared" si="108"/>
        <v>9 Years</v>
      </c>
      <c r="H1370" s="385" t="s">
        <v>69</v>
      </c>
    </row>
    <row r="1371" spans="1:8">
      <c r="A1371" s="136">
        <f t="shared" si="110"/>
        <v>1367</v>
      </c>
      <c r="B1371" s="136" t="str">
        <f t="shared" si="109"/>
        <v>1367:Watford</v>
      </c>
      <c r="C1371" s="382" t="s">
        <v>1759</v>
      </c>
      <c r="D1371" s="383" t="s">
        <v>99</v>
      </c>
      <c r="E1371" s="384">
        <v>39824</v>
      </c>
      <c r="F1371" s="378">
        <f t="shared" si="107"/>
        <v>9</v>
      </c>
      <c r="G1371" s="378" t="str">
        <f t="shared" si="108"/>
        <v>9 Years</v>
      </c>
      <c r="H1371" s="385" t="s">
        <v>69</v>
      </c>
    </row>
    <row r="1372" spans="1:8">
      <c r="A1372" s="136">
        <f t="shared" si="110"/>
        <v>1368</v>
      </c>
      <c r="B1372" s="136" t="str">
        <f t="shared" si="109"/>
        <v>1368:Watford</v>
      </c>
      <c r="C1372" s="382" t="s">
        <v>1760</v>
      </c>
      <c r="D1372" s="383" t="s">
        <v>99</v>
      </c>
      <c r="E1372" s="384">
        <v>39845</v>
      </c>
      <c r="F1372" s="378">
        <f t="shared" si="107"/>
        <v>9</v>
      </c>
      <c r="G1372" s="378" t="str">
        <f t="shared" si="108"/>
        <v>9 Years</v>
      </c>
      <c r="H1372" s="385" t="s">
        <v>69</v>
      </c>
    </row>
    <row r="1373" spans="1:8">
      <c r="A1373" s="136">
        <f t="shared" si="110"/>
        <v>1369</v>
      </c>
      <c r="B1373" s="136" t="str">
        <f t="shared" si="109"/>
        <v>1369:Watford</v>
      </c>
      <c r="C1373" s="382" t="s">
        <v>1761</v>
      </c>
      <c r="D1373" s="383" t="s">
        <v>99</v>
      </c>
      <c r="E1373" s="384">
        <v>39866</v>
      </c>
      <c r="F1373" s="378">
        <f t="shared" si="107"/>
        <v>9</v>
      </c>
      <c r="G1373" s="378" t="str">
        <f t="shared" si="108"/>
        <v>9 Years</v>
      </c>
      <c r="H1373" s="385" t="s">
        <v>69</v>
      </c>
    </row>
    <row r="1374" spans="1:8">
      <c r="A1374" s="136">
        <f t="shared" si="110"/>
        <v>1370</v>
      </c>
      <c r="B1374" s="136" t="str">
        <f t="shared" si="109"/>
        <v>1370:Watford</v>
      </c>
      <c r="C1374" s="382" t="s">
        <v>1762</v>
      </c>
      <c r="D1374" s="383" t="s">
        <v>99</v>
      </c>
      <c r="E1374" s="384">
        <v>39882</v>
      </c>
      <c r="F1374" s="378">
        <f t="shared" si="107"/>
        <v>9</v>
      </c>
      <c r="G1374" s="378" t="str">
        <f t="shared" si="108"/>
        <v>9 Years</v>
      </c>
      <c r="H1374" s="385" t="s">
        <v>69</v>
      </c>
    </row>
    <row r="1375" spans="1:8">
      <c r="A1375" s="136">
        <f t="shared" si="110"/>
        <v>1371</v>
      </c>
      <c r="B1375" s="136" t="str">
        <f t="shared" si="109"/>
        <v>1371:Watford</v>
      </c>
      <c r="C1375" s="382" t="s">
        <v>1763</v>
      </c>
      <c r="D1375" s="383" t="s">
        <v>99</v>
      </c>
      <c r="E1375" s="384">
        <v>39899</v>
      </c>
      <c r="F1375" s="378">
        <f t="shared" si="107"/>
        <v>9</v>
      </c>
      <c r="G1375" s="378" t="str">
        <f t="shared" si="108"/>
        <v>9 Years</v>
      </c>
      <c r="H1375" s="385" t="s">
        <v>69</v>
      </c>
    </row>
    <row r="1376" spans="1:8">
      <c r="A1376" s="136">
        <f t="shared" si="110"/>
        <v>1372</v>
      </c>
      <c r="B1376" s="136" t="str">
        <f t="shared" si="109"/>
        <v>1372:Watford</v>
      </c>
      <c r="C1376" s="382" t="s">
        <v>1764</v>
      </c>
      <c r="D1376" s="383" t="s">
        <v>99</v>
      </c>
      <c r="E1376" s="384">
        <v>39904</v>
      </c>
      <c r="F1376" s="378">
        <f t="shared" si="107"/>
        <v>9</v>
      </c>
      <c r="G1376" s="378" t="str">
        <f t="shared" si="108"/>
        <v>9 Years</v>
      </c>
      <c r="H1376" s="385" t="s">
        <v>69</v>
      </c>
    </row>
    <row r="1377" spans="1:8">
      <c r="A1377" s="136">
        <f t="shared" si="110"/>
        <v>1373</v>
      </c>
      <c r="B1377" s="136" t="str">
        <f t="shared" si="109"/>
        <v>1373:Watford</v>
      </c>
      <c r="C1377" s="382" t="s">
        <v>1765</v>
      </c>
      <c r="D1377" s="383" t="s">
        <v>99</v>
      </c>
      <c r="E1377" s="384">
        <v>39937</v>
      </c>
      <c r="F1377" s="378">
        <f t="shared" si="107"/>
        <v>9</v>
      </c>
      <c r="G1377" s="378" t="str">
        <f t="shared" si="108"/>
        <v>9 Years</v>
      </c>
      <c r="H1377" s="385" t="s">
        <v>69</v>
      </c>
    </row>
    <row r="1378" spans="1:8">
      <c r="A1378" s="136">
        <f t="shared" si="110"/>
        <v>1374</v>
      </c>
      <c r="B1378" s="136" t="str">
        <f t="shared" si="109"/>
        <v>1374:Watford</v>
      </c>
      <c r="C1378" s="382" t="s">
        <v>1766</v>
      </c>
      <c r="D1378" s="383" t="s">
        <v>99</v>
      </c>
      <c r="E1378" s="384">
        <v>39937</v>
      </c>
      <c r="F1378" s="378">
        <f t="shared" si="107"/>
        <v>9</v>
      </c>
      <c r="G1378" s="378" t="str">
        <f t="shared" si="108"/>
        <v>9 Years</v>
      </c>
      <c r="H1378" s="385" t="s">
        <v>69</v>
      </c>
    </row>
    <row r="1379" spans="1:8">
      <c r="A1379" s="136">
        <f t="shared" si="110"/>
        <v>1375</v>
      </c>
      <c r="B1379" s="136" t="str">
        <f t="shared" si="109"/>
        <v>1375:Watford</v>
      </c>
      <c r="C1379" s="382" t="s">
        <v>1767</v>
      </c>
      <c r="D1379" s="383" t="s">
        <v>99</v>
      </c>
      <c r="E1379" s="384">
        <v>39949</v>
      </c>
      <c r="F1379" s="378">
        <f t="shared" si="107"/>
        <v>9</v>
      </c>
      <c r="G1379" s="378" t="str">
        <f t="shared" si="108"/>
        <v>9 Years</v>
      </c>
      <c r="H1379" s="385" t="s">
        <v>69</v>
      </c>
    </row>
    <row r="1380" spans="1:8">
      <c r="A1380" s="136">
        <f t="shared" si="110"/>
        <v>1376</v>
      </c>
      <c r="B1380" s="136" t="str">
        <f t="shared" si="109"/>
        <v>1376:Watford</v>
      </c>
      <c r="C1380" s="382" t="s">
        <v>1768</v>
      </c>
      <c r="D1380" s="383" t="s">
        <v>99</v>
      </c>
      <c r="E1380" s="384">
        <v>39953</v>
      </c>
      <c r="F1380" s="378">
        <f t="shared" si="107"/>
        <v>9</v>
      </c>
      <c r="G1380" s="378" t="str">
        <f t="shared" si="108"/>
        <v>9 Years</v>
      </c>
      <c r="H1380" s="385" t="s">
        <v>69</v>
      </c>
    </row>
    <row r="1381" spans="1:8">
      <c r="A1381" s="136">
        <f t="shared" si="110"/>
        <v>1377</v>
      </c>
      <c r="B1381" s="136" t="str">
        <f t="shared" si="109"/>
        <v>1377:Watford</v>
      </c>
      <c r="C1381" s="382" t="s">
        <v>1769</v>
      </c>
      <c r="D1381" s="383" t="s">
        <v>99</v>
      </c>
      <c r="E1381" s="384">
        <v>39980</v>
      </c>
      <c r="F1381" s="378">
        <f t="shared" si="107"/>
        <v>9</v>
      </c>
      <c r="G1381" s="378" t="str">
        <f t="shared" si="108"/>
        <v>9 Years</v>
      </c>
      <c r="H1381" s="385" t="s">
        <v>69</v>
      </c>
    </row>
    <row r="1382" spans="1:8">
      <c r="A1382" s="136">
        <f t="shared" si="110"/>
        <v>1378</v>
      </c>
      <c r="B1382" s="136" t="str">
        <f t="shared" si="109"/>
        <v>1378:Watford</v>
      </c>
      <c r="C1382" s="382" t="s">
        <v>1770</v>
      </c>
      <c r="D1382" s="383" t="s">
        <v>99</v>
      </c>
      <c r="E1382" s="384">
        <v>39984</v>
      </c>
      <c r="F1382" s="378">
        <f t="shared" ref="F1382:F1426" si="111">IF(TRIM(E1382)="",0,IF(AgeAtDate=0,0,IF(E1382=0,0,IF(COUNTBLANK(E1382)=1,"",DATEDIF(E1382,AgeAtDate,"y")))))</f>
        <v>9</v>
      </c>
      <c r="G1382" s="378" t="str">
        <f t="shared" ref="G1382:G1426" si="112">IF(ISBLANK(E1382),"",IF(HSL_Format="Majors",IF(F1382 &lt; 9, "To Young", IF(F1382 &gt; 15, VLOOKUP(99,MajorsAGRev, 2,0),VLOOKUP(F1382,MajorsAGRev, 2,0))), IF(F1382 &lt; 9, "To Young", IF(F1382&gt;12, "To Old", VLOOKUP(F1382,PeanutsAGRev,2,0)))))</f>
        <v>9 Years</v>
      </c>
      <c r="H1382" s="385" t="s">
        <v>69</v>
      </c>
    </row>
    <row r="1383" spans="1:8">
      <c r="A1383" s="136">
        <f t="shared" si="110"/>
        <v>1379</v>
      </c>
      <c r="B1383" s="136" t="str">
        <f t="shared" si="109"/>
        <v>1379:Watford</v>
      </c>
      <c r="C1383" s="382" t="s">
        <v>1771</v>
      </c>
      <c r="D1383" s="383" t="s">
        <v>99</v>
      </c>
      <c r="E1383" s="384">
        <v>39988</v>
      </c>
      <c r="F1383" s="378">
        <f t="shared" si="111"/>
        <v>9</v>
      </c>
      <c r="G1383" s="378" t="str">
        <f t="shared" si="112"/>
        <v>9 Years</v>
      </c>
      <c r="H1383" s="385" t="s">
        <v>69</v>
      </c>
    </row>
    <row r="1384" spans="1:8">
      <c r="A1384" s="136">
        <f t="shared" si="110"/>
        <v>1380</v>
      </c>
      <c r="B1384" s="136" t="str">
        <f t="shared" si="109"/>
        <v>1380:Watford</v>
      </c>
      <c r="C1384" s="382" t="s">
        <v>1772</v>
      </c>
      <c r="D1384" s="383" t="s">
        <v>123</v>
      </c>
      <c r="E1384" s="384">
        <v>39645</v>
      </c>
      <c r="F1384" s="378">
        <f t="shared" si="111"/>
        <v>9</v>
      </c>
      <c r="G1384" s="378" t="str">
        <f t="shared" si="112"/>
        <v>9 Years</v>
      </c>
      <c r="H1384" s="385" t="s">
        <v>69</v>
      </c>
    </row>
    <row r="1385" spans="1:8">
      <c r="A1385" s="136">
        <f t="shared" si="110"/>
        <v>1381</v>
      </c>
      <c r="B1385" s="136" t="str">
        <f t="shared" si="109"/>
        <v>1381:Watford</v>
      </c>
      <c r="C1385" s="382" t="s">
        <v>1773</v>
      </c>
      <c r="D1385" s="383" t="s">
        <v>123</v>
      </c>
      <c r="E1385" s="384">
        <v>39655</v>
      </c>
      <c r="F1385" s="378">
        <f t="shared" si="111"/>
        <v>9</v>
      </c>
      <c r="G1385" s="378" t="str">
        <f t="shared" si="112"/>
        <v>9 Years</v>
      </c>
      <c r="H1385" s="385" t="s">
        <v>69</v>
      </c>
    </row>
    <row r="1386" spans="1:8">
      <c r="A1386" s="136">
        <f t="shared" si="110"/>
        <v>1382</v>
      </c>
      <c r="B1386" s="136" t="str">
        <f t="shared" si="109"/>
        <v>1382:Watford</v>
      </c>
      <c r="C1386" s="382" t="s">
        <v>1774</v>
      </c>
      <c r="D1386" s="383" t="s">
        <v>123</v>
      </c>
      <c r="E1386" s="384">
        <v>39659</v>
      </c>
      <c r="F1386" s="378">
        <f t="shared" si="111"/>
        <v>9</v>
      </c>
      <c r="G1386" s="378" t="str">
        <f t="shared" si="112"/>
        <v>9 Years</v>
      </c>
      <c r="H1386" s="385" t="s">
        <v>69</v>
      </c>
    </row>
    <row r="1387" spans="1:8">
      <c r="A1387" s="136">
        <f t="shared" si="110"/>
        <v>1383</v>
      </c>
      <c r="B1387" s="136" t="str">
        <f t="shared" si="109"/>
        <v>1383:Watford</v>
      </c>
      <c r="C1387" s="382" t="s">
        <v>1775</v>
      </c>
      <c r="D1387" s="383" t="s">
        <v>123</v>
      </c>
      <c r="E1387" s="384">
        <v>39661</v>
      </c>
      <c r="F1387" s="378">
        <f t="shared" si="111"/>
        <v>9</v>
      </c>
      <c r="G1387" s="378" t="str">
        <f t="shared" si="112"/>
        <v>9 Years</v>
      </c>
      <c r="H1387" s="385" t="s">
        <v>69</v>
      </c>
    </row>
    <row r="1388" spans="1:8">
      <c r="A1388" s="136">
        <f t="shared" si="110"/>
        <v>1384</v>
      </c>
      <c r="B1388" s="136" t="str">
        <f t="shared" si="109"/>
        <v>1384:Watford</v>
      </c>
      <c r="C1388" s="382" t="s">
        <v>1776</v>
      </c>
      <c r="D1388" s="383" t="s">
        <v>123</v>
      </c>
      <c r="E1388" s="384">
        <v>39674</v>
      </c>
      <c r="F1388" s="378">
        <f t="shared" si="111"/>
        <v>9</v>
      </c>
      <c r="G1388" s="378" t="str">
        <f t="shared" si="112"/>
        <v>9 Years</v>
      </c>
      <c r="H1388" s="385" t="s">
        <v>69</v>
      </c>
    </row>
    <row r="1389" spans="1:8">
      <c r="A1389" s="136">
        <f t="shared" si="110"/>
        <v>1385</v>
      </c>
      <c r="B1389" s="136" t="str">
        <f t="shared" si="109"/>
        <v>1385:Watford</v>
      </c>
      <c r="C1389" s="382" t="s">
        <v>1777</v>
      </c>
      <c r="D1389" s="383" t="s">
        <v>123</v>
      </c>
      <c r="E1389" s="384">
        <v>39683</v>
      </c>
      <c r="F1389" s="378">
        <f t="shared" si="111"/>
        <v>9</v>
      </c>
      <c r="G1389" s="378" t="str">
        <f t="shared" si="112"/>
        <v>9 Years</v>
      </c>
      <c r="H1389" s="385" t="s">
        <v>69</v>
      </c>
    </row>
    <row r="1390" spans="1:8">
      <c r="A1390" s="136">
        <f t="shared" si="110"/>
        <v>1386</v>
      </c>
      <c r="B1390" s="136" t="str">
        <f t="shared" si="109"/>
        <v>1386:Watford</v>
      </c>
      <c r="C1390" s="382" t="s">
        <v>1778</v>
      </c>
      <c r="D1390" s="383" t="s">
        <v>123</v>
      </c>
      <c r="E1390" s="384">
        <v>39691</v>
      </c>
      <c r="F1390" s="378">
        <f t="shared" si="111"/>
        <v>9</v>
      </c>
      <c r="G1390" s="378" t="str">
        <f t="shared" si="112"/>
        <v>9 Years</v>
      </c>
      <c r="H1390" s="385" t="s">
        <v>69</v>
      </c>
    </row>
    <row r="1391" spans="1:8">
      <c r="A1391" s="136">
        <f t="shared" si="110"/>
        <v>1387</v>
      </c>
      <c r="B1391" s="136" t="str">
        <f t="shared" si="109"/>
        <v>1387:Watford</v>
      </c>
      <c r="C1391" s="382" t="s">
        <v>1779</v>
      </c>
      <c r="D1391" s="383" t="s">
        <v>123</v>
      </c>
      <c r="E1391" s="384">
        <v>39691</v>
      </c>
      <c r="F1391" s="378">
        <f t="shared" si="111"/>
        <v>9</v>
      </c>
      <c r="G1391" s="378" t="str">
        <f t="shared" si="112"/>
        <v>9 Years</v>
      </c>
      <c r="H1391" s="385" t="s">
        <v>69</v>
      </c>
    </row>
    <row r="1392" spans="1:8">
      <c r="A1392" s="136">
        <f t="shared" si="110"/>
        <v>1388</v>
      </c>
      <c r="B1392" s="136" t="str">
        <f t="shared" si="109"/>
        <v>1388:Watford</v>
      </c>
      <c r="C1392" s="382" t="s">
        <v>1780</v>
      </c>
      <c r="D1392" s="383" t="s">
        <v>123</v>
      </c>
      <c r="E1392" s="384">
        <v>39693</v>
      </c>
      <c r="F1392" s="378">
        <f t="shared" si="111"/>
        <v>9</v>
      </c>
      <c r="G1392" s="378" t="str">
        <f t="shared" si="112"/>
        <v>9 Years</v>
      </c>
      <c r="H1392" s="385" t="s">
        <v>69</v>
      </c>
    </row>
    <row r="1393" spans="1:8">
      <c r="A1393" s="136">
        <f t="shared" si="110"/>
        <v>1389</v>
      </c>
      <c r="B1393" s="136" t="str">
        <f t="shared" si="109"/>
        <v>1389:Watford</v>
      </c>
      <c r="C1393" s="382" t="s">
        <v>1781</v>
      </c>
      <c r="D1393" s="383" t="s">
        <v>123</v>
      </c>
      <c r="E1393" s="384">
        <v>39698</v>
      </c>
      <c r="F1393" s="378">
        <f t="shared" si="111"/>
        <v>9</v>
      </c>
      <c r="G1393" s="378" t="str">
        <f t="shared" si="112"/>
        <v>9 Years</v>
      </c>
      <c r="H1393" s="385" t="s">
        <v>69</v>
      </c>
    </row>
    <row r="1394" spans="1:8">
      <c r="A1394" s="136">
        <f t="shared" si="110"/>
        <v>1390</v>
      </c>
      <c r="B1394" s="136" t="str">
        <f t="shared" si="109"/>
        <v>1390:Watford</v>
      </c>
      <c r="C1394" s="382" t="s">
        <v>1782</v>
      </c>
      <c r="D1394" s="383" t="s">
        <v>123</v>
      </c>
      <c r="E1394" s="384">
        <v>39704</v>
      </c>
      <c r="F1394" s="378">
        <f t="shared" si="111"/>
        <v>9</v>
      </c>
      <c r="G1394" s="378" t="str">
        <f t="shared" si="112"/>
        <v>9 Years</v>
      </c>
      <c r="H1394" s="385" t="s">
        <v>69</v>
      </c>
    </row>
    <row r="1395" spans="1:8">
      <c r="A1395" s="136">
        <f t="shared" si="110"/>
        <v>1391</v>
      </c>
      <c r="B1395" s="136" t="str">
        <f t="shared" si="109"/>
        <v>1391:Watford</v>
      </c>
      <c r="C1395" s="382" t="s">
        <v>1783</v>
      </c>
      <c r="D1395" s="383" t="s">
        <v>123</v>
      </c>
      <c r="E1395" s="384">
        <v>39712</v>
      </c>
      <c r="F1395" s="378">
        <f t="shared" si="111"/>
        <v>9</v>
      </c>
      <c r="G1395" s="378" t="str">
        <f t="shared" si="112"/>
        <v>9 Years</v>
      </c>
      <c r="H1395" s="385" t="s">
        <v>69</v>
      </c>
    </row>
    <row r="1396" spans="1:8">
      <c r="A1396" s="136">
        <f t="shared" si="110"/>
        <v>1392</v>
      </c>
      <c r="B1396" s="136" t="str">
        <f t="shared" si="109"/>
        <v>1392:Watford</v>
      </c>
      <c r="C1396" s="382" t="s">
        <v>1784</v>
      </c>
      <c r="D1396" s="383" t="s">
        <v>123</v>
      </c>
      <c r="E1396" s="384">
        <v>39728</v>
      </c>
      <c r="F1396" s="378">
        <f t="shared" si="111"/>
        <v>9</v>
      </c>
      <c r="G1396" s="378" t="str">
        <f t="shared" si="112"/>
        <v>9 Years</v>
      </c>
      <c r="H1396" s="385" t="s">
        <v>69</v>
      </c>
    </row>
    <row r="1397" spans="1:8">
      <c r="A1397" s="136">
        <f t="shared" si="110"/>
        <v>1393</v>
      </c>
      <c r="B1397" s="136" t="str">
        <f t="shared" si="109"/>
        <v>1393:Watford</v>
      </c>
      <c r="C1397" s="382" t="s">
        <v>1785</v>
      </c>
      <c r="D1397" s="383" t="s">
        <v>123</v>
      </c>
      <c r="E1397" s="384">
        <v>39728</v>
      </c>
      <c r="F1397" s="378">
        <f t="shared" si="111"/>
        <v>9</v>
      </c>
      <c r="G1397" s="378" t="str">
        <f t="shared" si="112"/>
        <v>9 Years</v>
      </c>
      <c r="H1397" s="385" t="s">
        <v>69</v>
      </c>
    </row>
    <row r="1398" spans="1:8">
      <c r="A1398" s="136">
        <f t="shared" si="110"/>
        <v>1394</v>
      </c>
      <c r="B1398" s="136" t="str">
        <f t="shared" si="109"/>
        <v>1394:Watford</v>
      </c>
      <c r="C1398" s="382" t="s">
        <v>1786</v>
      </c>
      <c r="D1398" s="383" t="s">
        <v>123</v>
      </c>
      <c r="E1398" s="384">
        <v>39736</v>
      </c>
      <c r="F1398" s="378">
        <f t="shared" si="111"/>
        <v>9</v>
      </c>
      <c r="G1398" s="378" t="str">
        <f t="shared" si="112"/>
        <v>9 Years</v>
      </c>
      <c r="H1398" s="385" t="s">
        <v>69</v>
      </c>
    </row>
    <row r="1399" spans="1:8">
      <c r="A1399" s="136">
        <f t="shared" si="110"/>
        <v>1395</v>
      </c>
      <c r="B1399" s="136" t="str">
        <f t="shared" si="109"/>
        <v>1395:Watford</v>
      </c>
      <c r="C1399" s="382" t="s">
        <v>1787</v>
      </c>
      <c r="D1399" s="383" t="s">
        <v>123</v>
      </c>
      <c r="E1399" s="384">
        <v>39739</v>
      </c>
      <c r="F1399" s="378">
        <f t="shared" si="111"/>
        <v>9</v>
      </c>
      <c r="G1399" s="378" t="str">
        <f t="shared" si="112"/>
        <v>9 Years</v>
      </c>
      <c r="H1399" s="385" t="s">
        <v>69</v>
      </c>
    </row>
    <row r="1400" spans="1:8">
      <c r="A1400" s="136">
        <f t="shared" si="110"/>
        <v>1396</v>
      </c>
      <c r="B1400" s="136" t="str">
        <f t="shared" si="109"/>
        <v>1396:Watford</v>
      </c>
      <c r="C1400" s="382" t="s">
        <v>1788</v>
      </c>
      <c r="D1400" s="383" t="s">
        <v>123</v>
      </c>
      <c r="E1400" s="384">
        <v>39748</v>
      </c>
      <c r="F1400" s="378">
        <f t="shared" si="111"/>
        <v>9</v>
      </c>
      <c r="G1400" s="378" t="str">
        <f t="shared" si="112"/>
        <v>9 Years</v>
      </c>
      <c r="H1400" s="385" t="s">
        <v>69</v>
      </c>
    </row>
    <row r="1401" spans="1:8">
      <c r="A1401" s="136">
        <f t="shared" si="110"/>
        <v>1397</v>
      </c>
      <c r="B1401" s="136" t="str">
        <f t="shared" si="109"/>
        <v>1397:Watford</v>
      </c>
      <c r="C1401" s="382" t="s">
        <v>1789</v>
      </c>
      <c r="D1401" s="383" t="s">
        <v>123</v>
      </c>
      <c r="E1401" s="384">
        <v>39753</v>
      </c>
      <c r="F1401" s="378">
        <f t="shared" si="111"/>
        <v>9</v>
      </c>
      <c r="G1401" s="378" t="str">
        <f t="shared" si="112"/>
        <v>9 Years</v>
      </c>
      <c r="H1401" s="385" t="s">
        <v>69</v>
      </c>
    </row>
    <row r="1402" spans="1:8">
      <c r="A1402" s="136">
        <f t="shared" si="110"/>
        <v>1398</v>
      </c>
      <c r="B1402" s="136" t="str">
        <f t="shared" si="109"/>
        <v>1398:Watford</v>
      </c>
      <c r="C1402" s="382" t="s">
        <v>1790</v>
      </c>
      <c r="D1402" s="383" t="s">
        <v>123</v>
      </c>
      <c r="E1402" s="384">
        <v>39763</v>
      </c>
      <c r="F1402" s="378">
        <f t="shared" si="111"/>
        <v>9</v>
      </c>
      <c r="G1402" s="378" t="str">
        <f t="shared" si="112"/>
        <v>9 Years</v>
      </c>
      <c r="H1402" s="385" t="s">
        <v>69</v>
      </c>
    </row>
    <row r="1403" spans="1:8">
      <c r="A1403" s="136">
        <f t="shared" si="110"/>
        <v>1399</v>
      </c>
      <c r="B1403" s="136" t="str">
        <f t="shared" si="109"/>
        <v>1399:Watford</v>
      </c>
      <c r="C1403" s="382" t="s">
        <v>1791</v>
      </c>
      <c r="D1403" s="383" t="s">
        <v>123</v>
      </c>
      <c r="E1403" s="384">
        <v>39789</v>
      </c>
      <c r="F1403" s="378">
        <f t="shared" si="111"/>
        <v>9</v>
      </c>
      <c r="G1403" s="378" t="str">
        <f t="shared" si="112"/>
        <v>9 Years</v>
      </c>
      <c r="H1403" s="385" t="s">
        <v>69</v>
      </c>
    </row>
    <row r="1404" spans="1:8">
      <c r="A1404" s="136">
        <f t="shared" si="110"/>
        <v>1400</v>
      </c>
      <c r="B1404" s="136" t="str">
        <f t="shared" si="109"/>
        <v>1400:Watford</v>
      </c>
      <c r="C1404" s="382" t="s">
        <v>1792</v>
      </c>
      <c r="D1404" s="383" t="s">
        <v>123</v>
      </c>
      <c r="E1404" s="384">
        <v>39806</v>
      </c>
      <c r="F1404" s="378">
        <f t="shared" si="111"/>
        <v>9</v>
      </c>
      <c r="G1404" s="378" t="str">
        <f t="shared" si="112"/>
        <v>9 Years</v>
      </c>
      <c r="H1404" s="385" t="s">
        <v>69</v>
      </c>
    </row>
    <row r="1405" spans="1:8">
      <c r="A1405" s="136">
        <f t="shared" si="110"/>
        <v>1401</v>
      </c>
      <c r="B1405" s="136" t="str">
        <f t="shared" si="109"/>
        <v>1401:Watford</v>
      </c>
      <c r="C1405" s="382" t="s">
        <v>1793</v>
      </c>
      <c r="D1405" s="383" t="s">
        <v>123</v>
      </c>
      <c r="E1405" s="384">
        <v>39809</v>
      </c>
      <c r="F1405" s="378">
        <f t="shared" si="111"/>
        <v>9</v>
      </c>
      <c r="G1405" s="378" t="str">
        <f t="shared" si="112"/>
        <v>9 Years</v>
      </c>
      <c r="H1405" s="385" t="s">
        <v>69</v>
      </c>
    </row>
    <row r="1406" spans="1:8">
      <c r="A1406" s="136">
        <f t="shared" si="110"/>
        <v>1402</v>
      </c>
      <c r="B1406" s="136" t="str">
        <f t="shared" si="109"/>
        <v>1402:Watford</v>
      </c>
      <c r="C1406" s="382" t="s">
        <v>1794</v>
      </c>
      <c r="D1406" s="383" t="s">
        <v>123</v>
      </c>
      <c r="E1406" s="384">
        <v>39829</v>
      </c>
      <c r="F1406" s="378">
        <f t="shared" si="111"/>
        <v>9</v>
      </c>
      <c r="G1406" s="378" t="str">
        <f t="shared" si="112"/>
        <v>9 Years</v>
      </c>
      <c r="H1406" s="385" t="s">
        <v>69</v>
      </c>
    </row>
    <row r="1407" spans="1:8">
      <c r="A1407" s="136">
        <f t="shared" si="110"/>
        <v>1403</v>
      </c>
      <c r="B1407" s="136" t="str">
        <f t="shared" si="109"/>
        <v>1403:Watford</v>
      </c>
      <c r="C1407" s="382" t="s">
        <v>1795</v>
      </c>
      <c r="D1407" s="383" t="s">
        <v>123</v>
      </c>
      <c r="E1407" s="384">
        <v>39845</v>
      </c>
      <c r="F1407" s="378">
        <f t="shared" si="111"/>
        <v>9</v>
      </c>
      <c r="G1407" s="378" t="str">
        <f t="shared" si="112"/>
        <v>9 Years</v>
      </c>
      <c r="H1407" s="385" t="s">
        <v>69</v>
      </c>
    </row>
    <row r="1408" spans="1:8">
      <c r="A1408" s="136">
        <f t="shared" si="110"/>
        <v>1404</v>
      </c>
      <c r="B1408" s="136" t="str">
        <f t="shared" si="109"/>
        <v>1404:Watford</v>
      </c>
      <c r="C1408" s="382" t="s">
        <v>1796</v>
      </c>
      <c r="D1408" s="383" t="s">
        <v>123</v>
      </c>
      <c r="E1408" s="384">
        <v>39868</v>
      </c>
      <c r="F1408" s="378">
        <f t="shared" si="111"/>
        <v>9</v>
      </c>
      <c r="G1408" s="378" t="str">
        <f t="shared" si="112"/>
        <v>9 Years</v>
      </c>
      <c r="H1408" s="385" t="s">
        <v>69</v>
      </c>
    </row>
    <row r="1409" spans="1:8">
      <c r="A1409" s="136">
        <f t="shared" si="110"/>
        <v>1405</v>
      </c>
      <c r="B1409" s="136" t="str">
        <f t="shared" si="109"/>
        <v>1405:Watford</v>
      </c>
      <c r="C1409" s="382" t="s">
        <v>1797</v>
      </c>
      <c r="D1409" s="383" t="s">
        <v>123</v>
      </c>
      <c r="E1409" s="384">
        <v>39886</v>
      </c>
      <c r="F1409" s="378">
        <f t="shared" si="111"/>
        <v>9</v>
      </c>
      <c r="G1409" s="378" t="str">
        <f t="shared" si="112"/>
        <v>9 Years</v>
      </c>
      <c r="H1409" s="385" t="s">
        <v>69</v>
      </c>
    </row>
    <row r="1410" spans="1:8">
      <c r="A1410" s="136">
        <f t="shared" si="110"/>
        <v>1406</v>
      </c>
      <c r="B1410" s="136" t="str">
        <f t="shared" si="109"/>
        <v>1406:Watford</v>
      </c>
      <c r="C1410" s="382" t="s">
        <v>1798</v>
      </c>
      <c r="D1410" s="383" t="s">
        <v>123</v>
      </c>
      <c r="E1410" s="384">
        <v>39889</v>
      </c>
      <c r="F1410" s="378">
        <f t="shared" si="111"/>
        <v>9</v>
      </c>
      <c r="G1410" s="378" t="str">
        <f t="shared" si="112"/>
        <v>9 Years</v>
      </c>
      <c r="H1410" s="385" t="s">
        <v>69</v>
      </c>
    </row>
    <row r="1411" spans="1:8">
      <c r="A1411" s="136">
        <f t="shared" si="110"/>
        <v>1407</v>
      </c>
      <c r="B1411" s="136" t="str">
        <f t="shared" si="109"/>
        <v>1407:Watford</v>
      </c>
      <c r="C1411" s="382" t="s">
        <v>1799</v>
      </c>
      <c r="D1411" s="383" t="s">
        <v>123</v>
      </c>
      <c r="E1411" s="384">
        <v>39898</v>
      </c>
      <c r="F1411" s="378">
        <f t="shared" si="111"/>
        <v>9</v>
      </c>
      <c r="G1411" s="378" t="str">
        <f t="shared" si="112"/>
        <v>9 Years</v>
      </c>
      <c r="H1411" s="385" t="s">
        <v>69</v>
      </c>
    </row>
    <row r="1412" spans="1:8">
      <c r="A1412" s="136">
        <f t="shared" si="110"/>
        <v>1408</v>
      </c>
      <c r="B1412" s="136" t="str">
        <f t="shared" si="109"/>
        <v>1408:Watford</v>
      </c>
      <c r="C1412" s="382" t="s">
        <v>1800</v>
      </c>
      <c r="D1412" s="383" t="s">
        <v>123</v>
      </c>
      <c r="E1412" s="384">
        <v>39904</v>
      </c>
      <c r="F1412" s="378">
        <f t="shared" si="111"/>
        <v>9</v>
      </c>
      <c r="G1412" s="378" t="str">
        <f t="shared" si="112"/>
        <v>9 Years</v>
      </c>
      <c r="H1412" s="385" t="s">
        <v>69</v>
      </c>
    </row>
    <row r="1413" spans="1:8">
      <c r="A1413" s="136">
        <f t="shared" si="110"/>
        <v>1409</v>
      </c>
      <c r="B1413" s="136" t="str">
        <f t="shared" si="109"/>
        <v>1409:Watford</v>
      </c>
      <c r="C1413" s="382" t="s">
        <v>1801</v>
      </c>
      <c r="D1413" s="383" t="s">
        <v>123</v>
      </c>
      <c r="E1413" s="384">
        <v>39907</v>
      </c>
      <c r="F1413" s="378">
        <f t="shared" si="111"/>
        <v>9</v>
      </c>
      <c r="G1413" s="378" t="str">
        <f t="shared" si="112"/>
        <v>9 Years</v>
      </c>
      <c r="H1413" s="385" t="s">
        <v>69</v>
      </c>
    </row>
    <row r="1414" spans="1:8">
      <c r="A1414" s="136">
        <f t="shared" si="110"/>
        <v>1410</v>
      </c>
      <c r="B1414" s="136" t="str">
        <f t="shared" si="109"/>
        <v>1410:Watford</v>
      </c>
      <c r="C1414" s="382" t="s">
        <v>1802</v>
      </c>
      <c r="D1414" s="383" t="s">
        <v>123</v>
      </c>
      <c r="E1414" s="384">
        <v>39909</v>
      </c>
      <c r="F1414" s="378">
        <f t="shared" si="111"/>
        <v>9</v>
      </c>
      <c r="G1414" s="378" t="str">
        <f t="shared" si="112"/>
        <v>9 Years</v>
      </c>
      <c r="H1414" s="385" t="s">
        <v>69</v>
      </c>
    </row>
    <row r="1415" spans="1:8">
      <c r="A1415" s="136">
        <f t="shared" si="110"/>
        <v>1411</v>
      </c>
      <c r="B1415" s="136" t="str">
        <f t="shared" si="109"/>
        <v>1411:Watford</v>
      </c>
      <c r="C1415" s="382" t="s">
        <v>1803</v>
      </c>
      <c r="D1415" s="383" t="s">
        <v>123</v>
      </c>
      <c r="E1415" s="384">
        <v>39914</v>
      </c>
      <c r="F1415" s="378">
        <f t="shared" si="111"/>
        <v>9</v>
      </c>
      <c r="G1415" s="378" t="str">
        <f t="shared" si="112"/>
        <v>9 Years</v>
      </c>
      <c r="H1415" s="385" t="s">
        <v>69</v>
      </c>
    </row>
    <row r="1416" spans="1:8">
      <c r="A1416" s="136">
        <f t="shared" si="110"/>
        <v>1412</v>
      </c>
      <c r="B1416" s="136" t="str">
        <f t="shared" si="109"/>
        <v>1412:Watford</v>
      </c>
      <c r="C1416" s="382" t="s">
        <v>1804</v>
      </c>
      <c r="D1416" s="383" t="s">
        <v>123</v>
      </c>
      <c r="E1416" s="384">
        <v>39922</v>
      </c>
      <c r="F1416" s="378">
        <f t="shared" si="111"/>
        <v>9</v>
      </c>
      <c r="G1416" s="378" t="str">
        <f t="shared" si="112"/>
        <v>9 Years</v>
      </c>
      <c r="H1416" s="385" t="s">
        <v>69</v>
      </c>
    </row>
    <row r="1417" spans="1:8">
      <c r="A1417" s="136">
        <f t="shared" si="110"/>
        <v>1413</v>
      </c>
      <c r="B1417" s="136" t="str">
        <f t="shared" si="109"/>
        <v>1413:Watford</v>
      </c>
      <c r="C1417" s="382" t="s">
        <v>1805</v>
      </c>
      <c r="D1417" s="383" t="s">
        <v>123</v>
      </c>
      <c r="E1417" s="384">
        <v>39926</v>
      </c>
      <c r="F1417" s="378">
        <f t="shared" si="111"/>
        <v>9</v>
      </c>
      <c r="G1417" s="378" t="str">
        <f t="shared" si="112"/>
        <v>9 Years</v>
      </c>
      <c r="H1417" s="385" t="s">
        <v>69</v>
      </c>
    </row>
    <row r="1418" spans="1:8">
      <c r="A1418" s="136">
        <f t="shared" si="110"/>
        <v>1414</v>
      </c>
      <c r="B1418" s="136" t="str">
        <f t="shared" ref="B1418:B1481" si="113">TEXT(A1418, "#0") &amp; ":" &amp; TRIM(H1418)</f>
        <v>1414:Watford</v>
      </c>
      <c r="C1418" s="382" t="s">
        <v>1806</v>
      </c>
      <c r="D1418" s="383" t="s">
        <v>123</v>
      </c>
      <c r="E1418" s="384">
        <v>39926</v>
      </c>
      <c r="F1418" s="378">
        <f t="shared" si="111"/>
        <v>9</v>
      </c>
      <c r="G1418" s="378" t="str">
        <f t="shared" si="112"/>
        <v>9 Years</v>
      </c>
      <c r="H1418" s="385" t="s">
        <v>69</v>
      </c>
    </row>
    <row r="1419" spans="1:8">
      <c r="A1419" s="136">
        <f t="shared" ref="A1419:A1482" si="114">A1418+1</f>
        <v>1415</v>
      </c>
      <c r="B1419" s="136" t="str">
        <f t="shared" si="113"/>
        <v>1415:Watford</v>
      </c>
      <c r="C1419" s="382" t="s">
        <v>1807</v>
      </c>
      <c r="D1419" s="383" t="s">
        <v>123</v>
      </c>
      <c r="E1419" s="384">
        <v>39946</v>
      </c>
      <c r="F1419" s="378">
        <f t="shared" si="111"/>
        <v>9</v>
      </c>
      <c r="G1419" s="378" t="str">
        <f t="shared" si="112"/>
        <v>9 Years</v>
      </c>
      <c r="H1419" s="385" t="s">
        <v>69</v>
      </c>
    </row>
    <row r="1420" spans="1:8">
      <c r="A1420" s="136">
        <f t="shared" si="114"/>
        <v>1416</v>
      </c>
      <c r="B1420" s="136" t="str">
        <f t="shared" si="113"/>
        <v>1416:Watford</v>
      </c>
      <c r="C1420" s="382" t="s">
        <v>1808</v>
      </c>
      <c r="D1420" s="383" t="s">
        <v>123</v>
      </c>
      <c r="E1420" s="384">
        <v>39948</v>
      </c>
      <c r="F1420" s="378">
        <f t="shared" si="111"/>
        <v>9</v>
      </c>
      <c r="G1420" s="378" t="str">
        <f t="shared" si="112"/>
        <v>9 Years</v>
      </c>
      <c r="H1420" s="385" t="s">
        <v>69</v>
      </c>
    </row>
    <row r="1421" spans="1:8">
      <c r="A1421" s="136">
        <f t="shared" si="114"/>
        <v>1417</v>
      </c>
      <c r="B1421" s="136" t="str">
        <f t="shared" si="113"/>
        <v>1417:Watford</v>
      </c>
      <c r="C1421" s="382" t="s">
        <v>918</v>
      </c>
      <c r="D1421" s="383" t="s">
        <v>123</v>
      </c>
      <c r="E1421" s="384">
        <v>39948</v>
      </c>
      <c r="F1421" s="378">
        <f t="shared" si="111"/>
        <v>9</v>
      </c>
      <c r="G1421" s="378" t="str">
        <f t="shared" si="112"/>
        <v>9 Years</v>
      </c>
      <c r="H1421" s="385" t="s">
        <v>69</v>
      </c>
    </row>
    <row r="1422" spans="1:8">
      <c r="A1422" s="136">
        <f t="shared" si="114"/>
        <v>1418</v>
      </c>
      <c r="B1422" s="136" t="str">
        <f t="shared" si="113"/>
        <v>1418:Watford</v>
      </c>
      <c r="C1422" s="382" t="s">
        <v>1809</v>
      </c>
      <c r="D1422" s="383" t="s">
        <v>123</v>
      </c>
      <c r="E1422" s="384">
        <v>39952</v>
      </c>
      <c r="F1422" s="378">
        <f t="shared" si="111"/>
        <v>9</v>
      </c>
      <c r="G1422" s="378" t="str">
        <f t="shared" si="112"/>
        <v>9 Years</v>
      </c>
      <c r="H1422" s="385" t="s">
        <v>69</v>
      </c>
    </row>
    <row r="1423" spans="1:8">
      <c r="A1423" s="136">
        <f t="shared" si="114"/>
        <v>1419</v>
      </c>
      <c r="B1423" s="136" t="str">
        <f t="shared" si="113"/>
        <v>1419:Watford</v>
      </c>
      <c r="C1423" s="382" t="s">
        <v>1810</v>
      </c>
      <c r="D1423" s="383" t="s">
        <v>123</v>
      </c>
      <c r="E1423" s="384">
        <v>39969</v>
      </c>
      <c r="F1423" s="378">
        <f t="shared" si="111"/>
        <v>9</v>
      </c>
      <c r="G1423" s="378" t="str">
        <f t="shared" si="112"/>
        <v>9 Years</v>
      </c>
      <c r="H1423" s="385" t="s">
        <v>69</v>
      </c>
    </row>
    <row r="1424" spans="1:8">
      <c r="A1424" s="136">
        <f t="shared" si="114"/>
        <v>1420</v>
      </c>
      <c r="B1424" s="136" t="str">
        <f t="shared" si="113"/>
        <v>1420:Watford</v>
      </c>
      <c r="C1424" s="382" t="s">
        <v>1811</v>
      </c>
      <c r="D1424" s="383" t="s">
        <v>123</v>
      </c>
      <c r="E1424" s="384">
        <v>39973</v>
      </c>
      <c r="F1424" s="378">
        <f t="shared" si="111"/>
        <v>9</v>
      </c>
      <c r="G1424" s="378" t="str">
        <f t="shared" si="112"/>
        <v>9 Years</v>
      </c>
      <c r="H1424" s="385" t="s">
        <v>69</v>
      </c>
    </row>
    <row r="1425" spans="1:8">
      <c r="A1425" s="136">
        <f t="shared" si="114"/>
        <v>1421</v>
      </c>
      <c r="B1425" s="136" t="str">
        <f t="shared" si="113"/>
        <v>1421:Watford</v>
      </c>
      <c r="C1425" s="382" t="s">
        <v>1812</v>
      </c>
      <c r="D1425" s="383" t="s">
        <v>123</v>
      </c>
      <c r="E1425" s="384">
        <v>39980</v>
      </c>
      <c r="F1425" s="378">
        <f t="shared" si="111"/>
        <v>9</v>
      </c>
      <c r="G1425" s="378" t="str">
        <f t="shared" si="112"/>
        <v>9 Years</v>
      </c>
      <c r="H1425" s="385" t="s">
        <v>69</v>
      </c>
    </row>
    <row r="1426" spans="1:8">
      <c r="A1426" s="136">
        <f t="shared" si="114"/>
        <v>1422</v>
      </c>
      <c r="B1426" s="136" t="str">
        <f t="shared" si="113"/>
        <v>1422:Watford</v>
      </c>
      <c r="C1426" s="382" t="s">
        <v>1813</v>
      </c>
      <c r="D1426" s="383" t="s">
        <v>123</v>
      </c>
      <c r="E1426" s="384">
        <v>39982</v>
      </c>
      <c r="F1426" s="378">
        <f t="shared" si="111"/>
        <v>9</v>
      </c>
      <c r="G1426" s="378" t="str">
        <f t="shared" si="112"/>
        <v>9 Years</v>
      </c>
      <c r="H1426" s="385" t="s">
        <v>69</v>
      </c>
    </row>
    <row r="1427" spans="1:8">
      <c r="A1427" s="136">
        <f t="shared" si="114"/>
        <v>1423</v>
      </c>
      <c r="B1427" s="136" t="str">
        <f t="shared" si="113"/>
        <v>1423:Hoddesdon</v>
      </c>
      <c r="C1427" s="382" t="s">
        <v>1891</v>
      </c>
      <c r="D1427" s="383" t="s">
        <v>123</v>
      </c>
      <c r="E1427" s="384">
        <v>38878</v>
      </c>
      <c r="F1427" s="378">
        <f t="shared" ref="F1427:F1467" si="115">IF(TRIM(E1427)="",0,IF(AgeAtDate=0,0,IF(E1427=0,0,IF(COUNTBLANK(E1427)=1,"",DATEDIF(E1427,AgeAtDate,"y")))))</f>
        <v>12</v>
      </c>
      <c r="G1427" s="378" t="str">
        <f t="shared" ref="G1427:G1467" si="116">IF(ISBLANK(E1427),"",IF(HSL_Format="Majors",IF(F1427 &lt; 9, "To Young", IF(F1427 &gt; 15, VLOOKUP(99,MajorsAGRev, 2,0),VLOOKUP(F1427,MajorsAGRev, 2,0))), IF(F1427 &lt; 9, "To Young", IF(F1427&gt;12, "To Old", VLOOKUP(F1427,PeanutsAGRev,2,0)))))</f>
        <v>Under 13s</v>
      </c>
      <c r="H1427" s="385" t="s">
        <v>60</v>
      </c>
    </row>
    <row r="1428" spans="1:8">
      <c r="A1428" s="136">
        <f t="shared" si="114"/>
        <v>1424</v>
      </c>
      <c r="B1428" s="136" t="str">
        <f t="shared" si="113"/>
        <v>1424:Hoddesdon</v>
      </c>
      <c r="C1428" s="382" t="s">
        <v>1892</v>
      </c>
      <c r="D1428" s="383" t="s">
        <v>99</v>
      </c>
      <c r="E1428" s="384">
        <v>38761</v>
      </c>
      <c r="F1428" s="378">
        <f t="shared" si="115"/>
        <v>12</v>
      </c>
      <c r="G1428" s="378" t="str">
        <f t="shared" si="116"/>
        <v>Under 13s</v>
      </c>
      <c r="H1428" s="385" t="s">
        <v>60</v>
      </c>
    </row>
    <row r="1429" spans="1:8">
      <c r="A1429" s="136">
        <f t="shared" si="114"/>
        <v>1425</v>
      </c>
      <c r="B1429" s="136" t="str">
        <f t="shared" si="113"/>
        <v>1425:Hoddesdon</v>
      </c>
      <c r="C1429" s="382" t="s">
        <v>1893</v>
      </c>
      <c r="D1429" s="383" t="s">
        <v>123</v>
      </c>
      <c r="E1429" s="384">
        <v>38884</v>
      </c>
      <c r="F1429" s="378">
        <f t="shared" si="115"/>
        <v>12</v>
      </c>
      <c r="G1429" s="378" t="str">
        <f t="shared" si="116"/>
        <v>Under 13s</v>
      </c>
      <c r="H1429" s="385" t="s">
        <v>60</v>
      </c>
    </row>
    <row r="1430" spans="1:8">
      <c r="A1430" s="136">
        <f t="shared" si="114"/>
        <v>1426</v>
      </c>
      <c r="B1430" s="136" t="str">
        <f t="shared" si="113"/>
        <v>1426:Hoddesdon</v>
      </c>
      <c r="C1430" s="382" t="s">
        <v>1894</v>
      </c>
      <c r="D1430" s="383" t="s">
        <v>99</v>
      </c>
      <c r="E1430" s="384">
        <v>38686</v>
      </c>
      <c r="F1430" s="378">
        <f t="shared" si="115"/>
        <v>12</v>
      </c>
      <c r="G1430" s="378" t="str">
        <f t="shared" si="116"/>
        <v>Under 13s</v>
      </c>
      <c r="H1430" s="385" t="s">
        <v>60</v>
      </c>
    </row>
    <row r="1431" spans="1:8">
      <c r="A1431" s="136">
        <f t="shared" si="114"/>
        <v>1427</v>
      </c>
      <c r="B1431" s="136" t="str">
        <f t="shared" si="113"/>
        <v>1427:Hoddesdon</v>
      </c>
      <c r="C1431" s="382" t="s">
        <v>1895</v>
      </c>
      <c r="D1431" s="383" t="s">
        <v>99</v>
      </c>
      <c r="E1431" s="384">
        <v>38767</v>
      </c>
      <c r="F1431" s="378">
        <f t="shared" si="115"/>
        <v>12</v>
      </c>
      <c r="G1431" s="378" t="str">
        <f t="shared" si="116"/>
        <v>Under 13s</v>
      </c>
      <c r="H1431" s="385" t="s">
        <v>60</v>
      </c>
    </row>
    <row r="1432" spans="1:8">
      <c r="A1432" s="136">
        <f t="shared" si="114"/>
        <v>1428</v>
      </c>
      <c r="B1432" s="136" t="str">
        <f t="shared" si="113"/>
        <v>1428:Hoddesdon</v>
      </c>
      <c r="C1432" s="382" t="s">
        <v>1896</v>
      </c>
      <c r="D1432" s="383" t="s">
        <v>99</v>
      </c>
      <c r="E1432" s="384">
        <v>38557</v>
      </c>
      <c r="F1432" s="378">
        <f t="shared" si="115"/>
        <v>12</v>
      </c>
      <c r="G1432" s="378" t="str">
        <f t="shared" si="116"/>
        <v>Under 13s</v>
      </c>
      <c r="H1432" s="385" t="s">
        <v>60</v>
      </c>
    </row>
    <row r="1433" spans="1:8">
      <c r="A1433" s="136">
        <f t="shared" si="114"/>
        <v>1429</v>
      </c>
      <c r="B1433" s="136" t="str">
        <f t="shared" si="113"/>
        <v>1429:Hoddesdon</v>
      </c>
      <c r="C1433" s="382" t="s">
        <v>1897</v>
      </c>
      <c r="D1433" s="383" t="s">
        <v>123</v>
      </c>
      <c r="E1433" s="384">
        <v>38620</v>
      </c>
      <c r="F1433" s="378">
        <f t="shared" si="115"/>
        <v>12</v>
      </c>
      <c r="G1433" s="378" t="str">
        <f t="shared" si="116"/>
        <v>Under 13s</v>
      </c>
      <c r="H1433" s="385" t="s">
        <v>60</v>
      </c>
    </row>
    <row r="1434" spans="1:8">
      <c r="A1434" s="136">
        <f t="shared" si="114"/>
        <v>1430</v>
      </c>
      <c r="B1434" s="136" t="str">
        <f t="shared" si="113"/>
        <v>1430:Hoddesdon</v>
      </c>
      <c r="C1434" s="382" t="s">
        <v>1898</v>
      </c>
      <c r="D1434" s="383" t="s">
        <v>99</v>
      </c>
      <c r="E1434" s="384">
        <v>38859</v>
      </c>
      <c r="F1434" s="378">
        <f t="shared" si="115"/>
        <v>12</v>
      </c>
      <c r="G1434" s="378" t="str">
        <f t="shared" si="116"/>
        <v>Under 13s</v>
      </c>
      <c r="H1434" s="385" t="s">
        <v>60</v>
      </c>
    </row>
    <row r="1435" spans="1:8">
      <c r="A1435" s="136">
        <f t="shared" si="114"/>
        <v>1431</v>
      </c>
      <c r="B1435" s="136" t="str">
        <f t="shared" si="113"/>
        <v>1431:Hoddesdon</v>
      </c>
      <c r="C1435" s="382" t="s">
        <v>1899</v>
      </c>
      <c r="D1435" s="383" t="s">
        <v>99</v>
      </c>
      <c r="E1435" s="384">
        <v>38547</v>
      </c>
      <c r="F1435" s="378">
        <f t="shared" si="115"/>
        <v>12</v>
      </c>
      <c r="G1435" s="378" t="str">
        <f t="shared" si="116"/>
        <v>Under 13s</v>
      </c>
      <c r="H1435" s="385" t="s">
        <v>60</v>
      </c>
    </row>
    <row r="1436" spans="1:8">
      <c r="A1436" s="136">
        <f t="shared" si="114"/>
        <v>1432</v>
      </c>
      <c r="B1436" s="136" t="str">
        <f t="shared" si="113"/>
        <v>1432:Hoddesdon</v>
      </c>
      <c r="C1436" s="382" t="s">
        <v>1900</v>
      </c>
      <c r="D1436" s="383" t="s">
        <v>99</v>
      </c>
      <c r="E1436" s="384">
        <v>38656</v>
      </c>
      <c r="F1436" s="378">
        <f t="shared" si="115"/>
        <v>12</v>
      </c>
      <c r="G1436" s="378" t="str">
        <f t="shared" si="116"/>
        <v>Under 13s</v>
      </c>
      <c r="H1436" s="385" t="s">
        <v>60</v>
      </c>
    </row>
    <row r="1437" spans="1:8">
      <c r="A1437" s="136">
        <f t="shared" si="114"/>
        <v>1433</v>
      </c>
      <c r="B1437" s="136" t="str">
        <f t="shared" si="113"/>
        <v>1433:Hoddesdon</v>
      </c>
      <c r="C1437" s="382" t="s">
        <v>1901</v>
      </c>
      <c r="D1437" s="383" t="s">
        <v>99</v>
      </c>
      <c r="E1437" s="384">
        <v>38765</v>
      </c>
      <c r="F1437" s="378">
        <f t="shared" si="115"/>
        <v>12</v>
      </c>
      <c r="G1437" s="378" t="str">
        <f t="shared" si="116"/>
        <v>Under 13s</v>
      </c>
      <c r="H1437" s="385" t="s">
        <v>60</v>
      </c>
    </row>
    <row r="1438" spans="1:8">
      <c r="A1438" s="136">
        <f t="shared" si="114"/>
        <v>1434</v>
      </c>
      <c r="B1438" s="136" t="str">
        <f t="shared" si="113"/>
        <v>1434:Hoddesdon</v>
      </c>
      <c r="C1438" s="382" t="s">
        <v>1902</v>
      </c>
      <c r="D1438" s="383" t="s">
        <v>123</v>
      </c>
      <c r="E1438" s="384">
        <v>38615</v>
      </c>
      <c r="F1438" s="378">
        <f t="shared" si="115"/>
        <v>12</v>
      </c>
      <c r="G1438" s="378" t="str">
        <f t="shared" si="116"/>
        <v>Under 13s</v>
      </c>
      <c r="H1438" s="385" t="s">
        <v>60</v>
      </c>
    </row>
    <row r="1439" spans="1:8">
      <c r="A1439" s="136">
        <f t="shared" si="114"/>
        <v>1435</v>
      </c>
      <c r="B1439" s="136" t="str">
        <f t="shared" si="113"/>
        <v>1435:Hoddesdon</v>
      </c>
      <c r="C1439" s="382" t="s">
        <v>1903</v>
      </c>
      <c r="D1439" s="383" t="s">
        <v>123</v>
      </c>
      <c r="E1439" s="384">
        <v>39003</v>
      </c>
      <c r="F1439" s="378">
        <f t="shared" si="115"/>
        <v>11</v>
      </c>
      <c r="G1439" s="378" t="str">
        <f t="shared" si="116"/>
        <v>Under 12s</v>
      </c>
      <c r="H1439" s="385" t="s">
        <v>60</v>
      </c>
    </row>
    <row r="1440" spans="1:8">
      <c r="A1440" s="136">
        <f t="shared" si="114"/>
        <v>1436</v>
      </c>
      <c r="B1440" s="136" t="str">
        <f t="shared" si="113"/>
        <v>1436:Hoddesdon</v>
      </c>
      <c r="C1440" s="382" t="s">
        <v>1904</v>
      </c>
      <c r="D1440" s="383" t="s">
        <v>123</v>
      </c>
      <c r="E1440" s="384">
        <v>38956</v>
      </c>
      <c r="F1440" s="378">
        <f t="shared" si="115"/>
        <v>11</v>
      </c>
      <c r="G1440" s="378" t="str">
        <f t="shared" si="116"/>
        <v>Under 12s</v>
      </c>
      <c r="H1440" s="385" t="s">
        <v>60</v>
      </c>
    </row>
    <row r="1441" spans="1:8">
      <c r="A1441" s="136">
        <f t="shared" si="114"/>
        <v>1437</v>
      </c>
      <c r="B1441" s="136" t="str">
        <f t="shared" si="113"/>
        <v>1437:Hoddesdon</v>
      </c>
      <c r="C1441" s="382" t="s">
        <v>1905</v>
      </c>
      <c r="D1441" s="383" t="s">
        <v>123</v>
      </c>
      <c r="E1441" s="384">
        <v>39126</v>
      </c>
      <c r="F1441" s="378">
        <f t="shared" si="115"/>
        <v>11</v>
      </c>
      <c r="G1441" s="378" t="str">
        <f t="shared" si="116"/>
        <v>Under 12s</v>
      </c>
      <c r="H1441" s="385" t="s">
        <v>60</v>
      </c>
    </row>
    <row r="1442" spans="1:8">
      <c r="A1442" s="136">
        <f t="shared" si="114"/>
        <v>1438</v>
      </c>
      <c r="B1442" s="136" t="str">
        <f t="shared" si="113"/>
        <v>1438:Hoddesdon</v>
      </c>
      <c r="C1442" s="382" t="s">
        <v>1906</v>
      </c>
      <c r="D1442" s="383" t="s">
        <v>123</v>
      </c>
      <c r="E1442" s="384">
        <v>39056</v>
      </c>
      <c r="F1442" s="378">
        <f t="shared" si="115"/>
        <v>11</v>
      </c>
      <c r="G1442" s="378" t="str">
        <f t="shared" si="116"/>
        <v>Under 12s</v>
      </c>
      <c r="H1442" s="385" t="s">
        <v>60</v>
      </c>
    </row>
    <row r="1443" spans="1:8">
      <c r="A1443" s="136">
        <f t="shared" si="114"/>
        <v>1439</v>
      </c>
      <c r="B1443" s="136" t="str">
        <f t="shared" si="113"/>
        <v>1439:Hoddesdon</v>
      </c>
      <c r="C1443" s="382" t="s">
        <v>1907</v>
      </c>
      <c r="D1443" s="383" t="s">
        <v>123</v>
      </c>
      <c r="E1443" s="384">
        <v>38990</v>
      </c>
      <c r="F1443" s="378">
        <f t="shared" si="115"/>
        <v>11</v>
      </c>
      <c r="G1443" s="378" t="str">
        <f t="shared" si="116"/>
        <v>Under 12s</v>
      </c>
      <c r="H1443" s="385" t="s">
        <v>60</v>
      </c>
    </row>
    <row r="1444" spans="1:8">
      <c r="A1444" s="136">
        <f t="shared" si="114"/>
        <v>1440</v>
      </c>
      <c r="B1444" s="136" t="str">
        <f t="shared" si="113"/>
        <v>1440:Hoddesdon</v>
      </c>
      <c r="C1444" s="382" t="s">
        <v>1908</v>
      </c>
      <c r="D1444" s="383" t="s">
        <v>99</v>
      </c>
      <c r="E1444" s="384">
        <v>38931</v>
      </c>
      <c r="F1444" s="378">
        <f t="shared" si="115"/>
        <v>11</v>
      </c>
      <c r="G1444" s="378" t="str">
        <f t="shared" si="116"/>
        <v>Under 12s</v>
      </c>
      <c r="H1444" s="385" t="s">
        <v>60</v>
      </c>
    </row>
    <row r="1445" spans="1:8">
      <c r="A1445" s="136">
        <f t="shared" si="114"/>
        <v>1441</v>
      </c>
      <c r="B1445" s="136" t="str">
        <f t="shared" si="113"/>
        <v>1441:Hoddesdon</v>
      </c>
      <c r="C1445" s="382" t="s">
        <v>1909</v>
      </c>
      <c r="D1445" s="383" t="s">
        <v>99</v>
      </c>
      <c r="E1445" s="384">
        <v>38961</v>
      </c>
      <c r="F1445" s="378">
        <f t="shared" si="115"/>
        <v>11</v>
      </c>
      <c r="G1445" s="378" t="str">
        <f t="shared" si="116"/>
        <v>Under 12s</v>
      </c>
      <c r="H1445" s="385" t="s">
        <v>60</v>
      </c>
    </row>
    <row r="1446" spans="1:8">
      <c r="A1446" s="136">
        <f t="shared" si="114"/>
        <v>1442</v>
      </c>
      <c r="B1446" s="136" t="str">
        <f t="shared" si="113"/>
        <v>1442:Hoddesdon</v>
      </c>
      <c r="C1446" s="382" t="s">
        <v>1910</v>
      </c>
      <c r="D1446" s="383" t="s">
        <v>99</v>
      </c>
      <c r="E1446" s="384">
        <v>38999</v>
      </c>
      <c r="F1446" s="378">
        <f t="shared" si="115"/>
        <v>11</v>
      </c>
      <c r="G1446" s="378" t="str">
        <f t="shared" si="116"/>
        <v>Under 12s</v>
      </c>
      <c r="H1446" s="385" t="s">
        <v>60</v>
      </c>
    </row>
    <row r="1447" spans="1:8">
      <c r="A1447" s="136">
        <f t="shared" si="114"/>
        <v>1443</v>
      </c>
      <c r="B1447" s="136" t="str">
        <f t="shared" si="113"/>
        <v>1443:Hoddesdon</v>
      </c>
      <c r="C1447" s="382" t="s">
        <v>1911</v>
      </c>
      <c r="D1447" s="383" t="s">
        <v>99</v>
      </c>
      <c r="E1447" s="384">
        <v>39095</v>
      </c>
      <c r="F1447" s="378">
        <f t="shared" si="115"/>
        <v>11</v>
      </c>
      <c r="G1447" s="378" t="str">
        <f t="shared" si="116"/>
        <v>Under 12s</v>
      </c>
      <c r="H1447" s="385" t="s">
        <v>60</v>
      </c>
    </row>
    <row r="1448" spans="1:8">
      <c r="A1448" s="136">
        <f t="shared" si="114"/>
        <v>1444</v>
      </c>
      <c r="B1448" s="136" t="str">
        <f t="shared" si="113"/>
        <v>1444:Hoddesdon</v>
      </c>
      <c r="C1448" s="382" t="s">
        <v>1912</v>
      </c>
      <c r="D1448" s="383" t="s">
        <v>123</v>
      </c>
      <c r="E1448" s="384">
        <v>38946</v>
      </c>
      <c r="F1448" s="378">
        <f t="shared" si="115"/>
        <v>11</v>
      </c>
      <c r="G1448" s="378" t="str">
        <f t="shared" si="116"/>
        <v>Under 12s</v>
      </c>
      <c r="H1448" s="385" t="s">
        <v>60</v>
      </c>
    </row>
    <row r="1449" spans="1:8">
      <c r="A1449" s="136">
        <f t="shared" si="114"/>
        <v>1445</v>
      </c>
      <c r="B1449" s="136" t="str">
        <f t="shared" si="113"/>
        <v>1445:Hoddesdon</v>
      </c>
      <c r="C1449" s="382" t="s">
        <v>1913</v>
      </c>
      <c r="D1449" s="383" t="s">
        <v>123</v>
      </c>
      <c r="E1449" s="384">
        <v>39073</v>
      </c>
      <c r="F1449" s="378">
        <f t="shared" si="115"/>
        <v>11</v>
      </c>
      <c r="G1449" s="378" t="str">
        <f t="shared" si="116"/>
        <v>Under 12s</v>
      </c>
      <c r="H1449" s="385" t="s">
        <v>60</v>
      </c>
    </row>
    <row r="1450" spans="1:8">
      <c r="A1450" s="136">
        <f t="shared" si="114"/>
        <v>1446</v>
      </c>
      <c r="B1450" s="136" t="str">
        <f t="shared" si="113"/>
        <v>1446:Hoddesdon</v>
      </c>
      <c r="C1450" s="382" t="s">
        <v>1914</v>
      </c>
      <c r="D1450" s="383" t="s">
        <v>123</v>
      </c>
      <c r="E1450" s="384">
        <v>39240</v>
      </c>
      <c r="F1450" s="378">
        <f t="shared" si="115"/>
        <v>11</v>
      </c>
      <c r="G1450" s="378" t="str">
        <f t="shared" si="116"/>
        <v>Under 12s</v>
      </c>
      <c r="H1450" s="385" t="s">
        <v>60</v>
      </c>
    </row>
    <row r="1451" spans="1:8">
      <c r="A1451" s="136">
        <f t="shared" si="114"/>
        <v>1447</v>
      </c>
      <c r="B1451" s="136" t="str">
        <f t="shared" si="113"/>
        <v>1447:Hoddesdon</v>
      </c>
      <c r="C1451" s="382" t="s">
        <v>1915</v>
      </c>
      <c r="D1451" s="383" t="s">
        <v>99</v>
      </c>
      <c r="E1451" s="384">
        <v>38931</v>
      </c>
      <c r="F1451" s="378">
        <f t="shared" si="115"/>
        <v>11</v>
      </c>
      <c r="G1451" s="378" t="str">
        <f t="shared" si="116"/>
        <v>Under 12s</v>
      </c>
      <c r="H1451" s="385" t="s">
        <v>60</v>
      </c>
    </row>
    <row r="1452" spans="1:8">
      <c r="A1452" s="136">
        <f t="shared" si="114"/>
        <v>1448</v>
      </c>
      <c r="B1452" s="136" t="str">
        <f t="shared" si="113"/>
        <v>1448:Hoddesdon</v>
      </c>
      <c r="C1452" s="382" t="s">
        <v>1916</v>
      </c>
      <c r="D1452" s="383" t="s">
        <v>99</v>
      </c>
      <c r="E1452" s="384">
        <v>38940</v>
      </c>
      <c r="F1452" s="378">
        <f t="shared" si="115"/>
        <v>11</v>
      </c>
      <c r="G1452" s="378" t="str">
        <f t="shared" si="116"/>
        <v>Under 12s</v>
      </c>
      <c r="H1452" s="385" t="s">
        <v>60</v>
      </c>
    </row>
    <row r="1453" spans="1:8">
      <c r="A1453" s="136">
        <f t="shared" si="114"/>
        <v>1449</v>
      </c>
      <c r="B1453" s="136" t="str">
        <f t="shared" si="113"/>
        <v>1449:Hoddesdon</v>
      </c>
      <c r="C1453" s="382" t="s">
        <v>1917</v>
      </c>
      <c r="D1453" s="383" t="s">
        <v>123</v>
      </c>
      <c r="E1453" s="384">
        <v>39088</v>
      </c>
      <c r="F1453" s="378">
        <f t="shared" si="115"/>
        <v>11</v>
      </c>
      <c r="G1453" s="378" t="str">
        <f t="shared" si="116"/>
        <v>Under 12s</v>
      </c>
      <c r="H1453" s="385" t="s">
        <v>60</v>
      </c>
    </row>
    <row r="1454" spans="1:8">
      <c r="A1454" s="136">
        <f t="shared" si="114"/>
        <v>1450</v>
      </c>
      <c r="B1454" s="136" t="str">
        <f t="shared" si="113"/>
        <v>1450:Hoddesdon</v>
      </c>
      <c r="C1454" s="382" t="s">
        <v>1918</v>
      </c>
      <c r="D1454" s="383" t="s">
        <v>99</v>
      </c>
      <c r="E1454" s="384">
        <v>39224</v>
      </c>
      <c r="F1454" s="378">
        <f t="shared" si="115"/>
        <v>11</v>
      </c>
      <c r="G1454" s="378" t="str">
        <f t="shared" si="116"/>
        <v>Under 12s</v>
      </c>
      <c r="H1454" s="385" t="s">
        <v>60</v>
      </c>
    </row>
    <row r="1455" spans="1:8">
      <c r="A1455" s="136">
        <f t="shared" si="114"/>
        <v>1451</v>
      </c>
      <c r="B1455" s="136" t="str">
        <f t="shared" si="113"/>
        <v>1451:Hoddesdon</v>
      </c>
      <c r="C1455" s="382" t="s">
        <v>1919</v>
      </c>
      <c r="D1455" s="383" t="s">
        <v>99</v>
      </c>
      <c r="E1455" s="384">
        <v>38979</v>
      </c>
      <c r="F1455" s="378">
        <f t="shared" si="115"/>
        <v>11</v>
      </c>
      <c r="G1455" s="378" t="str">
        <f t="shared" si="116"/>
        <v>Under 12s</v>
      </c>
      <c r="H1455" s="385" t="s">
        <v>60</v>
      </c>
    </row>
    <row r="1456" spans="1:8">
      <c r="A1456" s="136">
        <f t="shared" si="114"/>
        <v>1452</v>
      </c>
      <c r="B1456" s="136" t="str">
        <f t="shared" si="113"/>
        <v>1452:Hoddesdon</v>
      </c>
      <c r="C1456" s="382" t="s">
        <v>1920</v>
      </c>
      <c r="D1456" s="383" t="s">
        <v>99</v>
      </c>
      <c r="E1456" s="384">
        <v>39030</v>
      </c>
      <c r="F1456" s="378">
        <f t="shared" si="115"/>
        <v>11</v>
      </c>
      <c r="G1456" s="378" t="str">
        <f t="shared" si="116"/>
        <v>Under 12s</v>
      </c>
      <c r="H1456" s="385" t="s">
        <v>60</v>
      </c>
    </row>
    <row r="1457" spans="1:8">
      <c r="A1457" s="136">
        <f t="shared" si="114"/>
        <v>1453</v>
      </c>
      <c r="B1457" s="136" t="str">
        <f t="shared" si="113"/>
        <v>1453:Hoddesdon</v>
      </c>
      <c r="C1457" s="382" t="s">
        <v>1921</v>
      </c>
      <c r="D1457" s="383" t="s">
        <v>99</v>
      </c>
      <c r="E1457" s="384">
        <v>39265</v>
      </c>
      <c r="F1457" s="378">
        <f t="shared" si="115"/>
        <v>10</v>
      </c>
      <c r="G1457" s="378" t="str">
        <f t="shared" si="116"/>
        <v>Under 11s</v>
      </c>
      <c r="H1457" s="385" t="s">
        <v>60</v>
      </c>
    </row>
    <row r="1458" spans="1:8">
      <c r="A1458" s="136">
        <f t="shared" si="114"/>
        <v>1454</v>
      </c>
      <c r="B1458" s="136" t="str">
        <f t="shared" si="113"/>
        <v>1454:Hoddesdon</v>
      </c>
      <c r="C1458" s="382" t="s">
        <v>1922</v>
      </c>
      <c r="D1458" s="383" t="s">
        <v>123</v>
      </c>
      <c r="E1458" s="384">
        <v>38926</v>
      </c>
      <c r="F1458" s="378">
        <f t="shared" si="115"/>
        <v>11</v>
      </c>
      <c r="G1458" s="378" t="str">
        <f t="shared" si="116"/>
        <v>Under 12s</v>
      </c>
      <c r="H1458" s="385" t="s">
        <v>60</v>
      </c>
    </row>
    <row r="1459" spans="1:8">
      <c r="A1459" s="136">
        <f t="shared" si="114"/>
        <v>1455</v>
      </c>
      <c r="B1459" s="136" t="str">
        <f t="shared" si="113"/>
        <v>1455:Hoddesdon</v>
      </c>
      <c r="C1459" s="382" t="s">
        <v>303</v>
      </c>
      <c r="D1459" s="383" t="s">
        <v>123</v>
      </c>
      <c r="E1459" s="384">
        <v>39051</v>
      </c>
      <c r="F1459" s="378">
        <f t="shared" si="115"/>
        <v>11</v>
      </c>
      <c r="G1459" s="378" t="str">
        <f t="shared" si="116"/>
        <v>Under 12s</v>
      </c>
      <c r="H1459" s="385" t="s">
        <v>60</v>
      </c>
    </row>
    <row r="1460" spans="1:8">
      <c r="A1460" s="136">
        <f t="shared" si="114"/>
        <v>1456</v>
      </c>
      <c r="B1460" s="136" t="str">
        <f t="shared" si="113"/>
        <v>1456:Hoddesdon</v>
      </c>
      <c r="C1460" s="382" t="s">
        <v>1923</v>
      </c>
      <c r="D1460" s="383" t="s">
        <v>123</v>
      </c>
      <c r="E1460" s="384">
        <v>39216</v>
      </c>
      <c r="F1460" s="378">
        <f t="shared" si="115"/>
        <v>11</v>
      </c>
      <c r="G1460" s="378" t="str">
        <f t="shared" si="116"/>
        <v>Under 12s</v>
      </c>
      <c r="H1460" s="385" t="s">
        <v>60</v>
      </c>
    </row>
    <row r="1461" spans="1:8">
      <c r="A1461" s="136">
        <f t="shared" si="114"/>
        <v>1457</v>
      </c>
      <c r="B1461" s="136" t="str">
        <f t="shared" si="113"/>
        <v>1457:Hoddesdon</v>
      </c>
      <c r="C1461" s="382" t="s">
        <v>1924</v>
      </c>
      <c r="D1461" s="383" t="s">
        <v>99</v>
      </c>
      <c r="E1461" s="384">
        <v>39390</v>
      </c>
      <c r="F1461" s="378">
        <f t="shared" si="115"/>
        <v>10</v>
      </c>
      <c r="G1461" s="378" t="str">
        <f t="shared" si="116"/>
        <v>Under 11s</v>
      </c>
      <c r="H1461" s="385" t="s">
        <v>60</v>
      </c>
    </row>
    <row r="1462" spans="1:8">
      <c r="A1462" s="136">
        <f t="shared" si="114"/>
        <v>1458</v>
      </c>
      <c r="B1462" s="136" t="str">
        <f t="shared" si="113"/>
        <v>1458:Hoddesdon</v>
      </c>
      <c r="C1462" s="382" t="s">
        <v>1925</v>
      </c>
      <c r="D1462" s="383" t="s">
        <v>123</v>
      </c>
      <c r="E1462" s="384">
        <v>39294</v>
      </c>
      <c r="F1462" s="378">
        <f t="shared" si="115"/>
        <v>10</v>
      </c>
      <c r="G1462" s="378" t="str">
        <f t="shared" si="116"/>
        <v>Under 11s</v>
      </c>
      <c r="H1462" s="385" t="s">
        <v>60</v>
      </c>
    </row>
    <row r="1463" spans="1:8">
      <c r="A1463" s="136">
        <f t="shared" si="114"/>
        <v>1459</v>
      </c>
      <c r="B1463" s="136" t="str">
        <f t="shared" si="113"/>
        <v>1459:Hoddesdon</v>
      </c>
      <c r="C1463" s="382" t="s">
        <v>1926</v>
      </c>
      <c r="D1463" s="383" t="s">
        <v>99</v>
      </c>
      <c r="E1463" s="384">
        <v>39375</v>
      </c>
      <c r="F1463" s="378">
        <f t="shared" si="115"/>
        <v>10</v>
      </c>
      <c r="G1463" s="378" t="str">
        <f t="shared" si="116"/>
        <v>Under 11s</v>
      </c>
      <c r="H1463" s="385" t="s">
        <v>60</v>
      </c>
    </row>
    <row r="1464" spans="1:8">
      <c r="A1464" s="136">
        <f t="shared" si="114"/>
        <v>1460</v>
      </c>
      <c r="B1464" s="136" t="str">
        <f t="shared" si="113"/>
        <v>1460:Hoddesdon</v>
      </c>
      <c r="C1464" s="382" t="s">
        <v>1927</v>
      </c>
      <c r="D1464" s="383" t="s">
        <v>123</v>
      </c>
      <c r="E1464" s="384">
        <v>39450</v>
      </c>
      <c r="F1464" s="378">
        <f t="shared" si="115"/>
        <v>10</v>
      </c>
      <c r="G1464" s="378" t="str">
        <f t="shared" si="116"/>
        <v>Under 11s</v>
      </c>
      <c r="H1464" s="385" t="s">
        <v>60</v>
      </c>
    </row>
    <row r="1465" spans="1:8">
      <c r="A1465" s="136">
        <f t="shared" si="114"/>
        <v>1461</v>
      </c>
      <c r="B1465" s="136" t="str">
        <f t="shared" si="113"/>
        <v>1461:Hoddesdon</v>
      </c>
      <c r="C1465" s="382" t="s">
        <v>1928</v>
      </c>
      <c r="D1465" s="383" t="s">
        <v>123</v>
      </c>
      <c r="E1465" s="384">
        <v>39295</v>
      </c>
      <c r="F1465" s="378">
        <f t="shared" si="115"/>
        <v>10</v>
      </c>
      <c r="G1465" s="378" t="str">
        <f t="shared" si="116"/>
        <v>Under 11s</v>
      </c>
      <c r="H1465" s="385" t="s">
        <v>60</v>
      </c>
    </row>
    <row r="1466" spans="1:8">
      <c r="A1466" s="136">
        <f t="shared" si="114"/>
        <v>1462</v>
      </c>
      <c r="B1466" s="136" t="str">
        <f t="shared" si="113"/>
        <v>1462:Hoddesdon</v>
      </c>
      <c r="C1466" s="382" t="s">
        <v>1929</v>
      </c>
      <c r="D1466" s="383" t="s">
        <v>123</v>
      </c>
      <c r="E1466" s="384">
        <v>39343</v>
      </c>
      <c r="F1466" s="378">
        <f t="shared" si="115"/>
        <v>10</v>
      </c>
      <c r="G1466" s="378" t="str">
        <f t="shared" si="116"/>
        <v>Under 11s</v>
      </c>
      <c r="H1466" s="385" t="s">
        <v>60</v>
      </c>
    </row>
    <row r="1467" spans="1:8">
      <c r="A1467" s="136">
        <f t="shared" si="114"/>
        <v>1463</v>
      </c>
      <c r="B1467" s="136" t="str">
        <f t="shared" si="113"/>
        <v>1463:Hoddesdon</v>
      </c>
      <c r="C1467" s="382" t="s">
        <v>1930</v>
      </c>
      <c r="D1467" s="383" t="s">
        <v>99</v>
      </c>
      <c r="E1467" s="384">
        <v>39424</v>
      </c>
      <c r="F1467" s="378">
        <f t="shared" si="115"/>
        <v>10</v>
      </c>
      <c r="G1467" s="378" t="str">
        <f t="shared" si="116"/>
        <v>Under 11s</v>
      </c>
      <c r="H1467" s="385" t="s">
        <v>60</v>
      </c>
    </row>
    <row r="1468" spans="1:8">
      <c r="A1468" s="136">
        <f t="shared" si="114"/>
        <v>1464</v>
      </c>
      <c r="B1468" s="136" t="str">
        <f t="shared" si="113"/>
        <v>1464:Hoddesdon</v>
      </c>
      <c r="C1468" s="382" t="s">
        <v>1931</v>
      </c>
      <c r="D1468" s="383" t="s">
        <v>123</v>
      </c>
      <c r="E1468" s="384">
        <v>39606</v>
      </c>
      <c r="F1468" s="378">
        <f t="shared" ref="F1468:F1519" si="117">IF(TRIM(E1468)="",0,IF(AgeAtDate=0,0,IF(E1468=0,0,IF(COUNTBLANK(E1468)=1,"",DATEDIF(E1468,AgeAtDate,"y")))))</f>
        <v>10</v>
      </c>
      <c r="G1468" s="378" t="str">
        <f t="shared" ref="G1468:G1519" si="118">IF(ISBLANK(E1468),"",IF(HSL_Format="Majors",IF(F1468 &lt; 9, "To Young", IF(F1468 &gt; 15, VLOOKUP(99,MajorsAGRev, 2,0),VLOOKUP(F1468,MajorsAGRev, 2,0))), IF(F1468 &lt; 9, "To Young", IF(F1468&gt;12, "To Old", VLOOKUP(F1468,PeanutsAGRev,2,0)))))</f>
        <v>Under 11s</v>
      </c>
      <c r="H1468" s="385" t="s">
        <v>60</v>
      </c>
    </row>
    <row r="1469" spans="1:8">
      <c r="A1469" s="136">
        <f t="shared" si="114"/>
        <v>1465</v>
      </c>
      <c r="B1469" s="136" t="str">
        <f t="shared" si="113"/>
        <v>1465:Hoddesdon</v>
      </c>
      <c r="C1469" s="382" t="s">
        <v>1932</v>
      </c>
      <c r="D1469" s="383" t="s">
        <v>99</v>
      </c>
      <c r="E1469" s="384">
        <v>39568</v>
      </c>
      <c r="F1469" s="378">
        <f t="shared" si="117"/>
        <v>10</v>
      </c>
      <c r="G1469" s="378" t="str">
        <f t="shared" si="118"/>
        <v>Under 11s</v>
      </c>
      <c r="H1469" s="385" t="s">
        <v>60</v>
      </c>
    </row>
    <row r="1470" spans="1:8">
      <c r="A1470" s="136">
        <f t="shared" si="114"/>
        <v>1466</v>
      </c>
      <c r="B1470" s="136" t="str">
        <f t="shared" si="113"/>
        <v>1466:Hoddesdon</v>
      </c>
      <c r="C1470" s="382" t="s">
        <v>1933</v>
      </c>
      <c r="D1470" s="383" t="s">
        <v>123</v>
      </c>
      <c r="E1470" s="384">
        <v>39412</v>
      </c>
      <c r="F1470" s="378">
        <f t="shared" si="117"/>
        <v>10</v>
      </c>
      <c r="G1470" s="378" t="str">
        <f t="shared" si="118"/>
        <v>Under 11s</v>
      </c>
      <c r="H1470" s="385" t="s">
        <v>60</v>
      </c>
    </row>
    <row r="1471" spans="1:8">
      <c r="A1471" s="136">
        <f t="shared" si="114"/>
        <v>1467</v>
      </c>
      <c r="B1471" s="136" t="str">
        <f t="shared" si="113"/>
        <v>1467:Hoddesdon</v>
      </c>
      <c r="C1471" s="382" t="s">
        <v>1934</v>
      </c>
      <c r="D1471" s="383" t="s">
        <v>123</v>
      </c>
      <c r="E1471" s="384">
        <v>39499</v>
      </c>
      <c r="F1471" s="378">
        <f t="shared" si="117"/>
        <v>10</v>
      </c>
      <c r="G1471" s="378" t="str">
        <f t="shared" si="118"/>
        <v>Under 11s</v>
      </c>
      <c r="H1471" s="385" t="s">
        <v>60</v>
      </c>
    </row>
    <row r="1472" spans="1:8">
      <c r="A1472" s="136">
        <f t="shared" si="114"/>
        <v>1468</v>
      </c>
      <c r="B1472" s="136" t="str">
        <f t="shared" si="113"/>
        <v>1468:Hoddesdon</v>
      </c>
      <c r="C1472" s="382" t="s">
        <v>1935</v>
      </c>
      <c r="D1472" s="383" t="s">
        <v>99</v>
      </c>
      <c r="E1472" s="384">
        <v>39496</v>
      </c>
      <c r="F1472" s="378">
        <f t="shared" si="117"/>
        <v>10</v>
      </c>
      <c r="G1472" s="378" t="str">
        <f t="shared" si="118"/>
        <v>Under 11s</v>
      </c>
      <c r="H1472" s="385" t="s">
        <v>60</v>
      </c>
    </row>
    <row r="1473" spans="1:8">
      <c r="A1473" s="136">
        <f t="shared" si="114"/>
        <v>1469</v>
      </c>
      <c r="B1473" s="136" t="str">
        <f t="shared" si="113"/>
        <v>1469:Hoddesdon</v>
      </c>
      <c r="C1473" s="382" t="s">
        <v>1936</v>
      </c>
      <c r="D1473" s="383" t="s">
        <v>123</v>
      </c>
      <c r="E1473" s="384">
        <v>39424</v>
      </c>
      <c r="F1473" s="378">
        <f t="shared" si="117"/>
        <v>10</v>
      </c>
      <c r="G1473" s="378" t="str">
        <f t="shared" si="118"/>
        <v>Under 11s</v>
      </c>
      <c r="H1473" s="385" t="s">
        <v>60</v>
      </c>
    </row>
    <row r="1474" spans="1:8">
      <c r="A1474" s="136">
        <f t="shared" si="114"/>
        <v>1470</v>
      </c>
      <c r="B1474" s="136" t="str">
        <f t="shared" si="113"/>
        <v>1470:Hoddesdon</v>
      </c>
      <c r="C1474" s="382" t="s">
        <v>1937</v>
      </c>
      <c r="D1474" s="383" t="s">
        <v>123</v>
      </c>
      <c r="E1474" s="384">
        <v>39291</v>
      </c>
      <c r="F1474" s="378">
        <f t="shared" si="117"/>
        <v>10</v>
      </c>
      <c r="G1474" s="378" t="str">
        <f t="shared" si="118"/>
        <v>Under 11s</v>
      </c>
      <c r="H1474" s="385" t="s">
        <v>60</v>
      </c>
    </row>
    <row r="1475" spans="1:8">
      <c r="A1475" s="136">
        <f t="shared" si="114"/>
        <v>1471</v>
      </c>
      <c r="B1475" s="136" t="str">
        <f t="shared" si="113"/>
        <v>1471:Hoddesdon</v>
      </c>
      <c r="C1475" s="382" t="s">
        <v>1938</v>
      </c>
      <c r="D1475" s="383" t="s">
        <v>99</v>
      </c>
      <c r="E1475" s="384">
        <v>39324</v>
      </c>
      <c r="F1475" s="378">
        <f t="shared" si="117"/>
        <v>10</v>
      </c>
      <c r="G1475" s="378" t="str">
        <f t="shared" si="118"/>
        <v>Under 11s</v>
      </c>
      <c r="H1475" s="385" t="s">
        <v>60</v>
      </c>
    </row>
    <row r="1476" spans="1:8">
      <c r="A1476" s="136">
        <f t="shared" si="114"/>
        <v>1472</v>
      </c>
      <c r="B1476" s="136" t="str">
        <f t="shared" si="113"/>
        <v>1472:Hoddesdon</v>
      </c>
      <c r="C1476" s="382" t="s">
        <v>1939</v>
      </c>
      <c r="D1476" s="383" t="s">
        <v>99</v>
      </c>
      <c r="E1476" s="384">
        <v>39474</v>
      </c>
      <c r="F1476" s="378">
        <f t="shared" si="117"/>
        <v>10</v>
      </c>
      <c r="G1476" s="378" t="str">
        <f t="shared" si="118"/>
        <v>Under 11s</v>
      </c>
      <c r="H1476" s="385" t="s">
        <v>60</v>
      </c>
    </row>
    <row r="1477" spans="1:8">
      <c r="A1477" s="136">
        <f t="shared" si="114"/>
        <v>1473</v>
      </c>
      <c r="B1477" s="136" t="str">
        <f t="shared" si="113"/>
        <v>1473:Hoddesdon</v>
      </c>
      <c r="C1477" s="382" t="s">
        <v>1940</v>
      </c>
      <c r="D1477" s="383" t="s">
        <v>123</v>
      </c>
      <c r="E1477" s="384">
        <v>39319</v>
      </c>
      <c r="F1477" s="378">
        <f t="shared" si="117"/>
        <v>10</v>
      </c>
      <c r="G1477" s="378" t="str">
        <f t="shared" si="118"/>
        <v>Under 11s</v>
      </c>
      <c r="H1477" s="385" t="s">
        <v>60</v>
      </c>
    </row>
    <row r="1478" spans="1:8">
      <c r="A1478" s="136">
        <f t="shared" si="114"/>
        <v>1474</v>
      </c>
      <c r="B1478" s="136" t="str">
        <f t="shared" si="113"/>
        <v>1474:Hoddesdon</v>
      </c>
      <c r="C1478" s="382" t="s">
        <v>1941</v>
      </c>
      <c r="D1478" s="383" t="s">
        <v>123</v>
      </c>
      <c r="E1478" s="384">
        <v>39290</v>
      </c>
      <c r="F1478" s="378">
        <f t="shared" si="117"/>
        <v>10</v>
      </c>
      <c r="G1478" s="378" t="str">
        <f t="shared" si="118"/>
        <v>Under 11s</v>
      </c>
      <c r="H1478" s="385" t="s">
        <v>60</v>
      </c>
    </row>
    <row r="1479" spans="1:8">
      <c r="A1479" s="136">
        <f t="shared" si="114"/>
        <v>1475</v>
      </c>
      <c r="B1479" s="136" t="str">
        <f t="shared" si="113"/>
        <v>1475:Hoddesdon</v>
      </c>
      <c r="C1479" s="382" t="s">
        <v>1942</v>
      </c>
      <c r="D1479" s="383" t="s">
        <v>123</v>
      </c>
      <c r="E1479" s="384">
        <v>39749</v>
      </c>
      <c r="F1479" s="378">
        <f t="shared" si="117"/>
        <v>9</v>
      </c>
      <c r="G1479" s="378" t="str">
        <f t="shared" si="118"/>
        <v>9 Years</v>
      </c>
      <c r="H1479" s="385" t="s">
        <v>60</v>
      </c>
    </row>
    <row r="1480" spans="1:8">
      <c r="A1480" s="136">
        <f t="shared" si="114"/>
        <v>1476</v>
      </c>
      <c r="B1480" s="136" t="str">
        <f t="shared" si="113"/>
        <v>1476:Hoddesdon</v>
      </c>
      <c r="C1480" s="382" t="s">
        <v>1943</v>
      </c>
      <c r="D1480" s="383" t="s">
        <v>99</v>
      </c>
      <c r="E1480" s="384">
        <v>39716</v>
      </c>
      <c r="F1480" s="378">
        <f t="shared" si="117"/>
        <v>9</v>
      </c>
      <c r="G1480" s="378" t="str">
        <f t="shared" si="118"/>
        <v>9 Years</v>
      </c>
      <c r="H1480" s="385" t="s">
        <v>60</v>
      </c>
    </row>
    <row r="1481" spans="1:8">
      <c r="A1481" s="136">
        <f t="shared" si="114"/>
        <v>1477</v>
      </c>
      <c r="B1481" s="136" t="str">
        <f t="shared" si="113"/>
        <v>1477:Hoddesdon</v>
      </c>
      <c r="C1481" s="382" t="s">
        <v>1944</v>
      </c>
      <c r="D1481" s="383" t="s">
        <v>123</v>
      </c>
      <c r="E1481" s="384">
        <v>39658</v>
      </c>
      <c r="F1481" s="378">
        <f t="shared" si="117"/>
        <v>9</v>
      </c>
      <c r="G1481" s="378" t="str">
        <f t="shared" si="118"/>
        <v>9 Years</v>
      </c>
      <c r="H1481" s="385" t="s">
        <v>60</v>
      </c>
    </row>
    <row r="1482" spans="1:8">
      <c r="A1482" s="136">
        <f t="shared" si="114"/>
        <v>1478</v>
      </c>
      <c r="B1482" s="136" t="str">
        <f t="shared" ref="B1482:B1545" si="119">TEXT(A1482, "#0") &amp; ":" &amp; TRIM(H1482)</f>
        <v>1478:Hoddesdon</v>
      </c>
      <c r="C1482" s="382" t="s">
        <v>1945</v>
      </c>
      <c r="D1482" s="383" t="s">
        <v>123</v>
      </c>
      <c r="E1482" s="384">
        <v>39734</v>
      </c>
      <c r="F1482" s="378">
        <f t="shared" si="117"/>
        <v>9</v>
      </c>
      <c r="G1482" s="378" t="str">
        <f t="shared" si="118"/>
        <v>9 Years</v>
      </c>
      <c r="H1482" s="385" t="s">
        <v>60</v>
      </c>
    </row>
    <row r="1483" spans="1:8">
      <c r="A1483" s="136">
        <f t="shared" ref="A1483:A1546" si="120">A1482+1</f>
        <v>1479</v>
      </c>
      <c r="B1483" s="136" t="str">
        <f t="shared" si="119"/>
        <v>1479:Hoddesdon</v>
      </c>
      <c r="C1483" s="382" t="s">
        <v>1946</v>
      </c>
      <c r="D1483" s="383" t="s">
        <v>123</v>
      </c>
      <c r="E1483" s="384">
        <v>39917</v>
      </c>
      <c r="F1483" s="378">
        <f t="shared" si="117"/>
        <v>9</v>
      </c>
      <c r="G1483" s="378" t="str">
        <f t="shared" si="118"/>
        <v>9 Years</v>
      </c>
      <c r="H1483" s="385" t="s">
        <v>60</v>
      </c>
    </row>
    <row r="1484" spans="1:8">
      <c r="A1484" s="136">
        <f t="shared" si="120"/>
        <v>1480</v>
      </c>
      <c r="B1484" s="136" t="str">
        <f t="shared" si="119"/>
        <v>1480:Hoddesdon</v>
      </c>
      <c r="C1484" s="382" t="s">
        <v>1947</v>
      </c>
      <c r="D1484" s="383" t="s">
        <v>123</v>
      </c>
      <c r="E1484" s="384">
        <v>39668</v>
      </c>
      <c r="F1484" s="378">
        <f t="shared" si="117"/>
        <v>9</v>
      </c>
      <c r="G1484" s="378" t="str">
        <f t="shared" si="118"/>
        <v>9 Years</v>
      </c>
      <c r="H1484" s="385" t="s">
        <v>60</v>
      </c>
    </row>
    <row r="1485" spans="1:8">
      <c r="A1485" s="136">
        <f t="shared" si="120"/>
        <v>1481</v>
      </c>
      <c r="B1485" s="136" t="str">
        <f t="shared" si="119"/>
        <v>1481:Hoddesdon</v>
      </c>
      <c r="C1485" s="382" t="s">
        <v>1948</v>
      </c>
      <c r="D1485" s="383" t="s">
        <v>123</v>
      </c>
      <c r="E1485" s="384">
        <v>39934</v>
      </c>
      <c r="F1485" s="378">
        <f t="shared" si="117"/>
        <v>9</v>
      </c>
      <c r="G1485" s="378" t="str">
        <f t="shared" si="118"/>
        <v>9 Years</v>
      </c>
      <c r="H1485" s="385" t="s">
        <v>60</v>
      </c>
    </row>
    <row r="1486" spans="1:8">
      <c r="A1486" s="136">
        <f t="shared" si="120"/>
        <v>1482</v>
      </c>
      <c r="B1486" s="136" t="str">
        <f t="shared" si="119"/>
        <v>1482:Hoddesdon</v>
      </c>
      <c r="C1486" s="382" t="s">
        <v>1949</v>
      </c>
      <c r="D1486" s="383" t="s">
        <v>99</v>
      </c>
      <c r="E1486" s="384">
        <v>39677</v>
      </c>
      <c r="F1486" s="378">
        <f t="shared" si="117"/>
        <v>9</v>
      </c>
      <c r="G1486" s="378" t="str">
        <f t="shared" si="118"/>
        <v>9 Years</v>
      </c>
      <c r="H1486" s="385" t="s">
        <v>60</v>
      </c>
    </row>
    <row r="1487" spans="1:8">
      <c r="A1487" s="136">
        <f t="shared" si="120"/>
        <v>1483</v>
      </c>
      <c r="B1487" s="136" t="str">
        <f t="shared" si="119"/>
        <v>1483:Hoddesdon</v>
      </c>
      <c r="C1487" s="382" t="s">
        <v>1950</v>
      </c>
      <c r="D1487" s="383" t="s">
        <v>99</v>
      </c>
      <c r="E1487" s="384">
        <v>39841</v>
      </c>
      <c r="F1487" s="378">
        <f t="shared" si="117"/>
        <v>9</v>
      </c>
      <c r="G1487" s="378" t="str">
        <f t="shared" si="118"/>
        <v>9 Years</v>
      </c>
      <c r="H1487" s="385" t="s">
        <v>60</v>
      </c>
    </row>
    <row r="1488" spans="1:8">
      <c r="A1488" s="136">
        <f t="shared" si="120"/>
        <v>1484</v>
      </c>
      <c r="B1488" s="136" t="str">
        <f t="shared" si="119"/>
        <v>1484:Hoddesdon</v>
      </c>
      <c r="C1488" s="382" t="s">
        <v>1951</v>
      </c>
      <c r="D1488" s="383" t="s">
        <v>123</v>
      </c>
      <c r="E1488" s="384">
        <v>39759</v>
      </c>
      <c r="F1488" s="378">
        <f t="shared" si="117"/>
        <v>9</v>
      </c>
      <c r="G1488" s="378" t="str">
        <f t="shared" si="118"/>
        <v>9 Years</v>
      </c>
      <c r="H1488" s="385" t="s">
        <v>60</v>
      </c>
    </row>
    <row r="1489" spans="1:8">
      <c r="A1489" s="136">
        <f t="shared" si="120"/>
        <v>1485</v>
      </c>
      <c r="B1489" s="136" t="str">
        <f t="shared" si="119"/>
        <v>1485:Hoddesdon</v>
      </c>
      <c r="C1489" s="382" t="s">
        <v>1952</v>
      </c>
      <c r="D1489" s="383" t="s">
        <v>123</v>
      </c>
      <c r="E1489" s="384">
        <v>39986</v>
      </c>
      <c r="F1489" s="378">
        <f t="shared" si="117"/>
        <v>9</v>
      </c>
      <c r="G1489" s="378" t="str">
        <f t="shared" si="118"/>
        <v>9 Years</v>
      </c>
      <c r="H1489" s="385" t="s">
        <v>60</v>
      </c>
    </row>
    <row r="1490" spans="1:8">
      <c r="A1490" s="136">
        <f t="shared" si="120"/>
        <v>1486</v>
      </c>
      <c r="B1490" s="136" t="str">
        <f t="shared" si="119"/>
        <v>1486:Hoddesdon</v>
      </c>
      <c r="C1490" s="382" t="s">
        <v>1953</v>
      </c>
      <c r="D1490" s="383" t="s">
        <v>99</v>
      </c>
      <c r="E1490" s="384">
        <v>39862</v>
      </c>
      <c r="F1490" s="378">
        <f t="shared" si="117"/>
        <v>9</v>
      </c>
      <c r="G1490" s="378" t="str">
        <f t="shared" si="118"/>
        <v>9 Years</v>
      </c>
      <c r="H1490" s="385" t="s">
        <v>60</v>
      </c>
    </row>
    <row r="1491" spans="1:8">
      <c r="A1491" s="136">
        <f t="shared" si="120"/>
        <v>1487</v>
      </c>
      <c r="B1491" s="136" t="str">
        <f t="shared" si="119"/>
        <v>1487:Hoddesdon</v>
      </c>
      <c r="C1491" s="382" t="s">
        <v>1954</v>
      </c>
      <c r="D1491" s="383" t="s">
        <v>123</v>
      </c>
      <c r="E1491" s="384">
        <v>39718</v>
      </c>
      <c r="F1491" s="378">
        <f t="shared" si="117"/>
        <v>9</v>
      </c>
      <c r="G1491" s="378" t="str">
        <f t="shared" si="118"/>
        <v>9 Years</v>
      </c>
      <c r="H1491" s="385" t="s">
        <v>60</v>
      </c>
    </row>
    <row r="1492" spans="1:8">
      <c r="A1492" s="136">
        <f t="shared" si="120"/>
        <v>1488</v>
      </c>
      <c r="B1492" s="136" t="str">
        <f t="shared" si="119"/>
        <v>1488:Hoddesdon</v>
      </c>
      <c r="C1492" s="382" t="s">
        <v>1955</v>
      </c>
      <c r="D1492" s="383" t="s">
        <v>99</v>
      </c>
      <c r="E1492" s="384">
        <v>39971</v>
      </c>
      <c r="F1492" s="378">
        <f t="shared" si="117"/>
        <v>9</v>
      </c>
      <c r="G1492" s="378" t="str">
        <f t="shared" si="118"/>
        <v>9 Years</v>
      </c>
      <c r="H1492" s="385" t="s">
        <v>60</v>
      </c>
    </row>
    <row r="1493" spans="1:8">
      <c r="A1493" s="136">
        <f t="shared" si="120"/>
        <v>1489</v>
      </c>
      <c r="B1493" s="136" t="str">
        <f t="shared" si="119"/>
        <v>1489:Hoddesdon</v>
      </c>
      <c r="C1493" s="382" t="s">
        <v>1956</v>
      </c>
      <c r="D1493" s="383" t="s">
        <v>99</v>
      </c>
      <c r="E1493" s="384">
        <v>39923</v>
      </c>
      <c r="F1493" s="378">
        <f t="shared" si="117"/>
        <v>9</v>
      </c>
      <c r="G1493" s="378" t="str">
        <f t="shared" si="118"/>
        <v>9 Years</v>
      </c>
      <c r="H1493" s="385" t="s">
        <v>60</v>
      </c>
    </row>
    <row r="1494" spans="1:8">
      <c r="A1494" s="136">
        <f t="shared" si="120"/>
        <v>1490</v>
      </c>
      <c r="B1494" s="136" t="str">
        <f t="shared" si="119"/>
        <v>1490:Hoddesdon</v>
      </c>
      <c r="C1494" s="382" t="s">
        <v>1957</v>
      </c>
      <c r="D1494" s="383" t="s">
        <v>99</v>
      </c>
      <c r="E1494" s="384">
        <v>39640</v>
      </c>
      <c r="F1494" s="378">
        <f t="shared" si="117"/>
        <v>9</v>
      </c>
      <c r="G1494" s="378" t="str">
        <f t="shared" si="118"/>
        <v>9 Years</v>
      </c>
      <c r="H1494" s="385" t="s">
        <v>60</v>
      </c>
    </row>
    <row r="1495" spans="1:8">
      <c r="A1495" s="136">
        <f t="shared" si="120"/>
        <v>1491</v>
      </c>
      <c r="B1495" s="136" t="str">
        <f t="shared" si="119"/>
        <v>1491:Hoddesdon</v>
      </c>
      <c r="C1495" s="382" t="s">
        <v>1958</v>
      </c>
      <c r="D1495" s="383" t="s">
        <v>99</v>
      </c>
      <c r="E1495" s="384">
        <v>39728</v>
      </c>
      <c r="F1495" s="378">
        <f t="shared" si="117"/>
        <v>9</v>
      </c>
      <c r="G1495" s="378" t="str">
        <f t="shared" si="118"/>
        <v>9 Years</v>
      </c>
      <c r="H1495" s="385" t="s">
        <v>60</v>
      </c>
    </row>
    <row r="1496" spans="1:8">
      <c r="A1496" s="136">
        <f t="shared" si="120"/>
        <v>1492</v>
      </c>
      <c r="B1496" s="136" t="str">
        <f t="shared" si="119"/>
        <v>1492:Costa</v>
      </c>
      <c r="C1496" s="382" t="s">
        <v>1959</v>
      </c>
      <c r="D1496" s="383" t="s">
        <v>99</v>
      </c>
      <c r="E1496" s="384">
        <v>38552</v>
      </c>
      <c r="F1496" s="378">
        <f t="shared" si="117"/>
        <v>12</v>
      </c>
      <c r="G1496" s="378" t="str">
        <f t="shared" si="118"/>
        <v>Under 13s</v>
      </c>
      <c r="H1496" s="385" t="s">
        <v>53</v>
      </c>
    </row>
    <row r="1497" spans="1:8">
      <c r="A1497" s="136">
        <f t="shared" si="120"/>
        <v>1493</v>
      </c>
      <c r="B1497" s="136" t="str">
        <f t="shared" si="119"/>
        <v>1493:Costa</v>
      </c>
      <c r="C1497" s="382" t="s">
        <v>1960</v>
      </c>
      <c r="D1497" s="383" t="s">
        <v>99</v>
      </c>
      <c r="E1497" s="384">
        <v>38566</v>
      </c>
      <c r="F1497" s="378">
        <f t="shared" si="117"/>
        <v>12</v>
      </c>
      <c r="G1497" s="378" t="str">
        <f t="shared" si="118"/>
        <v>Under 13s</v>
      </c>
      <c r="H1497" s="385" t="s">
        <v>53</v>
      </c>
    </row>
    <row r="1498" spans="1:8">
      <c r="A1498" s="136">
        <f t="shared" si="120"/>
        <v>1494</v>
      </c>
      <c r="B1498" s="136" t="str">
        <f t="shared" si="119"/>
        <v>1494:Costa</v>
      </c>
      <c r="C1498" s="382" t="s">
        <v>1961</v>
      </c>
      <c r="D1498" s="383" t="s">
        <v>123</v>
      </c>
      <c r="E1498" s="384">
        <v>38580</v>
      </c>
      <c r="F1498" s="378">
        <f t="shared" si="117"/>
        <v>12</v>
      </c>
      <c r="G1498" s="378" t="str">
        <f t="shared" si="118"/>
        <v>Under 13s</v>
      </c>
      <c r="H1498" s="385" t="s">
        <v>53</v>
      </c>
    </row>
    <row r="1499" spans="1:8">
      <c r="A1499" s="136">
        <f t="shared" si="120"/>
        <v>1495</v>
      </c>
      <c r="B1499" s="136" t="str">
        <f t="shared" si="119"/>
        <v>1495:Costa</v>
      </c>
      <c r="C1499" s="382" t="s">
        <v>1962</v>
      </c>
      <c r="D1499" s="383" t="s">
        <v>123</v>
      </c>
      <c r="E1499" s="384">
        <v>38614</v>
      </c>
      <c r="F1499" s="378">
        <f t="shared" si="117"/>
        <v>12</v>
      </c>
      <c r="G1499" s="378" t="str">
        <f t="shared" si="118"/>
        <v>Under 13s</v>
      </c>
      <c r="H1499" s="385" t="s">
        <v>53</v>
      </c>
    </row>
    <row r="1500" spans="1:8">
      <c r="A1500" s="136">
        <f t="shared" si="120"/>
        <v>1496</v>
      </c>
      <c r="B1500" s="136" t="str">
        <f t="shared" si="119"/>
        <v>1496:Costa</v>
      </c>
      <c r="C1500" s="382" t="s">
        <v>599</v>
      </c>
      <c r="D1500" s="383" t="s">
        <v>99</v>
      </c>
      <c r="E1500" s="384">
        <v>38622</v>
      </c>
      <c r="F1500" s="378">
        <f t="shared" si="117"/>
        <v>12</v>
      </c>
      <c r="G1500" s="378" t="str">
        <f t="shared" si="118"/>
        <v>Under 13s</v>
      </c>
      <c r="H1500" s="385" t="s">
        <v>53</v>
      </c>
    </row>
    <row r="1501" spans="1:8">
      <c r="A1501" s="136">
        <f t="shared" si="120"/>
        <v>1497</v>
      </c>
      <c r="B1501" s="136" t="str">
        <f t="shared" si="119"/>
        <v>1497:Costa</v>
      </c>
      <c r="C1501" s="382" t="s">
        <v>1963</v>
      </c>
      <c r="D1501" s="383" t="s">
        <v>99</v>
      </c>
      <c r="E1501" s="384">
        <v>38676</v>
      </c>
      <c r="F1501" s="378">
        <f t="shared" si="117"/>
        <v>12</v>
      </c>
      <c r="G1501" s="378" t="str">
        <f t="shared" si="118"/>
        <v>Under 13s</v>
      </c>
      <c r="H1501" s="385" t="s">
        <v>53</v>
      </c>
    </row>
    <row r="1502" spans="1:8">
      <c r="A1502" s="136">
        <f t="shared" si="120"/>
        <v>1498</v>
      </c>
      <c r="B1502" s="136" t="str">
        <f t="shared" si="119"/>
        <v>1498:Costa</v>
      </c>
      <c r="C1502" s="382" t="s">
        <v>1964</v>
      </c>
      <c r="D1502" s="383" t="s">
        <v>99</v>
      </c>
      <c r="E1502" s="384">
        <v>38678</v>
      </c>
      <c r="F1502" s="378">
        <f t="shared" si="117"/>
        <v>12</v>
      </c>
      <c r="G1502" s="378" t="str">
        <f t="shared" si="118"/>
        <v>Under 13s</v>
      </c>
      <c r="H1502" s="385" t="s">
        <v>53</v>
      </c>
    </row>
    <row r="1503" spans="1:8">
      <c r="A1503" s="136">
        <f t="shared" si="120"/>
        <v>1499</v>
      </c>
      <c r="B1503" s="136" t="str">
        <f t="shared" si="119"/>
        <v>1499:Costa</v>
      </c>
      <c r="C1503" s="382" t="s">
        <v>1965</v>
      </c>
      <c r="D1503" s="383" t="s">
        <v>99</v>
      </c>
      <c r="E1503" s="384">
        <v>38686</v>
      </c>
      <c r="F1503" s="378">
        <f t="shared" si="117"/>
        <v>12</v>
      </c>
      <c r="G1503" s="378" t="str">
        <f t="shared" si="118"/>
        <v>Under 13s</v>
      </c>
      <c r="H1503" s="385" t="s">
        <v>53</v>
      </c>
    </row>
    <row r="1504" spans="1:8">
      <c r="A1504" s="136">
        <f t="shared" si="120"/>
        <v>1500</v>
      </c>
      <c r="B1504" s="136" t="str">
        <f t="shared" si="119"/>
        <v>1500:Costa</v>
      </c>
      <c r="C1504" s="382" t="s">
        <v>1966</v>
      </c>
      <c r="D1504" s="383" t="s">
        <v>123</v>
      </c>
      <c r="E1504" s="384">
        <v>38693</v>
      </c>
      <c r="F1504" s="378">
        <f t="shared" si="117"/>
        <v>12</v>
      </c>
      <c r="G1504" s="378" t="str">
        <f t="shared" si="118"/>
        <v>Under 13s</v>
      </c>
      <c r="H1504" s="385" t="s">
        <v>53</v>
      </c>
    </row>
    <row r="1505" spans="1:8">
      <c r="A1505" s="136">
        <f t="shared" si="120"/>
        <v>1501</v>
      </c>
      <c r="B1505" s="136" t="str">
        <f t="shared" si="119"/>
        <v>1501:Costa</v>
      </c>
      <c r="C1505" s="382" t="s">
        <v>1967</v>
      </c>
      <c r="D1505" s="383" t="s">
        <v>123</v>
      </c>
      <c r="E1505" s="384">
        <v>38762</v>
      </c>
      <c r="F1505" s="378">
        <f t="shared" si="117"/>
        <v>12</v>
      </c>
      <c r="G1505" s="378" t="str">
        <f t="shared" si="118"/>
        <v>Under 13s</v>
      </c>
      <c r="H1505" s="385" t="s">
        <v>53</v>
      </c>
    </row>
    <row r="1506" spans="1:8">
      <c r="A1506" s="136">
        <f t="shared" si="120"/>
        <v>1502</v>
      </c>
      <c r="B1506" s="136" t="str">
        <f t="shared" si="119"/>
        <v>1502:Costa</v>
      </c>
      <c r="C1506" s="382" t="s">
        <v>1968</v>
      </c>
      <c r="D1506" s="383" t="s">
        <v>99</v>
      </c>
      <c r="E1506" s="384">
        <v>38772</v>
      </c>
      <c r="F1506" s="378">
        <f t="shared" si="117"/>
        <v>12</v>
      </c>
      <c r="G1506" s="378" t="str">
        <f t="shared" si="118"/>
        <v>Under 13s</v>
      </c>
      <c r="H1506" s="385" t="s">
        <v>53</v>
      </c>
    </row>
    <row r="1507" spans="1:8">
      <c r="A1507" s="136">
        <f t="shared" si="120"/>
        <v>1503</v>
      </c>
      <c r="B1507" s="136" t="str">
        <f t="shared" si="119"/>
        <v>1503:Costa</v>
      </c>
      <c r="C1507" s="382" t="s">
        <v>1969</v>
      </c>
      <c r="D1507" s="383" t="s">
        <v>99</v>
      </c>
      <c r="E1507" s="384">
        <v>38773</v>
      </c>
      <c r="F1507" s="378">
        <f t="shared" si="117"/>
        <v>12</v>
      </c>
      <c r="G1507" s="378" t="str">
        <f t="shared" si="118"/>
        <v>Under 13s</v>
      </c>
      <c r="H1507" s="385" t="s">
        <v>53</v>
      </c>
    </row>
    <row r="1508" spans="1:8">
      <c r="A1508" s="136">
        <f t="shared" si="120"/>
        <v>1504</v>
      </c>
      <c r="B1508" s="136" t="str">
        <f t="shared" si="119"/>
        <v>1504:Costa</v>
      </c>
      <c r="C1508" s="382" t="s">
        <v>1970</v>
      </c>
      <c r="D1508" s="383" t="s">
        <v>99</v>
      </c>
      <c r="E1508" s="384">
        <v>38780</v>
      </c>
      <c r="F1508" s="378">
        <f t="shared" si="117"/>
        <v>12</v>
      </c>
      <c r="G1508" s="378" t="str">
        <f t="shared" si="118"/>
        <v>Under 13s</v>
      </c>
      <c r="H1508" s="385" t="s">
        <v>53</v>
      </c>
    </row>
    <row r="1509" spans="1:8">
      <c r="A1509" s="136">
        <f t="shared" si="120"/>
        <v>1505</v>
      </c>
      <c r="B1509" s="136" t="str">
        <f t="shared" si="119"/>
        <v>1505:Costa</v>
      </c>
      <c r="C1509" s="382" t="s">
        <v>1971</v>
      </c>
      <c r="D1509" s="383" t="s">
        <v>99</v>
      </c>
      <c r="E1509" s="384">
        <v>38782</v>
      </c>
      <c r="F1509" s="378">
        <f t="shared" si="117"/>
        <v>12</v>
      </c>
      <c r="G1509" s="378" t="str">
        <f t="shared" si="118"/>
        <v>Under 13s</v>
      </c>
      <c r="H1509" s="385" t="s">
        <v>53</v>
      </c>
    </row>
    <row r="1510" spans="1:8">
      <c r="A1510" s="136">
        <f t="shared" si="120"/>
        <v>1506</v>
      </c>
      <c r="B1510" s="136" t="str">
        <f t="shared" si="119"/>
        <v>1506:Costa</v>
      </c>
      <c r="C1510" s="382" t="s">
        <v>1972</v>
      </c>
      <c r="D1510" s="383" t="s">
        <v>99</v>
      </c>
      <c r="E1510" s="384">
        <v>38784</v>
      </c>
      <c r="F1510" s="378">
        <f t="shared" si="117"/>
        <v>12</v>
      </c>
      <c r="G1510" s="378" t="str">
        <f t="shared" si="118"/>
        <v>Under 13s</v>
      </c>
      <c r="H1510" s="385" t="s">
        <v>53</v>
      </c>
    </row>
    <row r="1511" spans="1:8">
      <c r="A1511" s="136">
        <f t="shared" si="120"/>
        <v>1507</v>
      </c>
      <c r="B1511" s="136" t="str">
        <f t="shared" si="119"/>
        <v>1507:Costa</v>
      </c>
      <c r="C1511" s="382" t="s">
        <v>1973</v>
      </c>
      <c r="D1511" s="383" t="s">
        <v>123</v>
      </c>
      <c r="E1511" s="384">
        <v>38791</v>
      </c>
      <c r="F1511" s="378">
        <f t="shared" si="117"/>
        <v>12</v>
      </c>
      <c r="G1511" s="378" t="str">
        <f t="shared" si="118"/>
        <v>Under 13s</v>
      </c>
      <c r="H1511" s="385" t="s">
        <v>53</v>
      </c>
    </row>
    <row r="1512" spans="1:8">
      <c r="A1512" s="136">
        <f t="shared" si="120"/>
        <v>1508</v>
      </c>
      <c r="B1512" s="136" t="str">
        <f t="shared" si="119"/>
        <v>1508:Costa</v>
      </c>
      <c r="C1512" s="382" t="s">
        <v>1974</v>
      </c>
      <c r="D1512" s="383" t="s">
        <v>123</v>
      </c>
      <c r="E1512" s="384">
        <v>38791</v>
      </c>
      <c r="F1512" s="378">
        <f t="shared" si="117"/>
        <v>12</v>
      </c>
      <c r="G1512" s="378" t="str">
        <f t="shared" si="118"/>
        <v>Under 13s</v>
      </c>
      <c r="H1512" s="385" t="s">
        <v>53</v>
      </c>
    </row>
    <row r="1513" spans="1:8">
      <c r="A1513" s="136">
        <f t="shared" si="120"/>
        <v>1509</v>
      </c>
      <c r="B1513" s="136" t="str">
        <f t="shared" si="119"/>
        <v>1509:Costa</v>
      </c>
      <c r="C1513" s="382" t="s">
        <v>1975</v>
      </c>
      <c r="D1513" s="383" t="s">
        <v>123</v>
      </c>
      <c r="E1513" s="384">
        <v>38810</v>
      </c>
      <c r="F1513" s="378">
        <f t="shared" si="117"/>
        <v>12</v>
      </c>
      <c r="G1513" s="378" t="str">
        <f t="shared" si="118"/>
        <v>Under 13s</v>
      </c>
      <c r="H1513" s="385" t="s">
        <v>53</v>
      </c>
    </row>
    <row r="1514" spans="1:8">
      <c r="A1514" s="136">
        <f t="shared" si="120"/>
        <v>1510</v>
      </c>
      <c r="B1514" s="136" t="str">
        <f t="shared" si="119"/>
        <v>1510:Costa</v>
      </c>
      <c r="C1514" s="382" t="s">
        <v>1976</v>
      </c>
      <c r="D1514" s="383" t="s">
        <v>99</v>
      </c>
      <c r="E1514" s="384">
        <v>38811</v>
      </c>
      <c r="F1514" s="378">
        <f t="shared" si="117"/>
        <v>12</v>
      </c>
      <c r="G1514" s="378" t="str">
        <f t="shared" si="118"/>
        <v>Under 13s</v>
      </c>
      <c r="H1514" s="385" t="s">
        <v>53</v>
      </c>
    </row>
    <row r="1515" spans="1:8">
      <c r="A1515" s="136">
        <f t="shared" si="120"/>
        <v>1511</v>
      </c>
      <c r="B1515" s="136" t="str">
        <f t="shared" si="119"/>
        <v>1511:Costa</v>
      </c>
      <c r="C1515" s="382" t="s">
        <v>1977</v>
      </c>
      <c r="D1515" s="383" t="s">
        <v>123</v>
      </c>
      <c r="E1515" s="384">
        <v>38819</v>
      </c>
      <c r="F1515" s="378">
        <f t="shared" si="117"/>
        <v>12</v>
      </c>
      <c r="G1515" s="378" t="str">
        <f t="shared" si="118"/>
        <v>Under 13s</v>
      </c>
      <c r="H1515" s="385" t="s">
        <v>53</v>
      </c>
    </row>
    <row r="1516" spans="1:8">
      <c r="A1516" s="136">
        <f t="shared" si="120"/>
        <v>1512</v>
      </c>
      <c r="B1516" s="136" t="str">
        <f t="shared" si="119"/>
        <v>1512:Costa</v>
      </c>
      <c r="C1516" s="382" t="s">
        <v>1978</v>
      </c>
      <c r="D1516" s="383" t="s">
        <v>99</v>
      </c>
      <c r="E1516" s="384">
        <v>38820</v>
      </c>
      <c r="F1516" s="378">
        <f t="shared" si="117"/>
        <v>12</v>
      </c>
      <c r="G1516" s="378" t="str">
        <f t="shared" si="118"/>
        <v>Under 13s</v>
      </c>
      <c r="H1516" s="385" t="s">
        <v>53</v>
      </c>
    </row>
    <row r="1517" spans="1:8">
      <c r="A1517" s="136">
        <f t="shared" si="120"/>
        <v>1513</v>
      </c>
      <c r="B1517" s="136" t="str">
        <f t="shared" si="119"/>
        <v>1513:Costa</v>
      </c>
      <c r="C1517" s="382" t="s">
        <v>1979</v>
      </c>
      <c r="D1517" s="383" t="s">
        <v>123</v>
      </c>
      <c r="E1517" s="384">
        <v>38829</v>
      </c>
      <c r="F1517" s="378">
        <f t="shared" si="117"/>
        <v>12</v>
      </c>
      <c r="G1517" s="378" t="str">
        <f t="shared" si="118"/>
        <v>Under 13s</v>
      </c>
      <c r="H1517" s="385" t="s">
        <v>53</v>
      </c>
    </row>
    <row r="1518" spans="1:8">
      <c r="A1518" s="136">
        <f t="shared" si="120"/>
        <v>1514</v>
      </c>
      <c r="B1518" s="136" t="str">
        <f t="shared" si="119"/>
        <v>1514:Costa</v>
      </c>
      <c r="C1518" s="382" t="s">
        <v>1980</v>
      </c>
      <c r="D1518" s="383" t="s">
        <v>123</v>
      </c>
      <c r="E1518" s="384">
        <v>38835</v>
      </c>
      <c r="F1518" s="378">
        <f t="shared" si="117"/>
        <v>12</v>
      </c>
      <c r="G1518" s="378" t="str">
        <f t="shared" si="118"/>
        <v>Under 13s</v>
      </c>
      <c r="H1518" s="385" t="s">
        <v>53</v>
      </c>
    </row>
    <row r="1519" spans="1:8">
      <c r="A1519" s="136">
        <f t="shared" si="120"/>
        <v>1515</v>
      </c>
      <c r="B1519" s="136" t="str">
        <f t="shared" si="119"/>
        <v>1515:Costa</v>
      </c>
      <c r="C1519" s="382" t="s">
        <v>1981</v>
      </c>
      <c r="D1519" s="383" t="s">
        <v>123</v>
      </c>
      <c r="E1519" s="384">
        <v>38850</v>
      </c>
      <c r="F1519" s="378">
        <f t="shared" si="117"/>
        <v>12</v>
      </c>
      <c r="G1519" s="378" t="str">
        <f t="shared" si="118"/>
        <v>Under 13s</v>
      </c>
      <c r="H1519" s="385" t="s">
        <v>53</v>
      </c>
    </row>
    <row r="1520" spans="1:8">
      <c r="A1520" s="136">
        <f t="shared" si="120"/>
        <v>1516</v>
      </c>
      <c r="B1520" s="136" t="str">
        <f t="shared" si="119"/>
        <v>1516:Costa</v>
      </c>
      <c r="C1520" s="382" t="s">
        <v>1982</v>
      </c>
      <c r="D1520" s="383" t="s">
        <v>99</v>
      </c>
      <c r="E1520" s="384">
        <v>38890</v>
      </c>
      <c r="F1520" s="378">
        <f t="shared" ref="F1520:F1531" si="121">IF(TRIM(E1520)="",0,IF(AgeAtDate=0,0,IF(E1520=0,0,IF(COUNTBLANK(E1520)=1,"",DATEDIF(E1520,AgeAtDate,"y")))))</f>
        <v>12</v>
      </c>
      <c r="G1520" s="378" t="str">
        <f t="shared" ref="G1520:G1531" si="122">IF(ISBLANK(E1520),"",IF(HSL_Format="Majors",IF(F1520 &lt; 9, "To Young", IF(F1520 &gt; 15, VLOOKUP(99,MajorsAGRev, 2,0),VLOOKUP(F1520,MajorsAGRev, 2,0))), IF(F1520 &lt; 9, "To Young", IF(F1520&gt;12, "To Old", VLOOKUP(F1520,PeanutsAGRev,2,0)))))</f>
        <v>Under 13s</v>
      </c>
      <c r="H1520" s="385" t="s">
        <v>53</v>
      </c>
    </row>
    <row r="1521" spans="1:8">
      <c r="A1521" s="136">
        <f t="shared" si="120"/>
        <v>1517</v>
      </c>
      <c r="B1521" s="136" t="str">
        <f t="shared" si="119"/>
        <v>1517:Costa</v>
      </c>
      <c r="C1521" s="382" t="s">
        <v>1983</v>
      </c>
      <c r="D1521" s="383" t="s">
        <v>99</v>
      </c>
      <c r="E1521" s="384">
        <v>38896</v>
      </c>
      <c r="F1521" s="378">
        <f t="shared" si="121"/>
        <v>12</v>
      </c>
      <c r="G1521" s="378" t="str">
        <f t="shared" si="122"/>
        <v>Under 13s</v>
      </c>
      <c r="H1521" s="385" t="s">
        <v>53</v>
      </c>
    </row>
    <row r="1522" spans="1:8">
      <c r="A1522" s="136">
        <f t="shared" si="120"/>
        <v>1518</v>
      </c>
      <c r="B1522" s="136" t="str">
        <f t="shared" si="119"/>
        <v>1518:Costa</v>
      </c>
      <c r="C1522" s="382" t="s">
        <v>1984</v>
      </c>
      <c r="D1522" s="383" t="s">
        <v>123</v>
      </c>
      <c r="E1522" s="384">
        <v>38907</v>
      </c>
      <c r="F1522" s="378">
        <f t="shared" si="121"/>
        <v>11</v>
      </c>
      <c r="G1522" s="378" t="str">
        <f t="shared" si="122"/>
        <v>Under 12s</v>
      </c>
      <c r="H1522" s="385" t="s">
        <v>53</v>
      </c>
    </row>
    <row r="1523" spans="1:8">
      <c r="A1523" s="136">
        <f t="shared" si="120"/>
        <v>1519</v>
      </c>
      <c r="B1523" s="136" t="str">
        <f t="shared" si="119"/>
        <v>1519:Costa</v>
      </c>
      <c r="C1523" s="382" t="s">
        <v>1985</v>
      </c>
      <c r="D1523" s="383" t="s">
        <v>123</v>
      </c>
      <c r="E1523" s="384">
        <v>38911</v>
      </c>
      <c r="F1523" s="378">
        <f t="shared" si="121"/>
        <v>11</v>
      </c>
      <c r="G1523" s="378" t="str">
        <f t="shared" si="122"/>
        <v>Under 12s</v>
      </c>
      <c r="H1523" s="385" t="s">
        <v>53</v>
      </c>
    </row>
    <row r="1524" spans="1:8">
      <c r="A1524" s="136">
        <f t="shared" si="120"/>
        <v>1520</v>
      </c>
      <c r="B1524" s="136" t="str">
        <f t="shared" si="119"/>
        <v>1520:Costa</v>
      </c>
      <c r="C1524" s="382" t="s">
        <v>1986</v>
      </c>
      <c r="D1524" s="383" t="s">
        <v>123</v>
      </c>
      <c r="E1524" s="384">
        <v>38916</v>
      </c>
      <c r="F1524" s="378">
        <f t="shared" si="121"/>
        <v>11</v>
      </c>
      <c r="G1524" s="378" t="str">
        <f t="shared" si="122"/>
        <v>Under 12s</v>
      </c>
      <c r="H1524" s="385" t="s">
        <v>53</v>
      </c>
    </row>
    <row r="1525" spans="1:8">
      <c r="A1525" s="136">
        <f t="shared" si="120"/>
        <v>1521</v>
      </c>
      <c r="B1525" s="136" t="str">
        <f t="shared" si="119"/>
        <v>1521:Costa</v>
      </c>
      <c r="C1525" s="382" t="s">
        <v>1987</v>
      </c>
      <c r="D1525" s="383" t="s">
        <v>99</v>
      </c>
      <c r="E1525" s="384">
        <v>38930</v>
      </c>
      <c r="F1525" s="378">
        <f t="shared" si="121"/>
        <v>11</v>
      </c>
      <c r="G1525" s="378" t="str">
        <f t="shared" si="122"/>
        <v>Under 12s</v>
      </c>
      <c r="H1525" s="385" t="s">
        <v>53</v>
      </c>
    </row>
    <row r="1526" spans="1:8">
      <c r="A1526" s="136">
        <f t="shared" si="120"/>
        <v>1522</v>
      </c>
      <c r="B1526" s="136" t="str">
        <f t="shared" si="119"/>
        <v>1522:Costa</v>
      </c>
      <c r="C1526" s="382" t="s">
        <v>1988</v>
      </c>
      <c r="D1526" s="383" t="s">
        <v>99</v>
      </c>
      <c r="E1526" s="384">
        <v>38940</v>
      </c>
      <c r="F1526" s="378">
        <f t="shared" si="121"/>
        <v>11</v>
      </c>
      <c r="G1526" s="378" t="str">
        <f t="shared" si="122"/>
        <v>Under 12s</v>
      </c>
      <c r="H1526" s="385" t="s">
        <v>53</v>
      </c>
    </row>
    <row r="1527" spans="1:8">
      <c r="A1527" s="136">
        <f t="shared" si="120"/>
        <v>1523</v>
      </c>
      <c r="B1527" s="136" t="str">
        <f t="shared" si="119"/>
        <v>1523:Costa</v>
      </c>
      <c r="C1527" s="382" t="s">
        <v>1989</v>
      </c>
      <c r="D1527" s="383" t="s">
        <v>99</v>
      </c>
      <c r="E1527" s="384">
        <v>38953</v>
      </c>
      <c r="F1527" s="378">
        <f t="shared" si="121"/>
        <v>11</v>
      </c>
      <c r="G1527" s="378" t="str">
        <f t="shared" si="122"/>
        <v>Under 12s</v>
      </c>
      <c r="H1527" s="385" t="s">
        <v>53</v>
      </c>
    </row>
    <row r="1528" spans="1:8">
      <c r="A1528" s="136">
        <f t="shared" si="120"/>
        <v>1524</v>
      </c>
      <c r="B1528" s="136" t="str">
        <f t="shared" si="119"/>
        <v>1524:Costa</v>
      </c>
      <c r="C1528" s="382" t="s">
        <v>1990</v>
      </c>
      <c r="D1528" s="383" t="s">
        <v>99</v>
      </c>
      <c r="E1528" s="384">
        <v>38954</v>
      </c>
      <c r="F1528" s="378">
        <f t="shared" si="121"/>
        <v>11</v>
      </c>
      <c r="G1528" s="378" t="str">
        <f t="shared" si="122"/>
        <v>Under 12s</v>
      </c>
      <c r="H1528" s="385" t="s">
        <v>53</v>
      </c>
    </row>
    <row r="1529" spans="1:8">
      <c r="A1529" s="136">
        <f t="shared" si="120"/>
        <v>1525</v>
      </c>
      <c r="B1529" s="136" t="str">
        <f t="shared" si="119"/>
        <v>1525:Costa</v>
      </c>
      <c r="C1529" s="382" t="s">
        <v>1991</v>
      </c>
      <c r="D1529" s="383" t="s">
        <v>99</v>
      </c>
      <c r="E1529" s="384">
        <v>38962</v>
      </c>
      <c r="F1529" s="378">
        <f t="shared" si="121"/>
        <v>11</v>
      </c>
      <c r="G1529" s="378" t="str">
        <f t="shared" si="122"/>
        <v>Under 12s</v>
      </c>
      <c r="H1529" s="385" t="s">
        <v>53</v>
      </c>
    </row>
    <row r="1530" spans="1:8">
      <c r="A1530" s="136">
        <f t="shared" si="120"/>
        <v>1526</v>
      </c>
      <c r="B1530" s="136" t="str">
        <f t="shared" si="119"/>
        <v>1526:Costa</v>
      </c>
      <c r="C1530" s="382" t="s">
        <v>1992</v>
      </c>
      <c r="D1530" s="383" t="s">
        <v>99</v>
      </c>
      <c r="E1530" s="384">
        <v>38975</v>
      </c>
      <c r="F1530" s="378">
        <f t="shared" si="121"/>
        <v>11</v>
      </c>
      <c r="G1530" s="378" t="str">
        <f t="shared" si="122"/>
        <v>Under 12s</v>
      </c>
      <c r="H1530" s="385" t="s">
        <v>53</v>
      </c>
    </row>
    <row r="1531" spans="1:8">
      <c r="A1531" s="136">
        <f t="shared" si="120"/>
        <v>1527</v>
      </c>
      <c r="B1531" s="136" t="str">
        <f t="shared" si="119"/>
        <v>1527:Costa</v>
      </c>
      <c r="C1531" s="382" t="s">
        <v>1993</v>
      </c>
      <c r="D1531" s="383" t="s">
        <v>99</v>
      </c>
      <c r="E1531" s="384">
        <v>38976</v>
      </c>
      <c r="F1531" s="378">
        <f t="shared" si="121"/>
        <v>11</v>
      </c>
      <c r="G1531" s="378" t="str">
        <f t="shared" si="122"/>
        <v>Under 12s</v>
      </c>
      <c r="H1531" s="385" t="s">
        <v>53</v>
      </c>
    </row>
    <row r="1532" spans="1:8">
      <c r="A1532" s="136">
        <f t="shared" si="120"/>
        <v>1528</v>
      </c>
      <c r="B1532" s="136" t="str">
        <f t="shared" si="119"/>
        <v>1528:Costa</v>
      </c>
      <c r="C1532" s="382" t="s">
        <v>1994</v>
      </c>
      <c r="D1532" s="383" t="s">
        <v>123</v>
      </c>
      <c r="E1532" s="384">
        <v>38977</v>
      </c>
      <c r="F1532" s="378">
        <f t="shared" ref="F1532:F1595" si="123">IF(TRIM(E1532)="",0,IF(AgeAtDate=0,0,IF(E1532=0,0,IF(COUNTBLANK(E1532)=1,"",DATEDIF(E1532,AgeAtDate,"y")))))</f>
        <v>11</v>
      </c>
      <c r="G1532" s="378" t="str">
        <f t="shared" ref="G1532:G1595" si="124">IF(ISBLANK(E1532),"",IF(HSL_Format="Majors",IF(F1532 &lt; 9, "To Young", IF(F1532 &gt; 15, VLOOKUP(99,MajorsAGRev, 2,0),VLOOKUP(F1532,MajorsAGRev, 2,0))), IF(F1532 &lt; 9, "To Young", IF(F1532&gt;12, "To Old", VLOOKUP(F1532,PeanutsAGRev,2,0)))))</f>
        <v>Under 12s</v>
      </c>
      <c r="H1532" s="385" t="s">
        <v>53</v>
      </c>
    </row>
    <row r="1533" spans="1:8">
      <c r="A1533" s="136">
        <f t="shared" si="120"/>
        <v>1529</v>
      </c>
      <c r="B1533" s="136" t="str">
        <f t="shared" si="119"/>
        <v>1529:Costa</v>
      </c>
      <c r="C1533" s="382" t="s">
        <v>1995</v>
      </c>
      <c r="D1533" s="383" t="s">
        <v>99</v>
      </c>
      <c r="E1533" s="384">
        <v>39013</v>
      </c>
      <c r="F1533" s="378">
        <f t="shared" si="123"/>
        <v>11</v>
      </c>
      <c r="G1533" s="378" t="str">
        <f t="shared" si="124"/>
        <v>Under 12s</v>
      </c>
      <c r="H1533" s="385" t="s">
        <v>53</v>
      </c>
    </row>
    <row r="1534" spans="1:8">
      <c r="A1534" s="136">
        <f t="shared" si="120"/>
        <v>1530</v>
      </c>
      <c r="B1534" s="136" t="str">
        <f t="shared" si="119"/>
        <v>1530:Costa</v>
      </c>
      <c r="C1534" s="382" t="s">
        <v>1996</v>
      </c>
      <c r="D1534" s="383" t="s">
        <v>123</v>
      </c>
      <c r="E1534" s="384">
        <v>39041</v>
      </c>
      <c r="F1534" s="378">
        <f t="shared" si="123"/>
        <v>11</v>
      </c>
      <c r="G1534" s="378" t="str">
        <f t="shared" si="124"/>
        <v>Under 12s</v>
      </c>
      <c r="H1534" s="385" t="s">
        <v>53</v>
      </c>
    </row>
    <row r="1535" spans="1:8">
      <c r="A1535" s="136">
        <f t="shared" si="120"/>
        <v>1531</v>
      </c>
      <c r="B1535" s="136" t="str">
        <f t="shared" si="119"/>
        <v>1531:Costa</v>
      </c>
      <c r="C1535" s="382" t="s">
        <v>1997</v>
      </c>
      <c r="D1535" s="383" t="s">
        <v>99</v>
      </c>
      <c r="E1535" s="384">
        <v>39059</v>
      </c>
      <c r="F1535" s="378">
        <f t="shared" si="123"/>
        <v>11</v>
      </c>
      <c r="G1535" s="378" t="str">
        <f t="shared" si="124"/>
        <v>Under 12s</v>
      </c>
      <c r="H1535" s="385" t="s">
        <v>53</v>
      </c>
    </row>
    <row r="1536" spans="1:8">
      <c r="A1536" s="136">
        <f t="shared" si="120"/>
        <v>1532</v>
      </c>
      <c r="B1536" s="136" t="str">
        <f t="shared" si="119"/>
        <v>1532:Costa</v>
      </c>
      <c r="C1536" s="382" t="s">
        <v>1998</v>
      </c>
      <c r="D1536" s="383" t="s">
        <v>99</v>
      </c>
      <c r="E1536" s="384">
        <v>39079</v>
      </c>
      <c r="F1536" s="378">
        <f t="shared" si="123"/>
        <v>11</v>
      </c>
      <c r="G1536" s="378" t="str">
        <f t="shared" si="124"/>
        <v>Under 12s</v>
      </c>
      <c r="H1536" s="385" t="s">
        <v>53</v>
      </c>
    </row>
    <row r="1537" spans="1:8">
      <c r="A1537" s="136">
        <f t="shared" si="120"/>
        <v>1533</v>
      </c>
      <c r="B1537" s="136" t="str">
        <f t="shared" si="119"/>
        <v>1533:Costa</v>
      </c>
      <c r="C1537" s="382" t="s">
        <v>1999</v>
      </c>
      <c r="D1537" s="383" t="s">
        <v>123</v>
      </c>
      <c r="E1537" s="384">
        <v>39094</v>
      </c>
      <c r="F1537" s="378">
        <f t="shared" si="123"/>
        <v>11</v>
      </c>
      <c r="G1537" s="378" t="str">
        <f t="shared" si="124"/>
        <v>Under 12s</v>
      </c>
      <c r="H1537" s="385" t="s">
        <v>53</v>
      </c>
    </row>
    <row r="1538" spans="1:8">
      <c r="A1538" s="136">
        <f t="shared" si="120"/>
        <v>1534</v>
      </c>
      <c r="B1538" s="136" t="str">
        <f t="shared" si="119"/>
        <v>1534:Costa</v>
      </c>
      <c r="C1538" s="382" t="s">
        <v>1455</v>
      </c>
      <c r="D1538" s="383" t="s">
        <v>99</v>
      </c>
      <c r="E1538" s="384">
        <v>39112</v>
      </c>
      <c r="F1538" s="378">
        <f t="shared" si="123"/>
        <v>11</v>
      </c>
      <c r="G1538" s="378" t="str">
        <f t="shared" si="124"/>
        <v>Under 12s</v>
      </c>
      <c r="H1538" s="385" t="s">
        <v>53</v>
      </c>
    </row>
    <row r="1539" spans="1:8">
      <c r="A1539" s="136">
        <f t="shared" si="120"/>
        <v>1535</v>
      </c>
      <c r="B1539" s="136" t="str">
        <f t="shared" si="119"/>
        <v>1535:Costa</v>
      </c>
      <c r="C1539" s="382" t="s">
        <v>2000</v>
      </c>
      <c r="D1539" s="383" t="s">
        <v>99</v>
      </c>
      <c r="E1539" s="384">
        <v>39112</v>
      </c>
      <c r="F1539" s="378">
        <f t="shared" si="123"/>
        <v>11</v>
      </c>
      <c r="G1539" s="378" t="str">
        <f t="shared" si="124"/>
        <v>Under 12s</v>
      </c>
      <c r="H1539" s="385" t="s">
        <v>53</v>
      </c>
    </row>
    <row r="1540" spans="1:8">
      <c r="A1540" s="136">
        <f t="shared" si="120"/>
        <v>1536</v>
      </c>
      <c r="B1540" s="136" t="str">
        <f t="shared" si="119"/>
        <v>1536:Costa</v>
      </c>
      <c r="C1540" s="382" t="s">
        <v>2001</v>
      </c>
      <c r="D1540" s="383" t="s">
        <v>99</v>
      </c>
      <c r="E1540" s="384">
        <v>39113</v>
      </c>
      <c r="F1540" s="378">
        <f t="shared" si="123"/>
        <v>11</v>
      </c>
      <c r="G1540" s="378" t="str">
        <f t="shared" si="124"/>
        <v>Under 12s</v>
      </c>
      <c r="H1540" s="385" t="s">
        <v>53</v>
      </c>
    </row>
    <row r="1541" spans="1:8">
      <c r="A1541" s="136">
        <f t="shared" si="120"/>
        <v>1537</v>
      </c>
      <c r="B1541" s="136" t="str">
        <f t="shared" si="119"/>
        <v>1537:Costa</v>
      </c>
      <c r="C1541" s="382" t="s">
        <v>2002</v>
      </c>
      <c r="D1541" s="383" t="s">
        <v>123</v>
      </c>
      <c r="E1541" s="384">
        <v>39130</v>
      </c>
      <c r="F1541" s="378">
        <f t="shared" si="123"/>
        <v>11</v>
      </c>
      <c r="G1541" s="378" t="str">
        <f t="shared" si="124"/>
        <v>Under 12s</v>
      </c>
      <c r="H1541" s="385" t="s">
        <v>53</v>
      </c>
    </row>
    <row r="1542" spans="1:8">
      <c r="A1542" s="136">
        <f t="shared" si="120"/>
        <v>1538</v>
      </c>
      <c r="B1542" s="136" t="str">
        <f t="shared" si="119"/>
        <v>1538:Costa</v>
      </c>
      <c r="C1542" s="382" t="s">
        <v>2003</v>
      </c>
      <c r="D1542" s="383" t="s">
        <v>123</v>
      </c>
      <c r="E1542" s="384">
        <v>39130</v>
      </c>
      <c r="F1542" s="378">
        <f t="shared" si="123"/>
        <v>11</v>
      </c>
      <c r="G1542" s="378" t="str">
        <f t="shared" si="124"/>
        <v>Under 12s</v>
      </c>
      <c r="H1542" s="385" t="s">
        <v>53</v>
      </c>
    </row>
    <row r="1543" spans="1:8">
      <c r="A1543" s="136">
        <f t="shared" si="120"/>
        <v>1539</v>
      </c>
      <c r="B1543" s="136" t="str">
        <f t="shared" si="119"/>
        <v>1539:Costa</v>
      </c>
      <c r="C1543" s="382" t="s">
        <v>2004</v>
      </c>
      <c r="D1543" s="383" t="s">
        <v>99</v>
      </c>
      <c r="E1543" s="384">
        <v>39134</v>
      </c>
      <c r="F1543" s="378">
        <f t="shared" si="123"/>
        <v>11</v>
      </c>
      <c r="G1543" s="378" t="str">
        <f t="shared" si="124"/>
        <v>Under 12s</v>
      </c>
      <c r="H1543" s="385" t="s">
        <v>53</v>
      </c>
    </row>
    <row r="1544" spans="1:8">
      <c r="A1544" s="136">
        <f t="shared" si="120"/>
        <v>1540</v>
      </c>
      <c r="B1544" s="136" t="str">
        <f t="shared" si="119"/>
        <v>1540:Costa</v>
      </c>
      <c r="C1544" s="382" t="s">
        <v>2005</v>
      </c>
      <c r="D1544" s="383" t="s">
        <v>123</v>
      </c>
      <c r="E1544" s="384">
        <v>39142</v>
      </c>
      <c r="F1544" s="378">
        <f t="shared" si="123"/>
        <v>11</v>
      </c>
      <c r="G1544" s="378" t="str">
        <f t="shared" si="124"/>
        <v>Under 12s</v>
      </c>
      <c r="H1544" s="385" t="s">
        <v>53</v>
      </c>
    </row>
    <row r="1545" spans="1:8">
      <c r="A1545" s="136">
        <f t="shared" si="120"/>
        <v>1541</v>
      </c>
      <c r="B1545" s="136" t="str">
        <f t="shared" si="119"/>
        <v>1541:Costa</v>
      </c>
      <c r="C1545" s="382" t="s">
        <v>2006</v>
      </c>
      <c r="D1545" s="383" t="s">
        <v>123</v>
      </c>
      <c r="E1545" s="384">
        <v>39186</v>
      </c>
      <c r="F1545" s="378">
        <f t="shared" si="123"/>
        <v>11</v>
      </c>
      <c r="G1545" s="378" t="str">
        <f t="shared" si="124"/>
        <v>Under 12s</v>
      </c>
      <c r="H1545" s="385" t="s">
        <v>53</v>
      </c>
    </row>
    <row r="1546" spans="1:8">
      <c r="A1546" s="136">
        <f t="shared" si="120"/>
        <v>1542</v>
      </c>
      <c r="B1546" s="136" t="str">
        <f t="shared" ref="B1546:B1609" si="125">TEXT(A1546, "#0") &amp; ":" &amp; TRIM(H1546)</f>
        <v>1542:Costa</v>
      </c>
      <c r="C1546" s="382" t="s">
        <v>2007</v>
      </c>
      <c r="D1546" s="383" t="s">
        <v>123</v>
      </c>
      <c r="E1546" s="384">
        <v>39192</v>
      </c>
      <c r="F1546" s="378">
        <f t="shared" si="123"/>
        <v>11</v>
      </c>
      <c r="G1546" s="378" t="str">
        <f t="shared" si="124"/>
        <v>Under 12s</v>
      </c>
      <c r="H1546" s="385" t="s">
        <v>53</v>
      </c>
    </row>
    <row r="1547" spans="1:8">
      <c r="A1547" s="136">
        <f t="shared" ref="A1547:A1610" si="126">A1546+1</f>
        <v>1543</v>
      </c>
      <c r="B1547" s="136" t="str">
        <f t="shared" si="125"/>
        <v>1543:Costa</v>
      </c>
      <c r="C1547" s="382" t="s">
        <v>2008</v>
      </c>
      <c r="D1547" s="383" t="s">
        <v>99</v>
      </c>
      <c r="E1547" s="384">
        <v>39200</v>
      </c>
      <c r="F1547" s="378">
        <f t="shared" si="123"/>
        <v>11</v>
      </c>
      <c r="G1547" s="378" t="str">
        <f t="shared" si="124"/>
        <v>Under 12s</v>
      </c>
      <c r="H1547" s="385" t="s">
        <v>53</v>
      </c>
    </row>
    <row r="1548" spans="1:8">
      <c r="A1548" s="136">
        <f t="shared" si="126"/>
        <v>1544</v>
      </c>
      <c r="B1548" s="136" t="str">
        <f t="shared" si="125"/>
        <v>1544:Costa</v>
      </c>
      <c r="C1548" s="382" t="s">
        <v>2009</v>
      </c>
      <c r="D1548" s="383" t="s">
        <v>99</v>
      </c>
      <c r="E1548" s="384">
        <v>39210</v>
      </c>
      <c r="F1548" s="378">
        <f t="shared" si="123"/>
        <v>11</v>
      </c>
      <c r="G1548" s="378" t="str">
        <f t="shared" si="124"/>
        <v>Under 12s</v>
      </c>
      <c r="H1548" s="385" t="s">
        <v>53</v>
      </c>
    </row>
    <row r="1549" spans="1:8">
      <c r="A1549" s="136">
        <f t="shared" si="126"/>
        <v>1545</v>
      </c>
      <c r="B1549" s="136" t="str">
        <f t="shared" si="125"/>
        <v>1545:Costa</v>
      </c>
      <c r="C1549" s="382" t="s">
        <v>2010</v>
      </c>
      <c r="D1549" s="383" t="s">
        <v>99</v>
      </c>
      <c r="E1549" s="384">
        <v>39234</v>
      </c>
      <c r="F1549" s="378">
        <f t="shared" si="123"/>
        <v>11</v>
      </c>
      <c r="G1549" s="378" t="str">
        <f t="shared" si="124"/>
        <v>Under 12s</v>
      </c>
      <c r="H1549" s="385" t="s">
        <v>53</v>
      </c>
    </row>
    <row r="1550" spans="1:8">
      <c r="A1550" s="136">
        <f t="shared" si="126"/>
        <v>1546</v>
      </c>
      <c r="B1550" s="136" t="str">
        <f t="shared" si="125"/>
        <v>1546:Costa</v>
      </c>
      <c r="C1550" s="382" t="s">
        <v>2011</v>
      </c>
      <c r="D1550" s="383" t="s">
        <v>99</v>
      </c>
      <c r="E1550" s="384">
        <v>39267</v>
      </c>
      <c r="F1550" s="378">
        <f t="shared" si="123"/>
        <v>10</v>
      </c>
      <c r="G1550" s="378" t="str">
        <f t="shared" si="124"/>
        <v>Under 11s</v>
      </c>
      <c r="H1550" s="385" t="s">
        <v>53</v>
      </c>
    </row>
    <row r="1551" spans="1:8">
      <c r="A1551" s="136">
        <f t="shared" si="126"/>
        <v>1547</v>
      </c>
      <c r="B1551" s="136" t="str">
        <f t="shared" si="125"/>
        <v>1547:Costa</v>
      </c>
      <c r="C1551" s="382" t="s">
        <v>2012</v>
      </c>
      <c r="D1551" s="383" t="s">
        <v>99</v>
      </c>
      <c r="E1551" s="384">
        <v>39272</v>
      </c>
      <c r="F1551" s="378">
        <f t="shared" si="123"/>
        <v>10</v>
      </c>
      <c r="G1551" s="378" t="str">
        <f t="shared" si="124"/>
        <v>Under 11s</v>
      </c>
      <c r="H1551" s="385" t="s">
        <v>53</v>
      </c>
    </row>
    <row r="1552" spans="1:8">
      <c r="A1552" s="136">
        <f t="shared" si="126"/>
        <v>1548</v>
      </c>
      <c r="B1552" s="136" t="str">
        <f t="shared" si="125"/>
        <v>1548:Costa</v>
      </c>
      <c r="C1552" s="382" t="s">
        <v>2013</v>
      </c>
      <c r="D1552" s="383" t="s">
        <v>99</v>
      </c>
      <c r="E1552" s="384">
        <v>39276</v>
      </c>
      <c r="F1552" s="378">
        <f t="shared" si="123"/>
        <v>10</v>
      </c>
      <c r="G1552" s="378" t="str">
        <f t="shared" si="124"/>
        <v>Under 11s</v>
      </c>
      <c r="H1552" s="385" t="s">
        <v>53</v>
      </c>
    </row>
    <row r="1553" spans="1:8">
      <c r="A1553" s="136">
        <f t="shared" si="126"/>
        <v>1549</v>
      </c>
      <c r="B1553" s="136" t="str">
        <f t="shared" si="125"/>
        <v>1549:Costa</v>
      </c>
      <c r="C1553" s="382" t="s">
        <v>2014</v>
      </c>
      <c r="D1553" s="383" t="s">
        <v>123</v>
      </c>
      <c r="E1553" s="384">
        <v>39283</v>
      </c>
      <c r="F1553" s="378">
        <f t="shared" si="123"/>
        <v>10</v>
      </c>
      <c r="G1553" s="378" t="str">
        <f t="shared" si="124"/>
        <v>Under 11s</v>
      </c>
      <c r="H1553" s="385" t="s">
        <v>53</v>
      </c>
    </row>
    <row r="1554" spans="1:8">
      <c r="A1554" s="136">
        <f t="shared" si="126"/>
        <v>1550</v>
      </c>
      <c r="B1554" s="136" t="str">
        <f t="shared" si="125"/>
        <v>1550:Costa</v>
      </c>
      <c r="C1554" s="382" t="s">
        <v>2015</v>
      </c>
      <c r="D1554" s="383" t="s">
        <v>99</v>
      </c>
      <c r="E1554" s="384">
        <v>39301</v>
      </c>
      <c r="F1554" s="378">
        <f t="shared" si="123"/>
        <v>10</v>
      </c>
      <c r="G1554" s="378" t="str">
        <f t="shared" si="124"/>
        <v>Under 11s</v>
      </c>
      <c r="H1554" s="385" t="s">
        <v>53</v>
      </c>
    </row>
    <row r="1555" spans="1:8">
      <c r="A1555" s="136">
        <f t="shared" si="126"/>
        <v>1551</v>
      </c>
      <c r="B1555" s="136" t="str">
        <f t="shared" si="125"/>
        <v>1551:Costa</v>
      </c>
      <c r="C1555" s="382" t="s">
        <v>2016</v>
      </c>
      <c r="D1555" s="383" t="s">
        <v>99</v>
      </c>
      <c r="E1555" s="384">
        <v>39325</v>
      </c>
      <c r="F1555" s="378">
        <f t="shared" si="123"/>
        <v>10</v>
      </c>
      <c r="G1555" s="378" t="str">
        <f t="shared" si="124"/>
        <v>Under 11s</v>
      </c>
      <c r="H1555" s="385" t="s">
        <v>53</v>
      </c>
    </row>
    <row r="1556" spans="1:8">
      <c r="A1556" s="136">
        <f t="shared" si="126"/>
        <v>1552</v>
      </c>
      <c r="B1556" s="136" t="str">
        <f t="shared" si="125"/>
        <v>1552:Costa</v>
      </c>
      <c r="C1556" s="382" t="s">
        <v>2017</v>
      </c>
      <c r="D1556" s="383" t="s">
        <v>123</v>
      </c>
      <c r="E1556" s="384">
        <v>39327</v>
      </c>
      <c r="F1556" s="378">
        <f t="shared" si="123"/>
        <v>10</v>
      </c>
      <c r="G1556" s="378" t="str">
        <f t="shared" si="124"/>
        <v>Under 11s</v>
      </c>
      <c r="H1556" s="385" t="s">
        <v>53</v>
      </c>
    </row>
    <row r="1557" spans="1:8">
      <c r="A1557" s="136">
        <f t="shared" si="126"/>
        <v>1553</v>
      </c>
      <c r="B1557" s="136" t="str">
        <f t="shared" si="125"/>
        <v>1553:Costa</v>
      </c>
      <c r="C1557" s="382" t="s">
        <v>1468</v>
      </c>
      <c r="D1557" s="383" t="s">
        <v>99</v>
      </c>
      <c r="E1557" s="384">
        <v>39329</v>
      </c>
      <c r="F1557" s="378">
        <f t="shared" si="123"/>
        <v>10</v>
      </c>
      <c r="G1557" s="378" t="str">
        <f t="shared" si="124"/>
        <v>Under 11s</v>
      </c>
      <c r="H1557" s="385" t="s">
        <v>53</v>
      </c>
    </row>
    <row r="1558" spans="1:8">
      <c r="A1558" s="136">
        <f t="shared" si="126"/>
        <v>1554</v>
      </c>
      <c r="B1558" s="136" t="str">
        <f t="shared" si="125"/>
        <v>1554:Costa</v>
      </c>
      <c r="C1558" s="382" t="s">
        <v>2018</v>
      </c>
      <c r="D1558" s="383" t="s">
        <v>99</v>
      </c>
      <c r="E1558" s="384">
        <v>39345</v>
      </c>
      <c r="F1558" s="378">
        <f t="shared" si="123"/>
        <v>10</v>
      </c>
      <c r="G1558" s="378" t="str">
        <f t="shared" si="124"/>
        <v>Under 11s</v>
      </c>
      <c r="H1558" s="385" t="s">
        <v>53</v>
      </c>
    </row>
    <row r="1559" spans="1:8">
      <c r="A1559" s="136">
        <f t="shared" si="126"/>
        <v>1555</v>
      </c>
      <c r="B1559" s="136" t="str">
        <f t="shared" si="125"/>
        <v>1555:Costa</v>
      </c>
      <c r="C1559" s="382" t="s">
        <v>2019</v>
      </c>
      <c r="D1559" s="383" t="s">
        <v>99</v>
      </c>
      <c r="E1559" s="384">
        <v>39351</v>
      </c>
      <c r="F1559" s="378">
        <f t="shared" si="123"/>
        <v>10</v>
      </c>
      <c r="G1559" s="378" t="str">
        <f t="shared" si="124"/>
        <v>Under 11s</v>
      </c>
      <c r="H1559" s="385" t="s">
        <v>53</v>
      </c>
    </row>
    <row r="1560" spans="1:8">
      <c r="A1560" s="136">
        <f t="shared" si="126"/>
        <v>1556</v>
      </c>
      <c r="B1560" s="136" t="str">
        <f t="shared" si="125"/>
        <v>1556:Costa</v>
      </c>
      <c r="C1560" s="382" t="s">
        <v>2020</v>
      </c>
      <c r="D1560" s="383" t="s">
        <v>99</v>
      </c>
      <c r="E1560" s="384">
        <v>39363</v>
      </c>
      <c r="F1560" s="378">
        <f t="shared" si="123"/>
        <v>10</v>
      </c>
      <c r="G1560" s="378" t="str">
        <f t="shared" si="124"/>
        <v>Under 11s</v>
      </c>
      <c r="H1560" s="385" t="s">
        <v>53</v>
      </c>
    </row>
    <row r="1561" spans="1:8">
      <c r="A1561" s="136">
        <f t="shared" si="126"/>
        <v>1557</v>
      </c>
      <c r="B1561" s="136" t="str">
        <f t="shared" si="125"/>
        <v>1557:Costa</v>
      </c>
      <c r="C1561" s="382" t="s">
        <v>2021</v>
      </c>
      <c r="D1561" s="383" t="s">
        <v>123</v>
      </c>
      <c r="E1561" s="384">
        <v>39380</v>
      </c>
      <c r="F1561" s="378">
        <f t="shared" si="123"/>
        <v>10</v>
      </c>
      <c r="G1561" s="378" t="str">
        <f t="shared" si="124"/>
        <v>Under 11s</v>
      </c>
      <c r="H1561" s="385" t="s">
        <v>53</v>
      </c>
    </row>
    <row r="1562" spans="1:8">
      <c r="A1562" s="136">
        <f t="shared" si="126"/>
        <v>1558</v>
      </c>
      <c r="B1562" s="136" t="str">
        <f t="shared" si="125"/>
        <v>1558:Costa</v>
      </c>
      <c r="C1562" s="382" t="s">
        <v>2022</v>
      </c>
      <c r="D1562" s="383" t="s">
        <v>123</v>
      </c>
      <c r="E1562" s="384">
        <v>39380</v>
      </c>
      <c r="F1562" s="378">
        <f t="shared" si="123"/>
        <v>10</v>
      </c>
      <c r="G1562" s="378" t="str">
        <f t="shared" si="124"/>
        <v>Under 11s</v>
      </c>
      <c r="H1562" s="385" t="s">
        <v>53</v>
      </c>
    </row>
    <row r="1563" spans="1:8">
      <c r="A1563" s="136">
        <f t="shared" si="126"/>
        <v>1559</v>
      </c>
      <c r="B1563" s="136" t="str">
        <f t="shared" si="125"/>
        <v>1559:Costa</v>
      </c>
      <c r="C1563" s="382" t="s">
        <v>2023</v>
      </c>
      <c r="D1563" s="383" t="s">
        <v>123</v>
      </c>
      <c r="E1563" s="384">
        <v>39395</v>
      </c>
      <c r="F1563" s="378">
        <f t="shared" si="123"/>
        <v>10</v>
      </c>
      <c r="G1563" s="378" t="str">
        <f t="shared" si="124"/>
        <v>Under 11s</v>
      </c>
      <c r="H1563" s="385" t="s">
        <v>53</v>
      </c>
    </row>
    <row r="1564" spans="1:8">
      <c r="A1564" s="136">
        <f t="shared" si="126"/>
        <v>1560</v>
      </c>
      <c r="B1564" s="136" t="str">
        <f t="shared" si="125"/>
        <v>1560:Costa</v>
      </c>
      <c r="C1564" s="382" t="s">
        <v>814</v>
      </c>
      <c r="D1564" s="383" t="s">
        <v>99</v>
      </c>
      <c r="E1564" s="384">
        <v>39405</v>
      </c>
      <c r="F1564" s="378">
        <f t="shared" si="123"/>
        <v>10</v>
      </c>
      <c r="G1564" s="378" t="str">
        <f t="shared" si="124"/>
        <v>Under 11s</v>
      </c>
      <c r="H1564" s="385" t="s">
        <v>53</v>
      </c>
    </row>
    <row r="1565" spans="1:8">
      <c r="A1565" s="136">
        <f t="shared" si="126"/>
        <v>1561</v>
      </c>
      <c r="B1565" s="136" t="str">
        <f t="shared" si="125"/>
        <v>1561:Costa</v>
      </c>
      <c r="C1565" s="382" t="s">
        <v>2024</v>
      </c>
      <c r="D1565" s="383" t="s">
        <v>99</v>
      </c>
      <c r="E1565" s="384">
        <v>39405</v>
      </c>
      <c r="F1565" s="378">
        <f t="shared" si="123"/>
        <v>10</v>
      </c>
      <c r="G1565" s="378" t="str">
        <f t="shared" si="124"/>
        <v>Under 11s</v>
      </c>
      <c r="H1565" s="385" t="s">
        <v>53</v>
      </c>
    </row>
    <row r="1566" spans="1:8">
      <c r="A1566" s="136">
        <f t="shared" si="126"/>
        <v>1562</v>
      </c>
      <c r="B1566" s="136" t="str">
        <f t="shared" si="125"/>
        <v>1562:Costa</v>
      </c>
      <c r="C1566" s="382" t="s">
        <v>2025</v>
      </c>
      <c r="D1566" s="383" t="s">
        <v>99</v>
      </c>
      <c r="E1566" s="384">
        <v>39434</v>
      </c>
      <c r="F1566" s="378">
        <f t="shared" si="123"/>
        <v>10</v>
      </c>
      <c r="G1566" s="378" t="str">
        <f t="shared" si="124"/>
        <v>Under 11s</v>
      </c>
      <c r="H1566" s="385" t="s">
        <v>53</v>
      </c>
    </row>
    <row r="1567" spans="1:8">
      <c r="A1567" s="136">
        <f t="shared" si="126"/>
        <v>1563</v>
      </c>
      <c r="B1567" s="136" t="str">
        <f t="shared" si="125"/>
        <v>1563:Costa</v>
      </c>
      <c r="C1567" s="382" t="s">
        <v>2026</v>
      </c>
      <c r="D1567" s="383" t="s">
        <v>99</v>
      </c>
      <c r="E1567" s="384">
        <v>39435</v>
      </c>
      <c r="F1567" s="378">
        <f t="shared" si="123"/>
        <v>10</v>
      </c>
      <c r="G1567" s="378" t="str">
        <f t="shared" si="124"/>
        <v>Under 11s</v>
      </c>
      <c r="H1567" s="385" t="s">
        <v>53</v>
      </c>
    </row>
    <row r="1568" spans="1:8">
      <c r="A1568" s="136">
        <f t="shared" si="126"/>
        <v>1564</v>
      </c>
      <c r="B1568" s="136" t="str">
        <f t="shared" si="125"/>
        <v>1564:Costa</v>
      </c>
      <c r="C1568" s="382" t="s">
        <v>2027</v>
      </c>
      <c r="D1568" s="383" t="s">
        <v>123</v>
      </c>
      <c r="E1568" s="384">
        <v>39467</v>
      </c>
      <c r="F1568" s="378">
        <f t="shared" si="123"/>
        <v>10</v>
      </c>
      <c r="G1568" s="378" t="str">
        <f t="shared" si="124"/>
        <v>Under 11s</v>
      </c>
      <c r="H1568" s="385" t="s">
        <v>53</v>
      </c>
    </row>
    <row r="1569" spans="1:8">
      <c r="A1569" s="136">
        <f t="shared" si="126"/>
        <v>1565</v>
      </c>
      <c r="B1569" s="136" t="str">
        <f t="shared" si="125"/>
        <v>1565:Costa</v>
      </c>
      <c r="C1569" s="382" t="s">
        <v>2028</v>
      </c>
      <c r="D1569" s="383" t="s">
        <v>123</v>
      </c>
      <c r="E1569" s="384">
        <v>39476</v>
      </c>
      <c r="F1569" s="378">
        <f t="shared" si="123"/>
        <v>10</v>
      </c>
      <c r="G1569" s="378" t="str">
        <f t="shared" si="124"/>
        <v>Under 11s</v>
      </c>
      <c r="H1569" s="385" t="s">
        <v>53</v>
      </c>
    </row>
    <row r="1570" spans="1:8">
      <c r="A1570" s="136">
        <f t="shared" si="126"/>
        <v>1566</v>
      </c>
      <c r="B1570" s="136" t="str">
        <f t="shared" si="125"/>
        <v>1566:Costa</v>
      </c>
      <c r="C1570" s="382" t="s">
        <v>2029</v>
      </c>
      <c r="D1570" s="383" t="s">
        <v>99</v>
      </c>
      <c r="E1570" s="384">
        <v>39497</v>
      </c>
      <c r="F1570" s="378">
        <f t="shared" si="123"/>
        <v>10</v>
      </c>
      <c r="G1570" s="378" t="str">
        <f t="shared" si="124"/>
        <v>Under 11s</v>
      </c>
      <c r="H1570" s="385" t="s">
        <v>53</v>
      </c>
    </row>
    <row r="1571" spans="1:8">
      <c r="A1571" s="136">
        <f t="shared" si="126"/>
        <v>1567</v>
      </c>
      <c r="B1571" s="136" t="str">
        <f t="shared" si="125"/>
        <v>1567:Costa</v>
      </c>
      <c r="C1571" s="382" t="s">
        <v>2030</v>
      </c>
      <c r="D1571" s="383" t="s">
        <v>99</v>
      </c>
      <c r="E1571" s="384">
        <v>39507</v>
      </c>
      <c r="F1571" s="378">
        <f t="shared" si="123"/>
        <v>10</v>
      </c>
      <c r="G1571" s="378" t="str">
        <f t="shared" si="124"/>
        <v>Under 11s</v>
      </c>
      <c r="H1571" s="385" t="s">
        <v>53</v>
      </c>
    </row>
    <row r="1572" spans="1:8">
      <c r="A1572" s="136">
        <f t="shared" si="126"/>
        <v>1568</v>
      </c>
      <c r="B1572" s="136" t="str">
        <f t="shared" si="125"/>
        <v>1568:Costa</v>
      </c>
      <c r="C1572" s="382" t="s">
        <v>2031</v>
      </c>
      <c r="D1572" s="383" t="s">
        <v>99</v>
      </c>
      <c r="E1572" s="384">
        <v>39509</v>
      </c>
      <c r="F1572" s="378">
        <f t="shared" si="123"/>
        <v>10</v>
      </c>
      <c r="G1572" s="378" t="str">
        <f t="shared" si="124"/>
        <v>Under 11s</v>
      </c>
      <c r="H1572" s="385" t="s">
        <v>53</v>
      </c>
    </row>
    <row r="1573" spans="1:8">
      <c r="A1573" s="136">
        <f t="shared" si="126"/>
        <v>1569</v>
      </c>
      <c r="B1573" s="136" t="str">
        <f t="shared" si="125"/>
        <v>1569:Costa</v>
      </c>
      <c r="C1573" s="382" t="s">
        <v>2032</v>
      </c>
      <c r="D1573" s="383" t="s">
        <v>123</v>
      </c>
      <c r="E1573" s="384">
        <v>39512</v>
      </c>
      <c r="F1573" s="378">
        <f t="shared" si="123"/>
        <v>10</v>
      </c>
      <c r="G1573" s="378" t="str">
        <f t="shared" si="124"/>
        <v>Under 11s</v>
      </c>
      <c r="H1573" s="385" t="s">
        <v>53</v>
      </c>
    </row>
    <row r="1574" spans="1:8">
      <c r="A1574" s="136">
        <f t="shared" si="126"/>
        <v>1570</v>
      </c>
      <c r="B1574" s="136" t="str">
        <f t="shared" si="125"/>
        <v>1570:Costa</v>
      </c>
      <c r="C1574" s="382" t="s">
        <v>2033</v>
      </c>
      <c r="D1574" s="383" t="s">
        <v>99</v>
      </c>
      <c r="E1574" s="384">
        <v>39551</v>
      </c>
      <c r="F1574" s="378">
        <f t="shared" si="123"/>
        <v>10</v>
      </c>
      <c r="G1574" s="378" t="str">
        <f t="shared" si="124"/>
        <v>Under 11s</v>
      </c>
      <c r="H1574" s="385" t="s">
        <v>53</v>
      </c>
    </row>
    <row r="1575" spans="1:8">
      <c r="A1575" s="136">
        <f t="shared" si="126"/>
        <v>1571</v>
      </c>
      <c r="B1575" s="136" t="str">
        <f t="shared" si="125"/>
        <v>1571:Costa</v>
      </c>
      <c r="C1575" s="382" t="s">
        <v>2034</v>
      </c>
      <c r="D1575" s="383" t="s">
        <v>123</v>
      </c>
      <c r="E1575" s="384">
        <v>39551</v>
      </c>
      <c r="F1575" s="378">
        <f t="shared" si="123"/>
        <v>10</v>
      </c>
      <c r="G1575" s="378" t="str">
        <f t="shared" si="124"/>
        <v>Under 11s</v>
      </c>
      <c r="H1575" s="385" t="s">
        <v>53</v>
      </c>
    </row>
    <row r="1576" spans="1:8">
      <c r="A1576" s="136">
        <f t="shared" si="126"/>
        <v>1572</v>
      </c>
      <c r="B1576" s="136" t="str">
        <f t="shared" si="125"/>
        <v>1572:Costa</v>
      </c>
      <c r="C1576" s="382" t="s">
        <v>2035</v>
      </c>
      <c r="D1576" s="383" t="s">
        <v>123</v>
      </c>
      <c r="E1576" s="384">
        <v>39559</v>
      </c>
      <c r="F1576" s="378">
        <f t="shared" si="123"/>
        <v>10</v>
      </c>
      <c r="G1576" s="378" t="str">
        <f t="shared" si="124"/>
        <v>Under 11s</v>
      </c>
      <c r="H1576" s="385" t="s">
        <v>53</v>
      </c>
    </row>
    <row r="1577" spans="1:8">
      <c r="A1577" s="136">
        <f t="shared" si="126"/>
        <v>1573</v>
      </c>
      <c r="B1577" s="136" t="str">
        <f t="shared" si="125"/>
        <v>1573:Costa</v>
      </c>
      <c r="C1577" s="382" t="s">
        <v>2036</v>
      </c>
      <c r="D1577" s="383" t="s">
        <v>99</v>
      </c>
      <c r="E1577" s="384">
        <v>39580</v>
      </c>
      <c r="F1577" s="378">
        <f t="shared" si="123"/>
        <v>10</v>
      </c>
      <c r="G1577" s="378" t="str">
        <f t="shared" si="124"/>
        <v>Under 11s</v>
      </c>
      <c r="H1577" s="385" t="s">
        <v>53</v>
      </c>
    </row>
    <row r="1578" spans="1:8">
      <c r="A1578" s="136">
        <f t="shared" si="126"/>
        <v>1574</v>
      </c>
      <c r="B1578" s="136" t="str">
        <f t="shared" si="125"/>
        <v>1574:Costa</v>
      </c>
      <c r="C1578" s="382" t="s">
        <v>2037</v>
      </c>
      <c r="D1578" s="383" t="s">
        <v>99</v>
      </c>
      <c r="E1578" s="384">
        <v>39587</v>
      </c>
      <c r="F1578" s="378">
        <f t="shared" si="123"/>
        <v>10</v>
      </c>
      <c r="G1578" s="378" t="str">
        <f t="shared" si="124"/>
        <v>Under 11s</v>
      </c>
      <c r="H1578" s="385" t="s">
        <v>53</v>
      </c>
    </row>
    <row r="1579" spans="1:8">
      <c r="A1579" s="136">
        <f t="shared" si="126"/>
        <v>1575</v>
      </c>
      <c r="B1579" s="136" t="str">
        <f t="shared" si="125"/>
        <v>1575:Costa</v>
      </c>
      <c r="C1579" s="382" t="s">
        <v>2038</v>
      </c>
      <c r="D1579" s="383" t="s">
        <v>123</v>
      </c>
      <c r="E1579" s="384">
        <v>39592</v>
      </c>
      <c r="F1579" s="378">
        <f t="shared" si="123"/>
        <v>10</v>
      </c>
      <c r="G1579" s="378" t="str">
        <f t="shared" si="124"/>
        <v>Under 11s</v>
      </c>
      <c r="H1579" s="385" t="s">
        <v>53</v>
      </c>
    </row>
    <row r="1580" spans="1:8">
      <c r="A1580" s="136">
        <f t="shared" si="126"/>
        <v>1576</v>
      </c>
      <c r="B1580" s="136" t="str">
        <f t="shared" si="125"/>
        <v>1576:Costa</v>
      </c>
      <c r="C1580" s="382" t="s">
        <v>2039</v>
      </c>
      <c r="D1580" s="383" t="s">
        <v>99</v>
      </c>
      <c r="E1580" s="384">
        <v>39602</v>
      </c>
      <c r="F1580" s="378">
        <f t="shared" si="123"/>
        <v>10</v>
      </c>
      <c r="G1580" s="378" t="str">
        <f t="shared" si="124"/>
        <v>Under 11s</v>
      </c>
      <c r="H1580" s="385" t="s">
        <v>53</v>
      </c>
    </row>
    <row r="1581" spans="1:8">
      <c r="A1581" s="136">
        <f t="shared" si="126"/>
        <v>1577</v>
      </c>
      <c r="B1581" s="136" t="str">
        <f t="shared" si="125"/>
        <v>1577:Costa</v>
      </c>
      <c r="C1581" s="382" t="s">
        <v>2040</v>
      </c>
      <c r="D1581" s="383" t="s">
        <v>99</v>
      </c>
      <c r="E1581" s="384">
        <v>39604</v>
      </c>
      <c r="F1581" s="378">
        <f t="shared" si="123"/>
        <v>10</v>
      </c>
      <c r="G1581" s="378" t="str">
        <f t="shared" si="124"/>
        <v>Under 11s</v>
      </c>
      <c r="H1581" s="385" t="s">
        <v>53</v>
      </c>
    </row>
    <row r="1582" spans="1:8">
      <c r="A1582" s="136">
        <f t="shared" si="126"/>
        <v>1578</v>
      </c>
      <c r="B1582" s="136" t="str">
        <f t="shared" si="125"/>
        <v>1578:Costa</v>
      </c>
      <c r="C1582" s="382" t="s">
        <v>2041</v>
      </c>
      <c r="D1582" s="383" t="s">
        <v>123</v>
      </c>
      <c r="E1582" s="384">
        <v>39612</v>
      </c>
      <c r="F1582" s="378">
        <f t="shared" si="123"/>
        <v>10</v>
      </c>
      <c r="G1582" s="378" t="str">
        <f t="shared" si="124"/>
        <v>Under 11s</v>
      </c>
      <c r="H1582" s="385" t="s">
        <v>53</v>
      </c>
    </row>
    <row r="1583" spans="1:8">
      <c r="A1583" s="136">
        <f t="shared" si="126"/>
        <v>1579</v>
      </c>
      <c r="B1583" s="136" t="str">
        <f t="shared" si="125"/>
        <v>1579:Costa</v>
      </c>
      <c r="C1583" s="382" t="s">
        <v>2042</v>
      </c>
      <c r="D1583" s="383" t="s">
        <v>99</v>
      </c>
      <c r="E1583" s="384">
        <v>39614</v>
      </c>
      <c r="F1583" s="378">
        <f t="shared" si="123"/>
        <v>10</v>
      </c>
      <c r="G1583" s="378" t="str">
        <f t="shared" si="124"/>
        <v>Under 11s</v>
      </c>
      <c r="H1583" s="385" t="s">
        <v>53</v>
      </c>
    </row>
    <row r="1584" spans="1:8">
      <c r="A1584" s="136">
        <f t="shared" si="126"/>
        <v>1580</v>
      </c>
      <c r="B1584" s="136" t="str">
        <f t="shared" si="125"/>
        <v>1580:Costa</v>
      </c>
      <c r="C1584" s="382" t="s">
        <v>2043</v>
      </c>
      <c r="D1584" s="383" t="s">
        <v>99</v>
      </c>
      <c r="E1584" s="384">
        <v>39632</v>
      </c>
      <c r="F1584" s="378">
        <f t="shared" si="123"/>
        <v>9</v>
      </c>
      <c r="G1584" s="378" t="str">
        <f t="shared" si="124"/>
        <v>9 Years</v>
      </c>
      <c r="H1584" s="385" t="s">
        <v>53</v>
      </c>
    </row>
    <row r="1585" spans="1:8">
      <c r="A1585" s="136">
        <f t="shared" si="126"/>
        <v>1581</v>
      </c>
      <c r="B1585" s="136" t="str">
        <f t="shared" si="125"/>
        <v>1581:Costa</v>
      </c>
      <c r="C1585" s="382" t="s">
        <v>2044</v>
      </c>
      <c r="D1585" s="383" t="s">
        <v>123</v>
      </c>
      <c r="E1585" s="384">
        <v>39635</v>
      </c>
      <c r="F1585" s="378">
        <f t="shared" si="123"/>
        <v>9</v>
      </c>
      <c r="G1585" s="378" t="str">
        <f t="shared" si="124"/>
        <v>9 Years</v>
      </c>
      <c r="H1585" s="385" t="s">
        <v>53</v>
      </c>
    </row>
    <row r="1586" spans="1:8">
      <c r="A1586" s="136">
        <f t="shared" si="126"/>
        <v>1582</v>
      </c>
      <c r="B1586" s="136" t="str">
        <f t="shared" si="125"/>
        <v>1582:Costa</v>
      </c>
      <c r="C1586" s="382" t="s">
        <v>2045</v>
      </c>
      <c r="D1586" s="383" t="s">
        <v>99</v>
      </c>
      <c r="E1586" s="384">
        <v>39641</v>
      </c>
      <c r="F1586" s="378">
        <f t="shared" si="123"/>
        <v>9</v>
      </c>
      <c r="G1586" s="378" t="str">
        <f t="shared" si="124"/>
        <v>9 Years</v>
      </c>
      <c r="H1586" s="385" t="s">
        <v>53</v>
      </c>
    </row>
    <row r="1587" spans="1:8">
      <c r="A1587" s="136">
        <f t="shared" si="126"/>
        <v>1583</v>
      </c>
      <c r="B1587" s="136" t="str">
        <f t="shared" si="125"/>
        <v>1583:Costa</v>
      </c>
      <c r="C1587" s="382" t="s">
        <v>2046</v>
      </c>
      <c r="D1587" s="383" t="s">
        <v>99</v>
      </c>
      <c r="E1587" s="384">
        <v>39646</v>
      </c>
      <c r="F1587" s="378">
        <f t="shared" si="123"/>
        <v>9</v>
      </c>
      <c r="G1587" s="378" t="str">
        <f t="shared" si="124"/>
        <v>9 Years</v>
      </c>
      <c r="H1587" s="385" t="s">
        <v>53</v>
      </c>
    </row>
    <row r="1588" spans="1:8">
      <c r="A1588" s="136">
        <f t="shared" si="126"/>
        <v>1584</v>
      </c>
      <c r="B1588" s="136" t="str">
        <f t="shared" si="125"/>
        <v>1584:Costa</v>
      </c>
      <c r="C1588" s="382" t="s">
        <v>2047</v>
      </c>
      <c r="D1588" s="383" t="s">
        <v>123</v>
      </c>
      <c r="E1588" s="384">
        <v>39649</v>
      </c>
      <c r="F1588" s="378">
        <f t="shared" si="123"/>
        <v>9</v>
      </c>
      <c r="G1588" s="378" t="str">
        <f t="shared" si="124"/>
        <v>9 Years</v>
      </c>
      <c r="H1588" s="385" t="s">
        <v>53</v>
      </c>
    </row>
    <row r="1589" spans="1:8">
      <c r="A1589" s="136">
        <f t="shared" si="126"/>
        <v>1585</v>
      </c>
      <c r="B1589" s="136" t="str">
        <f t="shared" si="125"/>
        <v>1585:Costa</v>
      </c>
      <c r="C1589" s="382" t="s">
        <v>2048</v>
      </c>
      <c r="D1589" s="383" t="s">
        <v>99</v>
      </c>
      <c r="E1589" s="384">
        <v>39655</v>
      </c>
      <c r="F1589" s="378">
        <f t="shared" si="123"/>
        <v>9</v>
      </c>
      <c r="G1589" s="378" t="str">
        <f t="shared" si="124"/>
        <v>9 Years</v>
      </c>
      <c r="H1589" s="385" t="s">
        <v>53</v>
      </c>
    </row>
    <row r="1590" spans="1:8">
      <c r="A1590" s="136">
        <f t="shared" si="126"/>
        <v>1586</v>
      </c>
      <c r="B1590" s="136" t="str">
        <f t="shared" si="125"/>
        <v>1586:Costa</v>
      </c>
      <c r="C1590" s="382" t="s">
        <v>2049</v>
      </c>
      <c r="D1590" s="383" t="s">
        <v>99</v>
      </c>
      <c r="E1590" s="384">
        <v>39664</v>
      </c>
      <c r="F1590" s="378">
        <f t="shared" si="123"/>
        <v>9</v>
      </c>
      <c r="G1590" s="378" t="str">
        <f t="shared" si="124"/>
        <v>9 Years</v>
      </c>
      <c r="H1590" s="385" t="s">
        <v>53</v>
      </c>
    </row>
    <row r="1591" spans="1:8">
      <c r="A1591" s="136">
        <f t="shared" si="126"/>
        <v>1587</v>
      </c>
      <c r="B1591" s="136" t="str">
        <f t="shared" si="125"/>
        <v>1587:Costa</v>
      </c>
      <c r="C1591" s="382" t="s">
        <v>2050</v>
      </c>
      <c r="D1591" s="383" t="s">
        <v>99</v>
      </c>
      <c r="E1591" s="384">
        <v>39682</v>
      </c>
      <c r="F1591" s="378">
        <f t="shared" si="123"/>
        <v>9</v>
      </c>
      <c r="G1591" s="378" t="str">
        <f t="shared" si="124"/>
        <v>9 Years</v>
      </c>
      <c r="H1591" s="385" t="s">
        <v>53</v>
      </c>
    </row>
    <row r="1592" spans="1:8">
      <c r="A1592" s="136">
        <f t="shared" si="126"/>
        <v>1588</v>
      </c>
      <c r="B1592" s="136" t="str">
        <f t="shared" si="125"/>
        <v>1588:Costa</v>
      </c>
      <c r="C1592" s="382" t="s">
        <v>2051</v>
      </c>
      <c r="D1592" s="383" t="s">
        <v>99</v>
      </c>
      <c r="E1592" s="384">
        <v>39682</v>
      </c>
      <c r="F1592" s="378">
        <f t="shared" si="123"/>
        <v>9</v>
      </c>
      <c r="G1592" s="378" t="str">
        <f t="shared" si="124"/>
        <v>9 Years</v>
      </c>
      <c r="H1592" s="385" t="s">
        <v>53</v>
      </c>
    </row>
    <row r="1593" spans="1:8">
      <c r="A1593" s="136">
        <f t="shared" si="126"/>
        <v>1589</v>
      </c>
      <c r="B1593" s="136" t="str">
        <f t="shared" si="125"/>
        <v>1589:Costa</v>
      </c>
      <c r="C1593" s="382" t="s">
        <v>2052</v>
      </c>
      <c r="D1593" s="383" t="s">
        <v>99</v>
      </c>
      <c r="E1593" s="384">
        <v>39685</v>
      </c>
      <c r="F1593" s="378">
        <f t="shared" si="123"/>
        <v>9</v>
      </c>
      <c r="G1593" s="378" t="str">
        <f t="shared" si="124"/>
        <v>9 Years</v>
      </c>
      <c r="H1593" s="385" t="s">
        <v>53</v>
      </c>
    </row>
    <row r="1594" spans="1:8">
      <c r="A1594" s="136">
        <f t="shared" si="126"/>
        <v>1590</v>
      </c>
      <c r="B1594" s="136" t="str">
        <f t="shared" si="125"/>
        <v>1590:Costa</v>
      </c>
      <c r="C1594" s="382" t="s">
        <v>2053</v>
      </c>
      <c r="D1594" s="383" t="s">
        <v>123</v>
      </c>
      <c r="E1594" s="384">
        <v>39702</v>
      </c>
      <c r="F1594" s="378">
        <f t="shared" si="123"/>
        <v>9</v>
      </c>
      <c r="G1594" s="378" t="str">
        <f t="shared" si="124"/>
        <v>9 Years</v>
      </c>
      <c r="H1594" s="385" t="s">
        <v>53</v>
      </c>
    </row>
    <row r="1595" spans="1:8">
      <c r="A1595" s="136">
        <f t="shared" si="126"/>
        <v>1591</v>
      </c>
      <c r="B1595" s="136" t="str">
        <f t="shared" si="125"/>
        <v>1591:Costa</v>
      </c>
      <c r="C1595" s="382" t="s">
        <v>2054</v>
      </c>
      <c r="D1595" s="383" t="s">
        <v>123</v>
      </c>
      <c r="E1595" s="384">
        <v>39704</v>
      </c>
      <c r="F1595" s="378">
        <f t="shared" si="123"/>
        <v>9</v>
      </c>
      <c r="G1595" s="378" t="str">
        <f t="shared" si="124"/>
        <v>9 Years</v>
      </c>
      <c r="H1595" s="385" t="s">
        <v>53</v>
      </c>
    </row>
    <row r="1596" spans="1:8">
      <c r="A1596" s="136">
        <f t="shared" si="126"/>
        <v>1592</v>
      </c>
      <c r="B1596" s="136" t="str">
        <f t="shared" si="125"/>
        <v>1592:Costa</v>
      </c>
      <c r="C1596" s="382" t="s">
        <v>2055</v>
      </c>
      <c r="D1596" s="383" t="s">
        <v>99</v>
      </c>
      <c r="E1596" s="384">
        <v>39710</v>
      </c>
      <c r="F1596" s="378">
        <f t="shared" ref="F1596:F1659" si="127">IF(TRIM(E1596)="",0,IF(AgeAtDate=0,0,IF(E1596=0,0,IF(COUNTBLANK(E1596)=1,"",DATEDIF(E1596,AgeAtDate,"y")))))</f>
        <v>9</v>
      </c>
      <c r="G1596" s="378" t="str">
        <f t="shared" ref="G1596:G1659" si="128">IF(ISBLANK(E1596),"",IF(HSL_Format="Majors",IF(F1596 &lt; 9, "To Young", IF(F1596 &gt; 15, VLOOKUP(99,MajorsAGRev, 2,0),VLOOKUP(F1596,MajorsAGRev, 2,0))), IF(F1596 &lt; 9, "To Young", IF(F1596&gt;12, "To Old", VLOOKUP(F1596,PeanutsAGRev,2,0)))))</f>
        <v>9 Years</v>
      </c>
      <c r="H1596" s="385" t="s">
        <v>53</v>
      </c>
    </row>
    <row r="1597" spans="1:8">
      <c r="A1597" s="136">
        <f t="shared" si="126"/>
        <v>1593</v>
      </c>
      <c r="B1597" s="136" t="str">
        <f t="shared" si="125"/>
        <v>1593:Costa</v>
      </c>
      <c r="C1597" s="382" t="s">
        <v>2056</v>
      </c>
      <c r="D1597" s="383" t="s">
        <v>99</v>
      </c>
      <c r="E1597" s="384">
        <v>39719</v>
      </c>
      <c r="F1597" s="378">
        <f t="shared" si="127"/>
        <v>9</v>
      </c>
      <c r="G1597" s="378" t="str">
        <f t="shared" si="128"/>
        <v>9 Years</v>
      </c>
      <c r="H1597" s="385" t="s">
        <v>53</v>
      </c>
    </row>
    <row r="1598" spans="1:8">
      <c r="A1598" s="136">
        <f t="shared" si="126"/>
        <v>1594</v>
      </c>
      <c r="B1598" s="136" t="str">
        <f t="shared" si="125"/>
        <v>1594:Costa</v>
      </c>
      <c r="C1598" s="382" t="s">
        <v>2057</v>
      </c>
      <c r="D1598" s="383" t="s">
        <v>99</v>
      </c>
      <c r="E1598" s="384">
        <v>39736</v>
      </c>
      <c r="F1598" s="378">
        <f t="shared" si="127"/>
        <v>9</v>
      </c>
      <c r="G1598" s="378" t="str">
        <f t="shared" si="128"/>
        <v>9 Years</v>
      </c>
      <c r="H1598" s="385" t="s">
        <v>53</v>
      </c>
    </row>
    <row r="1599" spans="1:8">
      <c r="A1599" s="136">
        <f t="shared" si="126"/>
        <v>1595</v>
      </c>
      <c r="B1599" s="136" t="str">
        <f t="shared" si="125"/>
        <v>1595:Costa</v>
      </c>
      <c r="C1599" s="382" t="s">
        <v>1543</v>
      </c>
      <c r="D1599" s="383" t="s">
        <v>123</v>
      </c>
      <c r="E1599" s="384">
        <v>39745</v>
      </c>
      <c r="F1599" s="378">
        <f t="shared" si="127"/>
        <v>9</v>
      </c>
      <c r="G1599" s="378" t="str">
        <f t="shared" si="128"/>
        <v>9 Years</v>
      </c>
      <c r="H1599" s="385" t="s">
        <v>53</v>
      </c>
    </row>
    <row r="1600" spans="1:8">
      <c r="A1600" s="136">
        <f t="shared" si="126"/>
        <v>1596</v>
      </c>
      <c r="B1600" s="136" t="str">
        <f t="shared" si="125"/>
        <v>1596:Costa</v>
      </c>
      <c r="C1600" s="382" t="s">
        <v>2058</v>
      </c>
      <c r="D1600" s="383" t="s">
        <v>99</v>
      </c>
      <c r="E1600" s="384">
        <v>39748</v>
      </c>
      <c r="F1600" s="378">
        <f t="shared" si="127"/>
        <v>9</v>
      </c>
      <c r="G1600" s="378" t="str">
        <f t="shared" si="128"/>
        <v>9 Years</v>
      </c>
      <c r="H1600" s="385" t="s">
        <v>53</v>
      </c>
    </row>
    <row r="1601" spans="1:8">
      <c r="A1601" s="136">
        <f t="shared" si="126"/>
        <v>1597</v>
      </c>
      <c r="B1601" s="136" t="str">
        <f t="shared" si="125"/>
        <v>1597:Costa</v>
      </c>
      <c r="C1601" s="382" t="s">
        <v>2059</v>
      </c>
      <c r="D1601" s="383" t="s">
        <v>123</v>
      </c>
      <c r="E1601" s="384">
        <v>39750</v>
      </c>
      <c r="F1601" s="378">
        <f t="shared" si="127"/>
        <v>9</v>
      </c>
      <c r="G1601" s="378" t="str">
        <f t="shared" si="128"/>
        <v>9 Years</v>
      </c>
      <c r="H1601" s="385" t="s">
        <v>53</v>
      </c>
    </row>
    <row r="1602" spans="1:8">
      <c r="A1602" s="136">
        <f t="shared" si="126"/>
        <v>1598</v>
      </c>
      <c r="B1602" s="136" t="str">
        <f t="shared" si="125"/>
        <v>1598:Costa</v>
      </c>
      <c r="C1602" s="382" t="s">
        <v>2060</v>
      </c>
      <c r="D1602" s="383" t="s">
        <v>123</v>
      </c>
      <c r="E1602" s="384">
        <v>39759</v>
      </c>
      <c r="F1602" s="378">
        <f t="shared" si="127"/>
        <v>9</v>
      </c>
      <c r="G1602" s="378" t="str">
        <f t="shared" si="128"/>
        <v>9 Years</v>
      </c>
      <c r="H1602" s="385" t="s">
        <v>53</v>
      </c>
    </row>
    <row r="1603" spans="1:8">
      <c r="A1603" s="136">
        <f t="shared" si="126"/>
        <v>1599</v>
      </c>
      <c r="B1603" s="136" t="str">
        <f t="shared" si="125"/>
        <v>1599:Costa</v>
      </c>
      <c r="C1603" s="382" t="s">
        <v>2061</v>
      </c>
      <c r="D1603" s="383" t="s">
        <v>99</v>
      </c>
      <c r="E1603" s="384">
        <v>39763</v>
      </c>
      <c r="F1603" s="378">
        <f t="shared" si="127"/>
        <v>9</v>
      </c>
      <c r="G1603" s="378" t="str">
        <f t="shared" si="128"/>
        <v>9 Years</v>
      </c>
      <c r="H1603" s="385" t="s">
        <v>53</v>
      </c>
    </row>
    <row r="1604" spans="1:8">
      <c r="A1604" s="136">
        <f t="shared" si="126"/>
        <v>1600</v>
      </c>
      <c r="B1604" s="136" t="str">
        <f t="shared" si="125"/>
        <v>1600:Costa</v>
      </c>
      <c r="C1604" s="382" t="s">
        <v>2062</v>
      </c>
      <c r="D1604" s="383" t="s">
        <v>99</v>
      </c>
      <c r="E1604" s="384">
        <v>39781</v>
      </c>
      <c r="F1604" s="378">
        <f t="shared" si="127"/>
        <v>9</v>
      </c>
      <c r="G1604" s="378" t="str">
        <f t="shared" si="128"/>
        <v>9 Years</v>
      </c>
      <c r="H1604" s="385" t="s">
        <v>53</v>
      </c>
    </row>
    <row r="1605" spans="1:8">
      <c r="A1605" s="136">
        <f t="shared" si="126"/>
        <v>1601</v>
      </c>
      <c r="B1605" s="136" t="str">
        <f t="shared" si="125"/>
        <v>1601:Costa</v>
      </c>
      <c r="C1605" s="382" t="s">
        <v>2063</v>
      </c>
      <c r="D1605" s="383" t="s">
        <v>123</v>
      </c>
      <c r="E1605" s="384">
        <v>39796</v>
      </c>
      <c r="F1605" s="378">
        <f t="shared" si="127"/>
        <v>9</v>
      </c>
      <c r="G1605" s="378" t="str">
        <f t="shared" si="128"/>
        <v>9 Years</v>
      </c>
      <c r="H1605" s="385" t="s">
        <v>53</v>
      </c>
    </row>
    <row r="1606" spans="1:8">
      <c r="A1606" s="136">
        <f t="shared" si="126"/>
        <v>1602</v>
      </c>
      <c r="B1606" s="136" t="str">
        <f t="shared" si="125"/>
        <v>1602:Costa</v>
      </c>
      <c r="C1606" s="382" t="s">
        <v>2064</v>
      </c>
      <c r="D1606" s="383" t="s">
        <v>99</v>
      </c>
      <c r="E1606" s="384">
        <v>39803</v>
      </c>
      <c r="F1606" s="378">
        <f t="shared" si="127"/>
        <v>9</v>
      </c>
      <c r="G1606" s="378" t="str">
        <f t="shared" si="128"/>
        <v>9 Years</v>
      </c>
      <c r="H1606" s="385" t="s">
        <v>53</v>
      </c>
    </row>
    <row r="1607" spans="1:8">
      <c r="A1607" s="136">
        <f t="shared" si="126"/>
        <v>1603</v>
      </c>
      <c r="B1607" s="136" t="str">
        <f t="shared" si="125"/>
        <v>1603:Costa</v>
      </c>
      <c r="C1607" s="382" t="s">
        <v>2065</v>
      </c>
      <c r="D1607" s="383" t="s">
        <v>123</v>
      </c>
      <c r="E1607" s="384">
        <v>39819</v>
      </c>
      <c r="F1607" s="378">
        <f t="shared" si="127"/>
        <v>9</v>
      </c>
      <c r="G1607" s="378" t="str">
        <f t="shared" si="128"/>
        <v>9 Years</v>
      </c>
      <c r="H1607" s="385" t="s">
        <v>53</v>
      </c>
    </row>
    <row r="1608" spans="1:8">
      <c r="A1608" s="136">
        <f t="shared" si="126"/>
        <v>1604</v>
      </c>
      <c r="B1608" s="136" t="str">
        <f t="shared" si="125"/>
        <v>1604:Costa</v>
      </c>
      <c r="C1608" s="382" t="s">
        <v>2066</v>
      </c>
      <c r="D1608" s="383" t="s">
        <v>123</v>
      </c>
      <c r="E1608" s="384">
        <v>39835</v>
      </c>
      <c r="F1608" s="378">
        <f t="shared" si="127"/>
        <v>9</v>
      </c>
      <c r="G1608" s="378" t="str">
        <f t="shared" si="128"/>
        <v>9 Years</v>
      </c>
      <c r="H1608" s="385" t="s">
        <v>53</v>
      </c>
    </row>
    <row r="1609" spans="1:8">
      <c r="A1609" s="136">
        <f t="shared" si="126"/>
        <v>1605</v>
      </c>
      <c r="B1609" s="136" t="str">
        <f t="shared" si="125"/>
        <v>1605:Costa</v>
      </c>
      <c r="C1609" s="382" t="s">
        <v>2067</v>
      </c>
      <c r="D1609" s="383" t="s">
        <v>123</v>
      </c>
      <c r="E1609" s="384">
        <v>39894</v>
      </c>
      <c r="F1609" s="378">
        <f t="shared" si="127"/>
        <v>9</v>
      </c>
      <c r="G1609" s="378" t="str">
        <f t="shared" si="128"/>
        <v>9 Years</v>
      </c>
      <c r="H1609" s="385" t="s">
        <v>53</v>
      </c>
    </row>
    <row r="1610" spans="1:8">
      <c r="A1610" s="136">
        <f t="shared" si="126"/>
        <v>1606</v>
      </c>
      <c r="B1610" s="136" t="str">
        <f t="shared" ref="B1610:B1673" si="129">TEXT(A1610, "#0") &amp; ":" &amp; TRIM(H1610)</f>
        <v>1606:Costa</v>
      </c>
      <c r="C1610" s="382" t="s">
        <v>2068</v>
      </c>
      <c r="D1610" s="383" t="s">
        <v>99</v>
      </c>
      <c r="E1610" s="384">
        <v>39910</v>
      </c>
      <c r="F1610" s="378">
        <f t="shared" si="127"/>
        <v>9</v>
      </c>
      <c r="G1610" s="378" t="str">
        <f t="shared" si="128"/>
        <v>9 Years</v>
      </c>
      <c r="H1610" s="385" t="s">
        <v>53</v>
      </c>
    </row>
    <row r="1611" spans="1:8">
      <c r="A1611" s="136">
        <f t="shared" ref="A1611:A1674" si="130">A1610+1</f>
        <v>1607</v>
      </c>
      <c r="B1611" s="136" t="str">
        <f t="shared" si="129"/>
        <v>1607:Costa</v>
      </c>
      <c r="C1611" s="382" t="s">
        <v>2069</v>
      </c>
      <c r="D1611" s="383" t="s">
        <v>99</v>
      </c>
      <c r="E1611" s="384">
        <v>39920</v>
      </c>
      <c r="F1611" s="378">
        <f t="shared" si="127"/>
        <v>9</v>
      </c>
      <c r="G1611" s="378" t="str">
        <f t="shared" si="128"/>
        <v>9 Years</v>
      </c>
      <c r="H1611" s="385" t="s">
        <v>53</v>
      </c>
    </row>
    <row r="1612" spans="1:8">
      <c r="A1612" s="136">
        <f t="shared" si="130"/>
        <v>1608</v>
      </c>
      <c r="B1612" s="136" t="str">
        <f t="shared" si="129"/>
        <v>1608:Costa</v>
      </c>
      <c r="C1612" s="382" t="s">
        <v>2070</v>
      </c>
      <c r="D1612" s="383" t="s">
        <v>99</v>
      </c>
      <c r="E1612" s="384">
        <v>39923</v>
      </c>
      <c r="F1612" s="378">
        <f t="shared" si="127"/>
        <v>9</v>
      </c>
      <c r="G1612" s="378" t="str">
        <f t="shared" si="128"/>
        <v>9 Years</v>
      </c>
      <c r="H1612" s="385" t="s">
        <v>53</v>
      </c>
    </row>
    <row r="1613" spans="1:8">
      <c r="A1613" s="136">
        <f t="shared" si="130"/>
        <v>1609</v>
      </c>
      <c r="B1613" s="136" t="str">
        <f t="shared" si="129"/>
        <v>1609:Costa</v>
      </c>
      <c r="C1613" s="382" t="s">
        <v>2071</v>
      </c>
      <c r="D1613" s="383" t="s">
        <v>99</v>
      </c>
      <c r="E1613" s="384">
        <v>39925</v>
      </c>
      <c r="F1613" s="378">
        <f t="shared" si="127"/>
        <v>9</v>
      </c>
      <c r="G1613" s="378" t="str">
        <f t="shared" si="128"/>
        <v>9 Years</v>
      </c>
      <c r="H1613" s="385" t="s">
        <v>53</v>
      </c>
    </row>
    <row r="1614" spans="1:8">
      <c r="A1614" s="136">
        <f t="shared" si="130"/>
        <v>1610</v>
      </c>
      <c r="B1614" s="136" t="str">
        <f t="shared" si="129"/>
        <v>1610:Costa</v>
      </c>
      <c r="C1614" s="382" t="s">
        <v>2072</v>
      </c>
      <c r="D1614" s="383" t="s">
        <v>123</v>
      </c>
      <c r="E1614" s="384">
        <v>39967</v>
      </c>
      <c r="F1614" s="378">
        <f t="shared" si="127"/>
        <v>9</v>
      </c>
      <c r="G1614" s="378" t="str">
        <f t="shared" si="128"/>
        <v>9 Years</v>
      </c>
      <c r="H1614" s="385" t="s">
        <v>53</v>
      </c>
    </row>
    <row r="1615" spans="1:8">
      <c r="A1615" s="136">
        <f t="shared" si="130"/>
        <v>1611</v>
      </c>
      <c r="B1615" s="136" t="str">
        <f t="shared" si="129"/>
        <v>1611:Costa</v>
      </c>
      <c r="C1615" s="382" t="s">
        <v>2073</v>
      </c>
      <c r="D1615" s="383" t="s">
        <v>99</v>
      </c>
      <c r="E1615" s="384">
        <v>39972</v>
      </c>
      <c r="F1615" s="378">
        <f t="shared" si="127"/>
        <v>9</v>
      </c>
      <c r="G1615" s="378" t="str">
        <f t="shared" si="128"/>
        <v>9 Years</v>
      </c>
      <c r="H1615" s="385" t="s">
        <v>53</v>
      </c>
    </row>
    <row r="1616" spans="1:8">
      <c r="A1616" s="136">
        <f t="shared" si="130"/>
        <v>1612</v>
      </c>
      <c r="B1616" s="136" t="str">
        <f t="shared" si="129"/>
        <v>1612:Costa</v>
      </c>
      <c r="C1616" s="382" t="s">
        <v>2074</v>
      </c>
      <c r="D1616" s="383" t="s">
        <v>123</v>
      </c>
      <c r="E1616" s="384">
        <v>39983</v>
      </c>
      <c r="F1616" s="378">
        <f t="shared" si="127"/>
        <v>9</v>
      </c>
      <c r="G1616" s="378" t="str">
        <f t="shared" si="128"/>
        <v>9 Years</v>
      </c>
      <c r="H1616" s="385" t="s">
        <v>53</v>
      </c>
    </row>
    <row r="1617" spans="1:8">
      <c r="A1617" s="136">
        <f t="shared" si="130"/>
        <v>1613</v>
      </c>
      <c r="B1617" s="136" t="str">
        <f t="shared" si="129"/>
        <v>1613:Cheshunt</v>
      </c>
      <c r="C1617" s="382" t="s">
        <v>478</v>
      </c>
      <c r="D1617" s="383" t="s">
        <v>123</v>
      </c>
      <c r="E1617" s="384">
        <v>38548</v>
      </c>
      <c r="F1617" s="378">
        <f t="shared" si="127"/>
        <v>12</v>
      </c>
      <c r="G1617" s="378" t="str">
        <f t="shared" si="128"/>
        <v>Under 13s</v>
      </c>
      <c r="H1617" s="385" t="s">
        <v>52</v>
      </c>
    </row>
    <row r="1618" spans="1:8">
      <c r="A1618" s="136">
        <f t="shared" si="130"/>
        <v>1614</v>
      </c>
      <c r="B1618" s="136" t="str">
        <f t="shared" si="129"/>
        <v>1614:Cheshunt</v>
      </c>
      <c r="C1618" s="382" t="s">
        <v>479</v>
      </c>
      <c r="D1618" s="383" t="s">
        <v>99</v>
      </c>
      <c r="E1618" s="384">
        <v>38587</v>
      </c>
      <c r="F1618" s="378">
        <f t="shared" si="127"/>
        <v>12</v>
      </c>
      <c r="G1618" s="378" t="str">
        <f t="shared" si="128"/>
        <v>Under 13s</v>
      </c>
      <c r="H1618" s="385" t="s">
        <v>52</v>
      </c>
    </row>
    <row r="1619" spans="1:8">
      <c r="A1619" s="136">
        <f t="shared" si="130"/>
        <v>1615</v>
      </c>
      <c r="B1619" s="136" t="str">
        <f t="shared" si="129"/>
        <v>1615:Cheshunt</v>
      </c>
      <c r="C1619" s="382" t="s">
        <v>480</v>
      </c>
      <c r="D1619" s="383" t="s">
        <v>99</v>
      </c>
      <c r="E1619" s="384">
        <v>38588</v>
      </c>
      <c r="F1619" s="378">
        <f t="shared" si="127"/>
        <v>12</v>
      </c>
      <c r="G1619" s="378" t="str">
        <f t="shared" si="128"/>
        <v>Under 13s</v>
      </c>
      <c r="H1619" s="385" t="s">
        <v>52</v>
      </c>
    </row>
    <row r="1620" spans="1:8">
      <c r="A1620" s="136">
        <f t="shared" si="130"/>
        <v>1616</v>
      </c>
      <c r="B1620" s="136" t="str">
        <f t="shared" si="129"/>
        <v>1616:Cheshunt</v>
      </c>
      <c r="C1620" s="382" t="s">
        <v>481</v>
      </c>
      <c r="D1620" s="383" t="s">
        <v>99</v>
      </c>
      <c r="E1620" s="384">
        <v>38591</v>
      </c>
      <c r="F1620" s="378">
        <f t="shared" si="127"/>
        <v>12</v>
      </c>
      <c r="G1620" s="378" t="str">
        <f t="shared" si="128"/>
        <v>Under 13s</v>
      </c>
      <c r="H1620" s="385" t="s">
        <v>52</v>
      </c>
    </row>
    <row r="1621" spans="1:8">
      <c r="A1621" s="136">
        <f t="shared" si="130"/>
        <v>1617</v>
      </c>
      <c r="B1621" s="136" t="str">
        <f t="shared" si="129"/>
        <v>1617:Cheshunt</v>
      </c>
      <c r="C1621" s="382" t="s">
        <v>482</v>
      </c>
      <c r="D1621" s="383" t="s">
        <v>99</v>
      </c>
      <c r="E1621" s="384">
        <v>38614</v>
      </c>
      <c r="F1621" s="378">
        <f t="shared" si="127"/>
        <v>12</v>
      </c>
      <c r="G1621" s="378" t="str">
        <f t="shared" si="128"/>
        <v>Under 13s</v>
      </c>
      <c r="H1621" s="385" t="s">
        <v>52</v>
      </c>
    </row>
    <row r="1622" spans="1:8">
      <c r="A1622" s="136">
        <f t="shared" si="130"/>
        <v>1618</v>
      </c>
      <c r="B1622" s="136" t="str">
        <f t="shared" si="129"/>
        <v>1618:Cheshunt</v>
      </c>
      <c r="C1622" s="382" t="s">
        <v>483</v>
      </c>
      <c r="D1622" s="383" t="s">
        <v>123</v>
      </c>
      <c r="E1622" s="384">
        <v>38629</v>
      </c>
      <c r="F1622" s="378">
        <f t="shared" si="127"/>
        <v>12</v>
      </c>
      <c r="G1622" s="378" t="str">
        <f t="shared" si="128"/>
        <v>Under 13s</v>
      </c>
      <c r="H1622" s="385" t="s">
        <v>52</v>
      </c>
    </row>
    <row r="1623" spans="1:8">
      <c r="A1623" s="136">
        <f t="shared" si="130"/>
        <v>1619</v>
      </c>
      <c r="B1623" s="136" t="str">
        <f t="shared" si="129"/>
        <v>1619:Cheshunt</v>
      </c>
      <c r="C1623" s="382" t="s">
        <v>484</v>
      </c>
      <c r="D1623" s="383" t="s">
        <v>123</v>
      </c>
      <c r="E1623" s="384">
        <v>38630</v>
      </c>
      <c r="F1623" s="378">
        <f t="shared" si="127"/>
        <v>12</v>
      </c>
      <c r="G1623" s="378" t="str">
        <f t="shared" si="128"/>
        <v>Under 13s</v>
      </c>
      <c r="H1623" s="385" t="s">
        <v>52</v>
      </c>
    </row>
    <row r="1624" spans="1:8">
      <c r="A1624" s="136">
        <f t="shared" si="130"/>
        <v>1620</v>
      </c>
      <c r="B1624" s="136" t="str">
        <f t="shared" si="129"/>
        <v>1620:Cheshunt</v>
      </c>
      <c r="C1624" s="382" t="s">
        <v>485</v>
      </c>
      <c r="D1624" s="383" t="s">
        <v>123</v>
      </c>
      <c r="E1624" s="384">
        <v>38637</v>
      </c>
      <c r="F1624" s="378">
        <f t="shared" si="127"/>
        <v>12</v>
      </c>
      <c r="G1624" s="378" t="str">
        <f t="shared" si="128"/>
        <v>Under 13s</v>
      </c>
      <c r="H1624" s="385" t="s">
        <v>52</v>
      </c>
    </row>
    <row r="1625" spans="1:8">
      <c r="A1625" s="136">
        <f t="shared" si="130"/>
        <v>1621</v>
      </c>
      <c r="B1625" s="136" t="str">
        <f t="shared" si="129"/>
        <v>1621:Cheshunt</v>
      </c>
      <c r="C1625" s="382" t="s">
        <v>486</v>
      </c>
      <c r="D1625" s="383" t="s">
        <v>123</v>
      </c>
      <c r="E1625" s="384">
        <v>38706</v>
      </c>
      <c r="F1625" s="378">
        <f t="shared" si="127"/>
        <v>12</v>
      </c>
      <c r="G1625" s="378" t="str">
        <f t="shared" si="128"/>
        <v>Under 13s</v>
      </c>
      <c r="H1625" s="385" t="s">
        <v>52</v>
      </c>
    </row>
    <row r="1626" spans="1:8">
      <c r="A1626" s="136">
        <f t="shared" si="130"/>
        <v>1622</v>
      </c>
      <c r="B1626" s="136" t="str">
        <f t="shared" si="129"/>
        <v>1622:Cheshunt</v>
      </c>
      <c r="C1626" s="382" t="s">
        <v>487</v>
      </c>
      <c r="D1626" s="383" t="s">
        <v>99</v>
      </c>
      <c r="E1626" s="384">
        <v>38744</v>
      </c>
      <c r="F1626" s="378">
        <f t="shared" si="127"/>
        <v>12</v>
      </c>
      <c r="G1626" s="378" t="str">
        <f t="shared" si="128"/>
        <v>Under 13s</v>
      </c>
      <c r="H1626" s="385" t="s">
        <v>52</v>
      </c>
    </row>
    <row r="1627" spans="1:8">
      <c r="A1627" s="136">
        <f t="shared" si="130"/>
        <v>1623</v>
      </c>
      <c r="B1627" s="136" t="str">
        <f t="shared" si="129"/>
        <v>1623:Cheshunt</v>
      </c>
      <c r="C1627" s="382" t="s">
        <v>488</v>
      </c>
      <c r="D1627" s="383" t="s">
        <v>99</v>
      </c>
      <c r="E1627" s="384">
        <v>38762</v>
      </c>
      <c r="F1627" s="378">
        <f t="shared" si="127"/>
        <v>12</v>
      </c>
      <c r="G1627" s="378" t="str">
        <f t="shared" si="128"/>
        <v>Under 13s</v>
      </c>
      <c r="H1627" s="385" t="s">
        <v>52</v>
      </c>
    </row>
    <row r="1628" spans="1:8">
      <c r="A1628" s="136">
        <f t="shared" si="130"/>
        <v>1624</v>
      </c>
      <c r="B1628" s="136" t="str">
        <f t="shared" si="129"/>
        <v>1624:Cheshunt</v>
      </c>
      <c r="C1628" s="382" t="s">
        <v>489</v>
      </c>
      <c r="D1628" s="383" t="s">
        <v>123</v>
      </c>
      <c r="E1628" s="384">
        <v>38840</v>
      </c>
      <c r="F1628" s="378">
        <f t="shared" si="127"/>
        <v>12</v>
      </c>
      <c r="G1628" s="378" t="str">
        <f t="shared" si="128"/>
        <v>Under 13s</v>
      </c>
      <c r="H1628" s="385" t="s">
        <v>52</v>
      </c>
    </row>
    <row r="1629" spans="1:8">
      <c r="A1629" s="136">
        <f t="shared" si="130"/>
        <v>1625</v>
      </c>
      <c r="B1629" s="136" t="str">
        <f t="shared" si="129"/>
        <v>1625:Cheshunt</v>
      </c>
      <c r="C1629" s="382" t="s">
        <v>490</v>
      </c>
      <c r="D1629" s="383" t="s">
        <v>123</v>
      </c>
      <c r="E1629" s="384">
        <v>38843</v>
      </c>
      <c r="F1629" s="378">
        <f t="shared" si="127"/>
        <v>12</v>
      </c>
      <c r="G1629" s="378" t="str">
        <f t="shared" si="128"/>
        <v>Under 13s</v>
      </c>
      <c r="H1629" s="385" t="s">
        <v>52</v>
      </c>
    </row>
    <row r="1630" spans="1:8">
      <c r="A1630" s="136">
        <f t="shared" si="130"/>
        <v>1626</v>
      </c>
      <c r="B1630" s="136" t="str">
        <f t="shared" si="129"/>
        <v>1626:Cheshunt</v>
      </c>
      <c r="C1630" s="382" t="s">
        <v>491</v>
      </c>
      <c r="D1630" s="383" t="s">
        <v>99</v>
      </c>
      <c r="E1630" s="384">
        <v>38890</v>
      </c>
      <c r="F1630" s="378">
        <f t="shared" si="127"/>
        <v>12</v>
      </c>
      <c r="G1630" s="378" t="str">
        <f t="shared" si="128"/>
        <v>Under 13s</v>
      </c>
      <c r="H1630" s="385" t="s">
        <v>52</v>
      </c>
    </row>
    <row r="1631" spans="1:8">
      <c r="A1631" s="136">
        <f t="shared" si="130"/>
        <v>1627</v>
      </c>
      <c r="B1631" s="136" t="str">
        <f t="shared" si="129"/>
        <v>1627:Cheshunt</v>
      </c>
      <c r="C1631" s="382" t="s">
        <v>492</v>
      </c>
      <c r="D1631" s="383" t="s">
        <v>99</v>
      </c>
      <c r="E1631" s="384">
        <v>38905</v>
      </c>
      <c r="F1631" s="378">
        <f t="shared" si="127"/>
        <v>11</v>
      </c>
      <c r="G1631" s="378" t="str">
        <f t="shared" si="128"/>
        <v>Under 12s</v>
      </c>
      <c r="H1631" s="385" t="s">
        <v>52</v>
      </c>
    </row>
    <row r="1632" spans="1:8">
      <c r="A1632" s="136">
        <f t="shared" si="130"/>
        <v>1628</v>
      </c>
      <c r="B1632" s="136" t="str">
        <f t="shared" si="129"/>
        <v>1628:Cheshunt</v>
      </c>
      <c r="C1632" s="382" t="s">
        <v>493</v>
      </c>
      <c r="D1632" s="383" t="s">
        <v>123</v>
      </c>
      <c r="E1632" s="384">
        <v>38912</v>
      </c>
      <c r="F1632" s="378">
        <f t="shared" si="127"/>
        <v>11</v>
      </c>
      <c r="G1632" s="378" t="str">
        <f t="shared" si="128"/>
        <v>Under 12s</v>
      </c>
      <c r="H1632" s="385" t="s">
        <v>52</v>
      </c>
    </row>
    <row r="1633" spans="1:8">
      <c r="A1633" s="136">
        <f t="shared" si="130"/>
        <v>1629</v>
      </c>
      <c r="B1633" s="136" t="str">
        <f t="shared" si="129"/>
        <v>1629:Cheshunt</v>
      </c>
      <c r="C1633" s="382" t="s">
        <v>494</v>
      </c>
      <c r="D1633" s="383" t="s">
        <v>123</v>
      </c>
      <c r="E1633" s="384">
        <v>38940</v>
      </c>
      <c r="F1633" s="378">
        <f t="shared" si="127"/>
        <v>11</v>
      </c>
      <c r="G1633" s="378" t="str">
        <f t="shared" si="128"/>
        <v>Under 12s</v>
      </c>
      <c r="H1633" s="385" t="s">
        <v>52</v>
      </c>
    </row>
    <row r="1634" spans="1:8">
      <c r="A1634" s="136">
        <f t="shared" si="130"/>
        <v>1630</v>
      </c>
      <c r="B1634" s="136" t="str">
        <f t="shared" si="129"/>
        <v>1630:Cheshunt</v>
      </c>
      <c r="C1634" s="382" t="s">
        <v>495</v>
      </c>
      <c r="D1634" s="383" t="s">
        <v>99</v>
      </c>
      <c r="E1634" s="384">
        <v>38941</v>
      </c>
      <c r="F1634" s="378">
        <f t="shared" si="127"/>
        <v>11</v>
      </c>
      <c r="G1634" s="378" t="str">
        <f t="shared" si="128"/>
        <v>Under 12s</v>
      </c>
      <c r="H1634" s="385" t="s">
        <v>52</v>
      </c>
    </row>
    <row r="1635" spans="1:8">
      <c r="A1635" s="136">
        <f t="shared" si="130"/>
        <v>1631</v>
      </c>
      <c r="B1635" s="136" t="str">
        <f t="shared" si="129"/>
        <v>1631:Cheshunt</v>
      </c>
      <c r="C1635" s="382" t="s">
        <v>496</v>
      </c>
      <c r="D1635" s="383" t="s">
        <v>99</v>
      </c>
      <c r="E1635" s="384">
        <v>38978</v>
      </c>
      <c r="F1635" s="378">
        <f t="shared" si="127"/>
        <v>11</v>
      </c>
      <c r="G1635" s="378" t="str">
        <f t="shared" si="128"/>
        <v>Under 12s</v>
      </c>
      <c r="H1635" s="385" t="s">
        <v>52</v>
      </c>
    </row>
    <row r="1636" spans="1:8">
      <c r="A1636" s="136">
        <f t="shared" si="130"/>
        <v>1632</v>
      </c>
      <c r="B1636" s="136" t="str">
        <f t="shared" si="129"/>
        <v>1632:Cheshunt</v>
      </c>
      <c r="C1636" s="382" t="s">
        <v>497</v>
      </c>
      <c r="D1636" s="383" t="s">
        <v>99</v>
      </c>
      <c r="E1636" s="384">
        <v>38981</v>
      </c>
      <c r="F1636" s="378">
        <f t="shared" si="127"/>
        <v>11</v>
      </c>
      <c r="G1636" s="378" t="str">
        <f t="shared" si="128"/>
        <v>Under 12s</v>
      </c>
      <c r="H1636" s="385" t="s">
        <v>52</v>
      </c>
    </row>
    <row r="1637" spans="1:8">
      <c r="A1637" s="136">
        <f t="shared" si="130"/>
        <v>1633</v>
      </c>
      <c r="B1637" s="136" t="str">
        <f t="shared" si="129"/>
        <v>1633:Cheshunt</v>
      </c>
      <c r="C1637" s="382" t="s">
        <v>498</v>
      </c>
      <c r="D1637" s="383" t="s">
        <v>99</v>
      </c>
      <c r="E1637" s="384">
        <v>39026</v>
      </c>
      <c r="F1637" s="378">
        <f t="shared" si="127"/>
        <v>11</v>
      </c>
      <c r="G1637" s="378" t="str">
        <f t="shared" si="128"/>
        <v>Under 12s</v>
      </c>
      <c r="H1637" s="385" t="s">
        <v>52</v>
      </c>
    </row>
    <row r="1638" spans="1:8">
      <c r="A1638" s="136">
        <f t="shared" si="130"/>
        <v>1634</v>
      </c>
      <c r="B1638" s="136" t="str">
        <f t="shared" si="129"/>
        <v>1634:Cheshunt</v>
      </c>
      <c r="C1638" s="382" t="s">
        <v>499</v>
      </c>
      <c r="D1638" s="383" t="s">
        <v>99</v>
      </c>
      <c r="E1638" s="384">
        <v>39034</v>
      </c>
      <c r="F1638" s="378">
        <f t="shared" si="127"/>
        <v>11</v>
      </c>
      <c r="G1638" s="378" t="str">
        <f t="shared" si="128"/>
        <v>Under 12s</v>
      </c>
      <c r="H1638" s="385" t="s">
        <v>52</v>
      </c>
    </row>
    <row r="1639" spans="1:8">
      <c r="A1639" s="136">
        <f t="shared" si="130"/>
        <v>1635</v>
      </c>
      <c r="B1639" s="136" t="str">
        <f t="shared" si="129"/>
        <v>1635:Cheshunt</v>
      </c>
      <c r="C1639" s="382" t="s">
        <v>500</v>
      </c>
      <c r="D1639" s="383" t="s">
        <v>123</v>
      </c>
      <c r="E1639" s="384">
        <v>39085</v>
      </c>
      <c r="F1639" s="378">
        <f t="shared" si="127"/>
        <v>11</v>
      </c>
      <c r="G1639" s="378" t="str">
        <f t="shared" si="128"/>
        <v>Under 12s</v>
      </c>
      <c r="H1639" s="385" t="s">
        <v>52</v>
      </c>
    </row>
    <row r="1640" spans="1:8">
      <c r="A1640" s="136">
        <f t="shared" si="130"/>
        <v>1636</v>
      </c>
      <c r="B1640" s="136" t="str">
        <f t="shared" si="129"/>
        <v>1636:Cheshunt</v>
      </c>
      <c r="C1640" s="382" t="s">
        <v>501</v>
      </c>
      <c r="D1640" s="383" t="s">
        <v>99</v>
      </c>
      <c r="E1640" s="384">
        <v>39093</v>
      </c>
      <c r="F1640" s="378">
        <f t="shared" si="127"/>
        <v>11</v>
      </c>
      <c r="G1640" s="378" t="str">
        <f t="shared" si="128"/>
        <v>Under 12s</v>
      </c>
      <c r="H1640" s="385" t="s">
        <v>52</v>
      </c>
    </row>
    <row r="1641" spans="1:8">
      <c r="A1641" s="136">
        <f t="shared" si="130"/>
        <v>1637</v>
      </c>
      <c r="B1641" s="136" t="str">
        <f t="shared" si="129"/>
        <v>1637:Cheshunt</v>
      </c>
      <c r="C1641" s="382" t="s">
        <v>502</v>
      </c>
      <c r="D1641" s="383" t="s">
        <v>123</v>
      </c>
      <c r="E1641" s="384">
        <v>39101</v>
      </c>
      <c r="F1641" s="378">
        <f t="shared" si="127"/>
        <v>11</v>
      </c>
      <c r="G1641" s="378" t="str">
        <f t="shared" si="128"/>
        <v>Under 12s</v>
      </c>
      <c r="H1641" s="385" t="s">
        <v>52</v>
      </c>
    </row>
    <row r="1642" spans="1:8">
      <c r="A1642" s="136">
        <f t="shared" si="130"/>
        <v>1638</v>
      </c>
      <c r="B1642" s="136" t="str">
        <f t="shared" si="129"/>
        <v>1638:Cheshunt</v>
      </c>
      <c r="C1642" s="382" t="s">
        <v>503</v>
      </c>
      <c r="D1642" s="383" t="s">
        <v>123</v>
      </c>
      <c r="E1642" s="384">
        <v>39103</v>
      </c>
      <c r="F1642" s="378">
        <f t="shared" si="127"/>
        <v>11</v>
      </c>
      <c r="G1642" s="378" t="str">
        <f t="shared" si="128"/>
        <v>Under 12s</v>
      </c>
      <c r="H1642" s="385" t="s">
        <v>52</v>
      </c>
    </row>
    <row r="1643" spans="1:8">
      <c r="A1643" s="136">
        <f t="shared" si="130"/>
        <v>1639</v>
      </c>
      <c r="B1643" s="136" t="str">
        <f t="shared" si="129"/>
        <v>1639:Cheshunt</v>
      </c>
      <c r="C1643" s="382" t="s">
        <v>504</v>
      </c>
      <c r="D1643" s="383" t="s">
        <v>123</v>
      </c>
      <c r="E1643" s="384">
        <v>39107</v>
      </c>
      <c r="F1643" s="378">
        <f t="shared" si="127"/>
        <v>11</v>
      </c>
      <c r="G1643" s="378" t="str">
        <f t="shared" si="128"/>
        <v>Under 12s</v>
      </c>
      <c r="H1643" s="385" t="s">
        <v>52</v>
      </c>
    </row>
    <row r="1644" spans="1:8">
      <c r="A1644" s="136">
        <f t="shared" si="130"/>
        <v>1640</v>
      </c>
      <c r="B1644" s="136" t="str">
        <f t="shared" si="129"/>
        <v>1640:Cheshunt</v>
      </c>
      <c r="C1644" s="382" t="s">
        <v>505</v>
      </c>
      <c r="D1644" s="383" t="s">
        <v>99</v>
      </c>
      <c r="E1644" s="384">
        <v>39111</v>
      </c>
      <c r="F1644" s="378">
        <f t="shared" si="127"/>
        <v>11</v>
      </c>
      <c r="G1644" s="378" t="str">
        <f t="shared" si="128"/>
        <v>Under 12s</v>
      </c>
      <c r="H1644" s="385" t="s">
        <v>52</v>
      </c>
    </row>
    <row r="1645" spans="1:8">
      <c r="A1645" s="136">
        <f t="shared" si="130"/>
        <v>1641</v>
      </c>
      <c r="B1645" s="136" t="str">
        <f t="shared" si="129"/>
        <v>1641:Cheshunt</v>
      </c>
      <c r="C1645" s="382" t="s">
        <v>506</v>
      </c>
      <c r="D1645" s="383" t="s">
        <v>123</v>
      </c>
      <c r="E1645" s="384">
        <v>39160</v>
      </c>
      <c r="F1645" s="378">
        <f t="shared" si="127"/>
        <v>11</v>
      </c>
      <c r="G1645" s="378" t="str">
        <f t="shared" si="128"/>
        <v>Under 12s</v>
      </c>
      <c r="H1645" s="385" t="s">
        <v>52</v>
      </c>
    </row>
    <row r="1646" spans="1:8">
      <c r="A1646" s="136">
        <f t="shared" si="130"/>
        <v>1642</v>
      </c>
      <c r="B1646" s="136" t="str">
        <f t="shared" si="129"/>
        <v>1642:Cheshunt</v>
      </c>
      <c r="C1646" s="382" t="s">
        <v>507</v>
      </c>
      <c r="D1646" s="383" t="s">
        <v>99</v>
      </c>
      <c r="E1646" s="384">
        <v>39161</v>
      </c>
      <c r="F1646" s="378">
        <f t="shared" si="127"/>
        <v>11</v>
      </c>
      <c r="G1646" s="378" t="str">
        <f t="shared" si="128"/>
        <v>Under 12s</v>
      </c>
      <c r="H1646" s="385" t="s">
        <v>52</v>
      </c>
    </row>
    <row r="1647" spans="1:8">
      <c r="A1647" s="136">
        <f t="shared" si="130"/>
        <v>1643</v>
      </c>
      <c r="B1647" s="136" t="str">
        <f t="shared" si="129"/>
        <v>1643:Cheshunt</v>
      </c>
      <c r="C1647" s="382" t="s">
        <v>508</v>
      </c>
      <c r="D1647" s="383" t="s">
        <v>99</v>
      </c>
      <c r="E1647" s="384">
        <v>39181</v>
      </c>
      <c r="F1647" s="378">
        <f t="shared" si="127"/>
        <v>11</v>
      </c>
      <c r="G1647" s="378" t="str">
        <f t="shared" si="128"/>
        <v>Under 12s</v>
      </c>
      <c r="H1647" s="385" t="s">
        <v>52</v>
      </c>
    </row>
    <row r="1648" spans="1:8">
      <c r="A1648" s="136">
        <f t="shared" si="130"/>
        <v>1644</v>
      </c>
      <c r="B1648" s="136" t="str">
        <f t="shared" si="129"/>
        <v>1644:Cheshunt</v>
      </c>
      <c r="C1648" s="382" t="s">
        <v>509</v>
      </c>
      <c r="D1648" s="383" t="s">
        <v>99</v>
      </c>
      <c r="E1648" s="384">
        <v>39199</v>
      </c>
      <c r="F1648" s="378">
        <f t="shared" si="127"/>
        <v>11</v>
      </c>
      <c r="G1648" s="378" t="str">
        <f t="shared" si="128"/>
        <v>Under 12s</v>
      </c>
      <c r="H1648" s="385" t="s">
        <v>52</v>
      </c>
    </row>
    <row r="1649" spans="1:8">
      <c r="A1649" s="136">
        <f t="shared" si="130"/>
        <v>1645</v>
      </c>
      <c r="B1649" s="136" t="str">
        <f t="shared" si="129"/>
        <v>1645:Cheshunt</v>
      </c>
      <c r="C1649" s="382" t="s">
        <v>510</v>
      </c>
      <c r="D1649" s="383" t="s">
        <v>99</v>
      </c>
      <c r="E1649" s="384">
        <v>39240</v>
      </c>
      <c r="F1649" s="378">
        <f t="shared" si="127"/>
        <v>11</v>
      </c>
      <c r="G1649" s="378" t="str">
        <f t="shared" si="128"/>
        <v>Under 12s</v>
      </c>
      <c r="H1649" s="385" t="s">
        <v>52</v>
      </c>
    </row>
    <row r="1650" spans="1:8">
      <c r="A1650" s="136">
        <f t="shared" si="130"/>
        <v>1646</v>
      </c>
      <c r="B1650" s="136" t="str">
        <f t="shared" si="129"/>
        <v>1646:Cheshunt</v>
      </c>
      <c r="C1650" s="382" t="s">
        <v>511</v>
      </c>
      <c r="D1650" s="383" t="s">
        <v>123</v>
      </c>
      <c r="E1650" s="384">
        <v>39248</v>
      </c>
      <c r="F1650" s="378">
        <f t="shared" si="127"/>
        <v>11</v>
      </c>
      <c r="G1650" s="378" t="str">
        <f t="shared" si="128"/>
        <v>Under 12s</v>
      </c>
      <c r="H1650" s="385" t="s">
        <v>52</v>
      </c>
    </row>
    <row r="1651" spans="1:8">
      <c r="A1651" s="136">
        <f t="shared" si="130"/>
        <v>1647</v>
      </c>
      <c r="B1651" s="136" t="str">
        <f t="shared" si="129"/>
        <v>1647:Cheshunt</v>
      </c>
      <c r="C1651" s="382" t="s">
        <v>512</v>
      </c>
      <c r="D1651" s="383" t="s">
        <v>123</v>
      </c>
      <c r="E1651" s="384">
        <v>39259</v>
      </c>
      <c r="F1651" s="378">
        <f t="shared" si="127"/>
        <v>11</v>
      </c>
      <c r="G1651" s="378" t="str">
        <f t="shared" si="128"/>
        <v>Under 12s</v>
      </c>
      <c r="H1651" s="385" t="s">
        <v>52</v>
      </c>
    </row>
    <row r="1652" spans="1:8">
      <c r="A1652" s="136">
        <f t="shared" si="130"/>
        <v>1648</v>
      </c>
      <c r="B1652" s="136" t="str">
        <f t="shared" si="129"/>
        <v>1648:Cheshunt</v>
      </c>
      <c r="C1652" s="382" t="s">
        <v>513</v>
      </c>
      <c r="D1652" s="383" t="s">
        <v>99</v>
      </c>
      <c r="E1652" s="384">
        <v>39264</v>
      </c>
      <c r="F1652" s="378">
        <f t="shared" si="127"/>
        <v>10</v>
      </c>
      <c r="G1652" s="378" t="str">
        <f t="shared" si="128"/>
        <v>Under 11s</v>
      </c>
      <c r="H1652" s="385" t="s">
        <v>52</v>
      </c>
    </row>
    <row r="1653" spans="1:8">
      <c r="A1653" s="136">
        <f t="shared" si="130"/>
        <v>1649</v>
      </c>
      <c r="B1653" s="136" t="str">
        <f t="shared" si="129"/>
        <v>1649:Cheshunt</v>
      </c>
      <c r="C1653" s="382" t="s">
        <v>514</v>
      </c>
      <c r="D1653" s="383" t="s">
        <v>99</v>
      </c>
      <c r="E1653" s="384">
        <v>39276</v>
      </c>
      <c r="F1653" s="378">
        <f t="shared" si="127"/>
        <v>10</v>
      </c>
      <c r="G1653" s="378" t="str">
        <f t="shared" si="128"/>
        <v>Under 11s</v>
      </c>
      <c r="H1653" s="385" t="s">
        <v>52</v>
      </c>
    </row>
    <row r="1654" spans="1:8">
      <c r="A1654" s="136">
        <f t="shared" si="130"/>
        <v>1650</v>
      </c>
      <c r="B1654" s="136" t="str">
        <f t="shared" si="129"/>
        <v>1650:Cheshunt</v>
      </c>
      <c r="C1654" s="382" t="s">
        <v>515</v>
      </c>
      <c r="D1654" s="383" t="s">
        <v>123</v>
      </c>
      <c r="E1654" s="384">
        <v>39283</v>
      </c>
      <c r="F1654" s="378">
        <f t="shared" si="127"/>
        <v>10</v>
      </c>
      <c r="G1654" s="378" t="str">
        <f t="shared" si="128"/>
        <v>Under 11s</v>
      </c>
      <c r="H1654" s="385" t="s">
        <v>52</v>
      </c>
    </row>
    <row r="1655" spans="1:8">
      <c r="A1655" s="136">
        <f t="shared" si="130"/>
        <v>1651</v>
      </c>
      <c r="B1655" s="136" t="str">
        <f t="shared" si="129"/>
        <v>1651:Cheshunt</v>
      </c>
      <c r="C1655" s="382" t="s">
        <v>516</v>
      </c>
      <c r="D1655" s="383" t="s">
        <v>99</v>
      </c>
      <c r="E1655" s="384">
        <v>39316</v>
      </c>
      <c r="F1655" s="378">
        <f t="shared" si="127"/>
        <v>10</v>
      </c>
      <c r="G1655" s="378" t="str">
        <f t="shared" si="128"/>
        <v>Under 11s</v>
      </c>
      <c r="H1655" s="385" t="s">
        <v>52</v>
      </c>
    </row>
    <row r="1656" spans="1:8">
      <c r="A1656" s="136">
        <f t="shared" si="130"/>
        <v>1652</v>
      </c>
      <c r="B1656" s="136" t="str">
        <f t="shared" si="129"/>
        <v>1652:Cheshunt</v>
      </c>
      <c r="C1656" s="382" t="s">
        <v>517</v>
      </c>
      <c r="D1656" s="383" t="s">
        <v>123</v>
      </c>
      <c r="E1656" s="384">
        <v>39334</v>
      </c>
      <c r="F1656" s="378">
        <f t="shared" si="127"/>
        <v>10</v>
      </c>
      <c r="G1656" s="378" t="str">
        <f t="shared" si="128"/>
        <v>Under 11s</v>
      </c>
      <c r="H1656" s="385" t="s">
        <v>52</v>
      </c>
    </row>
    <row r="1657" spans="1:8">
      <c r="A1657" s="136">
        <f t="shared" si="130"/>
        <v>1653</v>
      </c>
      <c r="B1657" s="136" t="str">
        <f t="shared" si="129"/>
        <v>1653:Cheshunt</v>
      </c>
      <c r="C1657" s="382" t="s">
        <v>518</v>
      </c>
      <c r="D1657" s="383" t="s">
        <v>99</v>
      </c>
      <c r="E1657" s="384">
        <v>39335</v>
      </c>
      <c r="F1657" s="378">
        <f t="shared" si="127"/>
        <v>10</v>
      </c>
      <c r="G1657" s="378" t="str">
        <f t="shared" si="128"/>
        <v>Under 11s</v>
      </c>
      <c r="H1657" s="385" t="s">
        <v>52</v>
      </c>
    </row>
    <row r="1658" spans="1:8">
      <c r="A1658" s="136">
        <f t="shared" si="130"/>
        <v>1654</v>
      </c>
      <c r="B1658" s="136" t="str">
        <f t="shared" si="129"/>
        <v>1654:Cheshunt</v>
      </c>
      <c r="C1658" s="382" t="s">
        <v>519</v>
      </c>
      <c r="D1658" s="383" t="s">
        <v>99</v>
      </c>
      <c r="E1658" s="384">
        <v>39343</v>
      </c>
      <c r="F1658" s="378">
        <f t="shared" si="127"/>
        <v>10</v>
      </c>
      <c r="G1658" s="378" t="str">
        <f t="shared" si="128"/>
        <v>Under 11s</v>
      </c>
      <c r="H1658" s="385" t="s">
        <v>52</v>
      </c>
    </row>
    <row r="1659" spans="1:8">
      <c r="A1659" s="136">
        <f t="shared" si="130"/>
        <v>1655</v>
      </c>
      <c r="B1659" s="136" t="str">
        <f t="shared" si="129"/>
        <v>1655:Cheshunt</v>
      </c>
      <c r="C1659" s="382" t="s">
        <v>520</v>
      </c>
      <c r="D1659" s="383" t="s">
        <v>99</v>
      </c>
      <c r="E1659" s="384">
        <v>39345</v>
      </c>
      <c r="F1659" s="378">
        <f t="shared" si="127"/>
        <v>10</v>
      </c>
      <c r="G1659" s="378" t="str">
        <f t="shared" si="128"/>
        <v>Under 11s</v>
      </c>
      <c r="H1659" s="385" t="s">
        <v>52</v>
      </c>
    </row>
    <row r="1660" spans="1:8">
      <c r="A1660" s="136">
        <f t="shared" si="130"/>
        <v>1656</v>
      </c>
      <c r="B1660" s="136" t="str">
        <f t="shared" si="129"/>
        <v>1656:Cheshunt</v>
      </c>
      <c r="C1660" s="382" t="s">
        <v>521</v>
      </c>
      <c r="D1660" s="383" t="s">
        <v>123</v>
      </c>
      <c r="E1660" s="384">
        <v>39348</v>
      </c>
      <c r="F1660" s="378">
        <f t="shared" ref="F1660:F1723" si="131">IF(TRIM(E1660)="",0,IF(AgeAtDate=0,0,IF(E1660=0,0,IF(COUNTBLANK(E1660)=1,"",DATEDIF(E1660,AgeAtDate,"y")))))</f>
        <v>10</v>
      </c>
      <c r="G1660" s="378" t="str">
        <f t="shared" ref="G1660:G1723" si="132">IF(ISBLANK(E1660),"",IF(HSL_Format="Majors",IF(F1660 &lt; 9, "To Young", IF(F1660 &gt; 15, VLOOKUP(99,MajorsAGRev, 2,0),VLOOKUP(F1660,MajorsAGRev, 2,0))), IF(F1660 &lt; 9, "To Young", IF(F1660&gt;12, "To Old", VLOOKUP(F1660,PeanutsAGRev,2,0)))))</f>
        <v>Under 11s</v>
      </c>
      <c r="H1660" s="385" t="s">
        <v>52</v>
      </c>
    </row>
    <row r="1661" spans="1:8">
      <c r="A1661" s="136">
        <f t="shared" si="130"/>
        <v>1657</v>
      </c>
      <c r="B1661" s="136" t="str">
        <f t="shared" si="129"/>
        <v>1657:Cheshunt</v>
      </c>
      <c r="C1661" s="382" t="s">
        <v>522</v>
      </c>
      <c r="D1661" s="383" t="s">
        <v>99</v>
      </c>
      <c r="E1661" s="384">
        <v>39355</v>
      </c>
      <c r="F1661" s="378">
        <f t="shared" si="131"/>
        <v>10</v>
      </c>
      <c r="G1661" s="378" t="str">
        <f t="shared" si="132"/>
        <v>Under 11s</v>
      </c>
      <c r="H1661" s="385" t="s">
        <v>52</v>
      </c>
    </row>
    <row r="1662" spans="1:8">
      <c r="A1662" s="136">
        <f t="shared" si="130"/>
        <v>1658</v>
      </c>
      <c r="B1662" s="136" t="str">
        <f t="shared" si="129"/>
        <v>1658:Cheshunt</v>
      </c>
      <c r="C1662" s="382" t="s">
        <v>523</v>
      </c>
      <c r="D1662" s="383" t="s">
        <v>99</v>
      </c>
      <c r="E1662" s="384">
        <v>39357</v>
      </c>
      <c r="F1662" s="378">
        <f t="shared" si="131"/>
        <v>10</v>
      </c>
      <c r="G1662" s="378" t="str">
        <f t="shared" si="132"/>
        <v>Under 11s</v>
      </c>
      <c r="H1662" s="385" t="s">
        <v>52</v>
      </c>
    </row>
    <row r="1663" spans="1:8">
      <c r="A1663" s="136">
        <f t="shared" si="130"/>
        <v>1659</v>
      </c>
      <c r="B1663" s="136" t="str">
        <f t="shared" si="129"/>
        <v>1659:Cheshunt</v>
      </c>
      <c r="C1663" s="382" t="s">
        <v>524</v>
      </c>
      <c r="D1663" s="383" t="s">
        <v>123</v>
      </c>
      <c r="E1663" s="384">
        <v>39382</v>
      </c>
      <c r="F1663" s="378">
        <f t="shared" si="131"/>
        <v>10</v>
      </c>
      <c r="G1663" s="378" t="str">
        <f t="shared" si="132"/>
        <v>Under 11s</v>
      </c>
      <c r="H1663" s="385" t="s">
        <v>52</v>
      </c>
    </row>
    <row r="1664" spans="1:8">
      <c r="A1664" s="136">
        <f t="shared" si="130"/>
        <v>1660</v>
      </c>
      <c r="B1664" s="136" t="str">
        <f t="shared" si="129"/>
        <v>1660:Cheshunt</v>
      </c>
      <c r="C1664" s="382" t="s">
        <v>525</v>
      </c>
      <c r="D1664" s="383" t="s">
        <v>99</v>
      </c>
      <c r="E1664" s="384">
        <v>39382</v>
      </c>
      <c r="F1664" s="378">
        <f t="shared" si="131"/>
        <v>10</v>
      </c>
      <c r="G1664" s="378" t="str">
        <f t="shared" si="132"/>
        <v>Under 11s</v>
      </c>
      <c r="H1664" s="385" t="s">
        <v>52</v>
      </c>
    </row>
    <row r="1665" spans="1:8">
      <c r="A1665" s="136">
        <f t="shared" si="130"/>
        <v>1661</v>
      </c>
      <c r="B1665" s="136" t="str">
        <f t="shared" si="129"/>
        <v>1661:Cheshunt</v>
      </c>
      <c r="C1665" s="382" t="s">
        <v>526</v>
      </c>
      <c r="D1665" s="383" t="s">
        <v>123</v>
      </c>
      <c r="E1665" s="384">
        <v>39398</v>
      </c>
      <c r="F1665" s="378">
        <f t="shared" si="131"/>
        <v>10</v>
      </c>
      <c r="G1665" s="378" t="str">
        <f t="shared" si="132"/>
        <v>Under 11s</v>
      </c>
      <c r="H1665" s="385" t="s">
        <v>52</v>
      </c>
    </row>
    <row r="1666" spans="1:8">
      <c r="A1666" s="136">
        <f t="shared" si="130"/>
        <v>1662</v>
      </c>
      <c r="B1666" s="136" t="str">
        <f t="shared" si="129"/>
        <v>1662:Cheshunt</v>
      </c>
      <c r="C1666" s="382" t="s">
        <v>527</v>
      </c>
      <c r="D1666" s="383" t="s">
        <v>99</v>
      </c>
      <c r="E1666" s="384">
        <v>39402</v>
      </c>
      <c r="F1666" s="378">
        <f t="shared" si="131"/>
        <v>10</v>
      </c>
      <c r="G1666" s="378" t="str">
        <f t="shared" si="132"/>
        <v>Under 11s</v>
      </c>
      <c r="H1666" s="385" t="s">
        <v>52</v>
      </c>
    </row>
    <row r="1667" spans="1:8">
      <c r="A1667" s="136">
        <f t="shared" si="130"/>
        <v>1663</v>
      </c>
      <c r="B1667" s="136" t="str">
        <f t="shared" si="129"/>
        <v>1663:Cheshunt</v>
      </c>
      <c r="C1667" s="382" t="s">
        <v>528</v>
      </c>
      <c r="D1667" s="383" t="s">
        <v>99</v>
      </c>
      <c r="E1667" s="384">
        <v>39442</v>
      </c>
      <c r="F1667" s="378">
        <f t="shared" si="131"/>
        <v>10</v>
      </c>
      <c r="G1667" s="378" t="str">
        <f t="shared" si="132"/>
        <v>Under 11s</v>
      </c>
      <c r="H1667" s="385" t="s">
        <v>52</v>
      </c>
    </row>
    <row r="1668" spans="1:8">
      <c r="A1668" s="136">
        <f t="shared" si="130"/>
        <v>1664</v>
      </c>
      <c r="B1668" s="136" t="str">
        <f t="shared" si="129"/>
        <v>1664:Cheshunt</v>
      </c>
      <c r="C1668" s="382" t="s">
        <v>529</v>
      </c>
      <c r="D1668" s="383" t="s">
        <v>123</v>
      </c>
      <c r="E1668" s="384">
        <v>39442</v>
      </c>
      <c r="F1668" s="378">
        <f t="shared" si="131"/>
        <v>10</v>
      </c>
      <c r="G1668" s="378" t="str">
        <f t="shared" si="132"/>
        <v>Under 11s</v>
      </c>
      <c r="H1668" s="385" t="s">
        <v>52</v>
      </c>
    </row>
    <row r="1669" spans="1:8">
      <c r="A1669" s="136">
        <f t="shared" si="130"/>
        <v>1665</v>
      </c>
      <c r="B1669" s="136" t="str">
        <f t="shared" si="129"/>
        <v>1665:Cheshunt</v>
      </c>
      <c r="C1669" s="382" t="s">
        <v>530</v>
      </c>
      <c r="D1669" s="383" t="s">
        <v>123</v>
      </c>
      <c r="E1669" s="384">
        <v>39467</v>
      </c>
      <c r="F1669" s="378">
        <f t="shared" si="131"/>
        <v>10</v>
      </c>
      <c r="G1669" s="378" t="str">
        <f t="shared" si="132"/>
        <v>Under 11s</v>
      </c>
      <c r="H1669" s="385" t="s">
        <v>52</v>
      </c>
    </row>
    <row r="1670" spans="1:8">
      <c r="A1670" s="136">
        <f t="shared" si="130"/>
        <v>1666</v>
      </c>
      <c r="B1670" s="136" t="str">
        <f t="shared" si="129"/>
        <v>1666:Cheshunt</v>
      </c>
      <c r="C1670" s="382" t="s">
        <v>531</v>
      </c>
      <c r="D1670" s="383" t="s">
        <v>123</v>
      </c>
      <c r="E1670" s="384">
        <v>39470</v>
      </c>
      <c r="F1670" s="378">
        <f t="shared" si="131"/>
        <v>10</v>
      </c>
      <c r="G1670" s="378" t="str">
        <f t="shared" si="132"/>
        <v>Under 11s</v>
      </c>
      <c r="H1670" s="385" t="s">
        <v>52</v>
      </c>
    </row>
    <row r="1671" spans="1:8">
      <c r="A1671" s="136">
        <f t="shared" si="130"/>
        <v>1667</v>
      </c>
      <c r="B1671" s="136" t="str">
        <f t="shared" si="129"/>
        <v>1667:Cheshunt</v>
      </c>
      <c r="C1671" s="382" t="s">
        <v>532</v>
      </c>
      <c r="D1671" s="383" t="s">
        <v>123</v>
      </c>
      <c r="E1671" s="384">
        <v>39477</v>
      </c>
      <c r="F1671" s="378">
        <f t="shared" si="131"/>
        <v>10</v>
      </c>
      <c r="G1671" s="378" t="str">
        <f t="shared" si="132"/>
        <v>Under 11s</v>
      </c>
      <c r="H1671" s="385" t="s">
        <v>52</v>
      </c>
    </row>
    <row r="1672" spans="1:8">
      <c r="A1672" s="136">
        <f t="shared" si="130"/>
        <v>1668</v>
      </c>
      <c r="B1672" s="136" t="str">
        <f t="shared" si="129"/>
        <v>1668:Cheshunt</v>
      </c>
      <c r="C1672" s="382" t="s">
        <v>533</v>
      </c>
      <c r="D1672" s="383" t="s">
        <v>99</v>
      </c>
      <c r="E1672" s="384">
        <v>39492</v>
      </c>
      <c r="F1672" s="378">
        <f t="shared" si="131"/>
        <v>10</v>
      </c>
      <c r="G1672" s="378" t="str">
        <f t="shared" si="132"/>
        <v>Under 11s</v>
      </c>
      <c r="H1672" s="385" t="s">
        <v>52</v>
      </c>
    </row>
    <row r="1673" spans="1:8">
      <c r="A1673" s="136">
        <f t="shared" si="130"/>
        <v>1669</v>
      </c>
      <c r="B1673" s="136" t="str">
        <f t="shared" si="129"/>
        <v>1669:Cheshunt</v>
      </c>
      <c r="C1673" s="382" t="s">
        <v>534</v>
      </c>
      <c r="D1673" s="383" t="s">
        <v>99</v>
      </c>
      <c r="E1673" s="384">
        <v>39498</v>
      </c>
      <c r="F1673" s="378">
        <f t="shared" si="131"/>
        <v>10</v>
      </c>
      <c r="G1673" s="378" t="str">
        <f t="shared" si="132"/>
        <v>Under 11s</v>
      </c>
      <c r="H1673" s="385" t="s">
        <v>52</v>
      </c>
    </row>
    <row r="1674" spans="1:8">
      <c r="A1674" s="136">
        <f t="shared" si="130"/>
        <v>1670</v>
      </c>
      <c r="B1674" s="136" t="str">
        <f t="shared" ref="B1674:B1737" si="133">TEXT(A1674, "#0") &amp; ":" &amp; TRIM(H1674)</f>
        <v>1670:Cheshunt</v>
      </c>
      <c r="C1674" s="382" t="s">
        <v>535</v>
      </c>
      <c r="D1674" s="383" t="s">
        <v>123</v>
      </c>
      <c r="E1674" s="384">
        <v>39503</v>
      </c>
      <c r="F1674" s="378">
        <f t="shared" si="131"/>
        <v>10</v>
      </c>
      <c r="G1674" s="378" t="str">
        <f t="shared" si="132"/>
        <v>Under 11s</v>
      </c>
      <c r="H1674" s="385" t="s">
        <v>52</v>
      </c>
    </row>
    <row r="1675" spans="1:8">
      <c r="A1675" s="136">
        <f t="shared" ref="A1675:A1738" si="134">A1674+1</f>
        <v>1671</v>
      </c>
      <c r="B1675" s="136" t="str">
        <f t="shared" si="133"/>
        <v>1671:Cheshunt</v>
      </c>
      <c r="C1675" s="382" t="s">
        <v>536</v>
      </c>
      <c r="D1675" s="383" t="s">
        <v>123</v>
      </c>
      <c r="E1675" s="384">
        <v>39508</v>
      </c>
      <c r="F1675" s="378">
        <f t="shared" si="131"/>
        <v>10</v>
      </c>
      <c r="G1675" s="378" t="str">
        <f t="shared" si="132"/>
        <v>Under 11s</v>
      </c>
      <c r="H1675" s="385" t="s">
        <v>52</v>
      </c>
    </row>
    <row r="1676" spans="1:8">
      <c r="A1676" s="136">
        <f t="shared" si="134"/>
        <v>1672</v>
      </c>
      <c r="B1676" s="136" t="str">
        <f t="shared" si="133"/>
        <v>1672:Cheshunt</v>
      </c>
      <c r="C1676" s="382" t="s">
        <v>537</v>
      </c>
      <c r="D1676" s="383" t="s">
        <v>123</v>
      </c>
      <c r="E1676" s="384">
        <v>39519</v>
      </c>
      <c r="F1676" s="378">
        <f t="shared" si="131"/>
        <v>10</v>
      </c>
      <c r="G1676" s="378" t="str">
        <f t="shared" si="132"/>
        <v>Under 11s</v>
      </c>
      <c r="H1676" s="385" t="s">
        <v>52</v>
      </c>
    </row>
    <row r="1677" spans="1:8">
      <c r="A1677" s="136">
        <f t="shared" si="134"/>
        <v>1673</v>
      </c>
      <c r="B1677" s="136" t="str">
        <f t="shared" si="133"/>
        <v>1673:Cheshunt</v>
      </c>
      <c r="C1677" s="382" t="s">
        <v>538</v>
      </c>
      <c r="D1677" s="383" t="s">
        <v>123</v>
      </c>
      <c r="E1677" s="384">
        <v>39525</v>
      </c>
      <c r="F1677" s="378">
        <f t="shared" si="131"/>
        <v>10</v>
      </c>
      <c r="G1677" s="378" t="str">
        <f t="shared" si="132"/>
        <v>Under 11s</v>
      </c>
      <c r="H1677" s="385" t="s">
        <v>52</v>
      </c>
    </row>
    <row r="1678" spans="1:8">
      <c r="A1678" s="136">
        <f t="shared" si="134"/>
        <v>1674</v>
      </c>
      <c r="B1678" s="136" t="str">
        <f t="shared" si="133"/>
        <v>1674:Cheshunt</v>
      </c>
      <c r="C1678" s="382" t="s">
        <v>539</v>
      </c>
      <c r="D1678" s="383" t="s">
        <v>123</v>
      </c>
      <c r="E1678" s="384">
        <v>39526</v>
      </c>
      <c r="F1678" s="378">
        <f t="shared" si="131"/>
        <v>10</v>
      </c>
      <c r="G1678" s="378" t="str">
        <f t="shared" si="132"/>
        <v>Under 11s</v>
      </c>
      <c r="H1678" s="385" t="s">
        <v>52</v>
      </c>
    </row>
    <row r="1679" spans="1:8">
      <c r="A1679" s="136">
        <f t="shared" si="134"/>
        <v>1675</v>
      </c>
      <c r="B1679" s="136" t="str">
        <f t="shared" si="133"/>
        <v>1675:Cheshunt</v>
      </c>
      <c r="C1679" s="382" t="s">
        <v>540</v>
      </c>
      <c r="D1679" s="383" t="s">
        <v>99</v>
      </c>
      <c r="E1679" s="384">
        <v>39526</v>
      </c>
      <c r="F1679" s="378">
        <f t="shared" si="131"/>
        <v>10</v>
      </c>
      <c r="G1679" s="378" t="str">
        <f t="shared" si="132"/>
        <v>Under 11s</v>
      </c>
      <c r="H1679" s="385" t="s">
        <v>52</v>
      </c>
    </row>
    <row r="1680" spans="1:8">
      <c r="A1680" s="136">
        <f t="shared" si="134"/>
        <v>1676</v>
      </c>
      <c r="B1680" s="136" t="str">
        <f t="shared" si="133"/>
        <v>1676:Cheshunt</v>
      </c>
      <c r="C1680" s="382" t="s">
        <v>541</v>
      </c>
      <c r="D1680" s="383" t="s">
        <v>99</v>
      </c>
      <c r="E1680" s="384">
        <v>39532</v>
      </c>
      <c r="F1680" s="378">
        <f t="shared" si="131"/>
        <v>10</v>
      </c>
      <c r="G1680" s="378" t="str">
        <f t="shared" si="132"/>
        <v>Under 11s</v>
      </c>
      <c r="H1680" s="385" t="s">
        <v>52</v>
      </c>
    </row>
    <row r="1681" spans="1:8">
      <c r="A1681" s="136">
        <f t="shared" si="134"/>
        <v>1677</v>
      </c>
      <c r="B1681" s="136" t="str">
        <f t="shared" si="133"/>
        <v>1677:Cheshunt</v>
      </c>
      <c r="C1681" s="382" t="s">
        <v>542</v>
      </c>
      <c r="D1681" s="383" t="s">
        <v>123</v>
      </c>
      <c r="E1681" s="384">
        <v>39534</v>
      </c>
      <c r="F1681" s="378">
        <f t="shared" si="131"/>
        <v>10</v>
      </c>
      <c r="G1681" s="378" t="str">
        <f t="shared" si="132"/>
        <v>Under 11s</v>
      </c>
      <c r="H1681" s="385" t="s">
        <v>52</v>
      </c>
    </row>
    <row r="1682" spans="1:8">
      <c r="A1682" s="136">
        <f t="shared" si="134"/>
        <v>1678</v>
      </c>
      <c r="B1682" s="136" t="str">
        <f t="shared" si="133"/>
        <v>1678:Cheshunt</v>
      </c>
      <c r="C1682" s="382" t="s">
        <v>543</v>
      </c>
      <c r="D1682" s="383" t="s">
        <v>99</v>
      </c>
      <c r="E1682" s="384">
        <v>39536</v>
      </c>
      <c r="F1682" s="378">
        <f t="shared" si="131"/>
        <v>10</v>
      </c>
      <c r="G1682" s="378" t="str">
        <f t="shared" si="132"/>
        <v>Under 11s</v>
      </c>
      <c r="H1682" s="385" t="s">
        <v>52</v>
      </c>
    </row>
    <row r="1683" spans="1:8">
      <c r="A1683" s="136">
        <f t="shared" si="134"/>
        <v>1679</v>
      </c>
      <c r="B1683" s="136" t="str">
        <f t="shared" si="133"/>
        <v>1679:Cheshunt</v>
      </c>
      <c r="C1683" s="382" t="s">
        <v>544</v>
      </c>
      <c r="D1683" s="383" t="s">
        <v>123</v>
      </c>
      <c r="E1683" s="384">
        <v>39539</v>
      </c>
      <c r="F1683" s="378">
        <f t="shared" si="131"/>
        <v>10</v>
      </c>
      <c r="G1683" s="378" t="str">
        <f t="shared" si="132"/>
        <v>Under 11s</v>
      </c>
      <c r="H1683" s="385" t="s">
        <v>52</v>
      </c>
    </row>
    <row r="1684" spans="1:8">
      <c r="A1684" s="136">
        <f t="shared" si="134"/>
        <v>1680</v>
      </c>
      <c r="B1684" s="136" t="str">
        <f t="shared" si="133"/>
        <v>1680:Cheshunt</v>
      </c>
      <c r="C1684" s="382" t="s">
        <v>545</v>
      </c>
      <c r="D1684" s="383" t="s">
        <v>99</v>
      </c>
      <c r="E1684" s="384">
        <v>39588</v>
      </c>
      <c r="F1684" s="378">
        <f t="shared" si="131"/>
        <v>10</v>
      </c>
      <c r="G1684" s="378" t="str">
        <f t="shared" si="132"/>
        <v>Under 11s</v>
      </c>
      <c r="H1684" s="385" t="s">
        <v>52</v>
      </c>
    </row>
    <row r="1685" spans="1:8">
      <c r="A1685" s="136">
        <f t="shared" si="134"/>
        <v>1681</v>
      </c>
      <c r="B1685" s="136" t="str">
        <f t="shared" si="133"/>
        <v>1681:Cheshunt</v>
      </c>
      <c r="C1685" s="382" t="s">
        <v>546</v>
      </c>
      <c r="D1685" s="383" t="s">
        <v>99</v>
      </c>
      <c r="E1685" s="384">
        <v>39593</v>
      </c>
      <c r="F1685" s="378">
        <f t="shared" si="131"/>
        <v>10</v>
      </c>
      <c r="G1685" s="378" t="str">
        <f t="shared" si="132"/>
        <v>Under 11s</v>
      </c>
      <c r="H1685" s="385" t="s">
        <v>52</v>
      </c>
    </row>
    <row r="1686" spans="1:8">
      <c r="A1686" s="136">
        <f t="shared" si="134"/>
        <v>1682</v>
      </c>
      <c r="B1686" s="136" t="str">
        <f t="shared" si="133"/>
        <v>1682:Cheshunt</v>
      </c>
      <c r="C1686" s="382" t="s">
        <v>547</v>
      </c>
      <c r="D1686" s="383" t="s">
        <v>123</v>
      </c>
      <c r="E1686" s="384">
        <v>39599</v>
      </c>
      <c r="F1686" s="378">
        <f t="shared" si="131"/>
        <v>10</v>
      </c>
      <c r="G1686" s="378" t="str">
        <f t="shared" si="132"/>
        <v>Under 11s</v>
      </c>
      <c r="H1686" s="385" t="s">
        <v>52</v>
      </c>
    </row>
    <row r="1687" spans="1:8">
      <c r="A1687" s="136">
        <f t="shared" si="134"/>
        <v>1683</v>
      </c>
      <c r="B1687" s="136" t="str">
        <f t="shared" si="133"/>
        <v>1683:Cheshunt</v>
      </c>
      <c r="C1687" s="382" t="s">
        <v>548</v>
      </c>
      <c r="D1687" s="383" t="s">
        <v>99</v>
      </c>
      <c r="E1687" s="384">
        <v>39601</v>
      </c>
      <c r="F1687" s="378">
        <f t="shared" si="131"/>
        <v>10</v>
      </c>
      <c r="G1687" s="378" t="str">
        <f t="shared" si="132"/>
        <v>Under 11s</v>
      </c>
      <c r="H1687" s="385" t="s">
        <v>52</v>
      </c>
    </row>
    <row r="1688" spans="1:8">
      <c r="A1688" s="136">
        <f t="shared" si="134"/>
        <v>1684</v>
      </c>
      <c r="B1688" s="136" t="str">
        <f t="shared" si="133"/>
        <v>1684:Cheshunt</v>
      </c>
      <c r="C1688" s="382" t="s">
        <v>549</v>
      </c>
      <c r="D1688" s="383" t="s">
        <v>99</v>
      </c>
      <c r="E1688" s="384">
        <v>39615</v>
      </c>
      <c r="F1688" s="378">
        <f t="shared" si="131"/>
        <v>10</v>
      </c>
      <c r="G1688" s="378" t="str">
        <f t="shared" si="132"/>
        <v>Under 11s</v>
      </c>
      <c r="H1688" s="385" t="s">
        <v>52</v>
      </c>
    </row>
    <row r="1689" spans="1:8">
      <c r="A1689" s="136">
        <f t="shared" si="134"/>
        <v>1685</v>
      </c>
      <c r="B1689" s="136" t="str">
        <f t="shared" si="133"/>
        <v>1685:Cheshunt</v>
      </c>
      <c r="C1689" s="382" t="s">
        <v>550</v>
      </c>
      <c r="D1689" s="383" t="s">
        <v>99</v>
      </c>
      <c r="E1689" s="384">
        <v>39615</v>
      </c>
      <c r="F1689" s="378">
        <f t="shared" si="131"/>
        <v>10</v>
      </c>
      <c r="G1689" s="378" t="str">
        <f t="shared" si="132"/>
        <v>Under 11s</v>
      </c>
      <c r="H1689" s="385" t="s">
        <v>52</v>
      </c>
    </row>
    <row r="1690" spans="1:8">
      <c r="A1690" s="136">
        <f t="shared" si="134"/>
        <v>1686</v>
      </c>
      <c r="B1690" s="136" t="str">
        <f t="shared" si="133"/>
        <v>1686:Cheshunt</v>
      </c>
      <c r="C1690" s="382" t="s">
        <v>551</v>
      </c>
      <c r="D1690" s="383" t="s">
        <v>99</v>
      </c>
      <c r="E1690" s="384">
        <v>39617</v>
      </c>
      <c r="F1690" s="378">
        <f t="shared" si="131"/>
        <v>10</v>
      </c>
      <c r="G1690" s="378" t="str">
        <f t="shared" si="132"/>
        <v>Under 11s</v>
      </c>
      <c r="H1690" s="385" t="s">
        <v>52</v>
      </c>
    </row>
    <row r="1691" spans="1:8">
      <c r="A1691" s="136">
        <f t="shared" si="134"/>
        <v>1687</v>
      </c>
      <c r="B1691" s="136" t="str">
        <f t="shared" si="133"/>
        <v>1687:Cheshunt</v>
      </c>
      <c r="C1691" s="382" t="s">
        <v>552</v>
      </c>
      <c r="D1691" s="383" t="s">
        <v>123</v>
      </c>
      <c r="E1691" s="384">
        <v>39652</v>
      </c>
      <c r="F1691" s="378">
        <f t="shared" si="131"/>
        <v>9</v>
      </c>
      <c r="G1691" s="378" t="str">
        <f t="shared" si="132"/>
        <v>9 Years</v>
      </c>
      <c r="H1691" s="385" t="s">
        <v>52</v>
      </c>
    </row>
    <row r="1692" spans="1:8">
      <c r="A1692" s="136">
        <f t="shared" si="134"/>
        <v>1688</v>
      </c>
      <c r="B1692" s="136" t="str">
        <f t="shared" si="133"/>
        <v>1688:Cheshunt</v>
      </c>
      <c r="C1692" s="382" t="s">
        <v>553</v>
      </c>
      <c r="D1692" s="383" t="s">
        <v>123</v>
      </c>
      <c r="E1692" s="384">
        <v>39653</v>
      </c>
      <c r="F1692" s="378">
        <f t="shared" si="131"/>
        <v>9</v>
      </c>
      <c r="G1692" s="378" t="str">
        <f t="shared" si="132"/>
        <v>9 Years</v>
      </c>
      <c r="H1692" s="385" t="s">
        <v>52</v>
      </c>
    </row>
    <row r="1693" spans="1:8">
      <c r="A1693" s="136">
        <f t="shared" si="134"/>
        <v>1689</v>
      </c>
      <c r="B1693" s="136" t="str">
        <f t="shared" si="133"/>
        <v>1689:Cheshunt</v>
      </c>
      <c r="C1693" s="382" t="s">
        <v>554</v>
      </c>
      <c r="D1693" s="383" t="s">
        <v>99</v>
      </c>
      <c r="E1693" s="384">
        <v>39659</v>
      </c>
      <c r="F1693" s="378">
        <f t="shared" si="131"/>
        <v>9</v>
      </c>
      <c r="G1693" s="378" t="str">
        <f t="shared" si="132"/>
        <v>9 Years</v>
      </c>
      <c r="H1693" s="385" t="s">
        <v>52</v>
      </c>
    </row>
    <row r="1694" spans="1:8">
      <c r="A1694" s="136">
        <f t="shared" si="134"/>
        <v>1690</v>
      </c>
      <c r="B1694" s="136" t="str">
        <f t="shared" si="133"/>
        <v>1690:Cheshunt</v>
      </c>
      <c r="C1694" s="382" t="s">
        <v>555</v>
      </c>
      <c r="D1694" s="383" t="s">
        <v>99</v>
      </c>
      <c r="E1694" s="384">
        <v>39664</v>
      </c>
      <c r="F1694" s="378">
        <f t="shared" si="131"/>
        <v>9</v>
      </c>
      <c r="G1694" s="378" t="str">
        <f t="shared" si="132"/>
        <v>9 Years</v>
      </c>
      <c r="H1694" s="385" t="s">
        <v>52</v>
      </c>
    </row>
    <row r="1695" spans="1:8">
      <c r="A1695" s="136">
        <f t="shared" si="134"/>
        <v>1691</v>
      </c>
      <c r="B1695" s="136" t="str">
        <f t="shared" si="133"/>
        <v>1691:Cheshunt</v>
      </c>
      <c r="C1695" s="382" t="s">
        <v>556</v>
      </c>
      <c r="D1695" s="383" t="s">
        <v>99</v>
      </c>
      <c r="E1695" s="384">
        <v>39665</v>
      </c>
      <c r="F1695" s="378">
        <f t="shared" si="131"/>
        <v>9</v>
      </c>
      <c r="G1695" s="378" t="str">
        <f t="shared" si="132"/>
        <v>9 Years</v>
      </c>
      <c r="H1695" s="385" t="s">
        <v>52</v>
      </c>
    </row>
    <row r="1696" spans="1:8">
      <c r="A1696" s="136">
        <f t="shared" si="134"/>
        <v>1692</v>
      </c>
      <c r="B1696" s="136" t="str">
        <f t="shared" si="133"/>
        <v>1692:Cheshunt</v>
      </c>
      <c r="C1696" s="382" t="s">
        <v>557</v>
      </c>
      <c r="D1696" s="383" t="s">
        <v>99</v>
      </c>
      <c r="E1696" s="384">
        <v>39668</v>
      </c>
      <c r="F1696" s="378">
        <f t="shared" si="131"/>
        <v>9</v>
      </c>
      <c r="G1696" s="378" t="str">
        <f t="shared" si="132"/>
        <v>9 Years</v>
      </c>
      <c r="H1696" s="385" t="s">
        <v>52</v>
      </c>
    </row>
    <row r="1697" spans="1:8">
      <c r="A1697" s="136">
        <f t="shared" si="134"/>
        <v>1693</v>
      </c>
      <c r="B1697" s="136" t="str">
        <f t="shared" si="133"/>
        <v>1693:Cheshunt</v>
      </c>
      <c r="C1697" s="382" t="s">
        <v>558</v>
      </c>
      <c r="D1697" s="383" t="s">
        <v>99</v>
      </c>
      <c r="E1697" s="384">
        <v>39689</v>
      </c>
      <c r="F1697" s="378">
        <f t="shared" si="131"/>
        <v>9</v>
      </c>
      <c r="G1697" s="378" t="str">
        <f t="shared" si="132"/>
        <v>9 Years</v>
      </c>
      <c r="H1697" s="385" t="s">
        <v>52</v>
      </c>
    </row>
    <row r="1698" spans="1:8">
      <c r="A1698" s="136">
        <f t="shared" si="134"/>
        <v>1694</v>
      </c>
      <c r="B1698" s="136" t="str">
        <f t="shared" si="133"/>
        <v>1694:Cheshunt</v>
      </c>
      <c r="C1698" s="382" t="s">
        <v>559</v>
      </c>
      <c r="D1698" s="383" t="s">
        <v>99</v>
      </c>
      <c r="E1698" s="384">
        <v>39693</v>
      </c>
      <c r="F1698" s="378">
        <f t="shared" si="131"/>
        <v>9</v>
      </c>
      <c r="G1698" s="378" t="str">
        <f t="shared" si="132"/>
        <v>9 Years</v>
      </c>
      <c r="H1698" s="385" t="s">
        <v>52</v>
      </c>
    </row>
    <row r="1699" spans="1:8">
      <c r="A1699" s="136">
        <f t="shared" si="134"/>
        <v>1695</v>
      </c>
      <c r="B1699" s="136" t="str">
        <f t="shared" si="133"/>
        <v>1695:Cheshunt</v>
      </c>
      <c r="C1699" s="382" t="s">
        <v>560</v>
      </c>
      <c r="D1699" s="383" t="s">
        <v>99</v>
      </c>
      <c r="E1699" s="384">
        <v>39697</v>
      </c>
      <c r="F1699" s="378">
        <f t="shared" si="131"/>
        <v>9</v>
      </c>
      <c r="G1699" s="378" t="str">
        <f t="shared" si="132"/>
        <v>9 Years</v>
      </c>
      <c r="H1699" s="385" t="s">
        <v>52</v>
      </c>
    </row>
    <row r="1700" spans="1:8">
      <c r="A1700" s="136">
        <f t="shared" si="134"/>
        <v>1696</v>
      </c>
      <c r="B1700" s="136" t="str">
        <f t="shared" si="133"/>
        <v>1696:Cheshunt</v>
      </c>
      <c r="C1700" s="382" t="s">
        <v>561</v>
      </c>
      <c r="D1700" s="383" t="s">
        <v>99</v>
      </c>
      <c r="E1700" s="384">
        <v>39708</v>
      </c>
      <c r="F1700" s="378">
        <f t="shared" si="131"/>
        <v>9</v>
      </c>
      <c r="G1700" s="378" t="str">
        <f t="shared" si="132"/>
        <v>9 Years</v>
      </c>
      <c r="H1700" s="385" t="s">
        <v>52</v>
      </c>
    </row>
    <row r="1701" spans="1:8">
      <c r="A1701" s="136">
        <f t="shared" si="134"/>
        <v>1697</v>
      </c>
      <c r="B1701" s="136" t="str">
        <f t="shared" si="133"/>
        <v>1697:Cheshunt</v>
      </c>
      <c r="C1701" s="382" t="s">
        <v>562</v>
      </c>
      <c r="D1701" s="383" t="s">
        <v>123</v>
      </c>
      <c r="E1701" s="384">
        <v>39719</v>
      </c>
      <c r="F1701" s="378">
        <f t="shared" si="131"/>
        <v>9</v>
      </c>
      <c r="G1701" s="378" t="str">
        <f t="shared" si="132"/>
        <v>9 Years</v>
      </c>
      <c r="H1701" s="385" t="s">
        <v>52</v>
      </c>
    </row>
    <row r="1702" spans="1:8">
      <c r="A1702" s="136">
        <f t="shared" si="134"/>
        <v>1698</v>
      </c>
      <c r="B1702" s="136" t="str">
        <f t="shared" si="133"/>
        <v>1698:Cheshunt</v>
      </c>
      <c r="C1702" s="382" t="s">
        <v>563</v>
      </c>
      <c r="D1702" s="383" t="s">
        <v>123</v>
      </c>
      <c r="E1702" s="384">
        <v>39731</v>
      </c>
      <c r="F1702" s="378">
        <f t="shared" si="131"/>
        <v>9</v>
      </c>
      <c r="G1702" s="378" t="str">
        <f t="shared" si="132"/>
        <v>9 Years</v>
      </c>
      <c r="H1702" s="385" t="s">
        <v>52</v>
      </c>
    </row>
    <row r="1703" spans="1:8">
      <c r="A1703" s="136">
        <f t="shared" si="134"/>
        <v>1699</v>
      </c>
      <c r="B1703" s="136" t="str">
        <f t="shared" si="133"/>
        <v>1699:Cheshunt</v>
      </c>
      <c r="C1703" s="382" t="s">
        <v>564</v>
      </c>
      <c r="D1703" s="383" t="s">
        <v>123</v>
      </c>
      <c r="E1703" s="384">
        <v>39744</v>
      </c>
      <c r="F1703" s="378">
        <f t="shared" si="131"/>
        <v>9</v>
      </c>
      <c r="G1703" s="378" t="str">
        <f t="shared" si="132"/>
        <v>9 Years</v>
      </c>
      <c r="H1703" s="385" t="s">
        <v>52</v>
      </c>
    </row>
    <row r="1704" spans="1:8">
      <c r="A1704" s="136">
        <f t="shared" si="134"/>
        <v>1700</v>
      </c>
      <c r="B1704" s="136" t="str">
        <f t="shared" si="133"/>
        <v>1700:Cheshunt</v>
      </c>
      <c r="C1704" s="382" t="s">
        <v>565</v>
      </c>
      <c r="D1704" s="383" t="s">
        <v>99</v>
      </c>
      <c r="E1704" s="384">
        <v>39748</v>
      </c>
      <c r="F1704" s="378">
        <f t="shared" si="131"/>
        <v>9</v>
      </c>
      <c r="G1704" s="378" t="str">
        <f t="shared" si="132"/>
        <v>9 Years</v>
      </c>
      <c r="H1704" s="385" t="s">
        <v>52</v>
      </c>
    </row>
    <row r="1705" spans="1:8">
      <c r="A1705" s="136">
        <f t="shared" si="134"/>
        <v>1701</v>
      </c>
      <c r="B1705" s="136" t="str">
        <f t="shared" si="133"/>
        <v>1701:Cheshunt</v>
      </c>
      <c r="C1705" s="382" t="s">
        <v>566</v>
      </c>
      <c r="D1705" s="383" t="s">
        <v>99</v>
      </c>
      <c r="E1705" s="384">
        <v>39749</v>
      </c>
      <c r="F1705" s="378">
        <f t="shared" si="131"/>
        <v>9</v>
      </c>
      <c r="G1705" s="378" t="str">
        <f t="shared" si="132"/>
        <v>9 Years</v>
      </c>
      <c r="H1705" s="385" t="s">
        <v>52</v>
      </c>
    </row>
    <row r="1706" spans="1:8">
      <c r="A1706" s="136">
        <f t="shared" si="134"/>
        <v>1702</v>
      </c>
      <c r="B1706" s="136" t="str">
        <f t="shared" si="133"/>
        <v>1702:Cheshunt</v>
      </c>
      <c r="C1706" s="382" t="s">
        <v>567</v>
      </c>
      <c r="D1706" s="383" t="s">
        <v>99</v>
      </c>
      <c r="E1706" s="384">
        <v>39772</v>
      </c>
      <c r="F1706" s="378">
        <f t="shared" si="131"/>
        <v>9</v>
      </c>
      <c r="G1706" s="378" t="str">
        <f t="shared" si="132"/>
        <v>9 Years</v>
      </c>
      <c r="H1706" s="385" t="s">
        <v>52</v>
      </c>
    </row>
    <row r="1707" spans="1:8">
      <c r="A1707" s="136">
        <f t="shared" si="134"/>
        <v>1703</v>
      </c>
      <c r="B1707" s="136" t="str">
        <f t="shared" si="133"/>
        <v>1703:Cheshunt</v>
      </c>
      <c r="C1707" s="382" t="s">
        <v>568</v>
      </c>
      <c r="D1707" s="383" t="s">
        <v>99</v>
      </c>
      <c r="E1707" s="384">
        <v>39773</v>
      </c>
      <c r="F1707" s="378">
        <f t="shared" si="131"/>
        <v>9</v>
      </c>
      <c r="G1707" s="378" t="str">
        <f t="shared" si="132"/>
        <v>9 Years</v>
      </c>
      <c r="H1707" s="385" t="s">
        <v>52</v>
      </c>
    </row>
    <row r="1708" spans="1:8">
      <c r="A1708" s="136">
        <f t="shared" si="134"/>
        <v>1704</v>
      </c>
      <c r="B1708" s="136" t="str">
        <f t="shared" si="133"/>
        <v>1704:Cheshunt</v>
      </c>
      <c r="C1708" s="382" t="s">
        <v>569</v>
      </c>
      <c r="D1708" s="383" t="s">
        <v>123</v>
      </c>
      <c r="E1708" s="384">
        <v>39803</v>
      </c>
      <c r="F1708" s="378">
        <f t="shared" si="131"/>
        <v>9</v>
      </c>
      <c r="G1708" s="378" t="str">
        <f t="shared" si="132"/>
        <v>9 Years</v>
      </c>
      <c r="H1708" s="385" t="s">
        <v>52</v>
      </c>
    </row>
    <row r="1709" spans="1:8">
      <c r="A1709" s="136">
        <f t="shared" si="134"/>
        <v>1705</v>
      </c>
      <c r="B1709" s="136" t="str">
        <f t="shared" si="133"/>
        <v>1705:Cheshunt</v>
      </c>
      <c r="C1709" s="382" t="s">
        <v>570</v>
      </c>
      <c r="D1709" s="383" t="s">
        <v>123</v>
      </c>
      <c r="E1709" s="384">
        <v>39813</v>
      </c>
      <c r="F1709" s="378">
        <f t="shared" si="131"/>
        <v>9</v>
      </c>
      <c r="G1709" s="378" t="str">
        <f t="shared" si="132"/>
        <v>9 Years</v>
      </c>
      <c r="H1709" s="385" t="s">
        <v>52</v>
      </c>
    </row>
    <row r="1710" spans="1:8">
      <c r="A1710" s="136">
        <f t="shared" si="134"/>
        <v>1706</v>
      </c>
      <c r="B1710" s="136" t="str">
        <f t="shared" si="133"/>
        <v>1706:Cheshunt</v>
      </c>
      <c r="C1710" s="382" t="s">
        <v>571</v>
      </c>
      <c r="D1710" s="383" t="s">
        <v>99</v>
      </c>
      <c r="E1710" s="384">
        <v>39819</v>
      </c>
      <c r="F1710" s="378">
        <f t="shared" si="131"/>
        <v>9</v>
      </c>
      <c r="G1710" s="378" t="str">
        <f t="shared" si="132"/>
        <v>9 Years</v>
      </c>
      <c r="H1710" s="385" t="s">
        <v>52</v>
      </c>
    </row>
    <row r="1711" spans="1:8">
      <c r="A1711" s="136">
        <f t="shared" si="134"/>
        <v>1707</v>
      </c>
      <c r="B1711" s="136" t="str">
        <f t="shared" si="133"/>
        <v>1707:Cheshunt</v>
      </c>
      <c r="C1711" s="382" t="s">
        <v>572</v>
      </c>
      <c r="D1711" s="383" t="s">
        <v>99</v>
      </c>
      <c r="E1711" s="384">
        <v>39827</v>
      </c>
      <c r="F1711" s="378">
        <f t="shared" si="131"/>
        <v>9</v>
      </c>
      <c r="G1711" s="378" t="str">
        <f t="shared" si="132"/>
        <v>9 Years</v>
      </c>
      <c r="H1711" s="385" t="s">
        <v>52</v>
      </c>
    </row>
    <row r="1712" spans="1:8">
      <c r="A1712" s="136">
        <f t="shared" si="134"/>
        <v>1708</v>
      </c>
      <c r="B1712" s="136" t="str">
        <f t="shared" si="133"/>
        <v>1708:Cheshunt</v>
      </c>
      <c r="C1712" s="382" t="s">
        <v>573</v>
      </c>
      <c r="D1712" s="383" t="s">
        <v>99</v>
      </c>
      <c r="E1712" s="384">
        <v>39839</v>
      </c>
      <c r="F1712" s="378">
        <f t="shared" si="131"/>
        <v>9</v>
      </c>
      <c r="G1712" s="378" t="str">
        <f t="shared" si="132"/>
        <v>9 Years</v>
      </c>
      <c r="H1712" s="385" t="s">
        <v>52</v>
      </c>
    </row>
    <row r="1713" spans="1:8">
      <c r="A1713" s="136">
        <f t="shared" si="134"/>
        <v>1709</v>
      </c>
      <c r="B1713" s="136" t="str">
        <f t="shared" si="133"/>
        <v>1709:Cheshunt</v>
      </c>
      <c r="C1713" s="382" t="s">
        <v>574</v>
      </c>
      <c r="D1713" s="383" t="s">
        <v>123</v>
      </c>
      <c r="E1713" s="384">
        <v>39841</v>
      </c>
      <c r="F1713" s="378">
        <f t="shared" si="131"/>
        <v>9</v>
      </c>
      <c r="G1713" s="378" t="str">
        <f t="shared" si="132"/>
        <v>9 Years</v>
      </c>
      <c r="H1713" s="385" t="s">
        <v>52</v>
      </c>
    </row>
    <row r="1714" spans="1:8">
      <c r="A1714" s="136">
        <f t="shared" si="134"/>
        <v>1710</v>
      </c>
      <c r="B1714" s="136" t="str">
        <f t="shared" si="133"/>
        <v>1710:Cheshunt</v>
      </c>
      <c r="C1714" s="382" t="s">
        <v>575</v>
      </c>
      <c r="D1714" s="383" t="s">
        <v>99</v>
      </c>
      <c r="E1714" s="384">
        <v>39852</v>
      </c>
      <c r="F1714" s="378">
        <f t="shared" si="131"/>
        <v>9</v>
      </c>
      <c r="G1714" s="378" t="str">
        <f t="shared" si="132"/>
        <v>9 Years</v>
      </c>
      <c r="H1714" s="385" t="s">
        <v>52</v>
      </c>
    </row>
    <row r="1715" spans="1:8">
      <c r="A1715" s="136">
        <f t="shared" si="134"/>
        <v>1711</v>
      </c>
      <c r="B1715" s="136" t="str">
        <f t="shared" si="133"/>
        <v>1711:Cheshunt</v>
      </c>
      <c r="C1715" s="382" t="s">
        <v>576</v>
      </c>
      <c r="D1715" s="383" t="s">
        <v>99</v>
      </c>
      <c r="E1715" s="384">
        <v>39889</v>
      </c>
      <c r="F1715" s="378">
        <f t="shared" si="131"/>
        <v>9</v>
      </c>
      <c r="G1715" s="378" t="str">
        <f t="shared" si="132"/>
        <v>9 Years</v>
      </c>
      <c r="H1715" s="385" t="s">
        <v>52</v>
      </c>
    </row>
    <row r="1716" spans="1:8">
      <c r="A1716" s="136">
        <f t="shared" si="134"/>
        <v>1712</v>
      </c>
      <c r="B1716" s="136" t="str">
        <f t="shared" si="133"/>
        <v>1712:Cheshunt</v>
      </c>
      <c r="C1716" s="382" t="s">
        <v>577</v>
      </c>
      <c r="D1716" s="383" t="s">
        <v>123</v>
      </c>
      <c r="E1716" s="384">
        <v>39890</v>
      </c>
      <c r="F1716" s="378">
        <f t="shared" si="131"/>
        <v>9</v>
      </c>
      <c r="G1716" s="378" t="str">
        <f t="shared" si="132"/>
        <v>9 Years</v>
      </c>
      <c r="H1716" s="385" t="s">
        <v>52</v>
      </c>
    </row>
    <row r="1717" spans="1:8">
      <c r="A1717" s="136">
        <f t="shared" si="134"/>
        <v>1713</v>
      </c>
      <c r="B1717" s="136" t="str">
        <f t="shared" si="133"/>
        <v>1713:Cheshunt</v>
      </c>
      <c r="C1717" s="382" t="s">
        <v>578</v>
      </c>
      <c r="D1717" s="383" t="s">
        <v>99</v>
      </c>
      <c r="E1717" s="384">
        <v>39891</v>
      </c>
      <c r="F1717" s="378">
        <f t="shared" si="131"/>
        <v>9</v>
      </c>
      <c r="G1717" s="378" t="str">
        <f t="shared" si="132"/>
        <v>9 Years</v>
      </c>
      <c r="H1717" s="385" t="s">
        <v>52</v>
      </c>
    </row>
    <row r="1718" spans="1:8">
      <c r="A1718" s="136">
        <f t="shared" si="134"/>
        <v>1714</v>
      </c>
      <c r="B1718" s="136" t="str">
        <f t="shared" si="133"/>
        <v>1714:Cheshunt</v>
      </c>
      <c r="C1718" s="382" t="s">
        <v>579</v>
      </c>
      <c r="D1718" s="383" t="s">
        <v>99</v>
      </c>
      <c r="E1718" s="384">
        <v>39898</v>
      </c>
      <c r="F1718" s="378">
        <f t="shared" si="131"/>
        <v>9</v>
      </c>
      <c r="G1718" s="378" t="str">
        <f t="shared" si="132"/>
        <v>9 Years</v>
      </c>
      <c r="H1718" s="385" t="s">
        <v>52</v>
      </c>
    </row>
    <row r="1719" spans="1:8">
      <c r="A1719" s="136">
        <f t="shared" si="134"/>
        <v>1715</v>
      </c>
      <c r="B1719" s="136" t="str">
        <f t="shared" si="133"/>
        <v>1715:Cheshunt</v>
      </c>
      <c r="C1719" s="382" t="s">
        <v>580</v>
      </c>
      <c r="D1719" s="383" t="s">
        <v>99</v>
      </c>
      <c r="E1719" s="384">
        <v>39918</v>
      </c>
      <c r="F1719" s="378">
        <f t="shared" si="131"/>
        <v>9</v>
      </c>
      <c r="G1719" s="378" t="str">
        <f t="shared" si="132"/>
        <v>9 Years</v>
      </c>
      <c r="H1719" s="385" t="s">
        <v>52</v>
      </c>
    </row>
    <row r="1720" spans="1:8">
      <c r="A1720" s="136">
        <f t="shared" si="134"/>
        <v>1716</v>
      </c>
      <c r="B1720" s="136" t="str">
        <f t="shared" si="133"/>
        <v>1716:Cheshunt</v>
      </c>
      <c r="C1720" s="382" t="s">
        <v>581</v>
      </c>
      <c r="D1720" s="383" t="s">
        <v>99</v>
      </c>
      <c r="E1720" s="384">
        <v>39949</v>
      </c>
      <c r="F1720" s="378">
        <f t="shared" si="131"/>
        <v>9</v>
      </c>
      <c r="G1720" s="378" t="str">
        <f t="shared" si="132"/>
        <v>9 Years</v>
      </c>
      <c r="H1720" s="385" t="s">
        <v>52</v>
      </c>
    </row>
    <row r="1721" spans="1:8">
      <c r="A1721" s="136">
        <f t="shared" si="134"/>
        <v>1717</v>
      </c>
      <c r="B1721" s="136" t="str">
        <f t="shared" si="133"/>
        <v>1717:Cheshunt</v>
      </c>
      <c r="C1721" s="382" t="s">
        <v>582</v>
      </c>
      <c r="D1721" s="383" t="s">
        <v>123</v>
      </c>
      <c r="E1721" s="384">
        <v>39960</v>
      </c>
      <c r="F1721" s="378">
        <f t="shared" si="131"/>
        <v>9</v>
      </c>
      <c r="G1721" s="378" t="str">
        <f t="shared" si="132"/>
        <v>9 Years</v>
      </c>
      <c r="H1721" s="385" t="s">
        <v>52</v>
      </c>
    </row>
    <row r="1722" spans="1:8">
      <c r="A1722" s="136">
        <f t="shared" si="134"/>
        <v>1718</v>
      </c>
      <c r="B1722" s="136" t="str">
        <f t="shared" si="133"/>
        <v>1718:Cheshunt</v>
      </c>
      <c r="C1722" s="382" t="s">
        <v>583</v>
      </c>
      <c r="D1722" s="383" t="s">
        <v>99</v>
      </c>
      <c r="E1722" s="384">
        <v>39962</v>
      </c>
      <c r="F1722" s="378">
        <f t="shared" si="131"/>
        <v>9</v>
      </c>
      <c r="G1722" s="378" t="str">
        <f t="shared" si="132"/>
        <v>9 Years</v>
      </c>
      <c r="H1722" s="385" t="s">
        <v>52</v>
      </c>
    </row>
    <row r="1723" spans="1:8">
      <c r="A1723" s="136">
        <f t="shared" si="134"/>
        <v>1719</v>
      </c>
      <c r="B1723" s="136" t="str">
        <f t="shared" si="133"/>
        <v>1719:Cheshunt</v>
      </c>
      <c r="C1723" s="382" t="s">
        <v>584</v>
      </c>
      <c r="D1723" s="383" t="s">
        <v>99</v>
      </c>
      <c r="E1723" s="384">
        <v>39973</v>
      </c>
      <c r="F1723" s="378">
        <f t="shared" si="131"/>
        <v>9</v>
      </c>
      <c r="G1723" s="378" t="str">
        <f t="shared" si="132"/>
        <v>9 Years</v>
      </c>
      <c r="H1723" s="385" t="s">
        <v>52</v>
      </c>
    </row>
    <row r="1724" spans="1:8">
      <c r="A1724" s="136">
        <f t="shared" si="134"/>
        <v>1720</v>
      </c>
      <c r="B1724" s="136" t="str">
        <f t="shared" si="133"/>
        <v>1720:Cheshunt</v>
      </c>
      <c r="C1724" s="382" t="s">
        <v>585</v>
      </c>
      <c r="D1724" s="383" t="s">
        <v>123</v>
      </c>
      <c r="E1724" s="384">
        <v>39975</v>
      </c>
      <c r="F1724" s="378">
        <f t="shared" ref="F1724:F1787" si="135">IF(TRIM(E1724)="",0,IF(AgeAtDate=0,0,IF(E1724=0,0,IF(COUNTBLANK(E1724)=1,"",DATEDIF(E1724,AgeAtDate,"y")))))</f>
        <v>9</v>
      </c>
      <c r="G1724" s="378" t="str">
        <f t="shared" ref="G1724:G1787" si="136">IF(ISBLANK(E1724),"",IF(HSL_Format="Majors",IF(F1724 &lt; 9, "To Young", IF(F1724 &gt; 15, VLOOKUP(99,MajorsAGRev, 2,0),VLOOKUP(F1724,MajorsAGRev, 2,0))), IF(F1724 &lt; 9, "To Young", IF(F1724&gt;12, "To Old", VLOOKUP(F1724,PeanutsAGRev,2,0)))))</f>
        <v>9 Years</v>
      </c>
      <c r="H1724" s="385" t="s">
        <v>52</v>
      </c>
    </row>
    <row r="1725" spans="1:8">
      <c r="A1725" s="136">
        <f t="shared" si="134"/>
        <v>1721</v>
      </c>
      <c r="B1725" s="136" t="str">
        <f t="shared" si="133"/>
        <v>1721:Cheshunt</v>
      </c>
      <c r="C1725" s="382" t="s">
        <v>586</v>
      </c>
      <c r="D1725" s="383" t="s">
        <v>99</v>
      </c>
      <c r="E1725" s="384">
        <v>39980</v>
      </c>
      <c r="F1725" s="378">
        <f t="shared" si="135"/>
        <v>9</v>
      </c>
      <c r="G1725" s="378" t="str">
        <f t="shared" si="136"/>
        <v>9 Years</v>
      </c>
      <c r="H1725" s="385" t="s">
        <v>52</v>
      </c>
    </row>
    <row r="1726" spans="1:8">
      <c r="A1726" s="136">
        <f t="shared" si="134"/>
        <v>1722</v>
      </c>
      <c r="B1726" s="136" t="str">
        <f t="shared" si="133"/>
        <v>1722:Cheshunt</v>
      </c>
      <c r="C1726" s="382" t="s">
        <v>587</v>
      </c>
      <c r="D1726" s="383" t="s">
        <v>99</v>
      </c>
      <c r="E1726" s="384">
        <v>39982</v>
      </c>
      <c r="F1726" s="378">
        <f t="shared" si="135"/>
        <v>9</v>
      </c>
      <c r="G1726" s="378" t="str">
        <f t="shared" si="136"/>
        <v>9 Years</v>
      </c>
      <c r="H1726" s="385" t="s">
        <v>52</v>
      </c>
    </row>
    <row r="1727" spans="1:8">
      <c r="A1727" s="136">
        <f t="shared" si="134"/>
        <v>1723</v>
      </c>
      <c r="B1727" s="136" t="str">
        <f t="shared" si="133"/>
        <v>1723:Cheshunt</v>
      </c>
      <c r="C1727" s="382" t="s">
        <v>588</v>
      </c>
      <c r="D1727" s="383" t="s">
        <v>99</v>
      </c>
      <c r="E1727" s="384">
        <v>39985</v>
      </c>
      <c r="F1727" s="378">
        <f t="shared" si="135"/>
        <v>9</v>
      </c>
      <c r="G1727" s="378" t="str">
        <f t="shared" si="136"/>
        <v>9 Years</v>
      </c>
      <c r="H1727" s="385" t="s">
        <v>52</v>
      </c>
    </row>
    <row r="1728" spans="1:8">
      <c r="A1728" s="136">
        <f t="shared" si="134"/>
        <v>1724</v>
      </c>
      <c r="B1728" s="136" t="str">
        <f t="shared" si="133"/>
        <v>1724:Cheshunt</v>
      </c>
      <c r="C1728" s="382" t="s">
        <v>589</v>
      </c>
      <c r="D1728" s="383" t="s">
        <v>123</v>
      </c>
      <c r="E1728" s="384">
        <v>39987</v>
      </c>
      <c r="F1728" s="378">
        <f t="shared" si="135"/>
        <v>9</v>
      </c>
      <c r="G1728" s="378" t="str">
        <f t="shared" si="136"/>
        <v>9 Years</v>
      </c>
      <c r="H1728" s="385" t="s">
        <v>52</v>
      </c>
    </row>
    <row r="1729" spans="1:8">
      <c r="A1729" s="136">
        <f t="shared" si="134"/>
        <v>1725</v>
      </c>
      <c r="B1729" s="136" t="str">
        <f t="shared" si="133"/>
        <v>1725:Cheshunt</v>
      </c>
      <c r="C1729" s="382" t="s">
        <v>590</v>
      </c>
      <c r="D1729" s="383" t="s">
        <v>99</v>
      </c>
      <c r="E1729" s="384">
        <v>39991</v>
      </c>
      <c r="F1729" s="378">
        <f t="shared" si="135"/>
        <v>9</v>
      </c>
      <c r="G1729" s="378" t="str">
        <f t="shared" si="136"/>
        <v>9 Years</v>
      </c>
      <c r="H1729" s="385" t="s">
        <v>52</v>
      </c>
    </row>
    <row r="1730" spans="1:8">
      <c r="A1730" s="136">
        <f t="shared" si="134"/>
        <v>1726</v>
      </c>
      <c r="B1730" s="136" t="str">
        <f t="shared" si="133"/>
        <v>1726:Cheshunt</v>
      </c>
      <c r="C1730" s="382" t="s">
        <v>2195</v>
      </c>
      <c r="D1730" s="383" t="s">
        <v>123</v>
      </c>
      <c r="E1730" s="384">
        <v>39782</v>
      </c>
      <c r="F1730" s="378">
        <f t="shared" si="135"/>
        <v>9</v>
      </c>
      <c r="G1730" s="378" t="str">
        <f t="shared" si="136"/>
        <v>9 Years</v>
      </c>
      <c r="H1730" s="385" t="s">
        <v>52</v>
      </c>
    </row>
    <row r="1731" spans="1:8">
      <c r="A1731" s="136">
        <f t="shared" si="134"/>
        <v>1727</v>
      </c>
      <c r="B1731" s="136" t="str">
        <f t="shared" si="133"/>
        <v>1727:Cheshunt</v>
      </c>
      <c r="C1731" s="382" t="s">
        <v>2196</v>
      </c>
      <c r="D1731" s="383" t="s">
        <v>123</v>
      </c>
      <c r="E1731" s="384">
        <v>39663</v>
      </c>
      <c r="F1731" s="378">
        <f t="shared" si="135"/>
        <v>9</v>
      </c>
      <c r="G1731" s="378" t="str">
        <f t="shared" si="136"/>
        <v>9 Years</v>
      </c>
      <c r="H1731" s="385" t="s">
        <v>52</v>
      </c>
    </row>
    <row r="1732" spans="1:8">
      <c r="A1732" s="136">
        <f t="shared" si="134"/>
        <v>1728</v>
      </c>
      <c r="B1732" s="136" t="str">
        <f t="shared" si="133"/>
        <v>1728:Harpenden</v>
      </c>
      <c r="C1732" s="382" t="s">
        <v>591</v>
      </c>
      <c r="D1732" s="383" t="s">
        <v>99</v>
      </c>
      <c r="E1732" s="384">
        <v>38539</v>
      </c>
      <c r="F1732" s="378">
        <f t="shared" si="135"/>
        <v>12</v>
      </c>
      <c r="G1732" s="378" t="str">
        <f t="shared" si="136"/>
        <v>Under 13s</v>
      </c>
      <c r="H1732" s="385" t="s">
        <v>54</v>
      </c>
    </row>
    <row r="1733" spans="1:8">
      <c r="A1733" s="136">
        <f t="shared" si="134"/>
        <v>1729</v>
      </c>
      <c r="B1733" s="136" t="str">
        <f t="shared" si="133"/>
        <v>1729:Harpenden</v>
      </c>
      <c r="C1733" s="382" t="s">
        <v>592</v>
      </c>
      <c r="D1733" s="383" t="s">
        <v>99</v>
      </c>
      <c r="E1733" s="384">
        <v>38549</v>
      </c>
      <c r="F1733" s="378">
        <f t="shared" si="135"/>
        <v>12</v>
      </c>
      <c r="G1733" s="378" t="str">
        <f t="shared" si="136"/>
        <v>Under 13s</v>
      </c>
      <c r="H1733" s="385" t="s">
        <v>54</v>
      </c>
    </row>
    <row r="1734" spans="1:8">
      <c r="A1734" s="136">
        <f t="shared" si="134"/>
        <v>1730</v>
      </c>
      <c r="B1734" s="136" t="str">
        <f t="shared" si="133"/>
        <v>1730:Harpenden</v>
      </c>
      <c r="C1734" s="382" t="s">
        <v>593</v>
      </c>
      <c r="D1734" s="383" t="s">
        <v>99</v>
      </c>
      <c r="E1734" s="384">
        <v>38571</v>
      </c>
      <c r="F1734" s="378">
        <f t="shared" si="135"/>
        <v>12</v>
      </c>
      <c r="G1734" s="378" t="str">
        <f t="shared" si="136"/>
        <v>Under 13s</v>
      </c>
      <c r="H1734" s="385" t="s">
        <v>54</v>
      </c>
    </row>
    <row r="1735" spans="1:8">
      <c r="A1735" s="136">
        <f t="shared" si="134"/>
        <v>1731</v>
      </c>
      <c r="B1735" s="136" t="str">
        <f t="shared" si="133"/>
        <v>1731:Harpenden</v>
      </c>
      <c r="C1735" s="382" t="s">
        <v>594</v>
      </c>
      <c r="D1735" s="383" t="s">
        <v>123</v>
      </c>
      <c r="E1735" s="384">
        <v>38603</v>
      </c>
      <c r="F1735" s="378">
        <f t="shared" si="135"/>
        <v>12</v>
      </c>
      <c r="G1735" s="378" t="str">
        <f t="shared" si="136"/>
        <v>Under 13s</v>
      </c>
      <c r="H1735" s="385" t="s">
        <v>54</v>
      </c>
    </row>
    <row r="1736" spans="1:8">
      <c r="A1736" s="136">
        <f t="shared" si="134"/>
        <v>1732</v>
      </c>
      <c r="B1736" s="136" t="str">
        <f t="shared" si="133"/>
        <v>1732:Harpenden</v>
      </c>
      <c r="C1736" s="382" t="s">
        <v>595</v>
      </c>
      <c r="D1736" s="383" t="s">
        <v>99</v>
      </c>
      <c r="E1736" s="384">
        <v>38604</v>
      </c>
      <c r="F1736" s="378">
        <f t="shared" si="135"/>
        <v>12</v>
      </c>
      <c r="G1736" s="378" t="str">
        <f t="shared" si="136"/>
        <v>Under 13s</v>
      </c>
      <c r="H1736" s="385" t="s">
        <v>54</v>
      </c>
    </row>
    <row r="1737" spans="1:8">
      <c r="A1737" s="136">
        <f t="shared" si="134"/>
        <v>1733</v>
      </c>
      <c r="B1737" s="136" t="str">
        <f t="shared" si="133"/>
        <v>1733:Harpenden</v>
      </c>
      <c r="C1737" s="382" t="s">
        <v>596</v>
      </c>
      <c r="D1737" s="383" t="s">
        <v>123</v>
      </c>
      <c r="E1737" s="384">
        <v>38606</v>
      </c>
      <c r="F1737" s="378">
        <f t="shared" si="135"/>
        <v>12</v>
      </c>
      <c r="G1737" s="378" t="str">
        <f t="shared" si="136"/>
        <v>Under 13s</v>
      </c>
      <c r="H1737" s="385" t="s">
        <v>54</v>
      </c>
    </row>
    <row r="1738" spans="1:8">
      <c r="A1738" s="136">
        <f t="shared" si="134"/>
        <v>1734</v>
      </c>
      <c r="B1738" s="136" t="str">
        <f t="shared" ref="B1738:B1801" si="137">TEXT(A1738, "#0") &amp; ":" &amp; TRIM(H1738)</f>
        <v>1734:Harpenden</v>
      </c>
      <c r="C1738" s="382" t="s">
        <v>597</v>
      </c>
      <c r="D1738" s="383" t="s">
        <v>99</v>
      </c>
      <c r="E1738" s="384">
        <v>38618</v>
      </c>
      <c r="F1738" s="378">
        <f t="shared" si="135"/>
        <v>12</v>
      </c>
      <c r="G1738" s="378" t="str">
        <f t="shared" si="136"/>
        <v>Under 13s</v>
      </c>
      <c r="H1738" s="385" t="s">
        <v>54</v>
      </c>
    </row>
    <row r="1739" spans="1:8">
      <c r="A1739" s="136">
        <f t="shared" ref="A1739:A1802" si="138">A1738+1</f>
        <v>1735</v>
      </c>
      <c r="B1739" s="136" t="str">
        <f t="shared" si="137"/>
        <v>1735:Harpenden</v>
      </c>
      <c r="C1739" s="382" t="s">
        <v>598</v>
      </c>
      <c r="D1739" s="383" t="s">
        <v>99</v>
      </c>
      <c r="E1739" s="384">
        <v>38619</v>
      </c>
      <c r="F1739" s="378">
        <f t="shared" si="135"/>
        <v>12</v>
      </c>
      <c r="G1739" s="378" t="str">
        <f t="shared" si="136"/>
        <v>Under 13s</v>
      </c>
      <c r="H1739" s="385" t="s">
        <v>54</v>
      </c>
    </row>
    <row r="1740" spans="1:8">
      <c r="A1740" s="136">
        <f t="shared" si="138"/>
        <v>1736</v>
      </c>
      <c r="B1740" s="136" t="str">
        <f t="shared" si="137"/>
        <v>1736:Harpenden</v>
      </c>
      <c r="C1740" s="382" t="s">
        <v>599</v>
      </c>
      <c r="D1740" s="383" t="s">
        <v>99</v>
      </c>
      <c r="E1740" s="384">
        <v>38622</v>
      </c>
      <c r="F1740" s="378">
        <f t="shared" si="135"/>
        <v>12</v>
      </c>
      <c r="G1740" s="378" t="str">
        <f t="shared" si="136"/>
        <v>Under 13s</v>
      </c>
      <c r="H1740" s="385" t="s">
        <v>54</v>
      </c>
    </row>
    <row r="1741" spans="1:8">
      <c r="A1741" s="136">
        <f t="shared" si="138"/>
        <v>1737</v>
      </c>
      <c r="B1741" s="136" t="str">
        <f t="shared" si="137"/>
        <v>1737:Harpenden</v>
      </c>
      <c r="C1741" s="382" t="s">
        <v>600</v>
      </c>
      <c r="D1741" s="383" t="s">
        <v>123</v>
      </c>
      <c r="E1741" s="384">
        <v>38645</v>
      </c>
      <c r="F1741" s="378">
        <f t="shared" si="135"/>
        <v>12</v>
      </c>
      <c r="G1741" s="378" t="str">
        <f t="shared" si="136"/>
        <v>Under 13s</v>
      </c>
      <c r="H1741" s="385" t="s">
        <v>54</v>
      </c>
    </row>
    <row r="1742" spans="1:8">
      <c r="A1742" s="136">
        <f t="shared" si="138"/>
        <v>1738</v>
      </c>
      <c r="B1742" s="136" t="str">
        <f t="shared" si="137"/>
        <v>1738:Harpenden</v>
      </c>
      <c r="C1742" s="382" t="s">
        <v>601</v>
      </c>
      <c r="D1742" s="383" t="s">
        <v>99</v>
      </c>
      <c r="E1742" s="384">
        <v>38649</v>
      </c>
      <c r="F1742" s="378">
        <f t="shared" si="135"/>
        <v>12</v>
      </c>
      <c r="G1742" s="378" t="str">
        <f t="shared" si="136"/>
        <v>Under 13s</v>
      </c>
      <c r="H1742" s="385" t="s">
        <v>54</v>
      </c>
    </row>
    <row r="1743" spans="1:8">
      <c r="A1743" s="136">
        <f t="shared" si="138"/>
        <v>1739</v>
      </c>
      <c r="B1743" s="136" t="str">
        <f t="shared" si="137"/>
        <v>1739:Harpenden</v>
      </c>
      <c r="C1743" s="382" t="s">
        <v>602</v>
      </c>
      <c r="D1743" s="383" t="s">
        <v>99</v>
      </c>
      <c r="E1743" s="384">
        <v>38673</v>
      </c>
      <c r="F1743" s="378">
        <f t="shared" si="135"/>
        <v>12</v>
      </c>
      <c r="G1743" s="378" t="str">
        <f t="shared" si="136"/>
        <v>Under 13s</v>
      </c>
      <c r="H1743" s="385" t="s">
        <v>54</v>
      </c>
    </row>
    <row r="1744" spans="1:8">
      <c r="A1744" s="136">
        <f t="shared" si="138"/>
        <v>1740</v>
      </c>
      <c r="B1744" s="136" t="str">
        <f t="shared" si="137"/>
        <v>1740:Harpenden</v>
      </c>
      <c r="C1744" s="382" t="s">
        <v>603</v>
      </c>
      <c r="D1744" s="383" t="s">
        <v>123</v>
      </c>
      <c r="E1744" s="384">
        <v>38693</v>
      </c>
      <c r="F1744" s="378">
        <f t="shared" si="135"/>
        <v>12</v>
      </c>
      <c r="G1744" s="378" t="str">
        <f t="shared" si="136"/>
        <v>Under 13s</v>
      </c>
      <c r="H1744" s="385" t="s">
        <v>54</v>
      </c>
    </row>
    <row r="1745" spans="1:8">
      <c r="A1745" s="136">
        <f t="shared" si="138"/>
        <v>1741</v>
      </c>
      <c r="B1745" s="136" t="str">
        <f t="shared" si="137"/>
        <v>1741:Harpenden</v>
      </c>
      <c r="C1745" s="382" t="s">
        <v>604</v>
      </c>
      <c r="D1745" s="383" t="s">
        <v>99</v>
      </c>
      <c r="E1745" s="384">
        <v>38758</v>
      </c>
      <c r="F1745" s="378">
        <f t="shared" si="135"/>
        <v>12</v>
      </c>
      <c r="G1745" s="378" t="str">
        <f t="shared" si="136"/>
        <v>Under 13s</v>
      </c>
      <c r="H1745" s="385" t="s">
        <v>54</v>
      </c>
    </row>
    <row r="1746" spans="1:8">
      <c r="A1746" s="136">
        <f t="shared" si="138"/>
        <v>1742</v>
      </c>
      <c r="B1746" s="136" t="str">
        <f t="shared" si="137"/>
        <v>1742:Harpenden</v>
      </c>
      <c r="C1746" s="382" t="s">
        <v>605</v>
      </c>
      <c r="D1746" s="383" t="s">
        <v>123</v>
      </c>
      <c r="E1746" s="384">
        <v>38768</v>
      </c>
      <c r="F1746" s="378">
        <f t="shared" si="135"/>
        <v>12</v>
      </c>
      <c r="G1746" s="378" t="str">
        <f t="shared" si="136"/>
        <v>Under 13s</v>
      </c>
      <c r="H1746" s="385" t="s">
        <v>54</v>
      </c>
    </row>
    <row r="1747" spans="1:8">
      <c r="A1747" s="136">
        <f t="shared" si="138"/>
        <v>1743</v>
      </c>
      <c r="B1747" s="136" t="str">
        <f t="shared" si="137"/>
        <v>1743:Harpenden</v>
      </c>
      <c r="C1747" s="382" t="s">
        <v>606</v>
      </c>
      <c r="D1747" s="383" t="s">
        <v>123</v>
      </c>
      <c r="E1747" s="384">
        <v>38777</v>
      </c>
      <c r="F1747" s="378">
        <f t="shared" si="135"/>
        <v>12</v>
      </c>
      <c r="G1747" s="378" t="str">
        <f t="shared" si="136"/>
        <v>Under 13s</v>
      </c>
      <c r="H1747" s="385" t="s">
        <v>54</v>
      </c>
    </row>
    <row r="1748" spans="1:8">
      <c r="A1748" s="136">
        <f t="shared" si="138"/>
        <v>1744</v>
      </c>
      <c r="B1748" s="136" t="str">
        <f t="shared" si="137"/>
        <v>1744:Harpenden</v>
      </c>
      <c r="C1748" s="382" t="s">
        <v>607</v>
      </c>
      <c r="D1748" s="383" t="s">
        <v>99</v>
      </c>
      <c r="E1748" s="384">
        <v>38778</v>
      </c>
      <c r="F1748" s="378">
        <f t="shared" si="135"/>
        <v>12</v>
      </c>
      <c r="G1748" s="378" t="str">
        <f t="shared" si="136"/>
        <v>Under 13s</v>
      </c>
      <c r="H1748" s="385" t="s">
        <v>54</v>
      </c>
    </row>
    <row r="1749" spans="1:8">
      <c r="A1749" s="136">
        <f t="shared" si="138"/>
        <v>1745</v>
      </c>
      <c r="B1749" s="136" t="str">
        <f t="shared" si="137"/>
        <v>1745:Harpenden</v>
      </c>
      <c r="C1749" s="382" t="s">
        <v>608</v>
      </c>
      <c r="D1749" s="383" t="s">
        <v>123</v>
      </c>
      <c r="E1749" s="384">
        <v>38810</v>
      </c>
      <c r="F1749" s="378">
        <f t="shared" si="135"/>
        <v>12</v>
      </c>
      <c r="G1749" s="378" t="str">
        <f t="shared" si="136"/>
        <v>Under 13s</v>
      </c>
      <c r="H1749" s="385" t="s">
        <v>54</v>
      </c>
    </row>
    <row r="1750" spans="1:8">
      <c r="A1750" s="136">
        <f t="shared" si="138"/>
        <v>1746</v>
      </c>
      <c r="B1750" s="136" t="str">
        <f t="shared" si="137"/>
        <v>1746:Harpenden</v>
      </c>
      <c r="C1750" s="382" t="s">
        <v>609</v>
      </c>
      <c r="D1750" s="383" t="s">
        <v>99</v>
      </c>
      <c r="E1750" s="384">
        <v>38854</v>
      </c>
      <c r="F1750" s="378">
        <f t="shared" si="135"/>
        <v>12</v>
      </c>
      <c r="G1750" s="378" t="str">
        <f t="shared" si="136"/>
        <v>Under 13s</v>
      </c>
      <c r="H1750" s="385" t="s">
        <v>54</v>
      </c>
    </row>
    <row r="1751" spans="1:8">
      <c r="A1751" s="136">
        <f t="shared" si="138"/>
        <v>1747</v>
      </c>
      <c r="B1751" s="136" t="str">
        <f t="shared" si="137"/>
        <v>1747:Harpenden</v>
      </c>
      <c r="C1751" s="382" t="s">
        <v>610</v>
      </c>
      <c r="D1751" s="383" t="s">
        <v>99</v>
      </c>
      <c r="E1751" s="384">
        <v>38877</v>
      </c>
      <c r="F1751" s="378">
        <f t="shared" si="135"/>
        <v>12</v>
      </c>
      <c r="G1751" s="378" t="str">
        <f t="shared" si="136"/>
        <v>Under 13s</v>
      </c>
      <c r="H1751" s="385" t="s">
        <v>54</v>
      </c>
    </row>
    <row r="1752" spans="1:8">
      <c r="A1752" s="136">
        <f t="shared" si="138"/>
        <v>1748</v>
      </c>
      <c r="B1752" s="136" t="str">
        <f t="shared" si="137"/>
        <v>1748:Harpenden</v>
      </c>
      <c r="C1752" s="382" t="s">
        <v>611</v>
      </c>
      <c r="D1752" s="383" t="s">
        <v>99</v>
      </c>
      <c r="E1752" s="384">
        <v>38886</v>
      </c>
      <c r="F1752" s="378">
        <f t="shared" si="135"/>
        <v>12</v>
      </c>
      <c r="G1752" s="378" t="str">
        <f t="shared" si="136"/>
        <v>Under 13s</v>
      </c>
      <c r="H1752" s="385" t="s">
        <v>54</v>
      </c>
    </row>
    <row r="1753" spans="1:8">
      <c r="A1753" s="136">
        <f t="shared" si="138"/>
        <v>1749</v>
      </c>
      <c r="B1753" s="136" t="str">
        <f t="shared" si="137"/>
        <v>1749:Harpenden</v>
      </c>
      <c r="C1753" s="382" t="s">
        <v>612</v>
      </c>
      <c r="D1753" s="383" t="s">
        <v>123</v>
      </c>
      <c r="E1753" s="384">
        <v>38893</v>
      </c>
      <c r="F1753" s="378">
        <f t="shared" si="135"/>
        <v>12</v>
      </c>
      <c r="G1753" s="378" t="str">
        <f t="shared" si="136"/>
        <v>Under 13s</v>
      </c>
      <c r="H1753" s="385" t="s">
        <v>54</v>
      </c>
    </row>
    <row r="1754" spans="1:8">
      <c r="A1754" s="136">
        <f t="shared" si="138"/>
        <v>1750</v>
      </c>
      <c r="B1754" s="136" t="str">
        <f t="shared" si="137"/>
        <v>1750:Harpenden</v>
      </c>
      <c r="C1754" s="382" t="s">
        <v>613</v>
      </c>
      <c r="D1754" s="383" t="s">
        <v>123</v>
      </c>
      <c r="E1754" s="384">
        <v>38894</v>
      </c>
      <c r="F1754" s="378">
        <f t="shared" si="135"/>
        <v>12</v>
      </c>
      <c r="G1754" s="378" t="str">
        <f t="shared" si="136"/>
        <v>Under 13s</v>
      </c>
      <c r="H1754" s="385" t="s">
        <v>54</v>
      </c>
    </row>
    <row r="1755" spans="1:8">
      <c r="A1755" s="136">
        <f t="shared" si="138"/>
        <v>1751</v>
      </c>
      <c r="B1755" s="136" t="str">
        <f t="shared" si="137"/>
        <v>1751:Harpenden</v>
      </c>
      <c r="C1755" s="382" t="s">
        <v>614</v>
      </c>
      <c r="D1755" s="383" t="s">
        <v>123</v>
      </c>
      <c r="E1755" s="384">
        <v>38896</v>
      </c>
      <c r="F1755" s="378">
        <f t="shared" si="135"/>
        <v>12</v>
      </c>
      <c r="G1755" s="378" t="str">
        <f t="shared" si="136"/>
        <v>Under 13s</v>
      </c>
      <c r="H1755" s="385" t="s">
        <v>54</v>
      </c>
    </row>
    <row r="1756" spans="1:8">
      <c r="A1756" s="136">
        <f t="shared" si="138"/>
        <v>1752</v>
      </c>
      <c r="B1756" s="136" t="str">
        <f t="shared" si="137"/>
        <v>1752:Harpenden</v>
      </c>
      <c r="C1756" s="382" t="s">
        <v>615</v>
      </c>
      <c r="D1756" s="383" t="s">
        <v>99</v>
      </c>
      <c r="E1756" s="384">
        <v>38931</v>
      </c>
      <c r="F1756" s="378">
        <f t="shared" si="135"/>
        <v>11</v>
      </c>
      <c r="G1756" s="378" t="str">
        <f t="shared" si="136"/>
        <v>Under 12s</v>
      </c>
      <c r="H1756" s="385" t="s">
        <v>54</v>
      </c>
    </row>
    <row r="1757" spans="1:8">
      <c r="A1757" s="136">
        <f t="shared" si="138"/>
        <v>1753</v>
      </c>
      <c r="B1757" s="136" t="str">
        <f t="shared" si="137"/>
        <v>1753:Harpenden</v>
      </c>
      <c r="C1757" s="382" t="s">
        <v>616</v>
      </c>
      <c r="D1757" s="383" t="s">
        <v>123</v>
      </c>
      <c r="E1757" s="384">
        <v>38948</v>
      </c>
      <c r="F1757" s="378">
        <f t="shared" si="135"/>
        <v>11</v>
      </c>
      <c r="G1757" s="378" t="str">
        <f t="shared" si="136"/>
        <v>Under 12s</v>
      </c>
      <c r="H1757" s="385" t="s">
        <v>54</v>
      </c>
    </row>
    <row r="1758" spans="1:8">
      <c r="A1758" s="136">
        <f t="shared" si="138"/>
        <v>1754</v>
      </c>
      <c r="B1758" s="136" t="str">
        <f t="shared" si="137"/>
        <v>1754:Harpenden</v>
      </c>
      <c r="C1758" s="382" t="s">
        <v>617</v>
      </c>
      <c r="D1758" s="383" t="s">
        <v>123</v>
      </c>
      <c r="E1758" s="384">
        <v>38966</v>
      </c>
      <c r="F1758" s="378">
        <f t="shared" si="135"/>
        <v>11</v>
      </c>
      <c r="G1758" s="378" t="str">
        <f t="shared" si="136"/>
        <v>Under 12s</v>
      </c>
      <c r="H1758" s="385" t="s">
        <v>54</v>
      </c>
    </row>
    <row r="1759" spans="1:8">
      <c r="A1759" s="136">
        <f t="shared" si="138"/>
        <v>1755</v>
      </c>
      <c r="B1759" s="136" t="str">
        <f t="shared" si="137"/>
        <v>1755:Harpenden</v>
      </c>
      <c r="C1759" s="382" t="s">
        <v>618</v>
      </c>
      <c r="D1759" s="383" t="s">
        <v>99</v>
      </c>
      <c r="E1759" s="384">
        <v>38971</v>
      </c>
      <c r="F1759" s="378">
        <f t="shared" si="135"/>
        <v>11</v>
      </c>
      <c r="G1759" s="378" t="str">
        <f t="shared" si="136"/>
        <v>Under 12s</v>
      </c>
      <c r="H1759" s="385" t="s">
        <v>54</v>
      </c>
    </row>
    <row r="1760" spans="1:8">
      <c r="A1760" s="136">
        <f t="shared" si="138"/>
        <v>1756</v>
      </c>
      <c r="B1760" s="136" t="str">
        <f t="shared" si="137"/>
        <v>1756:Harpenden</v>
      </c>
      <c r="C1760" s="382" t="s">
        <v>619</v>
      </c>
      <c r="D1760" s="383" t="s">
        <v>123</v>
      </c>
      <c r="E1760" s="384">
        <v>38972</v>
      </c>
      <c r="F1760" s="378">
        <f t="shared" si="135"/>
        <v>11</v>
      </c>
      <c r="G1760" s="378" t="str">
        <f t="shared" si="136"/>
        <v>Under 12s</v>
      </c>
      <c r="H1760" s="385" t="s">
        <v>54</v>
      </c>
    </row>
    <row r="1761" spans="1:8">
      <c r="A1761" s="136">
        <f t="shared" si="138"/>
        <v>1757</v>
      </c>
      <c r="B1761" s="136" t="str">
        <f t="shared" si="137"/>
        <v>1757:Harpenden</v>
      </c>
      <c r="C1761" s="382" t="s">
        <v>620</v>
      </c>
      <c r="D1761" s="383" t="s">
        <v>123</v>
      </c>
      <c r="E1761" s="384">
        <v>38978</v>
      </c>
      <c r="F1761" s="378">
        <f t="shared" si="135"/>
        <v>11</v>
      </c>
      <c r="G1761" s="378" t="str">
        <f t="shared" si="136"/>
        <v>Under 12s</v>
      </c>
      <c r="H1761" s="385" t="s">
        <v>54</v>
      </c>
    </row>
    <row r="1762" spans="1:8">
      <c r="A1762" s="136">
        <f t="shared" si="138"/>
        <v>1758</v>
      </c>
      <c r="B1762" s="136" t="str">
        <f t="shared" si="137"/>
        <v>1758:Harpenden</v>
      </c>
      <c r="C1762" s="382" t="s">
        <v>621</v>
      </c>
      <c r="D1762" s="383" t="s">
        <v>99</v>
      </c>
      <c r="E1762" s="384">
        <v>38982</v>
      </c>
      <c r="F1762" s="378">
        <f t="shared" si="135"/>
        <v>11</v>
      </c>
      <c r="G1762" s="378" t="str">
        <f t="shared" si="136"/>
        <v>Under 12s</v>
      </c>
      <c r="H1762" s="385" t="s">
        <v>54</v>
      </c>
    </row>
    <row r="1763" spans="1:8">
      <c r="A1763" s="136">
        <f t="shared" si="138"/>
        <v>1759</v>
      </c>
      <c r="B1763" s="136" t="str">
        <f t="shared" si="137"/>
        <v>1759:Harpenden</v>
      </c>
      <c r="C1763" s="382" t="s">
        <v>622</v>
      </c>
      <c r="D1763" s="383" t="s">
        <v>99</v>
      </c>
      <c r="E1763" s="384">
        <v>38990</v>
      </c>
      <c r="F1763" s="378">
        <f t="shared" si="135"/>
        <v>11</v>
      </c>
      <c r="G1763" s="378" t="str">
        <f t="shared" si="136"/>
        <v>Under 12s</v>
      </c>
      <c r="H1763" s="385" t="s">
        <v>54</v>
      </c>
    </row>
    <row r="1764" spans="1:8">
      <c r="A1764" s="136">
        <f t="shared" si="138"/>
        <v>1760</v>
      </c>
      <c r="B1764" s="136" t="str">
        <f t="shared" si="137"/>
        <v>1760:Harpenden</v>
      </c>
      <c r="C1764" s="382" t="s">
        <v>623</v>
      </c>
      <c r="D1764" s="383" t="s">
        <v>123</v>
      </c>
      <c r="E1764" s="384">
        <v>39011</v>
      </c>
      <c r="F1764" s="378">
        <f t="shared" si="135"/>
        <v>11</v>
      </c>
      <c r="G1764" s="378" t="str">
        <f t="shared" si="136"/>
        <v>Under 12s</v>
      </c>
      <c r="H1764" s="385" t="s">
        <v>54</v>
      </c>
    </row>
    <row r="1765" spans="1:8">
      <c r="A1765" s="136">
        <f t="shared" si="138"/>
        <v>1761</v>
      </c>
      <c r="B1765" s="136" t="str">
        <f t="shared" si="137"/>
        <v>1761:Harpenden</v>
      </c>
      <c r="C1765" s="382" t="s">
        <v>624</v>
      </c>
      <c r="D1765" s="383" t="s">
        <v>123</v>
      </c>
      <c r="E1765" s="384">
        <v>39030</v>
      </c>
      <c r="F1765" s="378">
        <f t="shared" si="135"/>
        <v>11</v>
      </c>
      <c r="G1765" s="378" t="str">
        <f t="shared" si="136"/>
        <v>Under 12s</v>
      </c>
      <c r="H1765" s="385" t="s">
        <v>54</v>
      </c>
    </row>
    <row r="1766" spans="1:8">
      <c r="A1766" s="136">
        <f t="shared" si="138"/>
        <v>1762</v>
      </c>
      <c r="B1766" s="136" t="str">
        <f t="shared" si="137"/>
        <v>1762:Harpenden</v>
      </c>
      <c r="C1766" s="382" t="s">
        <v>625</v>
      </c>
      <c r="D1766" s="383" t="s">
        <v>123</v>
      </c>
      <c r="E1766" s="384">
        <v>39050</v>
      </c>
      <c r="F1766" s="378">
        <f t="shared" si="135"/>
        <v>11</v>
      </c>
      <c r="G1766" s="378" t="str">
        <f t="shared" si="136"/>
        <v>Under 12s</v>
      </c>
      <c r="H1766" s="385" t="s">
        <v>54</v>
      </c>
    </row>
    <row r="1767" spans="1:8">
      <c r="A1767" s="136">
        <f t="shared" si="138"/>
        <v>1763</v>
      </c>
      <c r="B1767" s="136" t="str">
        <f t="shared" si="137"/>
        <v>1763:Harpenden</v>
      </c>
      <c r="C1767" s="382" t="s">
        <v>626</v>
      </c>
      <c r="D1767" s="383" t="s">
        <v>99</v>
      </c>
      <c r="E1767" s="384">
        <v>39110</v>
      </c>
      <c r="F1767" s="378">
        <f t="shared" si="135"/>
        <v>11</v>
      </c>
      <c r="G1767" s="378" t="str">
        <f t="shared" si="136"/>
        <v>Under 12s</v>
      </c>
      <c r="H1767" s="385" t="s">
        <v>54</v>
      </c>
    </row>
    <row r="1768" spans="1:8">
      <c r="A1768" s="136">
        <f t="shared" si="138"/>
        <v>1764</v>
      </c>
      <c r="B1768" s="136" t="str">
        <f t="shared" si="137"/>
        <v>1764:Harpenden</v>
      </c>
      <c r="C1768" s="382" t="s">
        <v>627</v>
      </c>
      <c r="D1768" s="383" t="s">
        <v>123</v>
      </c>
      <c r="E1768" s="384">
        <v>39132</v>
      </c>
      <c r="F1768" s="378">
        <f t="shared" si="135"/>
        <v>11</v>
      </c>
      <c r="G1768" s="378" t="str">
        <f t="shared" si="136"/>
        <v>Under 12s</v>
      </c>
      <c r="H1768" s="385" t="s">
        <v>54</v>
      </c>
    </row>
    <row r="1769" spans="1:8">
      <c r="A1769" s="136">
        <f t="shared" si="138"/>
        <v>1765</v>
      </c>
      <c r="B1769" s="136" t="str">
        <f t="shared" si="137"/>
        <v>1765:Harpenden</v>
      </c>
      <c r="C1769" s="382" t="s">
        <v>628</v>
      </c>
      <c r="D1769" s="383" t="s">
        <v>99</v>
      </c>
      <c r="E1769" s="384">
        <v>39136</v>
      </c>
      <c r="F1769" s="378">
        <f t="shared" si="135"/>
        <v>11</v>
      </c>
      <c r="G1769" s="378" t="str">
        <f t="shared" si="136"/>
        <v>Under 12s</v>
      </c>
      <c r="H1769" s="385" t="s">
        <v>54</v>
      </c>
    </row>
    <row r="1770" spans="1:8">
      <c r="A1770" s="136">
        <f t="shared" si="138"/>
        <v>1766</v>
      </c>
      <c r="B1770" s="136" t="str">
        <f t="shared" si="137"/>
        <v>1766:Harpenden</v>
      </c>
      <c r="C1770" s="382" t="s">
        <v>629</v>
      </c>
      <c r="D1770" s="383" t="s">
        <v>123</v>
      </c>
      <c r="E1770" s="384">
        <v>39150</v>
      </c>
      <c r="F1770" s="378">
        <f t="shared" si="135"/>
        <v>11</v>
      </c>
      <c r="G1770" s="378" t="str">
        <f t="shared" si="136"/>
        <v>Under 12s</v>
      </c>
      <c r="H1770" s="385" t="s">
        <v>54</v>
      </c>
    </row>
    <row r="1771" spans="1:8">
      <c r="A1771" s="136">
        <f t="shared" si="138"/>
        <v>1767</v>
      </c>
      <c r="B1771" s="136" t="str">
        <f t="shared" si="137"/>
        <v>1767:Harpenden</v>
      </c>
      <c r="C1771" s="382" t="s">
        <v>630</v>
      </c>
      <c r="D1771" s="383" t="s">
        <v>123</v>
      </c>
      <c r="E1771" s="384">
        <v>39178</v>
      </c>
      <c r="F1771" s="378">
        <f t="shared" si="135"/>
        <v>11</v>
      </c>
      <c r="G1771" s="378" t="str">
        <f t="shared" si="136"/>
        <v>Under 12s</v>
      </c>
      <c r="H1771" s="385" t="s">
        <v>54</v>
      </c>
    </row>
    <row r="1772" spans="1:8">
      <c r="A1772" s="136">
        <f t="shared" si="138"/>
        <v>1768</v>
      </c>
      <c r="B1772" s="136" t="str">
        <f t="shared" si="137"/>
        <v>1768:Harpenden</v>
      </c>
      <c r="C1772" s="382" t="s">
        <v>631</v>
      </c>
      <c r="D1772" s="383" t="s">
        <v>123</v>
      </c>
      <c r="E1772" s="384">
        <v>39182</v>
      </c>
      <c r="F1772" s="378">
        <f t="shared" si="135"/>
        <v>11</v>
      </c>
      <c r="G1772" s="378" t="str">
        <f t="shared" si="136"/>
        <v>Under 12s</v>
      </c>
      <c r="H1772" s="385" t="s">
        <v>54</v>
      </c>
    </row>
    <row r="1773" spans="1:8">
      <c r="A1773" s="136">
        <f t="shared" si="138"/>
        <v>1769</v>
      </c>
      <c r="B1773" s="136" t="str">
        <f t="shared" si="137"/>
        <v>1769:Harpenden</v>
      </c>
      <c r="C1773" s="382" t="s">
        <v>632</v>
      </c>
      <c r="D1773" s="383" t="s">
        <v>99</v>
      </c>
      <c r="E1773" s="384">
        <v>39183</v>
      </c>
      <c r="F1773" s="378">
        <f t="shared" si="135"/>
        <v>11</v>
      </c>
      <c r="G1773" s="378" t="str">
        <f t="shared" si="136"/>
        <v>Under 12s</v>
      </c>
      <c r="H1773" s="385" t="s">
        <v>54</v>
      </c>
    </row>
    <row r="1774" spans="1:8">
      <c r="A1774" s="136">
        <f t="shared" si="138"/>
        <v>1770</v>
      </c>
      <c r="B1774" s="136" t="str">
        <f t="shared" si="137"/>
        <v>1770:Harpenden</v>
      </c>
      <c r="C1774" s="382" t="s">
        <v>633</v>
      </c>
      <c r="D1774" s="383" t="s">
        <v>123</v>
      </c>
      <c r="E1774" s="384">
        <v>39194</v>
      </c>
      <c r="F1774" s="378">
        <f t="shared" si="135"/>
        <v>11</v>
      </c>
      <c r="G1774" s="378" t="str">
        <f t="shared" si="136"/>
        <v>Under 12s</v>
      </c>
      <c r="H1774" s="385" t="s">
        <v>54</v>
      </c>
    </row>
    <row r="1775" spans="1:8">
      <c r="A1775" s="136">
        <f t="shared" si="138"/>
        <v>1771</v>
      </c>
      <c r="B1775" s="136" t="str">
        <f t="shared" si="137"/>
        <v>1771:Harpenden</v>
      </c>
      <c r="C1775" s="382" t="s">
        <v>634</v>
      </c>
      <c r="D1775" s="383" t="s">
        <v>99</v>
      </c>
      <c r="E1775" s="384">
        <v>39204</v>
      </c>
      <c r="F1775" s="378">
        <f t="shared" si="135"/>
        <v>11</v>
      </c>
      <c r="G1775" s="378" t="str">
        <f t="shared" si="136"/>
        <v>Under 12s</v>
      </c>
      <c r="H1775" s="385" t="s">
        <v>54</v>
      </c>
    </row>
    <row r="1776" spans="1:8">
      <c r="A1776" s="136">
        <f t="shared" si="138"/>
        <v>1772</v>
      </c>
      <c r="B1776" s="136" t="str">
        <f t="shared" si="137"/>
        <v>1772:Harpenden</v>
      </c>
      <c r="C1776" s="382" t="s">
        <v>635</v>
      </c>
      <c r="D1776" s="383" t="s">
        <v>123</v>
      </c>
      <c r="E1776" s="384">
        <v>39271</v>
      </c>
      <c r="F1776" s="378">
        <f t="shared" si="135"/>
        <v>10</v>
      </c>
      <c r="G1776" s="378" t="str">
        <f t="shared" si="136"/>
        <v>Under 11s</v>
      </c>
      <c r="H1776" s="385" t="s">
        <v>54</v>
      </c>
    </row>
    <row r="1777" spans="1:8">
      <c r="A1777" s="136">
        <f t="shared" si="138"/>
        <v>1773</v>
      </c>
      <c r="B1777" s="136" t="str">
        <f t="shared" si="137"/>
        <v>1773:Harpenden</v>
      </c>
      <c r="C1777" s="382" t="s">
        <v>636</v>
      </c>
      <c r="D1777" s="383" t="s">
        <v>123</v>
      </c>
      <c r="E1777" s="384">
        <v>39273</v>
      </c>
      <c r="F1777" s="378">
        <f t="shared" si="135"/>
        <v>10</v>
      </c>
      <c r="G1777" s="378" t="str">
        <f t="shared" si="136"/>
        <v>Under 11s</v>
      </c>
      <c r="H1777" s="385" t="s">
        <v>54</v>
      </c>
    </row>
    <row r="1778" spans="1:8">
      <c r="A1778" s="136">
        <f t="shared" si="138"/>
        <v>1774</v>
      </c>
      <c r="B1778" s="136" t="str">
        <f t="shared" si="137"/>
        <v>1774:Harpenden</v>
      </c>
      <c r="C1778" s="382" t="s">
        <v>637</v>
      </c>
      <c r="D1778" s="383" t="s">
        <v>123</v>
      </c>
      <c r="E1778" s="384">
        <v>39286</v>
      </c>
      <c r="F1778" s="378">
        <f t="shared" si="135"/>
        <v>10</v>
      </c>
      <c r="G1778" s="378" t="str">
        <f t="shared" si="136"/>
        <v>Under 11s</v>
      </c>
      <c r="H1778" s="385" t="s">
        <v>54</v>
      </c>
    </row>
    <row r="1779" spans="1:8">
      <c r="A1779" s="136">
        <f t="shared" si="138"/>
        <v>1775</v>
      </c>
      <c r="B1779" s="136" t="str">
        <f t="shared" si="137"/>
        <v>1775:Harpenden</v>
      </c>
      <c r="C1779" s="382" t="s">
        <v>638</v>
      </c>
      <c r="D1779" s="383" t="s">
        <v>99</v>
      </c>
      <c r="E1779" s="384">
        <v>39298</v>
      </c>
      <c r="F1779" s="378">
        <f t="shared" si="135"/>
        <v>10</v>
      </c>
      <c r="G1779" s="378" t="str">
        <f t="shared" si="136"/>
        <v>Under 11s</v>
      </c>
      <c r="H1779" s="385" t="s">
        <v>54</v>
      </c>
    </row>
    <row r="1780" spans="1:8">
      <c r="A1780" s="136">
        <f t="shared" si="138"/>
        <v>1776</v>
      </c>
      <c r="B1780" s="136" t="str">
        <f t="shared" si="137"/>
        <v>1776:Harpenden</v>
      </c>
      <c r="C1780" s="382" t="s">
        <v>639</v>
      </c>
      <c r="D1780" s="383" t="s">
        <v>99</v>
      </c>
      <c r="E1780" s="384">
        <v>39299</v>
      </c>
      <c r="F1780" s="378">
        <f t="shared" si="135"/>
        <v>10</v>
      </c>
      <c r="G1780" s="378" t="str">
        <f t="shared" si="136"/>
        <v>Under 11s</v>
      </c>
      <c r="H1780" s="385" t="s">
        <v>54</v>
      </c>
    </row>
    <row r="1781" spans="1:8">
      <c r="A1781" s="136">
        <f t="shared" si="138"/>
        <v>1777</v>
      </c>
      <c r="B1781" s="136" t="str">
        <f t="shared" si="137"/>
        <v>1777:Harpenden</v>
      </c>
      <c r="C1781" s="382" t="s">
        <v>640</v>
      </c>
      <c r="D1781" s="383" t="s">
        <v>99</v>
      </c>
      <c r="E1781" s="384">
        <v>39330</v>
      </c>
      <c r="F1781" s="378">
        <f t="shared" si="135"/>
        <v>10</v>
      </c>
      <c r="G1781" s="378" t="str">
        <f t="shared" si="136"/>
        <v>Under 11s</v>
      </c>
      <c r="H1781" s="385" t="s">
        <v>54</v>
      </c>
    </row>
    <row r="1782" spans="1:8">
      <c r="A1782" s="136">
        <f t="shared" si="138"/>
        <v>1778</v>
      </c>
      <c r="B1782" s="136" t="str">
        <f t="shared" si="137"/>
        <v>1778:Harpenden</v>
      </c>
      <c r="C1782" s="382" t="s">
        <v>641</v>
      </c>
      <c r="D1782" s="383" t="s">
        <v>99</v>
      </c>
      <c r="E1782" s="384">
        <v>39337</v>
      </c>
      <c r="F1782" s="378">
        <f t="shared" si="135"/>
        <v>10</v>
      </c>
      <c r="G1782" s="378" t="str">
        <f t="shared" si="136"/>
        <v>Under 11s</v>
      </c>
      <c r="H1782" s="385" t="s">
        <v>54</v>
      </c>
    </row>
    <row r="1783" spans="1:8">
      <c r="A1783" s="136">
        <f t="shared" si="138"/>
        <v>1779</v>
      </c>
      <c r="B1783" s="136" t="str">
        <f t="shared" si="137"/>
        <v>1779:Harpenden</v>
      </c>
      <c r="C1783" s="382" t="s">
        <v>2197</v>
      </c>
      <c r="D1783" s="383" t="s">
        <v>123</v>
      </c>
      <c r="E1783" s="384">
        <v>39341</v>
      </c>
      <c r="F1783" s="378">
        <f t="shared" si="135"/>
        <v>10</v>
      </c>
      <c r="G1783" s="378" t="str">
        <f t="shared" si="136"/>
        <v>Under 11s</v>
      </c>
      <c r="H1783" s="385" t="s">
        <v>54</v>
      </c>
    </row>
    <row r="1784" spans="1:8">
      <c r="A1784" s="136">
        <f t="shared" si="138"/>
        <v>1780</v>
      </c>
      <c r="B1784" s="136" t="str">
        <f t="shared" si="137"/>
        <v>1780:Harpenden</v>
      </c>
      <c r="C1784" s="382" t="s">
        <v>642</v>
      </c>
      <c r="D1784" s="383" t="s">
        <v>99</v>
      </c>
      <c r="E1784" s="384">
        <v>39344</v>
      </c>
      <c r="F1784" s="378">
        <f t="shared" si="135"/>
        <v>10</v>
      </c>
      <c r="G1784" s="378" t="str">
        <f t="shared" si="136"/>
        <v>Under 11s</v>
      </c>
      <c r="H1784" s="385" t="s">
        <v>54</v>
      </c>
    </row>
    <row r="1785" spans="1:8">
      <c r="A1785" s="136">
        <f t="shared" si="138"/>
        <v>1781</v>
      </c>
      <c r="B1785" s="136" t="str">
        <f t="shared" si="137"/>
        <v>1781:Harpenden</v>
      </c>
      <c r="C1785" s="382" t="s">
        <v>643</v>
      </c>
      <c r="D1785" s="383" t="s">
        <v>99</v>
      </c>
      <c r="E1785" s="384">
        <v>39345</v>
      </c>
      <c r="F1785" s="378">
        <f t="shared" si="135"/>
        <v>10</v>
      </c>
      <c r="G1785" s="378" t="str">
        <f t="shared" si="136"/>
        <v>Under 11s</v>
      </c>
      <c r="H1785" s="385" t="s">
        <v>54</v>
      </c>
    </row>
    <row r="1786" spans="1:8">
      <c r="A1786" s="136">
        <f t="shared" si="138"/>
        <v>1782</v>
      </c>
      <c r="B1786" s="136" t="str">
        <f t="shared" si="137"/>
        <v>1782:Harpenden</v>
      </c>
      <c r="C1786" s="382" t="s">
        <v>644</v>
      </c>
      <c r="D1786" s="383" t="s">
        <v>99</v>
      </c>
      <c r="E1786" s="384">
        <v>39348</v>
      </c>
      <c r="F1786" s="378">
        <f t="shared" si="135"/>
        <v>10</v>
      </c>
      <c r="G1786" s="378" t="str">
        <f t="shared" si="136"/>
        <v>Under 11s</v>
      </c>
      <c r="H1786" s="385" t="s">
        <v>54</v>
      </c>
    </row>
    <row r="1787" spans="1:8">
      <c r="A1787" s="136">
        <f t="shared" si="138"/>
        <v>1783</v>
      </c>
      <c r="B1787" s="136" t="str">
        <f t="shared" si="137"/>
        <v>1783:Harpenden</v>
      </c>
      <c r="C1787" s="382" t="s">
        <v>645</v>
      </c>
      <c r="D1787" s="383" t="s">
        <v>123</v>
      </c>
      <c r="E1787" s="384">
        <v>39364</v>
      </c>
      <c r="F1787" s="378">
        <f t="shared" si="135"/>
        <v>10</v>
      </c>
      <c r="G1787" s="378" t="str">
        <f t="shared" si="136"/>
        <v>Under 11s</v>
      </c>
      <c r="H1787" s="385" t="s">
        <v>54</v>
      </c>
    </row>
    <row r="1788" spans="1:8">
      <c r="A1788" s="136">
        <f t="shared" si="138"/>
        <v>1784</v>
      </c>
      <c r="B1788" s="136" t="str">
        <f t="shared" si="137"/>
        <v>1784:Harpenden</v>
      </c>
      <c r="C1788" s="382" t="s">
        <v>646</v>
      </c>
      <c r="D1788" s="383" t="s">
        <v>99</v>
      </c>
      <c r="E1788" s="384">
        <v>39386</v>
      </c>
      <c r="F1788" s="378">
        <f t="shared" ref="F1788:F1851" si="139">IF(TRIM(E1788)="",0,IF(AgeAtDate=0,0,IF(E1788=0,0,IF(COUNTBLANK(E1788)=1,"",DATEDIF(E1788,AgeAtDate,"y")))))</f>
        <v>10</v>
      </c>
      <c r="G1788" s="378" t="str">
        <f t="shared" ref="G1788:G1851" si="140">IF(ISBLANK(E1788),"",IF(HSL_Format="Majors",IF(F1788 &lt; 9, "To Young", IF(F1788 &gt; 15, VLOOKUP(99,MajorsAGRev, 2,0),VLOOKUP(F1788,MajorsAGRev, 2,0))), IF(F1788 &lt; 9, "To Young", IF(F1788&gt;12, "To Old", VLOOKUP(F1788,PeanutsAGRev,2,0)))))</f>
        <v>Under 11s</v>
      </c>
      <c r="H1788" s="385" t="s">
        <v>54</v>
      </c>
    </row>
    <row r="1789" spans="1:8">
      <c r="A1789" s="136">
        <f t="shared" si="138"/>
        <v>1785</v>
      </c>
      <c r="B1789" s="136" t="str">
        <f t="shared" si="137"/>
        <v>1785:Harpenden</v>
      </c>
      <c r="C1789" s="382" t="s">
        <v>647</v>
      </c>
      <c r="D1789" s="383" t="s">
        <v>99</v>
      </c>
      <c r="E1789" s="384">
        <v>39388</v>
      </c>
      <c r="F1789" s="378">
        <f t="shared" si="139"/>
        <v>10</v>
      </c>
      <c r="G1789" s="378" t="str">
        <f t="shared" si="140"/>
        <v>Under 11s</v>
      </c>
      <c r="H1789" s="385" t="s">
        <v>54</v>
      </c>
    </row>
    <row r="1790" spans="1:8">
      <c r="A1790" s="136">
        <f t="shared" si="138"/>
        <v>1786</v>
      </c>
      <c r="B1790" s="136" t="str">
        <f t="shared" si="137"/>
        <v>1786:Harpenden</v>
      </c>
      <c r="C1790" s="382" t="s">
        <v>648</v>
      </c>
      <c r="D1790" s="383" t="s">
        <v>123</v>
      </c>
      <c r="E1790" s="384">
        <v>39390</v>
      </c>
      <c r="F1790" s="378">
        <f t="shared" si="139"/>
        <v>10</v>
      </c>
      <c r="G1790" s="378" t="str">
        <f t="shared" si="140"/>
        <v>Under 11s</v>
      </c>
      <c r="H1790" s="385" t="s">
        <v>54</v>
      </c>
    </row>
    <row r="1791" spans="1:8">
      <c r="A1791" s="136">
        <f t="shared" si="138"/>
        <v>1787</v>
      </c>
      <c r="B1791" s="136" t="str">
        <f t="shared" si="137"/>
        <v>1787:Harpenden</v>
      </c>
      <c r="C1791" s="382" t="s">
        <v>649</v>
      </c>
      <c r="D1791" s="383" t="s">
        <v>99</v>
      </c>
      <c r="E1791" s="384">
        <v>39396</v>
      </c>
      <c r="F1791" s="378">
        <f t="shared" si="139"/>
        <v>10</v>
      </c>
      <c r="G1791" s="378" t="str">
        <f t="shared" si="140"/>
        <v>Under 11s</v>
      </c>
      <c r="H1791" s="385" t="s">
        <v>54</v>
      </c>
    </row>
    <row r="1792" spans="1:8">
      <c r="A1792" s="136">
        <f t="shared" si="138"/>
        <v>1788</v>
      </c>
      <c r="B1792" s="136" t="str">
        <f t="shared" si="137"/>
        <v>1788:Harpenden</v>
      </c>
      <c r="C1792" s="382" t="s">
        <v>650</v>
      </c>
      <c r="D1792" s="383" t="s">
        <v>99</v>
      </c>
      <c r="E1792" s="384">
        <v>39417</v>
      </c>
      <c r="F1792" s="378">
        <f t="shared" si="139"/>
        <v>10</v>
      </c>
      <c r="G1792" s="378" t="str">
        <f t="shared" si="140"/>
        <v>Under 11s</v>
      </c>
      <c r="H1792" s="385" t="s">
        <v>54</v>
      </c>
    </row>
    <row r="1793" spans="1:8">
      <c r="A1793" s="136">
        <f t="shared" si="138"/>
        <v>1789</v>
      </c>
      <c r="B1793" s="136" t="str">
        <f t="shared" si="137"/>
        <v>1789:Harpenden</v>
      </c>
      <c r="C1793" s="382" t="s">
        <v>651</v>
      </c>
      <c r="D1793" s="383" t="s">
        <v>123</v>
      </c>
      <c r="E1793" s="384">
        <v>39417</v>
      </c>
      <c r="F1793" s="378">
        <f t="shared" si="139"/>
        <v>10</v>
      </c>
      <c r="G1793" s="378" t="str">
        <f t="shared" si="140"/>
        <v>Under 11s</v>
      </c>
      <c r="H1793" s="385" t="s">
        <v>54</v>
      </c>
    </row>
    <row r="1794" spans="1:8">
      <c r="A1794" s="136">
        <f t="shared" si="138"/>
        <v>1790</v>
      </c>
      <c r="B1794" s="136" t="str">
        <f t="shared" si="137"/>
        <v>1790:Harpenden</v>
      </c>
      <c r="C1794" s="382" t="s">
        <v>652</v>
      </c>
      <c r="D1794" s="383" t="s">
        <v>99</v>
      </c>
      <c r="E1794" s="384">
        <v>39419</v>
      </c>
      <c r="F1794" s="378">
        <f t="shared" si="139"/>
        <v>10</v>
      </c>
      <c r="G1794" s="378" t="str">
        <f t="shared" si="140"/>
        <v>Under 11s</v>
      </c>
      <c r="H1794" s="385" t="s">
        <v>54</v>
      </c>
    </row>
    <row r="1795" spans="1:8">
      <c r="A1795" s="136">
        <f t="shared" si="138"/>
        <v>1791</v>
      </c>
      <c r="B1795" s="136" t="str">
        <f t="shared" si="137"/>
        <v>1791:Harpenden</v>
      </c>
      <c r="C1795" s="382" t="s">
        <v>653</v>
      </c>
      <c r="D1795" s="383" t="s">
        <v>123</v>
      </c>
      <c r="E1795" s="384">
        <v>39435</v>
      </c>
      <c r="F1795" s="378">
        <f t="shared" si="139"/>
        <v>10</v>
      </c>
      <c r="G1795" s="378" t="str">
        <f t="shared" si="140"/>
        <v>Under 11s</v>
      </c>
      <c r="H1795" s="385" t="s">
        <v>54</v>
      </c>
    </row>
    <row r="1796" spans="1:8">
      <c r="A1796" s="136">
        <f t="shared" si="138"/>
        <v>1792</v>
      </c>
      <c r="B1796" s="136" t="str">
        <f t="shared" si="137"/>
        <v>1792:Harpenden</v>
      </c>
      <c r="C1796" s="382" t="s">
        <v>654</v>
      </c>
      <c r="D1796" s="383" t="s">
        <v>123</v>
      </c>
      <c r="E1796" s="384">
        <v>39441</v>
      </c>
      <c r="F1796" s="378">
        <f t="shared" si="139"/>
        <v>10</v>
      </c>
      <c r="G1796" s="378" t="str">
        <f t="shared" si="140"/>
        <v>Under 11s</v>
      </c>
      <c r="H1796" s="385" t="s">
        <v>54</v>
      </c>
    </row>
    <row r="1797" spans="1:8">
      <c r="A1797" s="136">
        <f t="shared" si="138"/>
        <v>1793</v>
      </c>
      <c r="B1797" s="136" t="str">
        <f t="shared" si="137"/>
        <v>1793:Harpenden</v>
      </c>
      <c r="C1797" s="382" t="s">
        <v>655</v>
      </c>
      <c r="D1797" s="383" t="s">
        <v>99</v>
      </c>
      <c r="E1797" s="384">
        <v>39479</v>
      </c>
      <c r="F1797" s="378">
        <f t="shared" si="139"/>
        <v>10</v>
      </c>
      <c r="G1797" s="378" t="str">
        <f t="shared" si="140"/>
        <v>Under 11s</v>
      </c>
      <c r="H1797" s="385" t="s">
        <v>54</v>
      </c>
    </row>
    <row r="1798" spans="1:8">
      <c r="A1798" s="136">
        <f t="shared" si="138"/>
        <v>1794</v>
      </c>
      <c r="B1798" s="136" t="str">
        <f t="shared" si="137"/>
        <v>1794:Harpenden</v>
      </c>
      <c r="C1798" s="382" t="s">
        <v>656</v>
      </c>
      <c r="D1798" s="383" t="s">
        <v>99</v>
      </c>
      <c r="E1798" s="384">
        <v>39481</v>
      </c>
      <c r="F1798" s="378">
        <f t="shared" si="139"/>
        <v>10</v>
      </c>
      <c r="G1798" s="378" t="str">
        <f t="shared" si="140"/>
        <v>Under 11s</v>
      </c>
      <c r="H1798" s="385" t="s">
        <v>54</v>
      </c>
    </row>
    <row r="1799" spans="1:8">
      <c r="A1799" s="136">
        <f t="shared" si="138"/>
        <v>1795</v>
      </c>
      <c r="B1799" s="136" t="str">
        <f t="shared" si="137"/>
        <v>1795:Harpenden</v>
      </c>
      <c r="C1799" s="382" t="s">
        <v>657</v>
      </c>
      <c r="D1799" s="383" t="s">
        <v>123</v>
      </c>
      <c r="E1799" s="384">
        <v>39497</v>
      </c>
      <c r="F1799" s="378">
        <f t="shared" si="139"/>
        <v>10</v>
      </c>
      <c r="G1799" s="378" t="str">
        <f t="shared" si="140"/>
        <v>Under 11s</v>
      </c>
      <c r="H1799" s="385" t="s">
        <v>54</v>
      </c>
    </row>
    <row r="1800" spans="1:8">
      <c r="A1800" s="136">
        <f t="shared" si="138"/>
        <v>1796</v>
      </c>
      <c r="B1800" s="136" t="str">
        <f t="shared" si="137"/>
        <v>1796:Harpenden</v>
      </c>
      <c r="C1800" s="382" t="s">
        <v>2198</v>
      </c>
      <c r="D1800" s="383" t="s">
        <v>99</v>
      </c>
      <c r="E1800" s="384">
        <v>39501</v>
      </c>
      <c r="F1800" s="378">
        <f t="shared" si="139"/>
        <v>10</v>
      </c>
      <c r="G1800" s="378" t="str">
        <f t="shared" si="140"/>
        <v>Under 11s</v>
      </c>
      <c r="H1800" s="385" t="s">
        <v>54</v>
      </c>
    </row>
    <row r="1801" spans="1:8">
      <c r="A1801" s="136">
        <f t="shared" si="138"/>
        <v>1797</v>
      </c>
      <c r="B1801" s="136" t="str">
        <f t="shared" si="137"/>
        <v>1797:Harpenden</v>
      </c>
      <c r="C1801" s="382" t="s">
        <v>658</v>
      </c>
      <c r="D1801" s="383" t="s">
        <v>123</v>
      </c>
      <c r="E1801" s="384">
        <v>39503</v>
      </c>
      <c r="F1801" s="378">
        <f t="shared" si="139"/>
        <v>10</v>
      </c>
      <c r="G1801" s="378" t="str">
        <f t="shared" si="140"/>
        <v>Under 11s</v>
      </c>
      <c r="H1801" s="385" t="s">
        <v>54</v>
      </c>
    </row>
    <row r="1802" spans="1:8">
      <c r="A1802" s="136">
        <f t="shared" si="138"/>
        <v>1798</v>
      </c>
      <c r="B1802" s="136" t="str">
        <f t="shared" ref="B1802:B1865" si="141">TEXT(A1802, "#0") &amp; ":" &amp; TRIM(H1802)</f>
        <v>1798:Harpenden</v>
      </c>
      <c r="C1802" s="382" t="s">
        <v>659</v>
      </c>
      <c r="D1802" s="383" t="s">
        <v>99</v>
      </c>
      <c r="E1802" s="384">
        <v>39535</v>
      </c>
      <c r="F1802" s="378">
        <f t="shared" si="139"/>
        <v>10</v>
      </c>
      <c r="G1802" s="378" t="str">
        <f t="shared" si="140"/>
        <v>Under 11s</v>
      </c>
      <c r="H1802" s="385" t="s">
        <v>54</v>
      </c>
    </row>
    <row r="1803" spans="1:8">
      <c r="A1803" s="136">
        <f t="shared" ref="A1803:A1866" si="142">A1802+1</f>
        <v>1799</v>
      </c>
      <c r="B1803" s="136" t="str">
        <f t="shared" si="141"/>
        <v>1799:Harpenden</v>
      </c>
      <c r="C1803" s="382" t="s">
        <v>660</v>
      </c>
      <c r="D1803" s="383" t="s">
        <v>99</v>
      </c>
      <c r="E1803" s="384">
        <v>39543</v>
      </c>
      <c r="F1803" s="378">
        <f t="shared" si="139"/>
        <v>10</v>
      </c>
      <c r="G1803" s="378" t="str">
        <f t="shared" si="140"/>
        <v>Under 11s</v>
      </c>
      <c r="H1803" s="385" t="s">
        <v>54</v>
      </c>
    </row>
    <row r="1804" spans="1:8">
      <c r="A1804" s="136">
        <f t="shared" si="142"/>
        <v>1800</v>
      </c>
      <c r="B1804" s="136" t="str">
        <f t="shared" si="141"/>
        <v>1800:Harpenden</v>
      </c>
      <c r="C1804" s="382" t="s">
        <v>661</v>
      </c>
      <c r="D1804" s="383" t="s">
        <v>99</v>
      </c>
      <c r="E1804" s="384">
        <v>39546</v>
      </c>
      <c r="F1804" s="378">
        <f t="shared" si="139"/>
        <v>10</v>
      </c>
      <c r="G1804" s="378" t="str">
        <f t="shared" si="140"/>
        <v>Under 11s</v>
      </c>
      <c r="H1804" s="385" t="s">
        <v>54</v>
      </c>
    </row>
    <row r="1805" spans="1:8">
      <c r="A1805" s="136">
        <f t="shared" si="142"/>
        <v>1801</v>
      </c>
      <c r="B1805" s="136" t="str">
        <f t="shared" si="141"/>
        <v>1801:Harpenden</v>
      </c>
      <c r="C1805" s="382" t="s">
        <v>662</v>
      </c>
      <c r="D1805" s="383" t="s">
        <v>99</v>
      </c>
      <c r="E1805" s="384">
        <v>39552</v>
      </c>
      <c r="F1805" s="378">
        <f t="shared" si="139"/>
        <v>10</v>
      </c>
      <c r="G1805" s="378" t="str">
        <f t="shared" si="140"/>
        <v>Under 11s</v>
      </c>
      <c r="H1805" s="385" t="s">
        <v>54</v>
      </c>
    </row>
    <row r="1806" spans="1:8">
      <c r="A1806" s="136">
        <f t="shared" si="142"/>
        <v>1802</v>
      </c>
      <c r="B1806" s="136" t="str">
        <f t="shared" si="141"/>
        <v>1802:Harpenden</v>
      </c>
      <c r="C1806" s="382" t="s">
        <v>663</v>
      </c>
      <c r="D1806" s="383" t="s">
        <v>123</v>
      </c>
      <c r="E1806" s="384">
        <v>39556</v>
      </c>
      <c r="F1806" s="378">
        <f t="shared" si="139"/>
        <v>10</v>
      </c>
      <c r="G1806" s="378" t="str">
        <f t="shared" si="140"/>
        <v>Under 11s</v>
      </c>
      <c r="H1806" s="385" t="s">
        <v>54</v>
      </c>
    </row>
    <row r="1807" spans="1:8">
      <c r="A1807" s="136">
        <f t="shared" si="142"/>
        <v>1803</v>
      </c>
      <c r="B1807" s="136" t="str">
        <f t="shared" si="141"/>
        <v>1803:Harpenden</v>
      </c>
      <c r="C1807" s="382" t="s">
        <v>664</v>
      </c>
      <c r="D1807" s="383" t="s">
        <v>99</v>
      </c>
      <c r="E1807" s="384">
        <v>39562</v>
      </c>
      <c r="F1807" s="378">
        <f t="shared" si="139"/>
        <v>10</v>
      </c>
      <c r="G1807" s="378" t="str">
        <f t="shared" si="140"/>
        <v>Under 11s</v>
      </c>
      <c r="H1807" s="385" t="s">
        <v>54</v>
      </c>
    </row>
    <row r="1808" spans="1:8">
      <c r="A1808" s="136">
        <f t="shared" si="142"/>
        <v>1804</v>
      </c>
      <c r="B1808" s="136" t="str">
        <f t="shared" si="141"/>
        <v>1804:Harpenden</v>
      </c>
      <c r="C1808" s="382" t="s">
        <v>665</v>
      </c>
      <c r="D1808" s="383" t="s">
        <v>99</v>
      </c>
      <c r="E1808" s="384">
        <v>39563</v>
      </c>
      <c r="F1808" s="378">
        <f t="shared" si="139"/>
        <v>10</v>
      </c>
      <c r="G1808" s="378" t="str">
        <f t="shared" si="140"/>
        <v>Under 11s</v>
      </c>
      <c r="H1808" s="385" t="s">
        <v>54</v>
      </c>
    </row>
    <row r="1809" spans="1:8">
      <c r="A1809" s="136">
        <f t="shared" si="142"/>
        <v>1805</v>
      </c>
      <c r="B1809" s="136" t="str">
        <f t="shared" si="141"/>
        <v>1805:Harpenden</v>
      </c>
      <c r="C1809" s="382" t="s">
        <v>666</v>
      </c>
      <c r="D1809" s="383" t="s">
        <v>123</v>
      </c>
      <c r="E1809" s="384">
        <v>39564</v>
      </c>
      <c r="F1809" s="378">
        <f t="shared" si="139"/>
        <v>10</v>
      </c>
      <c r="G1809" s="378" t="str">
        <f t="shared" si="140"/>
        <v>Under 11s</v>
      </c>
      <c r="H1809" s="385" t="s">
        <v>54</v>
      </c>
    </row>
    <row r="1810" spans="1:8">
      <c r="A1810" s="136">
        <f t="shared" si="142"/>
        <v>1806</v>
      </c>
      <c r="B1810" s="136" t="str">
        <f t="shared" si="141"/>
        <v>1806:Harpenden</v>
      </c>
      <c r="C1810" s="382" t="s">
        <v>667</v>
      </c>
      <c r="D1810" s="383" t="s">
        <v>99</v>
      </c>
      <c r="E1810" s="384">
        <v>39624</v>
      </c>
      <c r="F1810" s="378">
        <f t="shared" si="139"/>
        <v>10</v>
      </c>
      <c r="G1810" s="378" t="str">
        <f t="shared" si="140"/>
        <v>Under 11s</v>
      </c>
      <c r="H1810" s="385" t="s">
        <v>54</v>
      </c>
    </row>
    <row r="1811" spans="1:8">
      <c r="A1811" s="136">
        <f t="shared" si="142"/>
        <v>1807</v>
      </c>
      <c r="B1811" s="136" t="str">
        <f t="shared" si="141"/>
        <v>1807:Harpenden</v>
      </c>
      <c r="C1811" s="382" t="s">
        <v>668</v>
      </c>
      <c r="D1811" s="383" t="s">
        <v>123</v>
      </c>
      <c r="E1811" s="384">
        <v>39625</v>
      </c>
      <c r="F1811" s="378">
        <f t="shared" si="139"/>
        <v>10</v>
      </c>
      <c r="G1811" s="378" t="str">
        <f t="shared" si="140"/>
        <v>Under 11s</v>
      </c>
      <c r="H1811" s="385" t="s">
        <v>54</v>
      </c>
    </row>
    <row r="1812" spans="1:8">
      <c r="A1812" s="136">
        <f t="shared" si="142"/>
        <v>1808</v>
      </c>
      <c r="B1812" s="136" t="str">
        <f t="shared" si="141"/>
        <v>1808:Harpenden</v>
      </c>
      <c r="C1812" s="382" t="s">
        <v>669</v>
      </c>
      <c r="D1812" s="383" t="s">
        <v>99</v>
      </c>
      <c r="E1812" s="384">
        <v>39625</v>
      </c>
      <c r="F1812" s="378">
        <f t="shared" si="139"/>
        <v>10</v>
      </c>
      <c r="G1812" s="378" t="str">
        <f t="shared" si="140"/>
        <v>Under 11s</v>
      </c>
      <c r="H1812" s="385" t="s">
        <v>54</v>
      </c>
    </row>
    <row r="1813" spans="1:8">
      <c r="A1813" s="136">
        <f t="shared" si="142"/>
        <v>1809</v>
      </c>
      <c r="B1813" s="136" t="str">
        <f t="shared" si="141"/>
        <v>1809:Harpenden</v>
      </c>
      <c r="C1813" s="382" t="s">
        <v>670</v>
      </c>
      <c r="D1813" s="383" t="s">
        <v>99</v>
      </c>
      <c r="E1813" s="384">
        <v>39625</v>
      </c>
      <c r="F1813" s="378">
        <f t="shared" si="139"/>
        <v>10</v>
      </c>
      <c r="G1813" s="378" t="str">
        <f t="shared" si="140"/>
        <v>Under 11s</v>
      </c>
      <c r="H1813" s="385" t="s">
        <v>54</v>
      </c>
    </row>
    <row r="1814" spans="1:8">
      <c r="A1814" s="136">
        <f t="shared" si="142"/>
        <v>1810</v>
      </c>
      <c r="B1814" s="136" t="str">
        <f t="shared" si="141"/>
        <v>1810:Harpenden</v>
      </c>
      <c r="C1814" s="382" t="s">
        <v>671</v>
      </c>
      <c r="D1814" s="383" t="s">
        <v>123</v>
      </c>
      <c r="E1814" s="384">
        <v>39635</v>
      </c>
      <c r="F1814" s="378">
        <f t="shared" si="139"/>
        <v>9</v>
      </c>
      <c r="G1814" s="378" t="str">
        <f t="shared" si="140"/>
        <v>9 Years</v>
      </c>
      <c r="H1814" s="385" t="s">
        <v>54</v>
      </c>
    </row>
    <row r="1815" spans="1:8">
      <c r="A1815" s="136">
        <f t="shared" si="142"/>
        <v>1811</v>
      </c>
      <c r="B1815" s="136" t="str">
        <f t="shared" si="141"/>
        <v>1811:Harpenden</v>
      </c>
      <c r="C1815" s="382" t="s">
        <v>672</v>
      </c>
      <c r="D1815" s="383" t="s">
        <v>99</v>
      </c>
      <c r="E1815" s="384">
        <v>39661</v>
      </c>
      <c r="F1815" s="378">
        <f t="shared" si="139"/>
        <v>9</v>
      </c>
      <c r="G1815" s="378" t="str">
        <f t="shared" si="140"/>
        <v>9 Years</v>
      </c>
      <c r="H1815" s="385" t="s">
        <v>54</v>
      </c>
    </row>
    <row r="1816" spans="1:8">
      <c r="A1816" s="136">
        <f t="shared" si="142"/>
        <v>1812</v>
      </c>
      <c r="B1816" s="136" t="str">
        <f t="shared" si="141"/>
        <v>1812:Harpenden</v>
      </c>
      <c r="C1816" s="382" t="s">
        <v>673</v>
      </c>
      <c r="D1816" s="383" t="s">
        <v>99</v>
      </c>
      <c r="E1816" s="384">
        <v>39692</v>
      </c>
      <c r="F1816" s="378">
        <f t="shared" si="139"/>
        <v>9</v>
      </c>
      <c r="G1816" s="378" t="str">
        <f t="shared" si="140"/>
        <v>9 Years</v>
      </c>
      <c r="H1816" s="385" t="s">
        <v>54</v>
      </c>
    </row>
    <row r="1817" spans="1:8">
      <c r="A1817" s="136">
        <f t="shared" si="142"/>
        <v>1813</v>
      </c>
      <c r="B1817" s="136" t="str">
        <f t="shared" si="141"/>
        <v>1813:Harpenden</v>
      </c>
      <c r="C1817" s="382" t="s">
        <v>674</v>
      </c>
      <c r="D1817" s="383" t="s">
        <v>99</v>
      </c>
      <c r="E1817" s="384">
        <v>39708</v>
      </c>
      <c r="F1817" s="378">
        <f t="shared" si="139"/>
        <v>9</v>
      </c>
      <c r="G1817" s="378" t="str">
        <f t="shared" si="140"/>
        <v>9 Years</v>
      </c>
      <c r="H1817" s="385" t="s">
        <v>54</v>
      </c>
    </row>
    <row r="1818" spans="1:8">
      <c r="A1818" s="136">
        <f t="shared" si="142"/>
        <v>1814</v>
      </c>
      <c r="B1818" s="136" t="str">
        <f t="shared" si="141"/>
        <v>1814:Harpenden</v>
      </c>
      <c r="C1818" s="382" t="s">
        <v>2199</v>
      </c>
      <c r="D1818" s="383" t="s">
        <v>99</v>
      </c>
      <c r="E1818" s="384">
        <v>39718</v>
      </c>
      <c r="F1818" s="378">
        <f t="shared" si="139"/>
        <v>9</v>
      </c>
      <c r="G1818" s="378" t="str">
        <f t="shared" si="140"/>
        <v>9 Years</v>
      </c>
      <c r="H1818" s="385" t="s">
        <v>54</v>
      </c>
    </row>
    <row r="1819" spans="1:8">
      <c r="A1819" s="136">
        <f t="shared" si="142"/>
        <v>1815</v>
      </c>
      <c r="B1819" s="136" t="str">
        <f t="shared" si="141"/>
        <v>1815:Harpenden</v>
      </c>
      <c r="C1819" s="382" t="s">
        <v>675</v>
      </c>
      <c r="D1819" s="383" t="s">
        <v>99</v>
      </c>
      <c r="E1819" s="384">
        <v>39789</v>
      </c>
      <c r="F1819" s="378">
        <f t="shared" si="139"/>
        <v>9</v>
      </c>
      <c r="G1819" s="378" t="str">
        <f t="shared" si="140"/>
        <v>9 Years</v>
      </c>
      <c r="H1819" s="385" t="s">
        <v>54</v>
      </c>
    </row>
    <row r="1820" spans="1:8">
      <c r="A1820" s="136">
        <f t="shared" si="142"/>
        <v>1816</v>
      </c>
      <c r="B1820" s="136" t="str">
        <f t="shared" si="141"/>
        <v>1816:Harpenden</v>
      </c>
      <c r="C1820" s="382" t="s">
        <v>676</v>
      </c>
      <c r="D1820" s="383" t="s">
        <v>123</v>
      </c>
      <c r="E1820" s="384">
        <v>39800</v>
      </c>
      <c r="F1820" s="378">
        <f t="shared" si="139"/>
        <v>9</v>
      </c>
      <c r="G1820" s="378" t="str">
        <f t="shared" si="140"/>
        <v>9 Years</v>
      </c>
      <c r="H1820" s="385" t="s">
        <v>54</v>
      </c>
    </row>
    <row r="1821" spans="1:8">
      <c r="A1821" s="136">
        <f t="shared" si="142"/>
        <v>1817</v>
      </c>
      <c r="B1821" s="136" t="str">
        <f t="shared" si="141"/>
        <v>1817:Harpenden</v>
      </c>
      <c r="C1821" s="382" t="s">
        <v>2200</v>
      </c>
      <c r="D1821" s="383" t="s">
        <v>123</v>
      </c>
      <c r="E1821" s="384">
        <v>39801</v>
      </c>
      <c r="F1821" s="378">
        <f t="shared" si="139"/>
        <v>9</v>
      </c>
      <c r="G1821" s="378" t="str">
        <f t="shared" si="140"/>
        <v>9 Years</v>
      </c>
      <c r="H1821" s="385" t="s">
        <v>54</v>
      </c>
    </row>
    <row r="1822" spans="1:8">
      <c r="A1822" s="136">
        <f t="shared" si="142"/>
        <v>1818</v>
      </c>
      <c r="B1822" s="136" t="str">
        <f t="shared" si="141"/>
        <v>1818:Harpenden</v>
      </c>
      <c r="C1822" s="382" t="s">
        <v>677</v>
      </c>
      <c r="D1822" s="383" t="s">
        <v>123</v>
      </c>
      <c r="E1822" s="384">
        <v>39826</v>
      </c>
      <c r="F1822" s="378">
        <f t="shared" si="139"/>
        <v>9</v>
      </c>
      <c r="G1822" s="378" t="str">
        <f t="shared" si="140"/>
        <v>9 Years</v>
      </c>
      <c r="H1822" s="385" t="s">
        <v>54</v>
      </c>
    </row>
    <row r="1823" spans="1:8">
      <c r="A1823" s="136">
        <f t="shared" si="142"/>
        <v>1819</v>
      </c>
      <c r="B1823" s="136" t="str">
        <f t="shared" si="141"/>
        <v>1819:Harpenden</v>
      </c>
      <c r="C1823" s="382" t="s">
        <v>2201</v>
      </c>
      <c r="D1823" s="383" t="s">
        <v>99</v>
      </c>
      <c r="E1823" s="384">
        <v>39867</v>
      </c>
      <c r="F1823" s="378">
        <f t="shared" si="139"/>
        <v>9</v>
      </c>
      <c r="G1823" s="378" t="str">
        <f t="shared" si="140"/>
        <v>9 Years</v>
      </c>
      <c r="H1823" s="385" t="s">
        <v>54</v>
      </c>
    </row>
    <row r="1824" spans="1:8">
      <c r="A1824" s="136">
        <f t="shared" si="142"/>
        <v>1820</v>
      </c>
      <c r="B1824" s="136" t="str">
        <f t="shared" si="141"/>
        <v>1820:Harpenden</v>
      </c>
      <c r="C1824" s="382" t="s">
        <v>678</v>
      </c>
      <c r="D1824" s="383" t="s">
        <v>123</v>
      </c>
      <c r="E1824" s="384">
        <v>39889</v>
      </c>
      <c r="F1824" s="378">
        <f t="shared" si="139"/>
        <v>9</v>
      </c>
      <c r="G1824" s="378" t="str">
        <f t="shared" si="140"/>
        <v>9 Years</v>
      </c>
      <c r="H1824" s="385" t="s">
        <v>54</v>
      </c>
    </row>
    <row r="1825" spans="1:8">
      <c r="A1825" s="136">
        <f t="shared" si="142"/>
        <v>1821</v>
      </c>
      <c r="B1825" s="136" t="str">
        <f t="shared" si="141"/>
        <v>1821:Harpenden</v>
      </c>
      <c r="C1825" s="382" t="s">
        <v>679</v>
      </c>
      <c r="D1825" s="383" t="s">
        <v>123</v>
      </c>
      <c r="E1825" s="384">
        <v>39908</v>
      </c>
      <c r="F1825" s="378">
        <f t="shared" si="139"/>
        <v>9</v>
      </c>
      <c r="G1825" s="378" t="str">
        <f t="shared" si="140"/>
        <v>9 Years</v>
      </c>
      <c r="H1825" s="385" t="s">
        <v>54</v>
      </c>
    </row>
    <row r="1826" spans="1:8">
      <c r="A1826" s="136">
        <f t="shared" si="142"/>
        <v>1822</v>
      </c>
      <c r="B1826" s="136" t="str">
        <f t="shared" si="141"/>
        <v>1822:Harpenden</v>
      </c>
      <c r="C1826" s="382" t="s">
        <v>680</v>
      </c>
      <c r="D1826" s="383" t="s">
        <v>99</v>
      </c>
      <c r="E1826" s="384">
        <v>39977</v>
      </c>
      <c r="F1826" s="378">
        <f t="shared" si="139"/>
        <v>9</v>
      </c>
      <c r="G1826" s="378" t="str">
        <f t="shared" si="140"/>
        <v>9 Years</v>
      </c>
      <c r="H1826" s="385" t="s">
        <v>54</v>
      </c>
    </row>
    <row r="1827" spans="1:8">
      <c r="A1827" s="136">
        <f t="shared" si="142"/>
        <v>1823</v>
      </c>
      <c r="B1827" s="136" t="str">
        <f t="shared" si="141"/>
        <v>1823:Welwyn Garden</v>
      </c>
      <c r="C1827" s="382" t="s">
        <v>1814</v>
      </c>
      <c r="D1827" s="383" t="s">
        <v>123</v>
      </c>
      <c r="E1827" s="384" t="s">
        <v>1815</v>
      </c>
      <c r="F1827" s="378">
        <f t="shared" si="139"/>
        <v>9</v>
      </c>
      <c r="G1827" s="378" t="str">
        <f t="shared" si="140"/>
        <v>9 Years</v>
      </c>
      <c r="H1827" s="385" t="s">
        <v>199</v>
      </c>
    </row>
    <row r="1828" spans="1:8">
      <c r="A1828" s="136">
        <f t="shared" si="142"/>
        <v>1824</v>
      </c>
      <c r="B1828" s="136" t="str">
        <f t="shared" si="141"/>
        <v>1824:Welwyn Garden</v>
      </c>
      <c r="C1828" s="382" t="s">
        <v>1816</v>
      </c>
      <c r="D1828" s="383" t="s">
        <v>123</v>
      </c>
      <c r="E1828" s="384" t="s">
        <v>1817</v>
      </c>
      <c r="F1828" s="378">
        <f t="shared" si="139"/>
        <v>9</v>
      </c>
      <c r="G1828" s="378" t="str">
        <f t="shared" si="140"/>
        <v>9 Years</v>
      </c>
      <c r="H1828" s="385" t="s">
        <v>199</v>
      </c>
    </row>
    <row r="1829" spans="1:8">
      <c r="A1829" s="136">
        <f t="shared" si="142"/>
        <v>1825</v>
      </c>
      <c r="B1829" s="136" t="str">
        <f t="shared" si="141"/>
        <v>1825:Welwyn Garden</v>
      </c>
      <c r="C1829" s="382" t="s">
        <v>1818</v>
      </c>
      <c r="D1829" s="383" t="s">
        <v>123</v>
      </c>
      <c r="E1829" s="384" t="s">
        <v>1819</v>
      </c>
      <c r="F1829" s="378">
        <f t="shared" si="139"/>
        <v>9</v>
      </c>
      <c r="G1829" s="378" t="str">
        <f t="shared" si="140"/>
        <v>9 Years</v>
      </c>
      <c r="H1829" s="385" t="s">
        <v>199</v>
      </c>
    </row>
    <row r="1830" spans="1:8">
      <c r="A1830" s="136">
        <f t="shared" si="142"/>
        <v>1826</v>
      </c>
      <c r="B1830" s="136" t="str">
        <f t="shared" si="141"/>
        <v>1826:Welwyn Garden</v>
      </c>
      <c r="C1830" s="382" t="s">
        <v>1820</v>
      </c>
      <c r="D1830" s="383" t="s">
        <v>123</v>
      </c>
      <c r="E1830" s="384" t="s">
        <v>1821</v>
      </c>
      <c r="F1830" s="378">
        <f t="shared" si="139"/>
        <v>10</v>
      </c>
      <c r="G1830" s="378" t="str">
        <f t="shared" si="140"/>
        <v>Under 11s</v>
      </c>
      <c r="H1830" s="385" t="s">
        <v>199</v>
      </c>
    </row>
    <row r="1831" spans="1:8">
      <c r="A1831" s="136">
        <f t="shared" si="142"/>
        <v>1827</v>
      </c>
      <c r="B1831" s="136" t="str">
        <f t="shared" si="141"/>
        <v>1827:Welwyn Garden</v>
      </c>
      <c r="C1831" s="382" t="s">
        <v>1822</v>
      </c>
      <c r="D1831" s="383" t="s">
        <v>123</v>
      </c>
      <c r="E1831" s="384" t="s">
        <v>1823</v>
      </c>
      <c r="F1831" s="378">
        <f t="shared" si="139"/>
        <v>10</v>
      </c>
      <c r="G1831" s="378" t="str">
        <f t="shared" si="140"/>
        <v>Under 11s</v>
      </c>
      <c r="H1831" s="385" t="s">
        <v>199</v>
      </c>
    </row>
    <row r="1832" spans="1:8">
      <c r="A1832" s="136">
        <f t="shared" si="142"/>
        <v>1828</v>
      </c>
      <c r="B1832" s="136" t="str">
        <f t="shared" si="141"/>
        <v>1828:Welwyn Garden</v>
      </c>
      <c r="C1832" s="382" t="s">
        <v>1824</v>
      </c>
      <c r="D1832" s="383" t="s">
        <v>123</v>
      </c>
      <c r="E1832" s="384" t="s">
        <v>1825</v>
      </c>
      <c r="F1832" s="378">
        <f t="shared" si="139"/>
        <v>10</v>
      </c>
      <c r="G1832" s="378" t="str">
        <f t="shared" si="140"/>
        <v>Under 11s</v>
      </c>
      <c r="H1832" s="385" t="s">
        <v>199</v>
      </c>
    </row>
    <row r="1833" spans="1:8">
      <c r="A1833" s="136">
        <f t="shared" si="142"/>
        <v>1829</v>
      </c>
      <c r="B1833" s="136" t="str">
        <f t="shared" si="141"/>
        <v>1829:Welwyn Garden</v>
      </c>
      <c r="C1833" s="382" t="s">
        <v>1826</v>
      </c>
      <c r="D1833" s="383" t="s">
        <v>123</v>
      </c>
      <c r="E1833" s="384" t="s">
        <v>1827</v>
      </c>
      <c r="F1833" s="378">
        <f t="shared" si="139"/>
        <v>10</v>
      </c>
      <c r="G1833" s="378" t="str">
        <f t="shared" si="140"/>
        <v>Under 11s</v>
      </c>
      <c r="H1833" s="385" t="s">
        <v>199</v>
      </c>
    </row>
    <row r="1834" spans="1:8">
      <c r="A1834" s="136">
        <f t="shared" si="142"/>
        <v>1830</v>
      </c>
      <c r="B1834" s="136" t="str">
        <f t="shared" si="141"/>
        <v>1830:Welwyn Garden</v>
      </c>
      <c r="C1834" s="382" t="s">
        <v>1828</v>
      </c>
      <c r="D1834" s="383" t="s">
        <v>123</v>
      </c>
      <c r="E1834" s="384" t="s">
        <v>1829</v>
      </c>
      <c r="F1834" s="378">
        <f t="shared" si="139"/>
        <v>10</v>
      </c>
      <c r="G1834" s="378" t="str">
        <f t="shared" si="140"/>
        <v>Under 11s</v>
      </c>
      <c r="H1834" s="385" t="s">
        <v>199</v>
      </c>
    </row>
    <row r="1835" spans="1:8">
      <c r="A1835" s="136">
        <f t="shared" si="142"/>
        <v>1831</v>
      </c>
      <c r="B1835" s="136" t="str">
        <f t="shared" si="141"/>
        <v>1831:Welwyn Garden</v>
      </c>
      <c r="C1835" s="382" t="s">
        <v>1830</v>
      </c>
      <c r="D1835" s="383" t="s">
        <v>123</v>
      </c>
      <c r="E1835" s="384" t="s">
        <v>1831</v>
      </c>
      <c r="F1835" s="378">
        <f t="shared" si="139"/>
        <v>10</v>
      </c>
      <c r="G1835" s="378" t="str">
        <f t="shared" si="140"/>
        <v>Under 11s</v>
      </c>
      <c r="H1835" s="385" t="s">
        <v>199</v>
      </c>
    </row>
    <row r="1836" spans="1:8">
      <c r="A1836" s="136">
        <f t="shared" si="142"/>
        <v>1832</v>
      </c>
      <c r="B1836" s="136" t="str">
        <f t="shared" si="141"/>
        <v>1832:Welwyn Garden</v>
      </c>
      <c r="C1836" s="382" t="s">
        <v>1832</v>
      </c>
      <c r="D1836" s="383" t="s">
        <v>123</v>
      </c>
      <c r="E1836" s="384" t="s">
        <v>1833</v>
      </c>
      <c r="F1836" s="378">
        <f t="shared" si="139"/>
        <v>10</v>
      </c>
      <c r="G1836" s="378" t="str">
        <f t="shared" si="140"/>
        <v>Under 11s</v>
      </c>
      <c r="H1836" s="385" t="s">
        <v>199</v>
      </c>
    </row>
    <row r="1837" spans="1:8">
      <c r="A1837" s="136">
        <f t="shared" si="142"/>
        <v>1833</v>
      </c>
      <c r="B1837" s="136" t="str">
        <f t="shared" si="141"/>
        <v>1833:Welwyn Garden</v>
      </c>
      <c r="C1837" s="382" t="s">
        <v>1834</v>
      </c>
      <c r="D1837" s="383" t="s">
        <v>123</v>
      </c>
      <c r="E1837" s="384" t="s">
        <v>1835</v>
      </c>
      <c r="F1837" s="378">
        <f t="shared" si="139"/>
        <v>11</v>
      </c>
      <c r="G1837" s="378" t="str">
        <f t="shared" si="140"/>
        <v>Under 12s</v>
      </c>
      <c r="H1837" s="385" t="s">
        <v>199</v>
      </c>
    </row>
    <row r="1838" spans="1:8">
      <c r="A1838" s="136">
        <f t="shared" si="142"/>
        <v>1834</v>
      </c>
      <c r="B1838" s="136" t="str">
        <f t="shared" si="141"/>
        <v>1834:Welwyn Garden</v>
      </c>
      <c r="C1838" s="382" t="s">
        <v>1836</v>
      </c>
      <c r="D1838" s="383" t="s">
        <v>123</v>
      </c>
      <c r="E1838" s="384" t="s">
        <v>1837</v>
      </c>
      <c r="F1838" s="378">
        <f t="shared" si="139"/>
        <v>11</v>
      </c>
      <c r="G1838" s="378" t="str">
        <f t="shared" si="140"/>
        <v>Under 12s</v>
      </c>
      <c r="H1838" s="385" t="s">
        <v>199</v>
      </c>
    </row>
    <row r="1839" spans="1:8">
      <c r="A1839" s="136">
        <f t="shared" si="142"/>
        <v>1835</v>
      </c>
      <c r="B1839" s="136" t="str">
        <f t="shared" si="141"/>
        <v>1835:Welwyn Garden</v>
      </c>
      <c r="C1839" s="382" t="s">
        <v>1838</v>
      </c>
      <c r="D1839" s="383" t="s">
        <v>123</v>
      </c>
      <c r="E1839" s="384" t="s">
        <v>979</v>
      </c>
      <c r="F1839" s="378">
        <f t="shared" si="139"/>
        <v>11</v>
      </c>
      <c r="G1839" s="378" t="str">
        <f t="shared" si="140"/>
        <v>Under 12s</v>
      </c>
      <c r="H1839" s="385" t="s">
        <v>199</v>
      </c>
    </row>
    <row r="1840" spans="1:8">
      <c r="A1840" s="136">
        <f t="shared" si="142"/>
        <v>1836</v>
      </c>
      <c r="B1840" s="136" t="str">
        <f t="shared" si="141"/>
        <v>1836:Welwyn Garden</v>
      </c>
      <c r="C1840" s="382" t="s">
        <v>1839</v>
      </c>
      <c r="D1840" s="383" t="s">
        <v>123</v>
      </c>
      <c r="E1840" s="384">
        <v>38946</v>
      </c>
      <c r="F1840" s="378">
        <f t="shared" si="139"/>
        <v>11</v>
      </c>
      <c r="G1840" s="378" t="str">
        <f t="shared" si="140"/>
        <v>Under 12s</v>
      </c>
      <c r="H1840" s="385" t="s">
        <v>199</v>
      </c>
    </row>
    <row r="1841" spans="1:8">
      <c r="A1841" s="136">
        <f t="shared" si="142"/>
        <v>1837</v>
      </c>
      <c r="B1841" s="136" t="str">
        <f t="shared" si="141"/>
        <v>1837:Welwyn Garden</v>
      </c>
      <c r="C1841" s="382" t="s">
        <v>1840</v>
      </c>
      <c r="D1841" s="383" t="s">
        <v>123</v>
      </c>
      <c r="E1841" s="384" t="s">
        <v>1841</v>
      </c>
      <c r="F1841" s="378">
        <f t="shared" si="139"/>
        <v>12</v>
      </c>
      <c r="G1841" s="378" t="str">
        <f t="shared" si="140"/>
        <v>Under 13s</v>
      </c>
      <c r="H1841" s="385" t="s">
        <v>199</v>
      </c>
    </row>
    <row r="1842" spans="1:8">
      <c r="A1842" s="136">
        <f t="shared" si="142"/>
        <v>1838</v>
      </c>
      <c r="B1842" s="136" t="str">
        <f t="shared" si="141"/>
        <v>1838:Welwyn Garden</v>
      </c>
      <c r="C1842" s="382" t="s">
        <v>1842</v>
      </c>
      <c r="D1842" s="383" t="s">
        <v>123</v>
      </c>
      <c r="E1842" s="384" t="s">
        <v>1843</v>
      </c>
      <c r="F1842" s="378">
        <f t="shared" si="139"/>
        <v>12</v>
      </c>
      <c r="G1842" s="378" t="str">
        <f t="shared" si="140"/>
        <v>Under 13s</v>
      </c>
      <c r="H1842" s="385" t="s">
        <v>199</v>
      </c>
    </row>
    <row r="1843" spans="1:8">
      <c r="A1843" s="136">
        <f t="shared" si="142"/>
        <v>1839</v>
      </c>
      <c r="B1843" s="136" t="str">
        <f t="shared" si="141"/>
        <v>1839:Welwyn Garden</v>
      </c>
      <c r="C1843" s="382" t="s">
        <v>1844</v>
      </c>
      <c r="D1843" s="383" t="s">
        <v>123</v>
      </c>
      <c r="E1843" s="384" t="s">
        <v>1845</v>
      </c>
      <c r="F1843" s="378">
        <f t="shared" si="139"/>
        <v>12</v>
      </c>
      <c r="G1843" s="378" t="str">
        <f t="shared" si="140"/>
        <v>Under 13s</v>
      </c>
      <c r="H1843" s="385" t="s">
        <v>199</v>
      </c>
    </row>
    <row r="1844" spans="1:8">
      <c r="A1844" s="136">
        <f t="shared" si="142"/>
        <v>1840</v>
      </c>
      <c r="B1844" s="136" t="str">
        <f t="shared" si="141"/>
        <v>1840:Welwyn Garden</v>
      </c>
      <c r="C1844" s="382" t="s">
        <v>1846</v>
      </c>
      <c r="D1844" s="383" t="s">
        <v>123</v>
      </c>
      <c r="E1844" s="384" t="s">
        <v>1847</v>
      </c>
      <c r="F1844" s="378">
        <f t="shared" si="139"/>
        <v>12</v>
      </c>
      <c r="G1844" s="378" t="str">
        <f t="shared" si="140"/>
        <v>Under 13s</v>
      </c>
      <c r="H1844" s="385" t="s">
        <v>199</v>
      </c>
    </row>
    <row r="1845" spans="1:8">
      <c r="A1845" s="136">
        <f t="shared" si="142"/>
        <v>1841</v>
      </c>
      <c r="B1845" s="136" t="str">
        <f t="shared" si="141"/>
        <v>1841:Welwyn Garden</v>
      </c>
      <c r="C1845" s="382" t="s">
        <v>1848</v>
      </c>
      <c r="D1845" s="383" t="s">
        <v>123</v>
      </c>
      <c r="E1845" s="384" t="s">
        <v>1849</v>
      </c>
      <c r="F1845" s="378">
        <f t="shared" si="139"/>
        <v>12</v>
      </c>
      <c r="G1845" s="378" t="str">
        <f t="shared" si="140"/>
        <v>Under 13s</v>
      </c>
      <c r="H1845" s="385" t="s">
        <v>199</v>
      </c>
    </row>
    <row r="1846" spans="1:8">
      <c r="A1846" s="136">
        <f t="shared" si="142"/>
        <v>1842</v>
      </c>
      <c r="B1846" s="136" t="str">
        <f t="shared" si="141"/>
        <v>1842:Welwyn Garden</v>
      </c>
      <c r="C1846" s="382" t="s">
        <v>1850</v>
      </c>
      <c r="D1846" s="383" t="s">
        <v>123</v>
      </c>
      <c r="E1846" s="384" t="s">
        <v>1851</v>
      </c>
      <c r="F1846" s="378">
        <f t="shared" si="139"/>
        <v>12</v>
      </c>
      <c r="G1846" s="378" t="str">
        <f t="shared" si="140"/>
        <v>Under 13s</v>
      </c>
      <c r="H1846" s="385" t="s">
        <v>199</v>
      </c>
    </row>
    <row r="1847" spans="1:8">
      <c r="A1847" s="136">
        <f t="shared" si="142"/>
        <v>1843</v>
      </c>
      <c r="B1847" s="136" t="str">
        <f t="shared" si="141"/>
        <v>1843:Welwyn Garden</v>
      </c>
      <c r="C1847" s="382" t="s">
        <v>1852</v>
      </c>
      <c r="D1847" s="383" t="s">
        <v>123</v>
      </c>
      <c r="E1847" s="384" t="s">
        <v>1853</v>
      </c>
      <c r="F1847" s="378">
        <f t="shared" si="139"/>
        <v>12</v>
      </c>
      <c r="G1847" s="378" t="str">
        <f t="shared" si="140"/>
        <v>Under 13s</v>
      </c>
      <c r="H1847" s="385" t="s">
        <v>199</v>
      </c>
    </row>
    <row r="1848" spans="1:8">
      <c r="A1848" s="136">
        <f t="shared" si="142"/>
        <v>1844</v>
      </c>
      <c r="B1848" s="136" t="str">
        <f t="shared" si="141"/>
        <v>1844:Welwyn Garden</v>
      </c>
      <c r="C1848" s="382" t="s">
        <v>1854</v>
      </c>
      <c r="D1848" s="383" t="s">
        <v>99</v>
      </c>
      <c r="E1848" s="384" t="s">
        <v>1855</v>
      </c>
      <c r="F1848" s="378">
        <f t="shared" si="139"/>
        <v>9</v>
      </c>
      <c r="G1848" s="378" t="str">
        <f t="shared" si="140"/>
        <v>9 Years</v>
      </c>
      <c r="H1848" s="385" t="s">
        <v>199</v>
      </c>
    </row>
    <row r="1849" spans="1:8">
      <c r="A1849" s="136">
        <f t="shared" si="142"/>
        <v>1845</v>
      </c>
      <c r="B1849" s="136" t="str">
        <f t="shared" si="141"/>
        <v>1845:Welwyn Garden</v>
      </c>
      <c r="C1849" s="382" t="s">
        <v>1856</v>
      </c>
      <c r="D1849" s="383" t="s">
        <v>99</v>
      </c>
      <c r="E1849" s="384" t="s">
        <v>1857</v>
      </c>
      <c r="F1849" s="378">
        <f t="shared" si="139"/>
        <v>9</v>
      </c>
      <c r="G1849" s="378" t="str">
        <f t="shared" si="140"/>
        <v>9 Years</v>
      </c>
      <c r="H1849" s="385" t="s">
        <v>199</v>
      </c>
    </row>
    <row r="1850" spans="1:8">
      <c r="A1850" s="136">
        <f t="shared" si="142"/>
        <v>1846</v>
      </c>
      <c r="B1850" s="136" t="str">
        <f t="shared" si="141"/>
        <v>1846:Welwyn Garden</v>
      </c>
      <c r="C1850" s="382" t="s">
        <v>1858</v>
      </c>
      <c r="D1850" s="383" t="s">
        <v>99</v>
      </c>
      <c r="E1850" s="384" t="s">
        <v>1859</v>
      </c>
      <c r="F1850" s="378">
        <f t="shared" si="139"/>
        <v>9</v>
      </c>
      <c r="G1850" s="378" t="str">
        <f t="shared" si="140"/>
        <v>9 Years</v>
      </c>
      <c r="H1850" s="385" t="s">
        <v>199</v>
      </c>
    </row>
    <row r="1851" spans="1:8">
      <c r="A1851" s="136">
        <f t="shared" si="142"/>
        <v>1847</v>
      </c>
      <c r="B1851" s="136" t="str">
        <f t="shared" si="141"/>
        <v>1847:Welwyn Garden</v>
      </c>
      <c r="C1851" s="382" t="s">
        <v>1860</v>
      </c>
      <c r="D1851" s="383" t="s">
        <v>99</v>
      </c>
      <c r="E1851" s="384" t="s">
        <v>1861</v>
      </c>
      <c r="F1851" s="378">
        <f t="shared" si="139"/>
        <v>9</v>
      </c>
      <c r="G1851" s="378" t="str">
        <f t="shared" si="140"/>
        <v>9 Years</v>
      </c>
      <c r="H1851" s="385" t="s">
        <v>199</v>
      </c>
    </row>
    <row r="1852" spans="1:8">
      <c r="A1852" s="136">
        <f t="shared" si="142"/>
        <v>1848</v>
      </c>
      <c r="B1852" s="136" t="str">
        <f t="shared" si="141"/>
        <v>1848:Welwyn Garden</v>
      </c>
      <c r="C1852" s="382" t="s">
        <v>1862</v>
      </c>
      <c r="D1852" s="383" t="s">
        <v>99</v>
      </c>
      <c r="E1852" s="384" t="s">
        <v>1863</v>
      </c>
      <c r="F1852" s="378">
        <f t="shared" ref="F1852:F1915" si="143">IF(TRIM(E1852)="",0,IF(AgeAtDate=0,0,IF(E1852=0,0,IF(COUNTBLANK(E1852)=1,"",DATEDIF(E1852,AgeAtDate,"y")))))</f>
        <v>9</v>
      </c>
      <c r="G1852" s="378" t="str">
        <f t="shared" ref="G1852:G1915" si="144">IF(ISBLANK(E1852),"",IF(HSL_Format="Majors",IF(F1852 &lt; 9, "To Young", IF(F1852 &gt; 15, VLOOKUP(99,MajorsAGRev, 2,0),VLOOKUP(F1852,MajorsAGRev, 2,0))), IF(F1852 &lt; 9, "To Young", IF(F1852&gt;12, "To Old", VLOOKUP(F1852,PeanutsAGRev,2,0)))))</f>
        <v>9 Years</v>
      </c>
      <c r="H1852" s="385" t="s">
        <v>199</v>
      </c>
    </row>
    <row r="1853" spans="1:8">
      <c r="A1853" s="136">
        <f t="shared" si="142"/>
        <v>1849</v>
      </c>
      <c r="B1853" s="136" t="str">
        <f t="shared" si="141"/>
        <v>1849:Welwyn Garden</v>
      </c>
      <c r="C1853" s="382" t="s">
        <v>1864</v>
      </c>
      <c r="D1853" s="383" t="s">
        <v>99</v>
      </c>
      <c r="E1853" s="384" t="s">
        <v>1865</v>
      </c>
      <c r="F1853" s="378">
        <f t="shared" si="143"/>
        <v>9</v>
      </c>
      <c r="G1853" s="378" t="str">
        <f t="shared" si="144"/>
        <v>9 Years</v>
      </c>
      <c r="H1853" s="385" t="s">
        <v>199</v>
      </c>
    </row>
    <row r="1854" spans="1:8">
      <c r="A1854" s="136">
        <f t="shared" si="142"/>
        <v>1850</v>
      </c>
      <c r="B1854" s="136" t="str">
        <f t="shared" si="141"/>
        <v>1850:Welwyn Garden</v>
      </c>
      <c r="C1854" s="382" t="s">
        <v>1866</v>
      </c>
      <c r="D1854" s="383" t="s">
        <v>99</v>
      </c>
      <c r="E1854" s="384" t="s">
        <v>1867</v>
      </c>
      <c r="F1854" s="378">
        <f t="shared" si="143"/>
        <v>10</v>
      </c>
      <c r="G1854" s="378" t="str">
        <f t="shared" si="144"/>
        <v>Under 11s</v>
      </c>
      <c r="H1854" s="385" t="s">
        <v>199</v>
      </c>
    </row>
    <row r="1855" spans="1:8">
      <c r="A1855" s="136">
        <f t="shared" si="142"/>
        <v>1851</v>
      </c>
      <c r="B1855" s="136" t="str">
        <f t="shared" si="141"/>
        <v>1851:Welwyn Garden</v>
      </c>
      <c r="C1855" s="382" t="s">
        <v>1868</v>
      </c>
      <c r="D1855" s="383" t="s">
        <v>99</v>
      </c>
      <c r="E1855" s="384" t="s">
        <v>1869</v>
      </c>
      <c r="F1855" s="378">
        <f t="shared" si="143"/>
        <v>10</v>
      </c>
      <c r="G1855" s="378" t="str">
        <f t="shared" si="144"/>
        <v>Under 11s</v>
      </c>
      <c r="H1855" s="385" t="s">
        <v>199</v>
      </c>
    </row>
    <row r="1856" spans="1:8">
      <c r="A1856" s="136">
        <f t="shared" si="142"/>
        <v>1852</v>
      </c>
      <c r="B1856" s="136" t="str">
        <f t="shared" si="141"/>
        <v>1852:Welwyn Garden</v>
      </c>
      <c r="C1856" s="382" t="s">
        <v>1870</v>
      </c>
      <c r="D1856" s="383" t="s">
        <v>99</v>
      </c>
      <c r="E1856" s="384">
        <v>39727</v>
      </c>
      <c r="F1856" s="378">
        <f t="shared" si="143"/>
        <v>9</v>
      </c>
      <c r="G1856" s="378" t="str">
        <f t="shared" si="144"/>
        <v>9 Years</v>
      </c>
      <c r="H1856" s="385" t="s">
        <v>199</v>
      </c>
    </row>
    <row r="1857" spans="1:8">
      <c r="A1857" s="136">
        <f t="shared" si="142"/>
        <v>1853</v>
      </c>
      <c r="B1857" s="136" t="str">
        <f t="shared" si="141"/>
        <v>1853:Welwyn Garden</v>
      </c>
      <c r="C1857" s="382" t="s">
        <v>1871</v>
      </c>
      <c r="D1857" s="383" t="s">
        <v>99</v>
      </c>
      <c r="E1857" s="384" t="s">
        <v>1872</v>
      </c>
      <c r="F1857" s="378">
        <f t="shared" si="143"/>
        <v>11</v>
      </c>
      <c r="G1857" s="378" t="str">
        <f t="shared" si="144"/>
        <v>Under 12s</v>
      </c>
      <c r="H1857" s="385" t="s">
        <v>199</v>
      </c>
    </row>
    <row r="1858" spans="1:8">
      <c r="A1858" s="136">
        <f t="shared" si="142"/>
        <v>1854</v>
      </c>
      <c r="B1858" s="136" t="str">
        <f t="shared" si="141"/>
        <v>1854:Welwyn Garden</v>
      </c>
      <c r="C1858" s="382" t="s">
        <v>1873</v>
      </c>
      <c r="D1858" s="383" t="s">
        <v>99</v>
      </c>
      <c r="E1858" s="384" t="s">
        <v>1874</v>
      </c>
      <c r="F1858" s="378">
        <f t="shared" si="143"/>
        <v>11</v>
      </c>
      <c r="G1858" s="378" t="str">
        <f t="shared" si="144"/>
        <v>Under 12s</v>
      </c>
      <c r="H1858" s="385" t="s">
        <v>199</v>
      </c>
    </row>
    <row r="1859" spans="1:8">
      <c r="A1859" s="136">
        <f t="shared" si="142"/>
        <v>1855</v>
      </c>
      <c r="B1859" s="136" t="str">
        <f t="shared" si="141"/>
        <v>1855:Welwyn Garden</v>
      </c>
      <c r="C1859" s="382" t="s">
        <v>1875</v>
      </c>
      <c r="D1859" s="383" t="s">
        <v>99</v>
      </c>
      <c r="E1859" s="384" t="s">
        <v>1876</v>
      </c>
      <c r="F1859" s="378">
        <f t="shared" si="143"/>
        <v>11</v>
      </c>
      <c r="G1859" s="378" t="str">
        <f t="shared" si="144"/>
        <v>Under 12s</v>
      </c>
      <c r="H1859" s="385" t="s">
        <v>199</v>
      </c>
    </row>
    <row r="1860" spans="1:8">
      <c r="A1860" s="136">
        <f t="shared" si="142"/>
        <v>1856</v>
      </c>
      <c r="B1860" s="136" t="str">
        <f t="shared" si="141"/>
        <v>1856:Welwyn Garden</v>
      </c>
      <c r="C1860" s="382" t="s">
        <v>1877</v>
      </c>
      <c r="D1860" s="383" t="s">
        <v>99</v>
      </c>
      <c r="E1860" s="384" t="s">
        <v>987</v>
      </c>
      <c r="F1860" s="378">
        <f t="shared" si="143"/>
        <v>11</v>
      </c>
      <c r="G1860" s="378" t="str">
        <f t="shared" si="144"/>
        <v>Under 12s</v>
      </c>
      <c r="H1860" s="385" t="s">
        <v>199</v>
      </c>
    </row>
    <row r="1861" spans="1:8">
      <c r="A1861" s="136">
        <f t="shared" si="142"/>
        <v>1857</v>
      </c>
      <c r="B1861" s="136" t="str">
        <f t="shared" si="141"/>
        <v>1857:Welwyn Garden</v>
      </c>
      <c r="C1861" s="382" t="s">
        <v>1878</v>
      </c>
      <c r="D1861" s="383" t="s">
        <v>99</v>
      </c>
      <c r="E1861" s="384" t="s">
        <v>1879</v>
      </c>
      <c r="F1861" s="378">
        <f t="shared" si="143"/>
        <v>11</v>
      </c>
      <c r="G1861" s="378" t="str">
        <f t="shared" si="144"/>
        <v>Under 12s</v>
      </c>
      <c r="H1861" s="385" t="s">
        <v>199</v>
      </c>
    </row>
    <row r="1862" spans="1:8">
      <c r="A1862" s="136">
        <f t="shared" si="142"/>
        <v>1858</v>
      </c>
      <c r="B1862" s="136" t="str">
        <f t="shared" si="141"/>
        <v>1858:Welwyn Garden</v>
      </c>
      <c r="C1862" s="382" t="s">
        <v>1880</v>
      </c>
      <c r="D1862" s="383" t="s">
        <v>99</v>
      </c>
      <c r="E1862" s="384" t="s">
        <v>1881</v>
      </c>
      <c r="F1862" s="378">
        <f t="shared" si="143"/>
        <v>11</v>
      </c>
      <c r="G1862" s="378" t="str">
        <f t="shared" si="144"/>
        <v>Under 12s</v>
      </c>
      <c r="H1862" s="385" t="s">
        <v>199</v>
      </c>
    </row>
    <row r="1863" spans="1:8">
      <c r="A1863" s="136">
        <f t="shared" si="142"/>
        <v>1859</v>
      </c>
      <c r="B1863" s="136" t="str">
        <f t="shared" si="141"/>
        <v>1859:Welwyn Garden</v>
      </c>
      <c r="C1863" s="382" t="s">
        <v>1882</v>
      </c>
      <c r="D1863" s="383" t="s">
        <v>99</v>
      </c>
      <c r="E1863" s="384" t="s">
        <v>1883</v>
      </c>
      <c r="F1863" s="378">
        <f t="shared" si="143"/>
        <v>12</v>
      </c>
      <c r="G1863" s="378" t="str">
        <f t="shared" si="144"/>
        <v>Under 13s</v>
      </c>
      <c r="H1863" s="385" t="s">
        <v>199</v>
      </c>
    </row>
    <row r="1864" spans="1:8">
      <c r="A1864" s="136">
        <f t="shared" si="142"/>
        <v>1860</v>
      </c>
      <c r="B1864" s="136" t="str">
        <f t="shared" si="141"/>
        <v>1860:Welwyn Garden</v>
      </c>
      <c r="C1864" s="382" t="s">
        <v>1884</v>
      </c>
      <c r="D1864" s="383" t="s">
        <v>99</v>
      </c>
      <c r="E1864" s="384" t="s">
        <v>1885</v>
      </c>
      <c r="F1864" s="378">
        <f t="shared" si="143"/>
        <v>12</v>
      </c>
      <c r="G1864" s="378" t="str">
        <f t="shared" si="144"/>
        <v>Under 13s</v>
      </c>
      <c r="H1864" s="385" t="s">
        <v>199</v>
      </c>
    </row>
    <row r="1865" spans="1:8">
      <c r="A1865" s="136">
        <f t="shared" si="142"/>
        <v>1861</v>
      </c>
      <c r="B1865" s="136" t="str">
        <f t="shared" si="141"/>
        <v>1861:Welwyn Garden</v>
      </c>
      <c r="C1865" s="382" t="s">
        <v>1886</v>
      </c>
      <c r="D1865" s="383" t="s">
        <v>99</v>
      </c>
      <c r="E1865" s="384" t="s">
        <v>1887</v>
      </c>
      <c r="F1865" s="378">
        <f t="shared" si="143"/>
        <v>12</v>
      </c>
      <c r="G1865" s="378" t="str">
        <f t="shared" si="144"/>
        <v>Under 13s</v>
      </c>
      <c r="H1865" s="385" t="s">
        <v>199</v>
      </c>
    </row>
    <row r="1866" spans="1:8">
      <c r="A1866" s="136">
        <f t="shared" si="142"/>
        <v>1862</v>
      </c>
      <c r="B1866" s="136" t="str">
        <f t="shared" ref="B1866:B1900" si="145">TEXT(A1866, "#0") &amp; ":" &amp; TRIM(H1866)</f>
        <v>1862:Welwyn Garden</v>
      </c>
      <c r="C1866" s="382" t="s">
        <v>1888</v>
      </c>
      <c r="D1866" s="383" t="s">
        <v>99</v>
      </c>
      <c r="E1866" s="384" t="s">
        <v>1883</v>
      </c>
      <c r="F1866" s="378">
        <f t="shared" si="143"/>
        <v>12</v>
      </c>
      <c r="G1866" s="378" t="str">
        <f t="shared" si="144"/>
        <v>Under 13s</v>
      </c>
      <c r="H1866" s="385" t="s">
        <v>199</v>
      </c>
    </row>
    <row r="1867" spans="1:8">
      <c r="A1867" s="136">
        <f t="shared" ref="A1867:A1930" si="146">A1866+1</f>
        <v>1863</v>
      </c>
      <c r="B1867" s="136" t="str">
        <f t="shared" si="145"/>
        <v>1863:Welwyn Garden</v>
      </c>
      <c r="C1867" s="382" t="s">
        <v>1889</v>
      </c>
      <c r="D1867" s="383" t="s">
        <v>99</v>
      </c>
      <c r="E1867" s="384">
        <v>38821</v>
      </c>
      <c r="F1867" s="378">
        <f t="shared" si="143"/>
        <v>12</v>
      </c>
      <c r="G1867" s="378" t="str">
        <f t="shared" si="144"/>
        <v>Under 13s</v>
      </c>
      <c r="H1867" s="385" t="s">
        <v>199</v>
      </c>
    </row>
    <row r="1868" spans="1:8">
      <c r="A1868" s="136">
        <f t="shared" si="146"/>
        <v>1864</v>
      </c>
      <c r="B1868" s="136" t="str">
        <f t="shared" si="145"/>
        <v>1864:Welwyn Garden</v>
      </c>
      <c r="C1868" s="382" t="s">
        <v>1890</v>
      </c>
      <c r="D1868" s="383" t="s">
        <v>123</v>
      </c>
      <c r="E1868" s="384">
        <v>39582</v>
      </c>
      <c r="F1868" s="378">
        <f t="shared" si="143"/>
        <v>10</v>
      </c>
      <c r="G1868" s="378" t="str">
        <f t="shared" si="144"/>
        <v>Under 11s</v>
      </c>
      <c r="H1868" s="385" t="s">
        <v>199</v>
      </c>
    </row>
    <row r="1869" spans="1:8">
      <c r="A1869" s="136">
        <f t="shared" si="146"/>
        <v>1865</v>
      </c>
      <c r="B1869" s="136" t="str">
        <f t="shared" si="145"/>
        <v>1865:Welwyn Garden</v>
      </c>
      <c r="C1869" s="382" t="s">
        <v>2202</v>
      </c>
      <c r="D1869" s="383" t="s">
        <v>123</v>
      </c>
      <c r="E1869" s="384">
        <v>39310</v>
      </c>
      <c r="F1869" s="378">
        <f t="shared" si="143"/>
        <v>10</v>
      </c>
      <c r="G1869" s="378" t="str">
        <f t="shared" si="144"/>
        <v>Under 11s</v>
      </c>
      <c r="H1869" s="385" t="s">
        <v>199</v>
      </c>
    </row>
    <row r="1870" spans="1:8">
      <c r="A1870" s="136">
        <f t="shared" si="146"/>
        <v>1866</v>
      </c>
      <c r="B1870" s="136" t="str">
        <f t="shared" si="145"/>
        <v>1866:Welwyn Garden</v>
      </c>
      <c r="C1870" s="382" t="s">
        <v>2203</v>
      </c>
      <c r="D1870" s="383" t="s">
        <v>99</v>
      </c>
      <c r="E1870" s="384">
        <v>39606</v>
      </c>
      <c r="F1870" s="378">
        <f t="shared" si="143"/>
        <v>10</v>
      </c>
      <c r="G1870" s="378" t="str">
        <f t="shared" si="144"/>
        <v>Under 11s</v>
      </c>
      <c r="H1870" s="385" t="s">
        <v>199</v>
      </c>
    </row>
    <row r="1871" spans="1:8">
      <c r="A1871" s="136">
        <f t="shared" si="146"/>
        <v>1867</v>
      </c>
      <c r="B1871" s="136" t="str">
        <f t="shared" si="145"/>
        <v>1867:Welwyn Garden</v>
      </c>
      <c r="C1871" s="382" t="s">
        <v>2204</v>
      </c>
      <c r="D1871" s="383" t="s">
        <v>99</v>
      </c>
      <c r="E1871" s="384">
        <v>39766</v>
      </c>
      <c r="F1871" s="378">
        <f t="shared" si="143"/>
        <v>9</v>
      </c>
      <c r="G1871" s="378" t="str">
        <f t="shared" si="144"/>
        <v>9 Years</v>
      </c>
      <c r="H1871" s="385" t="s">
        <v>199</v>
      </c>
    </row>
    <row r="1872" spans="1:8">
      <c r="A1872" s="136">
        <f t="shared" si="146"/>
        <v>1868</v>
      </c>
      <c r="B1872" s="136" t="str">
        <f t="shared" si="145"/>
        <v>1868:Welwyn Garden</v>
      </c>
      <c r="C1872" s="382" t="s">
        <v>2205</v>
      </c>
      <c r="D1872" s="383" t="s">
        <v>123</v>
      </c>
      <c r="E1872" s="384">
        <v>39618</v>
      </c>
      <c r="F1872" s="378">
        <f t="shared" si="143"/>
        <v>10</v>
      </c>
      <c r="G1872" s="378" t="str">
        <f t="shared" si="144"/>
        <v>Under 11s</v>
      </c>
      <c r="H1872" s="385" t="s">
        <v>199</v>
      </c>
    </row>
    <row r="1873" spans="1:8">
      <c r="A1873" s="136">
        <f t="shared" si="146"/>
        <v>1869</v>
      </c>
      <c r="B1873" s="136" t="str">
        <f t="shared" si="145"/>
        <v>1869:Welwyn Garden</v>
      </c>
      <c r="C1873" s="382" t="s">
        <v>2206</v>
      </c>
      <c r="D1873" s="383" t="s">
        <v>99</v>
      </c>
      <c r="E1873" s="384">
        <v>39018</v>
      </c>
      <c r="F1873" s="378">
        <f t="shared" si="143"/>
        <v>11</v>
      </c>
      <c r="G1873" s="378" t="str">
        <f t="shared" si="144"/>
        <v>Under 12s</v>
      </c>
      <c r="H1873" s="385" t="s">
        <v>199</v>
      </c>
    </row>
    <row r="1874" spans="1:8">
      <c r="A1874" s="136">
        <f t="shared" si="146"/>
        <v>1870</v>
      </c>
      <c r="B1874" s="136" t="str">
        <f t="shared" si="145"/>
        <v>1870:Royston</v>
      </c>
      <c r="C1874" s="382" t="s">
        <v>1233</v>
      </c>
      <c r="D1874" s="383" t="s">
        <v>99</v>
      </c>
      <c r="E1874" s="384">
        <v>38630</v>
      </c>
      <c r="F1874" s="378">
        <f t="shared" si="143"/>
        <v>12</v>
      </c>
      <c r="G1874" s="378" t="str">
        <f t="shared" si="144"/>
        <v>Under 13s</v>
      </c>
      <c r="H1874" s="385" t="s">
        <v>64</v>
      </c>
    </row>
    <row r="1875" spans="1:8">
      <c r="A1875" s="136">
        <f t="shared" si="146"/>
        <v>1871</v>
      </c>
      <c r="B1875" s="136" t="str">
        <f t="shared" si="145"/>
        <v>1871:Royston</v>
      </c>
      <c r="C1875" s="382" t="s">
        <v>1234</v>
      </c>
      <c r="D1875" s="383" t="s">
        <v>99</v>
      </c>
      <c r="E1875" s="384">
        <v>38653</v>
      </c>
      <c r="F1875" s="378">
        <f t="shared" si="143"/>
        <v>12</v>
      </c>
      <c r="G1875" s="378" t="str">
        <f t="shared" si="144"/>
        <v>Under 13s</v>
      </c>
      <c r="H1875" s="385" t="s">
        <v>64</v>
      </c>
    </row>
    <row r="1876" spans="1:8">
      <c r="A1876" s="136">
        <f t="shared" si="146"/>
        <v>1872</v>
      </c>
      <c r="B1876" s="136" t="str">
        <f t="shared" si="145"/>
        <v>1872:Royston</v>
      </c>
      <c r="C1876" s="382" t="s">
        <v>1235</v>
      </c>
      <c r="D1876" s="383" t="s">
        <v>123</v>
      </c>
      <c r="E1876" s="384">
        <v>38684</v>
      </c>
      <c r="F1876" s="378">
        <f t="shared" si="143"/>
        <v>12</v>
      </c>
      <c r="G1876" s="378" t="str">
        <f t="shared" si="144"/>
        <v>Under 13s</v>
      </c>
      <c r="H1876" s="385" t="s">
        <v>64</v>
      </c>
    </row>
    <row r="1877" spans="1:8">
      <c r="A1877" s="136">
        <f t="shared" si="146"/>
        <v>1873</v>
      </c>
      <c r="B1877" s="136" t="str">
        <f t="shared" si="145"/>
        <v>1873:Royston</v>
      </c>
      <c r="C1877" s="382" t="s">
        <v>1236</v>
      </c>
      <c r="D1877" s="383" t="s">
        <v>99</v>
      </c>
      <c r="E1877" s="384">
        <v>38694</v>
      </c>
      <c r="F1877" s="378">
        <f t="shared" si="143"/>
        <v>12</v>
      </c>
      <c r="G1877" s="378" t="str">
        <f t="shared" si="144"/>
        <v>Under 13s</v>
      </c>
      <c r="H1877" s="385" t="s">
        <v>64</v>
      </c>
    </row>
    <row r="1878" spans="1:8">
      <c r="A1878" s="136">
        <f t="shared" si="146"/>
        <v>1874</v>
      </c>
      <c r="B1878" s="136" t="str">
        <f t="shared" si="145"/>
        <v>1874:Royston</v>
      </c>
      <c r="C1878" s="382" t="s">
        <v>1237</v>
      </c>
      <c r="D1878" s="383" t="s">
        <v>99</v>
      </c>
      <c r="E1878" s="384">
        <v>38715</v>
      </c>
      <c r="F1878" s="378">
        <f t="shared" si="143"/>
        <v>12</v>
      </c>
      <c r="G1878" s="378" t="str">
        <f t="shared" si="144"/>
        <v>Under 13s</v>
      </c>
      <c r="H1878" s="385" t="s">
        <v>64</v>
      </c>
    </row>
    <row r="1879" spans="1:8">
      <c r="A1879" s="136">
        <f t="shared" si="146"/>
        <v>1875</v>
      </c>
      <c r="B1879" s="136" t="str">
        <f t="shared" si="145"/>
        <v>1875:Royston</v>
      </c>
      <c r="C1879" s="382" t="s">
        <v>1238</v>
      </c>
      <c r="D1879" s="383" t="s">
        <v>99</v>
      </c>
      <c r="E1879" s="384">
        <v>38787</v>
      </c>
      <c r="F1879" s="378">
        <f t="shared" si="143"/>
        <v>12</v>
      </c>
      <c r="G1879" s="378" t="str">
        <f t="shared" si="144"/>
        <v>Under 13s</v>
      </c>
      <c r="H1879" s="385" t="s">
        <v>64</v>
      </c>
    </row>
    <row r="1880" spans="1:8">
      <c r="A1880" s="136">
        <f t="shared" si="146"/>
        <v>1876</v>
      </c>
      <c r="B1880" s="136" t="str">
        <f t="shared" si="145"/>
        <v>1876:Royston</v>
      </c>
      <c r="C1880" s="382" t="s">
        <v>1239</v>
      </c>
      <c r="D1880" s="383" t="s">
        <v>123</v>
      </c>
      <c r="E1880" s="384">
        <v>38804</v>
      </c>
      <c r="F1880" s="378">
        <f t="shared" si="143"/>
        <v>12</v>
      </c>
      <c r="G1880" s="378" t="str">
        <f t="shared" si="144"/>
        <v>Under 13s</v>
      </c>
      <c r="H1880" s="385" t="s">
        <v>64</v>
      </c>
    </row>
    <row r="1881" spans="1:8">
      <c r="A1881" s="136">
        <f t="shared" si="146"/>
        <v>1877</v>
      </c>
      <c r="B1881" s="136" t="str">
        <f t="shared" si="145"/>
        <v>1877:Royston</v>
      </c>
      <c r="C1881" s="382" t="s">
        <v>1240</v>
      </c>
      <c r="D1881" s="383" t="s">
        <v>99</v>
      </c>
      <c r="E1881" s="384">
        <v>38906</v>
      </c>
      <c r="F1881" s="378">
        <f t="shared" si="143"/>
        <v>11</v>
      </c>
      <c r="G1881" s="378" t="str">
        <f t="shared" si="144"/>
        <v>Under 12s</v>
      </c>
      <c r="H1881" s="385" t="s">
        <v>64</v>
      </c>
    </row>
    <row r="1882" spans="1:8">
      <c r="A1882" s="136">
        <f t="shared" si="146"/>
        <v>1878</v>
      </c>
      <c r="B1882" s="136" t="str">
        <f t="shared" si="145"/>
        <v>1878:Royston</v>
      </c>
      <c r="C1882" s="382" t="s">
        <v>1241</v>
      </c>
      <c r="D1882" s="383" t="s">
        <v>123</v>
      </c>
      <c r="E1882" s="384">
        <v>38964</v>
      </c>
      <c r="F1882" s="378">
        <f t="shared" si="143"/>
        <v>11</v>
      </c>
      <c r="G1882" s="378" t="str">
        <f t="shared" si="144"/>
        <v>Under 12s</v>
      </c>
      <c r="H1882" s="385" t="s">
        <v>64</v>
      </c>
    </row>
    <row r="1883" spans="1:8">
      <c r="A1883" s="136">
        <f t="shared" si="146"/>
        <v>1879</v>
      </c>
      <c r="B1883" s="136" t="str">
        <f t="shared" si="145"/>
        <v>1879:Royston</v>
      </c>
      <c r="C1883" s="382" t="s">
        <v>1242</v>
      </c>
      <c r="D1883" s="383" t="s">
        <v>123</v>
      </c>
      <c r="E1883" s="384">
        <v>38976</v>
      </c>
      <c r="F1883" s="378">
        <f t="shared" si="143"/>
        <v>11</v>
      </c>
      <c r="G1883" s="378" t="str">
        <f t="shared" si="144"/>
        <v>Under 12s</v>
      </c>
      <c r="H1883" s="385" t="s">
        <v>64</v>
      </c>
    </row>
    <row r="1884" spans="1:8">
      <c r="A1884" s="136">
        <f t="shared" si="146"/>
        <v>1880</v>
      </c>
      <c r="B1884" s="136" t="str">
        <f t="shared" si="145"/>
        <v>1880:Royston</v>
      </c>
      <c r="C1884" s="382" t="s">
        <v>1243</v>
      </c>
      <c r="D1884" s="383" t="s">
        <v>99</v>
      </c>
      <c r="E1884" s="384">
        <v>39003</v>
      </c>
      <c r="F1884" s="378">
        <f t="shared" si="143"/>
        <v>11</v>
      </c>
      <c r="G1884" s="378" t="str">
        <f t="shared" si="144"/>
        <v>Under 12s</v>
      </c>
      <c r="H1884" s="385" t="s">
        <v>64</v>
      </c>
    </row>
    <row r="1885" spans="1:8">
      <c r="A1885" s="136">
        <f t="shared" si="146"/>
        <v>1881</v>
      </c>
      <c r="B1885" s="136" t="str">
        <f t="shared" si="145"/>
        <v>1881:Royston</v>
      </c>
      <c r="C1885" s="382" t="s">
        <v>1244</v>
      </c>
      <c r="D1885" s="383" t="s">
        <v>123</v>
      </c>
      <c r="E1885" s="384">
        <v>39010</v>
      </c>
      <c r="F1885" s="378">
        <f t="shared" si="143"/>
        <v>11</v>
      </c>
      <c r="G1885" s="378" t="str">
        <f t="shared" si="144"/>
        <v>Under 12s</v>
      </c>
      <c r="H1885" s="385" t="s">
        <v>64</v>
      </c>
    </row>
    <row r="1886" spans="1:8">
      <c r="A1886" s="136">
        <f t="shared" si="146"/>
        <v>1882</v>
      </c>
      <c r="B1886" s="136" t="str">
        <f t="shared" si="145"/>
        <v>1882:Royston</v>
      </c>
      <c r="C1886" s="382" t="s">
        <v>1245</v>
      </c>
      <c r="D1886" s="383" t="s">
        <v>99</v>
      </c>
      <c r="E1886" s="384">
        <v>39035</v>
      </c>
      <c r="F1886" s="378">
        <f t="shared" si="143"/>
        <v>11</v>
      </c>
      <c r="G1886" s="378" t="str">
        <f t="shared" si="144"/>
        <v>Under 12s</v>
      </c>
      <c r="H1886" s="385" t="s">
        <v>64</v>
      </c>
    </row>
    <row r="1887" spans="1:8">
      <c r="A1887" s="136">
        <f t="shared" si="146"/>
        <v>1883</v>
      </c>
      <c r="B1887" s="136" t="str">
        <f t="shared" si="145"/>
        <v>1883:Royston</v>
      </c>
      <c r="C1887" s="382" t="s">
        <v>1246</v>
      </c>
      <c r="D1887" s="383" t="s">
        <v>99</v>
      </c>
      <c r="E1887" s="384">
        <v>39123</v>
      </c>
      <c r="F1887" s="378">
        <f t="shared" si="143"/>
        <v>11</v>
      </c>
      <c r="G1887" s="378" t="str">
        <f t="shared" si="144"/>
        <v>Under 12s</v>
      </c>
      <c r="H1887" s="385" t="s">
        <v>64</v>
      </c>
    </row>
    <row r="1888" spans="1:8">
      <c r="A1888" s="136">
        <f t="shared" si="146"/>
        <v>1884</v>
      </c>
      <c r="B1888" s="136" t="str">
        <f t="shared" si="145"/>
        <v>1884:Royston</v>
      </c>
      <c r="C1888" s="382" t="s">
        <v>1247</v>
      </c>
      <c r="D1888" s="383" t="s">
        <v>123</v>
      </c>
      <c r="E1888" s="384">
        <v>39125</v>
      </c>
      <c r="F1888" s="378">
        <f t="shared" si="143"/>
        <v>11</v>
      </c>
      <c r="G1888" s="378" t="str">
        <f t="shared" si="144"/>
        <v>Under 12s</v>
      </c>
      <c r="H1888" s="385" t="s">
        <v>64</v>
      </c>
    </row>
    <row r="1889" spans="1:8">
      <c r="A1889" s="136">
        <f t="shared" si="146"/>
        <v>1885</v>
      </c>
      <c r="B1889" s="136" t="str">
        <f t="shared" si="145"/>
        <v>1885:Royston</v>
      </c>
      <c r="C1889" s="382" t="s">
        <v>1248</v>
      </c>
      <c r="D1889" s="383" t="s">
        <v>123</v>
      </c>
      <c r="E1889" s="384">
        <v>39142</v>
      </c>
      <c r="F1889" s="378">
        <f t="shared" si="143"/>
        <v>11</v>
      </c>
      <c r="G1889" s="378" t="str">
        <f t="shared" si="144"/>
        <v>Under 12s</v>
      </c>
      <c r="H1889" s="385" t="s">
        <v>64</v>
      </c>
    </row>
    <row r="1890" spans="1:8">
      <c r="A1890" s="136">
        <f t="shared" si="146"/>
        <v>1886</v>
      </c>
      <c r="B1890" s="136" t="str">
        <f t="shared" si="145"/>
        <v>1886:Royston</v>
      </c>
      <c r="C1890" s="382" t="s">
        <v>1249</v>
      </c>
      <c r="D1890" s="383" t="s">
        <v>99</v>
      </c>
      <c r="E1890" s="384">
        <v>39160</v>
      </c>
      <c r="F1890" s="378">
        <f t="shared" si="143"/>
        <v>11</v>
      </c>
      <c r="G1890" s="378" t="str">
        <f t="shared" si="144"/>
        <v>Under 12s</v>
      </c>
      <c r="H1890" s="385" t="s">
        <v>64</v>
      </c>
    </row>
    <row r="1891" spans="1:8">
      <c r="A1891" s="136">
        <f t="shared" si="146"/>
        <v>1887</v>
      </c>
      <c r="B1891" s="136" t="str">
        <f t="shared" si="145"/>
        <v>1887:Royston</v>
      </c>
      <c r="C1891" s="382" t="s">
        <v>1250</v>
      </c>
      <c r="D1891" s="383" t="s">
        <v>123</v>
      </c>
      <c r="E1891" s="384">
        <v>39160</v>
      </c>
      <c r="F1891" s="378">
        <f t="shared" si="143"/>
        <v>11</v>
      </c>
      <c r="G1891" s="378" t="str">
        <f t="shared" si="144"/>
        <v>Under 12s</v>
      </c>
      <c r="H1891" s="385" t="s">
        <v>64</v>
      </c>
    </row>
    <row r="1892" spans="1:8">
      <c r="A1892" s="136">
        <f t="shared" si="146"/>
        <v>1888</v>
      </c>
      <c r="B1892" s="136" t="str">
        <f t="shared" si="145"/>
        <v>1888:Royston</v>
      </c>
      <c r="C1892" s="382" t="s">
        <v>1251</v>
      </c>
      <c r="D1892" s="383" t="s">
        <v>123</v>
      </c>
      <c r="E1892" s="384">
        <v>39164</v>
      </c>
      <c r="F1892" s="378">
        <f t="shared" si="143"/>
        <v>11</v>
      </c>
      <c r="G1892" s="378" t="str">
        <f t="shared" si="144"/>
        <v>Under 12s</v>
      </c>
      <c r="H1892" s="385" t="s">
        <v>64</v>
      </c>
    </row>
    <row r="1893" spans="1:8">
      <c r="A1893" s="136">
        <f t="shared" si="146"/>
        <v>1889</v>
      </c>
      <c r="B1893" s="136" t="str">
        <f t="shared" si="145"/>
        <v>1889:Royston</v>
      </c>
      <c r="C1893" s="382" t="s">
        <v>1252</v>
      </c>
      <c r="D1893" s="383" t="s">
        <v>99</v>
      </c>
      <c r="E1893" s="384">
        <v>39172</v>
      </c>
      <c r="F1893" s="378">
        <f t="shared" si="143"/>
        <v>11</v>
      </c>
      <c r="G1893" s="378" t="str">
        <f t="shared" si="144"/>
        <v>Under 12s</v>
      </c>
      <c r="H1893" s="385" t="s">
        <v>64</v>
      </c>
    </row>
    <row r="1894" spans="1:8">
      <c r="A1894" s="136">
        <f t="shared" si="146"/>
        <v>1890</v>
      </c>
      <c r="B1894" s="136" t="str">
        <f t="shared" si="145"/>
        <v>1890:Royston</v>
      </c>
      <c r="C1894" s="382" t="s">
        <v>1253</v>
      </c>
      <c r="D1894" s="383" t="s">
        <v>99</v>
      </c>
      <c r="E1894" s="384">
        <v>39187</v>
      </c>
      <c r="F1894" s="378">
        <f t="shared" si="143"/>
        <v>11</v>
      </c>
      <c r="G1894" s="378" t="str">
        <f t="shared" si="144"/>
        <v>Under 12s</v>
      </c>
      <c r="H1894" s="385" t="s">
        <v>64</v>
      </c>
    </row>
    <row r="1895" spans="1:8">
      <c r="A1895" s="136">
        <f t="shared" si="146"/>
        <v>1891</v>
      </c>
      <c r="B1895" s="136" t="str">
        <f t="shared" si="145"/>
        <v>1891:Royston</v>
      </c>
      <c r="C1895" s="382" t="s">
        <v>1254</v>
      </c>
      <c r="D1895" s="383" t="s">
        <v>123</v>
      </c>
      <c r="E1895" s="384">
        <v>39207</v>
      </c>
      <c r="F1895" s="378">
        <f t="shared" si="143"/>
        <v>11</v>
      </c>
      <c r="G1895" s="378" t="str">
        <f t="shared" si="144"/>
        <v>Under 12s</v>
      </c>
      <c r="H1895" s="385" t="s">
        <v>64</v>
      </c>
    </row>
    <row r="1896" spans="1:8">
      <c r="A1896" s="136">
        <f t="shared" si="146"/>
        <v>1892</v>
      </c>
      <c r="B1896" s="136" t="str">
        <f t="shared" si="145"/>
        <v>1892:Royston</v>
      </c>
      <c r="C1896" s="382" t="s">
        <v>1255</v>
      </c>
      <c r="D1896" s="383" t="s">
        <v>99</v>
      </c>
      <c r="E1896" s="384">
        <v>39242</v>
      </c>
      <c r="F1896" s="378">
        <f t="shared" si="143"/>
        <v>11</v>
      </c>
      <c r="G1896" s="378" t="str">
        <f t="shared" si="144"/>
        <v>Under 12s</v>
      </c>
      <c r="H1896" s="385" t="s">
        <v>64</v>
      </c>
    </row>
    <row r="1897" spans="1:8">
      <c r="A1897" s="136">
        <f t="shared" si="146"/>
        <v>1893</v>
      </c>
      <c r="B1897" s="136" t="str">
        <f t="shared" si="145"/>
        <v>1893:Royston</v>
      </c>
      <c r="C1897" s="382" t="s">
        <v>1256</v>
      </c>
      <c r="D1897" s="383" t="s">
        <v>123</v>
      </c>
      <c r="E1897" s="384">
        <v>39303</v>
      </c>
      <c r="F1897" s="378">
        <f t="shared" si="143"/>
        <v>10</v>
      </c>
      <c r="G1897" s="378" t="str">
        <f t="shared" si="144"/>
        <v>Under 11s</v>
      </c>
      <c r="H1897" s="385" t="s">
        <v>64</v>
      </c>
    </row>
    <row r="1898" spans="1:8">
      <c r="A1898" s="136">
        <f t="shared" si="146"/>
        <v>1894</v>
      </c>
      <c r="B1898" s="136" t="str">
        <f t="shared" si="145"/>
        <v>1894:Royston</v>
      </c>
      <c r="C1898" s="382" t="s">
        <v>1257</v>
      </c>
      <c r="D1898" s="383" t="s">
        <v>123</v>
      </c>
      <c r="E1898" s="384">
        <v>39308</v>
      </c>
      <c r="F1898" s="378">
        <f t="shared" si="143"/>
        <v>10</v>
      </c>
      <c r="G1898" s="378" t="str">
        <f t="shared" si="144"/>
        <v>Under 11s</v>
      </c>
      <c r="H1898" s="385" t="s">
        <v>64</v>
      </c>
    </row>
    <row r="1899" spans="1:8">
      <c r="A1899" s="136">
        <f t="shared" si="146"/>
        <v>1895</v>
      </c>
      <c r="B1899" s="136" t="str">
        <f t="shared" si="145"/>
        <v>1895:Royston</v>
      </c>
      <c r="C1899" s="382" t="s">
        <v>1258</v>
      </c>
      <c r="D1899" s="383" t="s">
        <v>99</v>
      </c>
      <c r="E1899" s="384">
        <v>39320</v>
      </c>
      <c r="F1899" s="378">
        <f t="shared" si="143"/>
        <v>10</v>
      </c>
      <c r="G1899" s="378" t="str">
        <f t="shared" si="144"/>
        <v>Under 11s</v>
      </c>
      <c r="H1899" s="385" t="s">
        <v>64</v>
      </c>
    </row>
    <row r="1900" spans="1:8">
      <c r="A1900" s="136">
        <f t="shared" si="146"/>
        <v>1896</v>
      </c>
      <c r="B1900" s="136" t="str">
        <f t="shared" si="145"/>
        <v>1896:Royston</v>
      </c>
      <c r="C1900" s="382" t="s">
        <v>1259</v>
      </c>
      <c r="D1900" s="383" t="s">
        <v>99</v>
      </c>
      <c r="E1900" s="384">
        <v>39322</v>
      </c>
      <c r="F1900" s="378">
        <f t="shared" si="143"/>
        <v>10</v>
      </c>
      <c r="G1900" s="378" t="str">
        <f t="shared" si="144"/>
        <v>Under 11s</v>
      </c>
      <c r="H1900" s="385" t="s">
        <v>64</v>
      </c>
    </row>
    <row r="1901" spans="1:8">
      <c r="A1901" s="136">
        <f t="shared" si="146"/>
        <v>1897</v>
      </c>
      <c r="B1901" s="136" t="str">
        <f t="shared" ref="B1901:B1939" si="147">TEXT(A1901, "#0") &amp; ":" &amp; TRIM(H1901)</f>
        <v>1897:Royston</v>
      </c>
      <c r="C1901" s="382" t="s">
        <v>1260</v>
      </c>
      <c r="D1901" s="383" t="s">
        <v>123</v>
      </c>
      <c r="E1901" s="384">
        <v>39351</v>
      </c>
      <c r="F1901" s="378">
        <f t="shared" si="143"/>
        <v>10</v>
      </c>
      <c r="G1901" s="378" t="str">
        <f t="shared" si="144"/>
        <v>Under 11s</v>
      </c>
      <c r="H1901" s="385" t="s">
        <v>64</v>
      </c>
    </row>
    <row r="1902" spans="1:8">
      <c r="A1902" s="136">
        <f t="shared" si="146"/>
        <v>1898</v>
      </c>
      <c r="B1902" s="136" t="str">
        <f t="shared" si="147"/>
        <v>1898:Royston</v>
      </c>
      <c r="C1902" s="382" t="s">
        <v>1261</v>
      </c>
      <c r="D1902" s="383" t="s">
        <v>123</v>
      </c>
      <c r="E1902" s="384">
        <v>39354</v>
      </c>
      <c r="F1902" s="378">
        <f t="shared" si="143"/>
        <v>10</v>
      </c>
      <c r="G1902" s="378" t="str">
        <f t="shared" si="144"/>
        <v>Under 11s</v>
      </c>
      <c r="H1902" s="385" t="s">
        <v>64</v>
      </c>
    </row>
    <row r="1903" spans="1:8">
      <c r="A1903" s="136">
        <f t="shared" si="146"/>
        <v>1899</v>
      </c>
      <c r="B1903" s="136" t="str">
        <f t="shared" si="147"/>
        <v>1899:Royston</v>
      </c>
      <c r="C1903" s="382" t="s">
        <v>1262</v>
      </c>
      <c r="D1903" s="383" t="s">
        <v>99</v>
      </c>
      <c r="E1903" s="384">
        <v>39357</v>
      </c>
      <c r="F1903" s="378">
        <f t="shared" si="143"/>
        <v>10</v>
      </c>
      <c r="G1903" s="378" t="str">
        <f t="shared" si="144"/>
        <v>Under 11s</v>
      </c>
      <c r="H1903" s="385" t="s">
        <v>64</v>
      </c>
    </row>
    <row r="1904" spans="1:8">
      <c r="A1904" s="136">
        <f t="shared" si="146"/>
        <v>1900</v>
      </c>
      <c r="B1904" s="136" t="str">
        <f t="shared" si="147"/>
        <v>1900:Royston</v>
      </c>
      <c r="C1904" s="382" t="s">
        <v>1263</v>
      </c>
      <c r="D1904" s="383" t="s">
        <v>123</v>
      </c>
      <c r="E1904" s="384">
        <v>39380</v>
      </c>
      <c r="F1904" s="378">
        <f t="shared" si="143"/>
        <v>10</v>
      </c>
      <c r="G1904" s="378" t="str">
        <f t="shared" si="144"/>
        <v>Under 11s</v>
      </c>
      <c r="H1904" s="385" t="s">
        <v>64</v>
      </c>
    </row>
    <row r="1905" spans="1:8">
      <c r="A1905" s="136">
        <f t="shared" si="146"/>
        <v>1901</v>
      </c>
      <c r="B1905" s="136" t="str">
        <f t="shared" si="147"/>
        <v>1901:Royston</v>
      </c>
      <c r="C1905" s="382" t="s">
        <v>1264</v>
      </c>
      <c r="D1905" s="383" t="s">
        <v>123</v>
      </c>
      <c r="E1905" s="384">
        <v>39381</v>
      </c>
      <c r="F1905" s="378">
        <f t="shared" si="143"/>
        <v>10</v>
      </c>
      <c r="G1905" s="378" t="str">
        <f t="shared" si="144"/>
        <v>Under 11s</v>
      </c>
      <c r="H1905" s="385" t="s">
        <v>64</v>
      </c>
    </row>
    <row r="1906" spans="1:8">
      <c r="A1906" s="136">
        <f t="shared" si="146"/>
        <v>1902</v>
      </c>
      <c r="B1906" s="136" t="str">
        <f t="shared" si="147"/>
        <v>1902:Royston</v>
      </c>
      <c r="C1906" s="382" t="s">
        <v>1265</v>
      </c>
      <c r="D1906" s="383" t="s">
        <v>99</v>
      </c>
      <c r="E1906" s="384">
        <v>39461</v>
      </c>
      <c r="F1906" s="378">
        <f t="shared" si="143"/>
        <v>10</v>
      </c>
      <c r="G1906" s="378" t="str">
        <f t="shared" si="144"/>
        <v>Under 11s</v>
      </c>
      <c r="H1906" s="385" t="s">
        <v>64</v>
      </c>
    </row>
    <row r="1907" spans="1:8">
      <c r="A1907" s="136">
        <f t="shared" si="146"/>
        <v>1903</v>
      </c>
      <c r="B1907" s="136" t="str">
        <f t="shared" si="147"/>
        <v>1903:Royston</v>
      </c>
      <c r="C1907" s="382" t="s">
        <v>1266</v>
      </c>
      <c r="D1907" s="383" t="s">
        <v>99</v>
      </c>
      <c r="E1907" s="384">
        <v>39488</v>
      </c>
      <c r="F1907" s="378">
        <f t="shared" si="143"/>
        <v>10</v>
      </c>
      <c r="G1907" s="378" t="str">
        <f t="shared" si="144"/>
        <v>Under 11s</v>
      </c>
      <c r="H1907" s="385" t="s">
        <v>64</v>
      </c>
    </row>
    <row r="1908" spans="1:8">
      <c r="A1908" s="136">
        <f t="shared" si="146"/>
        <v>1904</v>
      </c>
      <c r="B1908" s="136" t="str">
        <f t="shared" si="147"/>
        <v>1904:Royston</v>
      </c>
      <c r="C1908" s="382" t="s">
        <v>1267</v>
      </c>
      <c r="D1908" s="383" t="s">
        <v>123</v>
      </c>
      <c r="E1908" s="384">
        <v>39503</v>
      </c>
      <c r="F1908" s="378">
        <f t="shared" si="143"/>
        <v>10</v>
      </c>
      <c r="G1908" s="378" t="str">
        <f t="shared" si="144"/>
        <v>Under 11s</v>
      </c>
      <c r="H1908" s="385" t="s">
        <v>64</v>
      </c>
    </row>
    <row r="1909" spans="1:8">
      <c r="A1909" s="136">
        <f t="shared" si="146"/>
        <v>1905</v>
      </c>
      <c r="B1909" s="136" t="str">
        <f t="shared" si="147"/>
        <v>1905:Royston</v>
      </c>
      <c r="C1909" s="382" t="s">
        <v>1268</v>
      </c>
      <c r="D1909" s="383" t="s">
        <v>99</v>
      </c>
      <c r="E1909" s="384">
        <v>39509</v>
      </c>
      <c r="F1909" s="378">
        <f t="shared" si="143"/>
        <v>10</v>
      </c>
      <c r="G1909" s="378" t="str">
        <f t="shared" si="144"/>
        <v>Under 11s</v>
      </c>
      <c r="H1909" s="385" t="s">
        <v>64</v>
      </c>
    </row>
    <row r="1910" spans="1:8">
      <c r="A1910" s="136">
        <f t="shared" si="146"/>
        <v>1906</v>
      </c>
      <c r="B1910" s="136" t="str">
        <f t="shared" si="147"/>
        <v>1906:Royston</v>
      </c>
      <c r="C1910" s="382" t="s">
        <v>1269</v>
      </c>
      <c r="D1910" s="383" t="s">
        <v>123</v>
      </c>
      <c r="E1910" s="384">
        <v>39530</v>
      </c>
      <c r="F1910" s="378">
        <f t="shared" si="143"/>
        <v>10</v>
      </c>
      <c r="G1910" s="378" t="str">
        <f t="shared" si="144"/>
        <v>Under 11s</v>
      </c>
      <c r="H1910" s="385" t="s">
        <v>64</v>
      </c>
    </row>
    <row r="1911" spans="1:8">
      <c r="A1911" s="136">
        <f t="shared" si="146"/>
        <v>1907</v>
      </c>
      <c r="B1911" s="136" t="str">
        <f t="shared" si="147"/>
        <v>1907:Royston</v>
      </c>
      <c r="C1911" s="382" t="s">
        <v>1270</v>
      </c>
      <c r="D1911" s="383" t="s">
        <v>123</v>
      </c>
      <c r="E1911" s="384">
        <v>39543</v>
      </c>
      <c r="F1911" s="378">
        <f t="shared" si="143"/>
        <v>10</v>
      </c>
      <c r="G1911" s="378" t="str">
        <f t="shared" si="144"/>
        <v>Under 11s</v>
      </c>
      <c r="H1911" s="385" t="s">
        <v>64</v>
      </c>
    </row>
    <row r="1912" spans="1:8">
      <c r="A1912" s="136">
        <f t="shared" si="146"/>
        <v>1908</v>
      </c>
      <c r="B1912" s="136" t="str">
        <f t="shared" si="147"/>
        <v>1908:Royston</v>
      </c>
      <c r="C1912" s="382" t="s">
        <v>1271</v>
      </c>
      <c r="D1912" s="383" t="s">
        <v>123</v>
      </c>
      <c r="E1912" s="384">
        <v>39621</v>
      </c>
      <c r="F1912" s="378">
        <f t="shared" si="143"/>
        <v>10</v>
      </c>
      <c r="G1912" s="378" t="str">
        <f t="shared" si="144"/>
        <v>Under 11s</v>
      </c>
      <c r="H1912" s="385" t="s">
        <v>64</v>
      </c>
    </row>
    <row r="1913" spans="1:8">
      <c r="A1913" s="136">
        <f t="shared" si="146"/>
        <v>1909</v>
      </c>
      <c r="B1913" s="136" t="str">
        <f t="shared" si="147"/>
        <v>1909:Royston</v>
      </c>
      <c r="C1913" s="382" t="s">
        <v>1272</v>
      </c>
      <c r="D1913" s="383" t="s">
        <v>123</v>
      </c>
      <c r="E1913" s="384">
        <v>39670</v>
      </c>
      <c r="F1913" s="378">
        <f t="shared" si="143"/>
        <v>9</v>
      </c>
      <c r="G1913" s="378" t="str">
        <f t="shared" si="144"/>
        <v>9 Years</v>
      </c>
      <c r="H1913" s="385" t="s">
        <v>64</v>
      </c>
    </row>
    <row r="1914" spans="1:8">
      <c r="A1914" s="136">
        <f t="shared" si="146"/>
        <v>1910</v>
      </c>
      <c r="B1914" s="136" t="str">
        <f t="shared" si="147"/>
        <v>1910:Royston</v>
      </c>
      <c r="C1914" s="382" t="s">
        <v>1273</v>
      </c>
      <c r="D1914" s="383" t="s">
        <v>99</v>
      </c>
      <c r="E1914" s="384">
        <v>39704</v>
      </c>
      <c r="F1914" s="378">
        <f t="shared" si="143"/>
        <v>9</v>
      </c>
      <c r="G1914" s="378" t="str">
        <f t="shared" si="144"/>
        <v>9 Years</v>
      </c>
      <c r="H1914" s="385" t="s">
        <v>64</v>
      </c>
    </row>
    <row r="1915" spans="1:8">
      <c r="A1915" s="136">
        <f t="shared" si="146"/>
        <v>1911</v>
      </c>
      <c r="B1915" s="136" t="str">
        <f t="shared" si="147"/>
        <v>1911:Royston</v>
      </c>
      <c r="C1915" s="382" t="s">
        <v>1274</v>
      </c>
      <c r="D1915" s="383" t="s">
        <v>99</v>
      </c>
      <c r="E1915" s="384">
        <v>39726</v>
      </c>
      <c r="F1915" s="378">
        <f t="shared" si="143"/>
        <v>9</v>
      </c>
      <c r="G1915" s="378" t="str">
        <f t="shared" si="144"/>
        <v>9 Years</v>
      </c>
      <c r="H1915" s="385" t="s">
        <v>64</v>
      </c>
    </row>
    <row r="1916" spans="1:8">
      <c r="A1916" s="136">
        <f t="shared" si="146"/>
        <v>1912</v>
      </c>
      <c r="B1916" s="136" t="str">
        <f t="shared" si="147"/>
        <v>1912:Royston</v>
      </c>
      <c r="C1916" s="382" t="s">
        <v>2207</v>
      </c>
      <c r="D1916" s="383" t="s">
        <v>123</v>
      </c>
      <c r="E1916" s="384">
        <v>39747</v>
      </c>
      <c r="F1916" s="378">
        <f t="shared" ref="F1916:F1920" si="148">IF(TRIM(E1916)="",0,IF(AgeAtDate=0,0,IF(E1916=0,0,IF(COUNTBLANK(E1916)=1,"",DATEDIF(E1916,AgeAtDate,"y")))))</f>
        <v>9</v>
      </c>
      <c r="G1916" s="378" t="str">
        <f t="shared" ref="G1916:G1920" si="149">IF(ISBLANK(E1916),"",IF(HSL_Format="Majors",IF(F1916 &lt; 9, "To Young", IF(F1916 &gt; 15, VLOOKUP(99,MajorsAGRev, 2,0),VLOOKUP(F1916,MajorsAGRev, 2,0))), IF(F1916 &lt; 9, "To Young", IF(F1916&gt;12, "To Old", VLOOKUP(F1916,PeanutsAGRev,2,0)))))</f>
        <v>9 Years</v>
      </c>
      <c r="H1916" s="385" t="s">
        <v>64</v>
      </c>
    </row>
    <row r="1917" spans="1:8">
      <c r="A1917" s="136">
        <f t="shared" si="146"/>
        <v>1913</v>
      </c>
      <c r="B1917" s="136" t="str">
        <f t="shared" si="147"/>
        <v>1913:Royston</v>
      </c>
      <c r="C1917" s="382" t="s">
        <v>2208</v>
      </c>
      <c r="D1917" s="383" t="s">
        <v>123</v>
      </c>
      <c r="E1917" s="384">
        <v>39791</v>
      </c>
      <c r="F1917" s="378">
        <f t="shared" si="148"/>
        <v>9</v>
      </c>
      <c r="G1917" s="378" t="str">
        <f t="shared" si="149"/>
        <v>9 Years</v>
      </c>
      <c r="H1917" s="385" t="s">
        <v>64</v>
      </c>
    </row>
    <row r="1918" spans="1:8">
      <c r="A1918" s="136">
        <f t="shared" si="146"/>
        <v>1914</v>
      </c>
      <c r="B1918" s="136" t="str">
        <f t="shared" si="147"/>
        <v>1914:Royston</v>
      </c>
      <c r="C1918" s="382" t="s">
        <v>1275</v>
      </c>
      <c r="D1918" s="383" t="s">
        <v>99</v>
      </c>
      <c r="E1918" s="384">
        <v>39875</v>
      </c>
      <c r="F1918" s="378">
        <f t="shared" si="148"/>
        <v>9</v>
      </c>
      <c r="G1918" s="378" t="str">
        <f t="shared" si="149"/>
        <v>9 Years</v>
      </c>
      <c r="H1918" s="385" t="s">
        <v>64</v>
      </c>
    </row>
    <row r="1919" spans="1:8">
      <c r="A1919" s="136">
        <f t="shared" si="146"/>
        <v>1915</v>
      </c>
      <c r="B1919" s="136" t="str">
        <f t="shared" si="147"/>
        <v>1915:Royston</v>
      </c>
      <c r="C1919" s="382" t="s">
        <v>2209</v>
      </c>
      <c r="D1919" s="383" t="s">
        <v>123</v>
      </c>
      <c r="E1919" s="384">
        <v>39892</v>
      </c>
      <c r="F1919" s="378">
        <f t="shared" si="148"/>
        <v>9</v>
      </c>
      <c r="G1919" s="378" t="str">
        <f t="shared" si="149"/>
        <v>9 Years</v>
      </c>
      <c r="H1919" s="385" t="s">
        <v>64</v>
      </c>
    </row>
    <row r="1920" spans="1:8">
      <c r="A1920" s="136">
        <f t="shared" si="146"/>
        <v>1916</v>
      </c>
      <c r="B1920" s="136" t="str">
        <f t="shared" si="147"/>
        <v>1916:Royston</v>
      </c>
      <c r="C1920" s="382" t="s">
        <v>1276</v>
      </c>
      <c r="D1920" s="383" t="s">
        <v>99</v>
      </c>
      <c r="E1920" s="384">
        <v>39911</v>
      </c>
      <c r="F1920" s="378">
        <f t="shared" si="148"/>
        <v>9</v>
      </c>
      <c r="G1920" s="378" t="str">
        <f t="shared" si="149"/>
        <v>9 Years</v>
      </c>
      <c r="H1920" s="385" t="s">
        <v>64</v>
      </c>
    </row>
    <row r="1921" spans="1:8">
      <c r="A1921" s="136">
        <f t="shared" si="146"/>
        <v>1917</v>
      </c>
      <c r="B1921" s="136" t="str">
        <f t="shared" si="147"/>
        <v>1917:</v>
      </c>
      <c r="F1921" s="378">
        <f t="shared" ref="F1921:F1928" si="150">IF(TRIM(E1921)="",0,IF(AgeAtDate=0,0,IF(E1921=0,0,IF(COUNTBLANK(E1921)=1,"",DATEDIF(E1921,AgeAtDate,"y")))))</f>
        <v>0</v>
      </c>
      <c r="G1921" s="378" t="str">
        <f t="shared" ref="G1921:G1928" si="151">IF(ISBLANK(E1921),"",IF(HSL_Format="Majors",IF(F1921 &lt; 9, "To Young", IF(F1921 &gt; 15, VLOOKUP(99,MajorsAGRev, 2,0),VLOOKUP(F1921,MajorsAGRev, 2,0))), IF(F1921 &lt; 9, "To Young", IF(F1921&gt;12, "To Old", VLOOKUP(F1921,PeanutsAGRev,2,0)))))</f>
        <v/>
      </c>
      <c r="H1921" s="337"/>
    </row>
    <row r="1922" spans="1:8">
      <c r="A1922" s="136">
        <f t="shared" si="146"/>
        <v>1918</v>
      </c>
      <c r="B1922" s="136" t="str">
        <f t="shared" si="147"/>
        <v>1918:</v>
      </c>
      <c r="F1922" s="378">
        <f t="shared" si="150"/>
        <v>0</v>
      </c>
      <c r="G1922" s="378" t="str">
        <f t="shared" si="151"/>
        <v/>
      </c>
      <c r="H1922" s="337"/>
    </row>
    <row r="1923" spans="1:8">
      <c r="A1923" s="136">
        <f t="shared" si="146"/>
        <v>1919</v>
      </c>
      <c r="B1923" s="136" t="str">
        <f t="shared" si="147"/>
        <v>1919:</v>
      </c>
      <c r="F1923" s="378">
        <f t="shared" si="150"/>
        <v>0</v>
      </c>
      <c r="G1923" s="378" t="str">
        <f t="shared" si="151"/>
        <v/>
      </c>
      <c r="H1923" s="337"/>
    </row>
    <row r="1924" spans="1:8">
      <c r="A1924" s="136">
        <f t="shared" si="146"/>
        <v>1920</v>
      </c>
      <c r="B1924" s="136" t="str">
        <f t="shared" si="147"/>
        <v>1920:</v>
      </c>
      <c r="F1924" s="378">
        <f t="shared" si="150"/>
        <v>0</v>
      </c>
      <c r="G1924" s="378" t="str">
        <f t="shared" si="151"/>
        <v/>
      </c>
      <c r="H1924" s="337"/>
    </row>
    <row r="1925" spans="1:8">
      <c r="A1925" s="136">
        <f t="shared" si="146"/>
        <v>1921</v>
      </c>
      <c r="B1925" s="136" t="str">
        <f t="shared" si="147"/>
        <v>1921:</v>
      </c>
      <c r="F1925" s="378">
        <f t="shared" si="150"/>
        <v>0</v>
      </c>
      <c r="G1925" s="378" t="str">
        <f t="shared" si="151"/>
        <v/>
      </c>
      <c r="H1925" s="337"/>
    </row>
    <row r="1926" spans="1:8">
      <c r="A1926" s="136">
        <f t="shared" si="146"/>
        <v>1922</v>
      </c>
      <c r="B1926" s="136" t="str">
        <f t="shared" si="147"/>
        <v>1922:</v>
      </c>
      <c r="F1926" s="378">
        <f t="shared" si="150"/>
        <v>0</v>
      </c>
      <c r="G1926" s="378" t="str">
        <f t="shared" si="151"/>
        <v/>
      </c>
      <c r="H1926" s="337"/>
    </row>
    <row r="1927" spans="1:8">
      <c r="A1927" s="136">
        <f t="shared" si="146"/>
        <v>1923</v>
      </c>
      <c r="B1927" s="136" t="str">
        <f t="shared" si="147"/>
        <v>1923:</v>
      </c>
      <c r="F1927" s="378">
        <f t="shared" si="150"/>
        <v>0</v>
      </c>
      <c r="G1927" s="378" t="str">
        <f t="shared" si="151"/>
        <v/>
      </c>
      <c r="H1927" s="337"/>
    </row>
    <row r="1928" spans="1:8">
      <c r="A1928" s="136">
        <f t="shared" si="146"/>
        <v>1924</v>
      </c>
      <c r="B1928" s="136" t="str">
        <f t="shared" si="147"/>
        <v>1924:</v>
      </c>
      <c r="F1928" s="378">
        <f t="shared" si="150"/>
        <v>0</v>
      </c>
      <c r="G1928" s="378" t="str">
        <f t="shared" si="151"/>
        <v/>
      </c>
      <c r="H1928" s="337"/>
    </row>
    <row r="1929" spans="1:8">
      <c r="A1929" s="136">
        <f t="shared" si="146"/>
        <v>1925</v>
      </c>
      <c r="B1929" s="136" t="str">
        <f t="shared" si="147"/>
        <v>1925:</v>
      </c>
      <c r="F1929" s="378">
        <f t="shared" ref="F1929:F1992" si="152">IF(TRIM(E1929)="",0,IF(AgeAtDate=0,0,IF(E1929=0,0,IF(COUNTBLANK(E1929)=1,"",DATEDIF(E1929,AgeAtDate,"y")))))</f>
        <v>0</v>
      </c>
      <c r="G1929" s="378" t="str">
        <f t="shared" ref="G1929:G1992" si="153">IF(ISBLANK(E1929),"",IF(HSL_Format="Majors",IF(F1929 &lt; 9, "To Young", IF(F1929 &gt; 15, VLOOKUP(99,MajorsAGRev, 2,0),VLOOKUP(F1929,MajorsAGRev, 2,0))), IF(F1929 &lt; 9, "To Young", IF(F1929&gt;12, "To Old", VLOOKUP(F1929,PeanutsAGRev,2,0)))))</f>
        <v/>
      </c>
      <c r="H1929" s="337"/>
    </row>
    <row r="1930" spans="1:8">
      <c r="A1930" s="136">
        <f t="shared" si="146"/>
        <v>1926</v>
      </c>
      <c r="B1930" s="136" t="str">
        <f t="shared" si="147"/>
        <v>1926:</v>
      </c>
      <c r="F1930" s="378">
        <f t="shared" si="152"/>
        <v>0</v>
      </c>
      <c r="G1930" s="378" t="str">
        <f t="shared" si="153"/>
        <v/>
      </c>
      <c r="H1930" s="337"/>
    </row>
    <row r="1931" spans="1:8">
      <c r="A1931" s="136">
        <f t="shared" ref="A1931:A1994" si="154">A1930+1</f>
        <v>1927</v>
      </c>
      <c r="B1931" s="136" t="str">
        <f t="shared" si="147"/>
        <v>1927:</v>
      </c>
      <c r="F1931" s="378">
        <f t="shared" si="152"/>
        <v>0</v>
      </c>
      <c r="G1931" s="378" t="str">
        <f t="shared" si="153"/>
        <v/>
      </c>
      <c r="H1931" s="337"/>
    </row>
    <row r="1932" spans="1:8">
      <c r="A1932" s="136">
        <f t="shared" si="154"/>
        <v>1928</v>
      </c>
      <c r="B1932" s="136" t="str">
        <f t="shared" si="147"/>
        <v>1928:</v>
      </c>
      <c r="F1932" s="378">
        <f t="shared" si="152"/>
        <v>0</v>
      </c>
      <c r="G1932" s="378" t="str">
        <f t="shared" si="153"/>
        <v/>
      </c>
      <c r="H1932" s="337"/>
    </row>
    <row r="1933" spans="1:8">
      <c r="A1933" s="136">
        <f t="shared" si="154"/>
        <v>1929</v>
      </c>
      <c r="B1933" s="136" t="str">
        <f t="shared" si="147"/>
        <v>1929:</v>
      </c>
      <c r="F1933" s="378">
        <f t="shared" si="152"/>
        <v>0</v>
      </c>
      <c r="G1933" s="378" t="str">
        <f t="shared" si="153"/>
        <v/>
      </c>
      <c r="H1933" s="337"/>
    </row>
    <row r="1934" spans="1:8">
      <c r="A1934" s="136">
        <f t="shared" si="154"/>
        <v>1930</v>
      </c>
      <c r="B1934" s="136" t="str">
        <f t="shared" si="147"/>
        <v>1930:</v>
      </c>
      <c r="F1934" s="378">
        <f t="shared" si="152"/>
        <v>0</v>
      </c>
      <c r="G1934" s="378" t="str">
        <f t="shared" si="153"/>
        <v/>
      </c>
      <c r="H1934" s="337"/>
    </row>
    <row r="1935" spans="1:8">
      <c r="A1935" s="136">
        <f t="shared" si="154"/>
        <v>1931</v>
      </c>
      <c r="B1935" s="136" t="str">
        <f t="shared" si="147"/>
        <v>1931:</v>
      </c>
      <c r="F1935" s="378">
        <f t="shared" si="152"/>
        <v>0</v>
      </c>
      <c r="G1935" s="378" t="str">
        <f t="shared" si="153"/>
        <v/>
      </c>
      <c r="H1935" s="337"/>
    </row>
    <row r="1936" spans="1:8">
      <c r="A1936" s="136">
        <f t="shared" si="154"/>
        <v>1932</v>
      </c>
      <c r="B1936" s="136" t="str">
        <f t="shared" si="147"/>
        <v>1932:</v>
      </c>
      <c r="F1936" s="378">
        <f t="shared" si="152"/>
        <v>0</v>
      </c>
      <c r="G1936" s="378" t="str">
        <f t="shared" si="153"/>
        <v/>
      </c>
      <c r="H1936" s="337"/>
    </row>
    <row r="1937" spans="1:8">
      <c r="A1937" s="136">
        <f t="shared" si="154"/>
        <v>1933</v>
      </c>
      <c r="B1937" s="136" t="str">
        <f t="shared" si="147"/>
        <v>1933:</v>
      </c>
      <c r="F1937" s="378">
        <f t="shared" si="152"/>
        <v>0</v>
      </c>
      <c r="G1937" s="378" t="str">
        <f t="shared" si="153"/>
        <v/>
      </c>
      <c r="H1937" s="337"/>
    </row>
    <row r="1938" spans="1:8">
      <c r="A1938" s="136">
        <f t="shared" si="154"/>
        <v>1934</v>
      </c>
      <c r="B1938" s="136" t="str">
        <f t="shared" si="147"/>
        <v>1934:</v>
      </c>
      <c r="F1938" s="378">
        <f t="shared" si="152"/>
        <v>0</v>
      </c>
      <c r="G1938" s="378" t="str">
        <f t="shared" si="153"/>
        <v/>
      </c>
      <c r="H1938" s="337"/>
    </row>
    <row r="1939" spans="1:8">
      <c r="A1939" s="136">
        <f t="shared" si="154"/>
        <v>1935</v>
      </c>
      <c r="B1939" s="136" t="str">
        <f t="shared" si="147"/>
        <v>1935:</v>
      </c>
      <c r="F1939" s="378">
        <f t="shared" si="152"/>
        <v>0</v>
      </c>
      <c r="G1939" s="378" t="str">
        <f t="shared" si="153"/>
        <v/>
      </c>
      <c r="H1939" s="337"/>
    </row>
    <row r="1940" spans="1:8">
      <c r="A1940" s="136">
        <f t="shared" si="154"/>
        <v>1936</v>
      </c>
      <c r="B1940" s="136" t="str">
        <f t="shared" ref="B1940:B2042" si="155">TEXT(A1940, "#0") &amp; ":" &amp; TRIM(H1940)</f>
        <v>1936:</v>
      </c>
      <c r="F1940" s="378">
        <f t="shared" si="152"/>
        <v>0</v>
      </c>
      <c r="G1940" s="378" t="str">
        <f t="shared" si="153"/>
        <v/>
      </c>
      <c r="H1940" s="337"/>
    </row>
    <row r="1941" spans="1:8">
      <c r="A1941" s="136">
        <f t="shared" si="154"/>
        <v>1937</v>
      </c>
      <c r="B1941" s="136" t="str">
        <f t="shared" si="155"/>
        <v>1937:</v>
      </c>
      <c r="F1941" s="378">
        <f t="shared" si="152"/>
        <v>0</v>
      </c>
      <c r="G1941" s="378" t="str">
        <f t="shared" si="153"/>
        <v/>
      </c>
      <c r="H1941" s="337"/>
    </row>
    <row r="1942" spans="1:8">
      <c r="A1942" s="136">
        <f t="shared" si="154"/>
        <v>1938</v>
      </c>
      <c r="B1942" s="136" t="str">
        <f t="shared" si="155"/>
        <v>1938:</v>
      </c>
      <c r="F1942" s="378">
        <f t="shared" si="152"/>
        <v>0</v>
      </c>
      <c r="G1942" s="378" t="str">
        <f t="shared" si="153"/>
        <v/>
      </c>
      <c r="H1942" s="337"/>
    </row>
    <row r="1943" spans="1:8">
      <c r="A1943" s="136">
        <f t="shared" si="154"/>
        <v>1939</v>
      </c>
      <c r="B1943" s="136" t="str">
        <f t="shared" si="155"/>
        <v>1939:</v>
      </c>
      <c r="F1943" s="378">
        <f t="shared" si="152"/>
        <v>0</v>
      </c>
      <c r="G1943" s="378" t="str">
        <f t="shared" si="153"/>
        <v/>
      </c>
      <c r="H1943" s="337"/>
    </row>
    <row r="1944" spans="1:8">
      <c r="A1944" s="136">
        <f t="shared" si="154"/>
        <v>1940</v>
      </c>
      <c r="B1944" s="136" t="str">
        <f t="shared" si="155"/>
        <v>1940:</v>
      </c>
      <c r="F1944" s="378">
        <f t="shared" si="152"/>
        <v>0</v>
      </c>
      <c r="G1944" s="378" t="str">
        <f t="shared" si="153"/>
        <v/>
      </c>
      <c r="H1944" s="337"/>
    </row>
    <row r="1945" spans="1:8">
      <c r="A1945" s="136">
        <f t="shared" si="154"/>
        <v>1941</v>
      </c>
      <c r="B1945" s="136" t="str">
        <f t="shared" si="155"/>
        <v>1941:</v>
      </c>
      <c r="F1945" s="378">
        <f t="shared" si="152"/>
        <v>0</v>
      </c>
      <c r="G1945" s="378" t="str">
        <f t="shared" si="153"/>
        <v/>
      </c>
      <c r="H1945" s="337"/>
    </row>
    <row r="1946" spans="1:8">
      <c r="A1946" s="136">
        <f t="shared" si="154"/>
        <v>1942</v>
      </c>
      <c r="B1946" s="136" t="str">
        <f t="shared" si="155"/>
        <v>1942:</v>
      </c>
      <c r="F1946" s="378">
        <f t="shared" si="152"/>
        <v>0</v>
      </c>
      <c r="G1946" s="378" t="str">
        <f t="shared" si="153"/>
        <v/>
      </c>
      <c r="H1946" s="337"/>
    </row>
    <row r="1947" spans="1:8">
      <c r="A1947" s="136">
        <f t="shared" si="154"/>
        <v>1943</v>
      </c>
      <c r="B1947" s="136" t="str">
        <f t="shared" si="155"/>
        <v>1943:</v>
      </c>
      <c r="F1947" s="378">
        <f t="shared" si="152"/>
        <v>0</v>
      </c>
      <c r="G1947" s="378" t="str">
        <f t="shared" si="153"/>
        <v/>
      </c>
      <c r="H1947" s="337"/>
    </row>
    <row r="1948" spans="1:8">
      <c r="A1948" s="136">
        <f t="shared" si="154"/>
        <v>1944</v>
      </c>
      <c r="B1948" s="136" t="str">
        <f t="shared" si="155"/>
        <v>1944:</v>
      </c>
      <c r="F1948" s="378">
        <f t="shared" si="152"/>
        <v>0</v>
      </c>
      <c r="G1948" s="378" t="str">
        <f t="shared" si="153"/>
        <v/>
      </c>
      <c r="H1948" s="337"/>
    </row>
    <row r="1949" spans="1:8">
      <c r="A1949" s="136">
        <f t="shared" si="154"/>
        <v>1945</v>
      </c>
      <c r="B1949" s="136" t="str">
        <f t="shared" si="155"/>
        <v>1945:</v>
      </c>
      <c r="F1949" s="378">
        <f t="shared" si="152"/>
        <v>0</v>
      </c>
      <c r="G1949" s="378" t="str">
        <f t="shared" si="153"/>
        <v/>
      </c>
      <c r="H1949" s="337"/>
    </row>
    <row r="1950" spans="1:8">
      <c r="A1950" s="136">
        <f t="shared" si="154"/>
        <v>1946</v>
      </c>
      <c r="B1950" s="136" t="str">
        <f t="shared" si="155"/>
        <v>1946:</v>
      </c>
      <c r="F1950" s="378">
        <f t="shared" si="152"/>
        <v>0</v>
      </c>
      <c r="G1950" s="378" t="str">
        <f t="shared" si="153"/>
        <v/>
      </c>
      <c r="H1950" s="337"/>
    </row>
    <row r="1951" spans="1:8">
      <c r="A1951" s="136">
        <f t="shared" si="154"/>
        <v>1947</v>
      </c>
      <c r="B1951" s="136" t="str">
        <f t="shared" si="155"/>
        <v>1947:</v>
      </c>
      <c r="F1951" s="378">
        <f t="shared" si="152"/>
        <v>0</v>
      </c>
      <c r="G1951" s="378" t="str">
        <f t="shared" si="153"/>
        <v/>
      </c>
      <c r="H1951" s="337"/>
    </row>
    <row r="1952" spans="1:8">
      <c r="A1952" s="136">
        <f t="shared" si="154"/>
        <v>1948</v>
      </c>
      <c r="B1952" s="136" t="str">
        <f t="shared" si="155"/>
        <v>1948:</v>
      </c>
      <c r="F1952" s="378">
        <f t="shared" si="152"/>
        <v>0</v>
      </c>
      <c r="G1952" s="378" t="str">
        <f t="shared" si="153"/>
        <v/>
      </c>
      <c r="H1952" s="337"/>
    </row>
    <row r="1953" spans="1:8">
      <c r="A1953" s="136">
        <f t="shared" si="154"/>
        <v>1949</v>
      </c>
      <c r="B1953" s="136" t="str">
        <f t="shared" si="155"/>
        <v>1949:</v>
      </c>
      <c r="F1953" s="378">
        <f t="shared" si="152"/>
        <v>0</v>
      </c>
      <c r="G1953" s="378" t="str">
        <f t="shared" si="153"/>
        <v/>
      </c>
      <c r="H1953" s="337"/>
    </row>
    <row r="1954" spans="1:8">
      <c r="A1954" s="136">
        <f t="shared" si="154"/>
        <v>1950</v>
      </c>
      <c r="B1954" s="136" t="str">
        <f t="shared" si="155"/>
        <v>1950:</v>
      </c>
      <c r="F1954" s="378">
        <f t="shared" si="152"/>
        <v>0</v>
      </c>
      <c r="G1954" s="378" t="str">
        <f t="shared" si="153"/>
        <v/>
      </c>
      <c r="H1954" s="337"/>
    </row>
    <row r="1955" spans="1:8">
      <c r="A1955" s="136">
        <f t="shared" si="154"/>
        <v>1951</v>
      </c>
      <c r="B1955" s="136" t="str">
        <f t="shared" si="155"/>
        <v>1951:</v>
      </c>
      <c r="F1955" s="378">
        <f t="shared" si="152"/>
        <v>0</v>
      </c>
      <c r="G1955" s="378" t="str">
        <f t="shared" si="153"/>
        <v/>
      </c>
      <c r="H1955" s="337"/>
    </row>
    <row r="1956" spans="1:8">
      <c r="A1956" s="136">
        <f t="shared" si="154"/>
        <v>1952</v>
      </c>
      <c r="B1956" s="136" t="str">
        <f t="shared" si="155"/>
        <v>1952:</v>
      </c>
      <c r="F1956" s="378">
        <f t="shared" si="152"/>
        <v>0</v>
      </c>
      <c r="G1956" s="378" t="str">
        <f t="shared" si="153"/>
        <v/>
      </c>
      <c r="H1956" s="337"/>
    </row>
    <row r="1957" spans="1:8">
      <c r="A1957" s="136">
        <f t="shared" si="154"/>
        <v>1953</v>
      </c>
      <c r="B1957" s="136" t="str">
        <f t="shared" si="155"/>
        <v>1953:</v>
      </c>
      <c r="F1957" s="378">
        <f t="shared" si="152"/>
        <v>0</v>
      </c>
      <c r="G1957" s="378" t="str">
        <f t="shared" si="153"/>
        <v/>
      </c>
      <c r="H1957" s="337"/>
    </row>
    <row r="1958" spans="1:8">
      <c r="A1958" s="136">
        <f t="shared" si="154"/>
        <v>1954</v>
      </c>
      <c r="B1958" s="136" t="str">
        <f t="shared" si="155"/>
        <v>1954:</v>
      </c>
      <c r="F1958" s="378">
        <f t="shared" si="152"/>
        <v>0</v>
      </c>
      <c r="G1958" s="378" t="str">
        <f t="shared" si="153"/>
        <v/>
      </c>
      <c r="H1958" s="337"/>
    </row>
    <row r="1959" spans="1:8">
      <c r="A1959" s="136">
        <f t="shared" si="154"/>
        <v>1955</v>
      </c>
      <c r="B1959" s="136" t="str">
        <f t="shared" si="155"/>
        <v>1955:</v>
      </c>
      <c r="F1959" s="378">
        <f t="shared" si="152"/>
        <v>0</v>
      </c>
      <c r="G1959" s="378" t="str">
        <f t="shared" si="153"/>
        <v/>
      </c>
      <c r="H1959" s="337"/>
    </row>
    <row r="1960" spans="1:8">
      <c r="A1960" s="136">
        <f t="shared" si="154"/>
        <v>1956</v>
      </c>
      <c r="B1960" s="136" t="str">
        <f t="shared" si="155"/>
        <v>1956:</v>
      </c>
      <c r="F1960" s="378">
        <f t="shared" si="152"/>
        <v>0</v>
      </c>
      <c r="G1960" s="378" t="str">
        <f t="shared" si="153"/>
        <v/>
      </c>
      <c r="H1960" s="337"/>
    </row>
    <row r="1961" spans="1:8">
      <c r="A1961" s="136">
        <f t="shared" si="154"/>
        <v>1957</v>
      </c>
      <c r="B1961" s="136" t="str">
        <f t="shared" si="155"/>
        <v>1957:</v>
      </c>
      <c r="F1961" s="378">
        <f t="shared" si="152"/>
        <v>0</v>
      </c>
      <c r="G1961" s="378" t="str">
        <f t="shared" si="153"/>
        <v/>
      </c>
      <c r="H1961" s="337"/>
    </row>
    <row r="1962" spans="1:8">
      <c r="A1962" s="136">
        <f t="shared" si="154"/>
        <v>1958</v>
      </c>
      <c r="B1962" s="136" t="str">
        <f t="shared" si="155"/>
        <v>1958:</v>
      </c>
      <c r="F1962" s="378">
        <f t="shared" si="152"/>
        <v>0</v>
      </c>
      <c r="G1962" s="378" t="str">
        <f t="shared" si="153"/>
        <v/>
      </c>
      <c r="H1962" s="337"/>
    </row>
    <row r="1963" spans="1:8">
      <c r="A1963" s="136">
        <f t="shared" si="154"/>
        <v>1959</v>
      </c>
      <c r="B1963" s="136" t="str">
        <f t="shared" si="155"/>
        <v>1959:</v>
      </c>
      <c r="F1963" s="378">
        <f t="shared" si="152"/>
        <v>0</v>
      </c>
      <c r="G1963" s="378" t="str">
        <f t="shared" si="153"/>
        <v/>
      </c>
      <c r="H1963" s="337"/>
    </row>
    <row r="1964" spans="1:8">
      <c r="A1964" s="136">
        <f t="shared" si="154"/>
        <v>1960</v>
      </c>
      <c r="B1964" s="136" t="str">
        <f t="shared" si="155"/>
        <v>1960:</v>
      </c>
      <c r="F1964" s="378">
        <f t="shared" si="152"/>
        <v>0</v>
      </c>
      <c r="G1964" s="378" t="str">
        <f t="shared" si="153"/>
        <v/>
      </c>
      <c r="H1964" s="337"/>
    </row>
    <row r="1965" spans="1:8">
      <c r="A1965" s="136">
        <f t="shared" si="154"/>
        <v>1961</v>
      </c>
      <c r="B1965" s="136" t="str">
        <f t="shared" si="155"/>
        <v>1961:</v>
      </c>
      <c r="F1965" s="378">
        <f t="shared" si="152"/>
        <v>0</v>
      </c>
      <c r="G1965" s="378" t="str">
        <f t="shared" si="153"/>
        <v/>
      </c>
      <c r="H1965" s="337"/>
    </row>
    <row r="1966" spans="1:8">
      <c r="A1966" s="136">
        <f t="shared" si="154"/>
        <v>1962</v>
      </c>
      <c r="B1966" s="136" t="str">
        <f t="shared" si="155"/>
        <v>1962:</v>
      </c>
      <c r="F1966" s="378">
        <f t="shared" si="152"/>
        <v>0</v>
      </c>
      <c r="G1966" s="378" t="str">
        <f t="shared" si="153"/>
        <v/>
      </c>
      <c r="H1966" s="337"/>
    </row>
    <row r="1967" spans="1:8">
      <c r="A1967" s="136">
        <f t="shared" si="154"/>
        <v>1963</v>
      </c>
      <c r="B1967" s="136" t="str">
        <f t="shared" si="155"/>
        <v>1963:</v>
      </c>
      <c r="F1967" s="378">
        <f t="shared" si="152"/>
        <v>0</v>
      </c>
      <c r="G1967" s="378" t="str">
        <f t="shared" si="153"/>
        <v/>
      </c>
      <c r="H1967" s="337"/>
    </row>
    <row r="1968" spans="1:8">
      <c r="A1968" s="136">
        <f t="shared" si="154"/>
        <v>1964</v>
      </c>
      <c r="B1968" s="136" t="str">
        <f t="shared" si="155"/>
        <v>1964:</v>
      </c>
      <c r="F1968" s="378">
        <f t="shared" si="152"/>
        <v>0</v>
      </c>
      <c r="G1968" s="378" t="str">
        <f t="shared" si="153"/>
        <v/>
      </c>
      <c r="H1968" s="337"/>
    </row>
    <row r="1969" spans="1:8">
      <c r="A1969" s="136">
        <f t="shared" si="154"/>
        <v>1965</v>
      </c>
      <c r="B1969" s="136" t="str">
        <f t="shared" si="155"/>
        <v>1965:</v>
      </c>
      <c r="F1969" s="378">
        <f t="shared" si="152"/>
        <v>0</v>
      </c>
      <c r="G1969" s="378" t="str">
        <f t="shared" si="153"/>
        <v/>
      </c>
      <c r="H1969" s="337"/>
    </row>
    <row r="1970" spans="1:8">
      <c r="A1970" s="136">
        <f t="shared" si="154"/>
        <v>1966</v>
      </c>
      <c r="B1970" s="136" t="str">
        <f t="shared" si="155"/>
        <v>1966:</v>
      </c>
      <c r="F1970" s="378">
        <f t="shared" si="152"/>
        <v>0</v>
      </c>
      <c r="G1970" s="378" t="str">
        <f t="shared" si="153"/>
        <v/>
      </c>
      <c r="H1970" s="337"/>
    </row>
    <row r="1971" spans="1:8">
      <c r="A1971" s="136">
        <f t="shared" si="154"/>
        <v>1967</v>
      </c>
      <c r="B1971" s="136" t="str">
        <f t="shared" si="155"/>
        <v>1967:</v>
      </c>
      <c r="F1971" s="378">
        <f t="shared" si="152"/>
        <v>0</v>
      </c>
      <c r="G1971" s="378" t="str">
        <f t="shared" si="153"/>
        <v/>
      </c>
      <c r="H1971" s="337"/>
    </row>
    <row r="1972" spans="1:8">
      <c r="A1972" s="136">
        <f t="shared" si="154"/>
        <v>1968</v>
      </c>
      <c r="B1972" s="136" t="str">
        <f t="shared" si="155"/>
        <v>1968:</v>
      </c>
      <c r="F1972" s="378">
        <f t="shared" si="152"/>
        <v>0</v>
      </c>
      <c r="G1972" s="378" t="str">
        <f t="shared" si="153"/>
        <v/>
      </c>
      <c r="H1972" s="337"/>
    </row>
    <row r="1973" spans="1:8">
      <c r="A1973" s="136">
        <f t="shared" si="154"/>
        <v>1969</v>
      </c>
      <c r="B1973" s="136" t="str">
        <f t="shared" si="155"/>
        <v>1969:</v>
      </c>
      <c r="F1973" s="378">
        <f t="shared" si="152"/>
        <v>0</v>
      </c>
      <c r="G1973" s="378" t="str">
        <f t="shared" si="153"/>
        <v/>
      </c>
      <c r="H1973" s="337"/>
    </row>
    <row r="1974" spans="1:8">
      <c r="A1974" s="136">
        <f t="shared" si="154"/>
        <v>1970</v>
      </c>
      <c r="B1974" s="136" t="str">
        <f t="shared" si="155"/>
        <v>1970:</v>
      </c>
      <c r="F1974" s="378">
        <f t="shared" si="152"/>
        <v>0</v>
      </c>
      <c r="G1974" s="378" t="str">
        <f t="shared" si="153"/>
        <v/>
      </c>
      <c r="H1974" s="337"/>
    </row>
    <row r="1975" spans="1:8">
      <c r="A1975" s="136">
        <f t="shared" si="154"/>
        <v>1971</v>
      </c>
      <c r="B1975" s="136" t="str">
        <f t="shared" si="155"/>
        <v>1971:</v>
      </c>
      <c r="F1975" s="378">
        <f t="shared" si="152"/>
        <v>0</v>
      </c>
      <c r="G1975" s="378" t="str">
        <f t="shared" si="153"/>
        <v/>
      </c>
      <c r="H1975" s="337"/>
    </row>
    <row r="1976" spans="1:8">
      <c r="A1976" s="136">
        <f t="shared" si="154"/>
        <v>1972</v>
      </c>
      <c r="B1976" s="136" t="str">
        <f t="shared" si="155"/>
        <v>1972:</v>
      </c>
      <c r="F1976" s="378">
        <f t="shared" si="152"/>
        <v>0</v>
      </c>
      <c r="G1976" s="378" t="str">
        <f t="shared" si="153"/>
        <v/>
      </c>
      <c r="H1976" s="337"/>
    </row>
    <row r="1977" spans="1:8">
      <c r="A1977" s="136">
        <f t="shared" si="154"/>
        <v>1973</v>
      </c>
      <c r="B1977" s="136" t="str">
        <f t="shared" si="155"/>
        <v>1973:</v>
      </c>
      <c r="F1977" s="378">
        <f t="shared" si="152"/>
        <v>0</v>
      </c>
      <c r="G1977" s="378" t="str">
        <f t="shared" si="153"/>
        <v/>
      </c>
      <c r="H1977" s="337"/>
    </row>
    <row r="1978" spans="1:8">
      <c r="A1978" s="136">
        <f t="shared" si="154"/>
        <v>1974</v>
      </c>
      <c r="B1978" s="136" t="str">
        <f t="shared" si="155"/>
        <v>1974:</v>
      </c>
      <c r="F1978" s="378">
        <f t="shared" si="152"/>
        <v>0</v>
      </c>
      <c r="G1978" s="378" t="str">
        <f t="shared" si="153"/>
        <v/>
      </c>
      <c r="H1978" s="337"/>
    </row>
    <row r="1979" spans="1:8">
      <c r="A1979" s="136">
        <f t="shared" si="154"/>
        <v>1975</v>
      </c>
      <c r="B1979" s="136" t="str">
        <f t="shared" si="155"/>
        <v>1975:</v>
      </c>
      <c r="F1979" s="378">
        <f t="shared" si="152"/>
        <v>0</v>
      </c>
      <c r="G1979" s="378" t="str">
        <f t="shared" si="153"/>
        <v/>
      </c>
      <c r="H1979" s="337"/>
    </row>
    <row r="1980" spans="1:8">
      <c r="A1980" s="136">
        <f t="shared" si="154"/>
        <v>1976</v>
      </c>
      <c r="B1980" s="136" t="str">
        <f t="shared" si="155"/>
        <v>1976:</v>
      </c>
      <c r="F1980" s="378">
        <f t="shared" si="152"/>
        <v>0</v>
      </c>
      <c r="G1980" s="378" t="str">
        <f t="shared" si="153"/>
        <v/>
      </c>
      <c r="H1980" s="337"/>
    </row>
    <row r="1981" spans="1:8">
      <c r="A1981" s="136">
        <f t="shared" si="154"/>
        <v>1977</v>
      </c>
      <c r="B1981" s="136" t="str">
        <f t="shared" si="155"/>
        <v>1977:</v>
      </c>
      <c r="F1981" s="378">
        <f t="shared" si="152"/>
        <v>0</v>
      </c>
      <c r="G1981" s="378" t="str">
        <f t="shared" si="153"/>
        <v/>
      </c>
      <c r="H1981" s="337"/>
    </row>
    <row r="1982" spans="1:8">
      <c r="A1982" s="136">
        <f t="shared" si="154"/>
        <v>1978</v>
      </c>
      <c r="B1982" s="136" t="str">
        <f t="shared" si="155"/>
        <v>1978:</v>
      </c>
      <c r="F1982" s="378">
        <f t="shared" si="152"/>
        <v>0</v>
      </c>
      <c r="G1982" s="378" t="str">
        <f t="shared" si="153"/>
        <v/>
      </c>
      <c r="H1982" s="337"/>
    </row>
    <row r="1983" spans="1:8">
      <c r="A1983" s="136">
        <f t="shared" si="154"/>
        <v>1979</v>
      </c>
      <c r="B1983" s="136" t="str">
        <f t="shared" si="155"/>
        <v>1979:</v>
      </c>
      <c r="F1983" s="378">
        <f t="shared" si="152"/>
        <v>0</v>
      </c>
      <c r="G1983" s="378" t="str">
        <f t="shared" si="153"/>
        <v/>
      </c>
      <c r="H1983" s="337"/>
    </row>
    <row r="1984" spans="1:8">
      <c r="A1984" s="136">
        <f t="shared" si="154"/>
        <v>1980</v>
      </c>
      <c r="B1984" s="136" t="str">
        <f t="shared" si="155"/>
        <v>1980:</v>
      </c>
      <c r="F1984" s="378">
        <f t="shared" si="152"/>
        <v>0</v>
      </c>
      <c r="G1984" s="378" t="str">
        <f t="shared" si="153"/>
        <v/>
      </c>
      <c r="H1984" s="337"/>
    </row>
    <row r="1985" spans="1:8">
      <c r="A1985" s="136">
        <f t="shared" si="154"/>
        <v>1981</v>
      </c>
      <c r="B1985" s="136" t="str">
        <f t="shared" si="155"/>
        <v>1981:</v>
      </c>
      <c r="F1985" s="378">
        <f t="shared" si="152"/>
        <v>0</v>
      </c>
      <c r="G1985" s="378" t="str">
        <f t="shared" si="153"/>
        <v/>
      </c>
      <c r="H1985" s="337"/>
    </row>
    <row r="1986" spans="1:8">
      <c r="A1986" s="136">
        <f t="shared" si="154"/>
        <v>1982</v>
      </c>
      <c r="B1986" s="136" t="str">
        <f t="shared" si="155"/>
        <v>1982:</v>
      </c>
      <c r="F1986" s="378">
        <f t="shared" si="152"/>
        <v>0</v>
      </c>
      <c r="G1986" s="378" t="str">
        <f t="shared" si="153"/>
        <v/>
      </c>
      <c r="H1986" s="337"/>
    </row>
    <row r="1987" spans="1:8">
      <c r="A1987" s="136">
        <f t="shared" si="154"/>
        <v>1983</v>
      </c>
      <c r="B1987" s="136" t="str">
        <f t="shared" si="155"/>
        <v>1983:</v>
      </c>
      <c r="F1987" s="378">
        <f t="shared" si="152"/>
        <v>0</v>
      </c>
      <c r="G1987" s="378" t="str">
        <f t="shared" si="153"/>
        <v/>
      </c>
      <c r="H1987" s="337"/>
    </row>
    <row r="1988" spans="1:8">
      <c r="A1988" s="136">
        <f t="shared" si="154"/>
        <v>1984</v>
      </c>
      <c r="B1988" s="136" t="str">
        <f t="shared" si="155"/>
        <v>1984:</v>
      </c>
      <c r="F1988" s="378">
        <f t="shared" si="152"/>
        <v>0</v>
      </c>
      <c r="G1988" s="378" t="str">
        <f t="shared" si="153"/>
        <v/>
      </c>
      <c r="H1988" s="337"/>
    </row>
    <row r="1989" spans="1:8">
      <c r="A1989" s="136">
        <f t="shared" si="154"/>
        <v>1985</v>
      </c>
      <c r="B1989" s="136" t="str">
        <f t="shared" si="155"/>
        <v>1985:</v>
      </c>
      <c r="F1989" s="378">
        <f t="shared" si="152"/>
        <v>0</v>
      </c>
      <c r="G1989" s="378" t="str">
        <f t="shared" si="153"/>
        <v/>
      </c>
      <c r="H1989" s="337"/>
    </row>
    <row r="1990" spans="1:8">
      <c r="A1990" s="136">
        <f t="shared" si="154"/>
        <v>1986</v>
      </c>
      <c r="B1990" s="136" t="str">
        <f t="shared" si="155"/>
        <v>1986:</v>
      </c>
      <c r="F1990" s="378">
        <f t="shared" si="152"/>
        <v>0</v>
      </c>
      <c r="G1990" s="378" t="str">
        <f t="shared" si="153"/>
        <v/>
      </c>
      <c r="H1990" s="337"/>
    </row>
    <row r="1991" spans="1:8">
      <c r="A1991" s="136">
        <f t="shared" si="154"/>
        <v>1987</v>
      </c>
      <c r="B1991" s="136" t="str">
        <f t="shared" si="155"/>
        <v>1987:</v>
      </c>
      <c r="F1991" s="378">
        <f t="shared" si="152"/>
        <v>0</v>
      </c>
      <c r="G1991" s="378" t="str">
        <f t="shared" si="153"/>
        <v/>
      </c>
      <c r="H1991" s="337"/>
    </row>
    <row r="1992" spans="1:8">
      <c r="A1992" s="136">
        <f t="shared" si="154"/>
        <v>1988</v>
      </c>
      <c r="B1992" s="136" t="str">
        <f t="shared" si="155"/>
        <v>1988:</v>
      </c>
      <c r="F1992" s="378">
        <f t="shared" si="152"/>
        <v>0</v>
      </c>
      <c r="G1992" s="378" t="str">
        <f t="shared" si="153"/>
        <v/>
      </c>
      <c r="H1992" s="337"/>
    </row>
    <row r="1993" spans="1:8">
      <c r="A1993" s="136">
        <f t="shared" si="154"/>
        <v>1989</v>
      </c>
      <c r="B1993" s="136" t="str">
        <f t="shared" si="155"/>
        <v>1989:</v>
      </c>
      <c r="F1993" s="378">
        <f t="shared" ref="F1993:F2056" si="156">IF(TRIM(E1993)="",0,IF(AgeAtDate=0,0,IF(E1993=0,0,IF(COUNTBLANK(E1993)=1,"",DATEDIF(E1993,AgeAtDate,"y")))))</f>
        <v>0</v>
      </c>
      <c r="G1993" s="378" t="str">
        <f t="shared" ref="G1993:G2056" si="157">IF(ISBLANK(E1993),"",IF(HSL_Format="Majors",IF(F1993 &lt; 9, "To Young", IF(F1993 &gt; 15, VLOOKUP(99,MajorsAGRev, 2,0),VLOOKUP(F1993,MajorsAGRev, 2,0))), IF(F1993 &lt; 9, "To Young", IF(F1993&gt;12, "To Old", VLOOKUP(F1993,PeanutsAGRev,2,0)))))</f>
        <v/>
      </c>
      <c r="H1993" s="337"/>
    </row>
    <row r="1994" spans="1:8">
      <c r="A1994" s="136">
        <f t="shared" si="154"/>
        <v>1990</v>
      </c>
      <c r="B1994" s="136" t="str">
        <f t="shared" si="155"/>
        <v>1990:</v>
      </c>
      <c r="F1994" s="378">
        <f t="shared" si="156"/>
        <v>0</v>
      </c>
      <c r="G1994" s="378" t="str">
        <f t="shared" si="157"/>
        <v/>
      </c>
      <c r="H1994" s="337"/>
    </row>
    <row r="1995" spans="1:8">
      <c r="A1995" s="136">
        <f t="shared" ref="A1995:A2058" si="158">A1994+1</f>
        <v>1991</v>
      </c>
      <c r="B1995" s="136" t="str">
        <f t="shared" si="155"/>
        <v>1991:</v>
      </c>
      <c r="F1995" s="378">
        <f t="shared" si="156"/>
        <v>0</v>
      </c>
      <c r="G1995" s="378" t="str">
        <f t="shared" si="157"/>
        <v/>
      </c>
      <c r="H1995" s="337"/>
    </row>
    <row r="1996" spans="1:8">
      <c r="A1996" s="136">
        <f t="shared" si="158"/>
        <v>1992</v>
      </c>
      <c r="B1996" s="136" t="str">
        <f t="shared" si="155"/>
        <v>1992:</v>
      </c>
      <c r="F1996" s="378">
        <f t="shared" si="156"/>
        <v>0</v>
      </c>
      <c r="G1996" s="378" t="str">
        <f t="shared" si="157"/>
        <v/>
      </c>
      <c r="H1996" s="337"/>
    </row>
    <row r="1997" spans="1:8">
      <c r="A1997" s="136">
        <f t="shared" si="158"/>
        <v>1993</v>
      </c>
      <c r="B1997" s="136" t="str">
        <f t="shared" si="155"/>
        <v>1993:</v>
      </c>
      <c r="F1997" s="378">
        <f t="shared" si="156"/>
        <v>0</v>
      </c>
      <c r="G1997" s="378" t="str">
        <f t="shared" si="157"/>
        <v/>
      </c>
      <c r="H1997" s="337"/>
    </row>
    <row r="1998" spans="1:8">
      <c r="A1998" s="136">
        <f t="shared" si="158"/>
        <v>1994</v>
      </c>
      <c r="B1998" s="136" t="str">
        <f t="shared" si="155"/>
        <v>1994:</v>
      </c>
      <c r="F1998" s="378">
        <f t="shared" si="156"/>
        <v>0</v>
      </c>
      <c r="G1998" s="378" t="str">
        <f t="shared" si="157"/>
        <v/>
      </c>
      <c r="H1998" s="337"/>
    </row>
    <row r="1999" spans="1:8">
      <c r="A1999" s="136">
        <f t="shared" si="158"/>
        <v>1995</v>
      </c>
      <c r="B1999" s="136" t="str">
        <f t="shared" si="155"/>
        <v>1995:</v>
      </c>
      <c r="F1999" s="378">
        <f t="shared" si="156"/>
        <v>0</v>
      </c>
      <c r="G1999" s="378" t="str">
        <f t="shared" si="157"/>
        <v/>
      </c>
      <c r="H1999" s="337"/>
    </row>
    <row r="2000" spans="1:8">
      <c r="A2000" s="136">
        <f t="shared" si="158"/>
        <v>1996</v>
      </c>
      <c r="B2000" s="136" t="str">
        <f t="shared" si="155"/>
        <v>1996:</v>
      </c>
      <c r="F2000" s="378">
        <f t="shared" si="156"/>
        <v>0</v>
      </c>
      <c r="G2000" s="378" t="str">
        <f t="shared" si="157"/>
        <v/>
      </c>
      <c r="H2000" s="337"/>
    </row>
    <row r="2001" spans="1:8">
      <c r="A2001" s="136">
        <f t="shared" si="158"/>
        <v>1997</v>
      </c>
      <c r="B2001" s="136" t="str">
        <f t="shared" si="155"/>
        <v>1997:</v>
      </c>
      <c r="F2001" s="378">
        <f t="shared" si="156"/>
        <v>0</v>
      </c>
      <c r="G2001" s="378" t="str">
        <f t="shared" si="157"/>
        <v/>
      </c>
      <c r="H2001" s="337"/>
    </row>
    <row r="2002" spans="1:8">
      <c r="A2002" s="136">
        <f t="shared" si="158"/>
        <v>1998</v>
      </c>
      <c r="B2002" s="136" t="str">
        <f t="shared" si="155"/>
        <v>1998:</v>
      </c>
      <c r="F2002" s="378">
        <f t="shared" si="156"/>
        <v>0</v>
      </c>
      <c r="G2002" s="378" t="str">
        <f t="shared" si="157"/>
        <v/>
      </c>
      <c r="H2002" s="337"/>
    </row>
    <row r="2003" spans="1:8">
      <c r="A2003" s="136">
        <f t="shared" si="158"/>
        <v>1999</v>
      </c>
      <c r="B2003" s="136" t="str">
        <f t="shared" si="155"/>
        <v>1999:</v>
      </c>
      <c r="F2003" s="378">
        <f t="shared" si="156"/>
        <v>0</v>
      </c>
      <c r="G2003" s="378" t="str">
        <f t="shared" si="157"/>
        <v/>
      </c>
      <c r="H2003" s="337"/>
    </row>
    <row r="2004" spans="1:8">
      <c r="A2004" s="136">
        <f t="shared" si="158"/>
        <v>2000</v>
      </c>
      <c r="B2004" s="136" t="str">
        <f t="shared" si="155"/>
        <v>2000:</v>
      </c>
      <c r="F2004" s="378">
        <f t="shared" si="156"/>
        <v>0</v>
      </c>
      <c r="G2004" s="378" t="str">
        <f t="shared" si="157"/>
        <v/>
      </c>
      <c r="H2004" s="337"/>
    </row>
    <row r="2005" spans="1:8">
      <c r="A2005" s="136">
        <f t="shared" si="158"/>
        <v>2001</v>
      </c>
      <c r="B2005" s="136" t="str">
        <f t="shared" si="155"/>
        <v>2001:</v>
      </c>
      <c r="F2005" s="378">
        <f t="shared" si="156"/>
        <v>0</v>
      </c>
      <c r="G2005" s="378" t="str">
        <f t="shared" si="157"/>
        <v/>
      </c>
      <c r="H2005" s="337"/>
    </row>
    <row r="2006" spans="1:8">
      <c r="A2006" s="136">
        <f t="shared" si="158"/>
        <v>2002</v>
      </c>
      <c r="B2006" s="136" t="str">
        <f t="shared" si="155"/>
        <v>2002:</v>
      </c>
      <c r="F2006" s="378">
        <f t="shared" si="156"/>
        <v>0</v>
      </c>
      <c r="G2006" s="378" t="str">
        <f t="shared" si="157"/>
        <v/>
      </c>
      <c r="H2006" s="337"/>
    </row>
    <row r="2007" spans="1:8">
      <c r="A2007" s="136">
        <f t="shared" si="158"/>
        <v>2003</v>
      </c>
      <c r="B2007" s="136" t="str">
        <f t="shared" si="155"/>
        <v>2003:</v>
      </c>
      <c r="F2007" s="378">
        <f t="shared" si="156"/>
        <v>0</v>
      </c>
      <c r="G2007" s="378" t="str">
        <f t="shared" si="157"/>
        <v/>
      </c>
      <c r="H2007" s="337"/>
    </row>
    <row r="2008" spans="1:8">
      <c r="A2008" s="136">
        <f t="shared" si="158"/>
        <v>2004</v>
      </c>
      <c r="B2008" s="136" t="str">
        <f t="shared" si="155"/>
        <v>2004:</v>
      </c>
      <c r="F2008" s="378">
        <f t="shared" si="156"/>
        <v>0</v>
      </c>
      <c r="G2008" s="378" t="str">
        <f t="shared" si="157"/>
        <v/>
      </c>
      <c r="H2008" s="337"/>
    </row>
    <row r="2009" spans="1:8">
      <c r="A2009" s="136">
        <f t="shared" si="158"/>
        <v>2005</v>
      </c>
      <c r="B2009" s="136" t="str">
        <f t="shared" si="155"/>
        <v>2005:</v>
      </c>
      <c r="F2009" s="378">
        <f t="shared" si="156"/>
        <v>0</v>
      </c>
      <c r="G2009" s="378" t="str">
        <f t="shared" si="157"/>
        <v/>
      </c>
      <c r="H2009" s="337"/>
    </row>
    <row r="2010" spans="1:8">
      <c r="A2010" s="136">
        <f t="shared" si="158"/>
        <v>2006</v>
      </c>
      <c r="B2010" s="136" t="str">
        <f t="shared" si="155"/>
        <v>2006:</v>
      </c>
      <c r="F2010" s="378">
        <f t="shared" si="156"/>
        <v>0</v>
      </c>
      <c r="G2010" s="378" t="str">
        <f t="shared" si="157"/>
        <v/>
      </c>
      <c r="H2010" s="337"/>
    </row>
    <row r="2011" spans="1:8">
      <c r="A2011" s="136">
        <f t="shared" si="158"/>
        <v>2007</v>
      </c>
      <c r="B2011" s="136" t="str">
        <f t="shared" si="155"/>
        <v>2007:</v>
      </c>
      <c r="F2011" s="378">
        <f t="shared" si="156"/>
        <v>0</v>
      </c>
      <c r="G2011" s="378" t="str">
        <f t="shared" si="157"/>
        <v/>
      </c>
      <c r="H2011" s="337"/>
    </row>
    <row r="2012" spans="1:8">
      <c r="A2012" s="136">
        <f t="shared" si="158"/>
        <v>2008</v>
      </c>
      <c r="B2012" s="136" t="str">
        <f t="shared" si="155"/>
        <v>2008:</v>
      </c>
      <c r="F2012" s="378">
        <f t="shared" si="156"/>
        <v>0</v>
      </c>
      <c r="G2012" s="378" t="str">
        <f t="shared" si="157"/>
        <v/>
      </c>
      <c r="H2012" s="337"/>
    </row>
    <row r="2013" spans="1:8">
      <c r="A2013" s="136">
        <f t="shared" si="158"/>
        <v>2009</v>
      </c>
      <c r="B2013" s="136" t="str">
        <f t="shared" si="155"/>
        <v>2009:</v>
      </c>
      <c r="F2013" s="378">
        <f t="shared" si="156"/>
        <v>0</v>
      </c>
      <c r="G2013" s="378" t="str">
        <f t="shared" si="157"/>
        <v/>
      </c>
      <c r="H2013" s="337"/>
    </row>
    <row r="2014" spans="1:8">
      <c r="A2014" s="136">
        <f t="shared" si="158"/>
        <v>2010</v>
      </c>
      <c r="B2014" s="136" t="str">
        <f t="shared" si="155"/>
        <v>2010:</v>
      </c>
      <c r="F2014" s="378">
        <f t="shared" si="156"/>
        <v>0</v>
      </c>
      <c r="G2014" s="378" t="str">
        <f t="shared" si="157"/>
        <v/>
      </c>
      <c r="H2014" s="337"/>
    </row>
    <row r="2015" spans="1:8">
      <c r="A2015" s="136">
        <f t="shared" si="158"/>
        <v>2011</v>
      </c>
      <c r="B2015" s="136" t="str">
        <f t="shared" si="155"/>
        <v>2011:</v>
      </c>
      <c r="F2015" s="378">
        <f t="shared" si="156"/>
        <v>0</v>
      </c>
      <c r="G2015" s="378" t="str">
        <f t="shared" si="157"/>
        <v/>
      </c>
      <c r="H2015" s="337"/>
    </row>
    <row r="2016" spans="1:8">
      <c r="A2016" s="136">
        <f t="shared" si="158"/>
        <v>2012</v>
      </c>
      <c r="B2016" s="136" t="str">
        <f t="shared" si="155"/>
        <v>2012:</v>
      </c>
      <c r="F2016" s="378">
        <f t="shared" si="156"/>
        <v>0</v>
      </c>
      <c r="G2016" s="378" t="str">
        <f t="shared" si="157"/>
        <v/>
      </c>
      <c r="H2016" s="337"/>
    </row>
    <row r="2017" spans="1:8">
      <c r="A2017" s="136">
        <f t="shared" si="158"/>
        <v>2013</v>
      </c>
      <c r="B2017" s="136" t="str">
        <f t="shared" si="155"/>
        <v>2013:</v>
      </c>
      <c r="F2017" s="378">
        <f t="shared" si="156"/>
        <v>0</v>
      </c>
      <c r="G2017" s="378" t="str">
        <f t="shared" si="157"/>
        <v/>
      </c>
      <c r="H2017" s="337"/>
    </row>
    <row r="2018" spans="1:8">
      <c r="A2018" s="136">
        <f t="shared" si="158"/>
        <v>2014</v>
      </c>
      <c r="B2018" s="136" t="str">
        <f t="shared" si="155"/>
        <v>2014:</v>
      </c>
      <c r="F2018" s="378">
        <f t="shared" si="156"/>
        <v>0</v>
      </c>
      <c r="G2018" s="378" t="str">
        <f t="shared" si="157"/>
        <v/>
      </c>
      <c r="H2018" s="337"/>
    </row>
    <row r="2019" spans="1:8">
      <c r="A2019" s="136">
        <f t="shared" si="158"/>
        <v>2015</v>
      </c>
      <c r="B2019" s="136" t="str">
        <f t="shared" si="155"/>
        <v>2015:</v>
      </c>
      <c r="F2019" s="378">
        <f t="shared" si="156"/>
        <v>0</v>
      </c>
      <c r="G2019" s="378" t="str">
        <f t="shared" si="157"/>
        <v/>
      </c>
      <c r="H2019" s="337"/>
    </row>
    <row r="2020" spans="1:8">
      <c r="A2020" s="136">
        <f t="shared" si="158"/>
        <v>2016</v>
      </c>
      <c r="B2020" s="136" t="str">
        <f t="shared" si="155"/>
        <v>2016:</v>
      </c>
      <c r="F2020" s="378">
        <f t="shared" si="156"/>
        <v>0</v>
      </c>
      <c r="G2020" s="378" t="str">
        <f t="shared" si="157"/>
        <v/>
      </c>
      <c r="H2020" s="337"/>
    </row>
    <row r="2021" spans="1:8">
      <c r="A2021" s="136">
        <f t="shared" si="158"/>
        <v>2017</v>
      </c>
      <c r="B2021" s="136" t="str">
        <f t="shared" si="155"/>
        <v>2017:</v>
      </c>
      <c r="F2021" s="378">
        <f t="shared" si="156"/>
        <v>0</v>
      </c>
      <c r="G2021" s="378" t="str">
        <f t="shared" si="157"/>
        <v/>
      </c>
      <c r="H2021" s="337"/>
    </row>
    <row r="2022" spans="1:8">
      <c r="A2022" s="136">
        <f t="shared" si="158"/>
        <v>2018</v>
      </c>
      <c r="B2022" s="136" t="str">
        <f t="shared" si="155"/>
        <v>2018:</v>
      </c>
      <c r="F2022" s="378">
        <f t="shared" si="156"/>
        <v>0</v>
      </c>
      <c r="G2022" s="378" t="str">
        <f t="shared" si="157"/>
        <v/>
      </c>
      <c r="H2022" s="337"/>
    </row>
    <row r="2023" spans="1:8">
      <c r="A2023" s="136">
        <f t="shared" si="158"/>
        <v>2019</v>
      </c>
      <c r="B2023" s="136" t="str">
        <f t="shared" si="155"/>
        <v>2019:</v>
      </c>
      <c r="F2023" s="378">
        <f t="shared" si="156"/>
        <v>0</v>
      </c>
      <c r="G2023" s="378" t="str">
        <f t="shared" si="157"/>
        <v/>
      </c>
      <c r="H2023" s="337"/>
    </row>
    <row r="2024" spans="1:8">
      <c r="A2024" s="136">
        <f t="shared" si="158"/>
        <v>2020</v>
      </c>
      <c r="B2024" s="136" t="str">
        <f t="shared" si="155"/>
        <v>2020:</v>
      </c>
      <c r="F2024" s="378">
        <f t="shared" si="156"/>
        <v>0</v>
      </c>
      <c r="G2024" s="378" t="str">
        <f t="shared" si="157"/>
        <v/>
      </c>
      <c r="H2024" s="337"/>
    </row>
    <row r="2025" spans="1:8">
      <c r="A2025" s="136">
        <f t="shared" si="158"/>
        <v>2021</v>
      </c>
      <c r="B2025" s="136" t="str">
        <f t="shared" si="155"/>
        <v>2021:</v>
      </c>
      <c r="F2025" s="378">
        <f t="shared" si="156"/>
        <v>0</v>
      </c>
      <c r="G2025" s="378" t="str">
        <f t="shared" si="157"/>
        <v/>
      </c>
      <c r="H2025" s="337"/>
    </row>
    <row r="2026" spans="1:8">
      <c r="A2026" s="136">
        <f t="shared" si="158"/>
        <v>2022</v>
      </c>
      <c r="B2026" s="136" t="str">
        <f t="shared" si="155"/>
        <v>2022:</v>
      </c>
      <c r="F2026" s="378">
        <f t="shared" si="156"/>
        <v>0</v>
      </c>
      <c r="G2026" s="378" t="str">
        <f t="shared" si="157"/>
        <v/>
      </c>
      <c r="H2026" s="337"/>
    </row>
    <row r="2027" spans="1:8">
      <c r="A2027" s="136">
        <f t="shared" si="158"/>
        <v>2023</v>
      </c>
      <c r="B2027" s="136" t="str">
        <f t="shared" si="155"/>
        <v>2023:</v>
      </c>
      <c r="F2027" s="378">
        <f t="shared" si="156"/>
        <v>0</v>
      </c>
      <c r="G2027" s="378" t="str">
        <f t="shared" si="157"/>
        <v/>
      </c>
      <c r="H2027" s="337"/>
    </row>
    <row r="2028" spans="1:8">
      <c r="A2028" s="136">
        <f t="shared" si="158"/>
        <v>2024</v>
      </c>
      <c r="B2028" s="136" t="str">
        <f t="shared" si="155"/>
        <v>2024:</v>
      </c>
      <c r="F2028" s="378">
        <f t="shared" si="156"/>
        <v>0</v>
      </c>
      <c r="G2028" s="378" t="str">
        <f t="shared" si="157"/>
        <v/>
      </c>
      <c r="H2028" s="337"/>
    </row>
    <row r="2029" spans="1:8">
      <c r="A2029" s="136">
        <f t="shared" si="158"/>
        <v>2025</v>
      </c>
      <c r="B2029" s="136" t="str">
        <f t="shared" si="155"/>
        <v>2025:</v>
      </c>
      <c r="F2029" s="378">
        <f t="shared" si="156"/>
        <v>0</v>
      </c>
      <c r="G2029" s="378" t="str">
        <f t="shared" si="157"/>
        <v/>
      </c>
      <c r="H2029" s="337"/>
    </row>
    <row r="2030" spans="1:8">
      <c r="A2030" s="136">
        <f t="shared" si="158"/>
        <v>2026</v>
      </c>
      <c r="B2030" s="136" t="str">
        <f t="shared" si="155"/>
        <v>2026:</v>
      </c>
      <c r="F2030" s="378">
        <f t="shared" si="156"/>
        <v>0</v>
      </c>
      <c r="G2030" s="378" t="str">
        <f t="shared" si="157"/>
        <v/>
      </c>
      <c r="H2030" s="337"/>
    </row>
    <row r="2031" spans="1:8">
      <c r="A2031" s="136">
        <f t="shared" si="158"/>
        <v>2027</v>
      </c>
      <c r="B2031" s="136" t="str">
        <f t="shared" si="155"/>
        <v>2027:</v>
      </c>
      <c r="F2031" s="378">
        <f t="shared" si="156"/>
        <v>0</v>
      </c>
      <c r="G2031" s="378" t="str">
        <f t="shared" si="157"/>
        <v/>
      </c>
      <c r="H2031" s="337"/>
    </row>
    <row r="2032" spans="1:8">
      <c r="A2032" s="136">
        <f t="shared" si="158"/>
        <v>2028</v>
      </c>
      <c r="B2032" s="136" t="str">
        <f t="shared" si="155"/>
        <v>2028:</v>
      </c>
      <c r="F2032" s="378">
        <f t="shared" si="156"/>
        <v>0</v>
      </c>
      <c r="G2032" s="378" t="str">
        <f t="shared" si="157"/>
        <v/>
      </c>
      <c r="H2032" s="337"/>
    </row>
    <row r="2033" spans="1:8">
      <c r="A2033" s="136">
        <f t="shared" si="158"/>
        <v>2029</v>
      </c>
      <c r="B2033" s="136" t="str">
        <f t="shared" si="155"/>
        <v>2029:</v>
      </c>
      <c r="F2033" s="378">
        <f t="shared" si="156"/>
        <v>0</v>
      </c>
      <c r="G2033" s="378" t="str">
        <f t="shared" si="157"/>
        <v/>
      </c>
      <c r="H2033" s="337"/>
    </row>
    <row r="2034" spans="1:8">
      <c r="A2034" s="136">
        <f t="shared" si="158"/>
        <v>2030</v>
      </c>
      <c r="B2034" s="136" t="str">
        <f t="shared" si="155"/>
        <v>2030:</v>
      </c>
      <c r="F2034" s="378">
        <f t="shared" si="156"/>
        <v>0</v>
      </c>
      <c r="G2034" s="378" t="str">
        <f t="shared" si="157"/>
        <v/>
      </c>
      <c r="H2034" s="337"/>
    </row>
    <row r="2035" spans="1:8">
      <c r="A2035" s="136">
        <f t="shared" si="158"/>
        <v>2031</v>
      </c>
      <c r="B2035" s="136" t="str">
        <f t="shared" si="155"/>
        <v>2031:</v>
      </c>
      <c r="F2035" s="378">
        <f t="shared" si="156"/>
        <v>0</v>
      </c>
      <c r="G2035" s="378" t="str">
        <f t="shared" si="157"/>
        <v/>
      </c>
      <c r="H2035" s="337"/>
    </row>
    <row r="2036" spans="1:8">
      <c r="A2036" s="136">
        <f t="shared" si="158"/>
        <v>2032</v>
      </c>
      <c r="B2036" s="136" t="str">
        <f t="shared" si="155"/>
        <v>2032:</v>
      </c>
      <c r="F2036" s="378">
        <f t="shared" si="156"/>
        <v>0</v>
      </c>
      <c r="G2036" s="378" t="str">
        <f t="shared" si="157"/>
        <v/>
      </c>
      <c r="H2036" s="337"/>
    </row>
    <row r="2037" spans="1:8">
      <c r="A2037" s="136">
        <f t="shared" si="158"/>
        <v>2033</v>
      </c>
      <c r="B2037" s="136" t="str">
        <f t="shared" si="155"/>
        <v>2033:</v>
      </c>
      <c r="F2037" s="378">
        <f t="shared" si="156"/>
        <v>0</v>
      </c>
      <c r="G2037" s="378" t="str">
        <f t="shared" si="157"/>
        <v/>
      </c>
      <c r="H2037" s="337"/>
    </row>
    <row r="2038" spans="1:8">
      <c r="A2038" s="136">
        <f t="shared" si="158"/>
        <v>2034</v>
      </c>
      <c r="B2038" s="136" t="str">
        <f t="shared" si="155"/>
        <v>2034:</v>
      </c>
      <c r="F2038" s="378">
        <f t="shared" si="156"/>
        <v>0</v>
      </c>
      <c r="G2038" s="378" t="str">
        <f t="shared" si="157"/>
        <v/>
      </c>
      <c r="H2038" s="337"/>
    </row>
    <row r="2039" spans="1:8">
      <c r="A2039" s="136">
        <f t="shared" si="158"/>
        <v>2035</v>
      </c>
      <c r="B2039" s="136" t="str">
        <f t="shared" si="155"/>
        <v>2035:</v>
      </c>
      <c r="F2039" s="378">
        <f t="shared" si="156"/>
        <v>0</v>
      </c>
      <c r="G2039" s="378" t="str">
        <f t="shared" si="157"/>
        <v/>
      </c>
      <c r="H2039" s="337"/>
    </row>
    <row r="2040" spans="1:8">
      <c r="A2040" s="136">
        <f t="shared" si="158"/>
        <v>2036</v>
      </c>
      <c r="B2040" s="136" t="str">
        <f t="shared" si="155"/>
        <v>2036:</v>
      </c>
      <c r="F2040" s="378">
        <f t="shared" si="156"/>
        <v>0</v>
      </c>
      <c r="G2040" s="378" t="str">
        <f t="shared" si="157"/>
        <v/>
      </c>
      <c r="H2040" s="337"/>
    </row>
    <row r="2041" spans="1:8">
      <c r="A2041" s="136">
        <f t="shared" si="158"/>
        <v>2037</v>
      </c>
      <c r="B2041" s="136" t="str">
        <f t="shared" si="155"/>
        <v>2037:</v>
      </c>
      <c r="F2041" s="378">
        <f t="shared" si="156"/>
        <v>0</v>
      </c>
      <c r="G2041" s="378" t="str">
        <f t="shared" si="157"/>
        <v/>
      </c>
      <c r="H2041" s="337"/>
    </row>
    <row r="2042" spans="1:8">
      <c r="A2042" s="136">
        <f t="shared" si="158"/>
        <v>2038</v>
      </c>
      <c r="B2042" s="136" t="str">
        <f t="shared" si="155"/>
        <v>2038:</v>
      </c>
      <c r="F2042" s="378">
        <f t="shared" si="156"/>
        <v>0</v>
      </c>
      <c r="G2042" s="378" t="str">
        <f t="shared" si="157"/>
        <v/>
      </c>
      <c r="H2042" s="337"/>
    </row>
    <row r="2043" spans="1:8">
      <c r="A2043" s="136">
        <f t="shared" si="158"/>
        <v>2039</v>
      </c>
      <c r="B2043" s="136" t="str">
        <f t="shared" ref="B2043:B2107" si="159">TEXT(A2043, "#0") &amp; ":" &amp; TRIM(H2043)</f>
        <v>2039:</v>
      </c>
      <c r="F2043" s="378">
        <f t="shared" si="156"/>
        <v>0</v>
      </c>
      <c r="G2043" s="378" t="str">
        <f t="shared" si="157"/>
        <v/>
      </c>
      <c r="H2043" s="337"/>
    </row>
    <row r="2044" spans="1:8">
      <c r="A2044" s="136">
        <f t="shared" si="158"/>
        <v>2040</v>
      </c>
      <c r="B2044" s="136" t="str">
        <f t="shared" si="159"/>
        <v>2040:</v>
      </c>
      <c r="F2044" s="378">
        <f t="shared" si="156"/>
        <v>0</v>
      </c>
      <c r="G2044" s="378" t="str">
        <f t="shared" si="157"/>
        <v/>
      </c>
      <c r="H2044" s="337"/>
    </row>
    <row r="2045" spans="1:8">
      <c r="A2045" s="136">
        <f t="shared" si="158"/>
        <v>2041</v>
      </c>
      <c r="B2045" s="136" t="str">
        <f t="shared" si="159"/>
        <v>2041:</v>
      </c>
      <c r="F2045" s="378">
        <f t="shared" si="156"/>
        <v>0</v>
      </c>
      <c r="G2045" s="378" t="str">
        <f t="shared" si="157"/>
        <v/>
      </c>
      <c r="H2045" s="337"/>
    </row>
    <row r="2046" spans="1:8">
      <c r="A2046" s="136">
        <f t="shared" si="158"/>
        <v>2042</v>
      </c>
      <c r="B2046" s="136" t="str">
        <f t="shared" si="159"/>
        <v>2042:</v>
      </c>
      <c r="F2046" s="378">
        <f t="shared" si="156"/>
        <v>0</v>
      </c>
      <c r="G2046" s="378" t="str">
        <f t="shared" si="157"/>
        <v/>
      </c>
      <c r="H2046" s="337"/>
    </row>
    <row r="2047" spans="1:8">
      <c r="A2047" s="136">
        <f t="shared" si="158"/>
        <v>2043</v>
      </c>
      <c r="B2047" s="136" t="str">
        <f t="shared" si="159"/>
        <v>2043:</v>
      </c>
      <c r="F2047" s="378">
        <f t="shared" si="156"/>
        <v>0</v>
      </c>
      <c r="G2047" s="378" t="str">
        <f t="shared" si="157"/>
        <v/>
      </c>
      <c r="H2047" s="337"/>
    </row>
    <row r="2048" spans="1:8">
      <c r="A2048" s="136">
        <f t="shared" si="158"/>
        <v>2044</v>
      </c>
      <c r="B2048" s="136" t="str">
        <f t="shared" si="159"/>
        <v>2044:</v>
      </c>
      <c r="F2048" s="378">
        <f t="shared" si="156"/>
        <v>0</v>
      </c>
      <c r="G2048" s="378" t="str">
        <f t="shared" si="157"/>
        <v/>
      </c>
      <c r="H2048" s="337"/>
    </row>
    <row r="2049" spans="1:8">
      <c r="A2049" s="136">
        <f t="shared" si="158"/>
        <v>2045</v>
      </c>
      <c r="B2049" s="136" t="str">
        <f t="shared" si="159"/>
        <v>2045:</v>
      </c>
      <c r="F2049" s="378">
        <f t="shared" si="156"/>
        <v>0</v>
      </c>
      <c r="G2049" s="378" t="str">
        <f t="shared" si="157"/>
        <v/>
      </c>
      <c r="H2049" s="337"/>
    </row>
    <row r="2050" spans="1:8">
      <c r="A2050" s="136">
        <f t="shared" si="158"/>
        <v>2046</v>
      </c>
      <c r="B2050" s="136" t="str">
        <f t="shared" si="159"/>
        <v>2046:</v>
      </c>
      <c r="F2050" s="378">
        <f t="shared" si="156"/>
        <v>0</v>
      </c>
      <c r="G2050" s="378" t="str">
        <f t="shared" si="157"/>
        <v/>
      </c>
      <c r="H2050" s="337"/>
    </row>
    <row r="2051" spans="1:8">
      <c r="A2051" s="136">
        <f t="shared" si="158"/>
        <v>2047</v>
      </c>
      <c r="B2051" s="136" t="str">
        <f t="shared" si="159"/>
        <v>2047:</v>
      </c>
      <c r="F2051" s="378">
        <f t="shared" si="156"/>
        <v>0</v>
      </c>
      <c r="G2051" s="378" t="str">
        <f t="shared" si="157"/>
        <v/>
      </c>
      <c r="H2051" s="337"/>
    </row>
    <row r="2052" spans="1:8">
      <c r="A2052" s="136">
        <f t="shared" si="158"/>
        <v>2048</v>
      </c>
      <c r="B2052" s="136" t="str">
        <f t="shared" si="159"/>
        <v>2048:</v>
      </c>
      <c r="F2052" s="378">
        <f t="shared" si="156"/>
        <v>0</v>
      </c>
      <c r="G2052" s="378" t="str">
        <f t="shared" si="157"/>
        <v/>
      </c>
      <c r="H2052" s="337"/>
    </row>
    <row r="2053" spans="1:8">
      <c r="A2053" s="136">
        <f t="shared" si="158"/>
        <v>2049</v>
      </c>
      <c r="B2053" s="136" t="str">
        <f t="shared" si="159"/>
        <v>2049:</v>
      </c>
      <c r="F2053" s="378">
        <f t="shared" si="156"/>
        <v>0</v>
      </c>
      <c r="G2053" s="378" t="str">
        <f t="shared" si="157"/>
        <v/>
      </c>
      <c r="H2053" s="337"/>
    </row>
    <row r="2054" spans="1:8">
      <c r="A2054" s="136">
        <f t="shared" si="158"/>
        <v>2050</v>
      </c>
      <c r="B2054" s="136" t="str">
        <f t="shared" si="159"/>
        <v>2050:</v>
      </c>
      <c r="F2054" s="378">
        <f t="shared" si="156"/>
        <v>0</v>
      </c>
      <c r="G2054" s="378" t="str">
        <f t="shared" si="157"/>
        <v/>
      </c>
      <c r="H2054" s="337"/>
    </row>
    <row r="2055" spans="1:8">
      <c r="A2055" s="136">
        <f t="shared" si="158"/>
        <v>2051</v>
      </c>
      <c r="B2055" s="136" t="str">
        <f t="shared" si="159"/>
        <v>2051:</v>
      </c>
      <c r="F2055" s="378">
        <f t="shared" si="156"/>
        <v>0</v>
      </c>
      <c r="G2055" s="378" t="str">
        <f t="shared" si="157"/>
        <v/>
      </c>
      <c r="H2055" s="337"/>
    </row>
    <row r="2056" spans="1:8">
      <c r="A2056" s="136">
        <f t="shared" si="158"/>
        <v>2052</v>
      </c>
      <c r="B2056" s="136" t="str">
        <f t="shared" si="159"/>
        <v>2052:</v>
      </c>
      <c r="F2056" s="378">
        <f t="shared" si="156"/>
        <v>0</v>
      </c>
      <c r="G2056" s="378" t="str">
        <f t="shared" si="157"/>
        <v/>
      </c>
      <c r="H2056" s="337"/>
    </row>
    <row r="2057" spans="1:8">
      <c r="A2057" s="136">
        <f t="shared" si="158"/>
        <v>2053</v>
      </c>
      <c r="B2057" s="136" t="str">
        <f t="shared" si="159"/>
        <v>2053:</v>
      </c>
      <c r="F2057" s="378">
        <f t="shared" ref="F2057:F2120" si="160">IF(TRIM(E2057)="",0,IF(AgeAtDate=0,0,IF(E2057=0,0,IF(COUNTBLANK(E2057)=1,"",DATEDIF(E2057,AgeAtDate,"y")))))</f>
        <v>0</v>
      </c>
      <c r="G2057" s="378" t="str">
        <f t="shared" ref="G2057:G2120" si="161">IF(ISBLANK(E2057),"",IF(HSL_Format="Majors",IF(F2057 &lt; 9, "To Young", IF(F2057 &gt; 15, VLOOKUP(99,MajorsAGRev, 2,0),VLOOKUP(F2057,MajorsAGRev, 2,0))), IF(F2057 &lt; 9, "To Young", IF(F2057&gt;12, "To Old", VLOOKUP(F2057,PeanutsAGRev,2,0)))))</f>
        <v/>
      </c>
      <c r="H2057" s="337"/>
    </row>
    <row r="2058" spans="1:8">
      <c r="A2058" s="136">
        <f t="shared" si="158"/>
        <v>2054</v>
      </c>
      <c r="B2058" s="136" t="str">
        <f t="shared" si="159"/>
        <v>2054:</v>
      </c>
      <c r="F2058" s="378">
        <f t="shared" si="160"/>
        <v>0</v>
      </c>
      <c r="G2058" s="378" t="str">
        <f t="shared" si="161"/>
        <v/>
      </c>
      <c r="H2058" s="337"/>
    </row>
    <row r="2059" spans="1:8">
      <c r="A2059" s="136">
        <f t="shared" ref="A2059:A2122" si="162">A2058+1</f>
        <v>2055</v>
      </c>
      <c r="B2059" s="136" t="str">
        <f t="shared" si="159"/>
        <v>2055:</v>
      </c>
      <c r="F2059" s="378">
        <f t="shared" si="160"/>
        <v>0</v>
      </c>
      <c r="G2059" s="378" t="str">
        <f t="shared" si="161"/>
        <v/>
      </c>
      <c r="H2059" s="337"/>
    </row>
    <row r="2060" spans="1:8">
      <c r="A2060" s="136">
        <f t="shared" si="162"/>
        <v>2056</v>
      </c>
      <c r="B2060" s="136" t="str">
        <f t="shared" si="159"/>
        <v>2056:</v>
      </c>
      <c r="F2060" s="378">
        <f t="shared" si="160"/>
        <v>0</v>
      </c>
      <c r="G2060" s="378" t="str">
        <f t="shared" si="161"/>
        <v/>
      </c>
      <c r="H2060" s="337"/>
    </row>
    <row r="2061" spans="1:8">
      <c r="A2061" s="136">
        <f t="shared" si="162"/>
        <v>2057</v>
      </c>
      <c r="B2061" s="136" t="str">
        <f t="shared" si="159"/>
        <v>2057:</v>
      </c>
      <c r="F2061" s="378">
        <f t="shared" si="160"/>
        <v>0</v>
      </c>
      <c r="G2061" s="378" t="str">
        <f t="shared" si="161"/>
        <v/>
      </c>
      <c r="H2061" s="337"/>
    </row>
    <row r="2062" spans="1:8">
      <c r="A2062" s="136">
        <f t="shared" si="162"/>
        <v>2058</v>
      </c>
      <c r="B2062" s="136" t="str">
        <f t="shared" si="159"/>
        <v>2058:</v>
      </c>
      <c r="F2062" s="378">
        <f t="shared" si="160"/>
        <v>0</v>
      </c>
      <c r="G2062" s="378" t="str">
        <f t="shared" si="161"/>
        <v/>
      </c>
      <c r="H2062" s="337"/>
    </row>
    <row r="2063" spans="1:8">
      <c r="A2063" s="136">
        <f t="shared" si="162"/>
        <v>2059</v>
      </c>
      <c r="B2063" s="136" t="str">
        <f t="shared" si="159"/>
        <v>2059:</v>
      </c>
      <c r="F2063" s="378">
        <f t="shared" si="160"/>
        <v>0</v>
      </c>
      <c r="G2063" s="378" t="str">
        <f t="shared" si="161"/>
        <v/>
      </c>
      <c r="H2063" s="337"/>
    </row>
    <row r="2064" spans="1:8">
      <c r="A2064" s="136">
        <f t="shared" si="162"/>
        <v>2060</v>
      </c>
      <c r="B2064" s="136" t="str">
        <f t="shared" si="159"/>
        <v>2060:</v>
      </c>
      <c r="F2064" s="378">
        <f t="shared" si="160"/>
        <v>0</v>
      </c>
      <c r="G2064" s="378" t="str">
        <f t="shared" si="161"/>
        <v/>
      </c>
      <c r="H2064" s="337"/>
    </row>
    <row r="2065" spans="1:8">
      <c r="A2065" s="136">
        <f t="shared" si="162"/>
        <v>2061</v>
      </c>
      <c r="B2065" s="136" t="str">
        <f t="shared" si="159"/>
        <v>2061:</v>
      </c>
      <c r="F2065" s="378">
        <f t="shared" si="160"/>
        <v>0</v>
      </c>
      <c r="G2065" s="378" t="str">
        <f t="shared" si="161"/>
        <v/>
      </c>
      <c r="H2065" s="337"/>
    </row>
    <row r="2066" spans="1:8">
      <c r="A2066" s="136">
        <f t="shared" si="162"/>
        <v>2062</v>
      </c>
      <c r="B2066" s="136" t="str">
        <f t="shared" si="159"/>
        <v>2062:</v>
      </c>
      <c r="F2066" s="378">
        <f t="shared" si="160"/>
        <v>0</v>
      </c>
      <c r="G2066" s="378" t="str">
        <f t="shared" si="161"/>
        <v/>
      </c>
      <c r="H2066" s="337"/>
    </row>
    <row r="2067" spans="1:8">
      <c r="A2067" s="136">
        <f t="shared" si="162"/>
        <v>2063</v>
      </c>
      <c r="B2067" s="136" t="str">
        <f t="shared" si="159"/>
        <v>2063:</v>
      </c>
      <c r="F2067" s="378">
        <f t="shared" si="160"/>
        <v>0</v>
      </c>
      <c r="G2067" s="378" t="str">
        <f t="shared" si="161"/>
        <v/>
      </c>
      <c r="H2067" s="337"/>
    </row>
    <row r="2068" spans="1:8">
      <c r="A2068" s="136">
        <f t="shared" si="162"/>
        <v>2064</v>
      </c>
      <c r="B2068" s="136" t="str">
        <f t="shared" si="159"/>
        <v>2064:</v>
      </c>
      <c r="F2068" s="378">
        <f t="shared" si="160"/>
        <v>0</v>
      </c>
      <c r="G2068" s="378" t="str">
        <f t="shared" si="161"/>
        <v/>
      </c>
      <c r="H2068" s="337"/>
    </row>
    <row r="2069" spans="1:8">
      <c r="A2069" s="136">
        <f t="shared" si="162"/>
        <v>2065</v>
      </c>
      <c r="B2069" s="136" t="str">
        <f t="shared" si="159"/>
        <v>2065:</v>
      </c>
      <c r="F2069" s="378">
        <f t="shared" si="160"/>
        <v>0</v>
      </c>
      <c r="G2069" s="378" t="str">
        <f t="shared" si="161"/>
        <v/>
      </c>
      <c r="H2069" s="337"/>
    </row>
    <row r="2070" spans="1:8">
      <c r="A2070" s="136">
        <f t="shared" si="162"/>
        <v>2066</v>
      </c>
      <c r="B2070" s="136" t="str">
        <f t="shared" si="159"/>
        <v>2066:</v>
      </c>
      <c r="F2070" s="378">
        <f t="shared" si="160"/>
        <v>0</v>
      </c>
      <c r="G2070" s="378" t="str">
        <f t="shared" si="161"/>
        <v/>
      </c>
      <c r="H2070" s="337"/>
    </row>
    <row r="2071" spans="1:8">
      <c r="A2071" s="136">
        <f t="shared" si="162"/>
        <v>2067</v>
      </c>
      <c r="B2071" s="136" t="str">
        <f t="shared" si="159"/>
        <v>2067:</v>
      </c>
      <c r="F2071" s="378">
        <f t="shared" si="160"/>
        <v>0</v>
      </c>
      <c r="G2071" s="378" t="str">
        <f t="shared" si="161"/>
        <v/>
      </c>
      <c r="H2071" s="337"/>
    </row>
    <row r="2072" spans="1:8">
      <c r="A2072" s="136">
        <f t="shared" si="162"/>
        <v>2068</v>
      </c>
      <c r="B2072" s="136" t="str">
        <f t="shared" si="159"/>
        <v>2068:</v>
      </c>
      <c r="F2072" s="378">
        <f t="shared" si="160"/>
        <v>0</v>
      </c>
      <c r="G2072" s="378" t="str">
        <f t="shared" si="161"/>
        <v/>
      </c>
      <c r="H2072" s="337"/>
    </row>
    <row r="2073" spans="1:8">
      <c r="A2073" s="136">
        <f t="shared" si="162"/>
        <v>2069</v>
      </c>
      <c r="B2073" s="136" t="str">
        <f t="shared" si="159"/>
        <v>2069:</v>
      </c>
      <c r="F2073" s="378">
        <f t="shared" si="160"/>
        <v>0</v>
      </c>
      <c r="G2073" s="378" t="str">
        <f t="shared" si="161"/>
        <v/>
      </c>
      <c r="H2073" s="337"/>
    </row>
    <row r="2074" spans="1:8">
      <c r="A2074" s="136">
        <f t="shared" si="162"/>
        <v>2070</v>
      </c>
      <c r="B2074" s="136" t="str">
        <f t="shared" si="159"/>
        <v>2070:</v>
      </c>
      <c r="F2074" s="378">
        <f t="shared" si="160"/>
        <v>0</v>
      </c>
      <c r="G2074" s="378" t="str">
        <f t="shared" si="161"/>
        <v/>
      </c>
      <c r="H2074" s="337"/>
    </row>
    <row r="2075" spans="1:8">
      <c r="A2075" s="136">
        <f t="shared" si="162"/>
        <v>2071</v>
      </c>
      <c r="B2075" s="136" t="str">
        <f t="shared" si="159"/>
        <v>2071:</v>
      </c>
      <c r="F2075" s="378">
        <f t="shared" si="160"/>
        <v>0</v>
      </c>
      <c r="G2075" s="378" t="str">
        <f t="shared" si="161"/>
        <v/>
      </c>
      <c r="H2075" s="337"/>
    </row>
    <row r="2076" spans="1:8">
      <c r="A2076" s="136">
        <f t="shared" si="162"/>
        <v>2072</v>
      </c>
      <c r="B2076" s="136" t="str">
        <f t="shared" si="159"/>
        <v>2072:</v>
      </c>
      <c r="F2076" s="378">
        <f t="shared" si="160"/>
        <v>0</v>
      </c>
      <c r="G2076" s="378" t="str">
        <f t="shared" si="161"/>
        <v/>
      </c>
      <c r="H2076" s="337"/>
    </row>
    <row r="2077" spans="1:8">
      <c r="A2077" s="136">
        <f t="shared" si="162"/>
        <v>2073</v>
      </c>
      <c r="B2077" s="136" t="str">
        <f t="shared" si="159"/>
        <v>2073:</v>
      </c>
      <c r="F2077" s="378">
        <f t="shared" si="160"/>
        <v>0</v>
      </c>
      <c r="G2077" s="378" t="str">
        <f t="shared" si="161"/>
        <v/>
      </c>
      <c r="H2077" s="337"/>
    </row>
    <row r="2078" spans="1:8">
      <c r="A2078" s="136">
        <f t="shared" si="162"/>
        <v>2074</v>
      </c>
      <c r="B2078" s="136" t="str">
        <f t="shared" si="159"/>
        <v>2074:</v>
      </c>
      <c r="F2078" s="378">
        <f t="shared" si="160"/>
        <v>0</v>
      </c>
      <c r="G2078" s="378" t="str">
        <f t="shared" si="161"/>
        <v/>
      </c>
      <c r="H2078" s="337"/>
    </row>
    <row r="2079" spans="1:8">
      <c r="A2079" s="136">
        <f t="shared" si="162"/>
        <v>2075</v>
      </c>
      <c r="B2079" s="136" t="str">
        <f t="shared" si="159"/>
        <v>2075:</v>
      </c>
      <c r="F2079" s="378">
        <f t="shared" si="160"/>
        <v>0</v>
      </c>
      <c r="G2079" s="378" t="str">
        <f t="shared" si="161"/>
        <v/>
      </c>
      <c r="H2079" s="337"/>
    </row>
    <row r="2080" spans="1:8">
      <c r="A2080" s="136">
        <f t="shared" si="162"/>
        <v>2076</v>
      </c>
      <c r="B2080" s="136" t="str">
        <f t="shared" si="159"/>
        <v>2076:</v>
      </c>
      <c r="F2080" s="378">
        <f t="shared" si="160"/>
        <v>0</v>
      </c>
      <c r="G2080" s="378" t="str">
        <f t="shared" si="161"/>
        <v/>
      </c>
      <c r="H2080" s="337"/>
    </row>
    <row r="2081" spans="1:8">
      <c r="A2081" s="136">
        <f t="shared" si="162"/>
        <v>2077</v>
      </c>
      <c r="B2081" s="136" t="str">
        <f t="shared" si="159"/>
        <v>2077:</v>
      </c>
      <c r="F2081" s="378">
        <f t="shared" si="160"/>
        <v>0</v>
      </c>
      <c r="G2081" s="378" t="str">
        <f t="shared" si="161"/>
        <v/>
      </c>
      <c r="H2081" s="337"/>
    </row>
    <row r="2082" spans="1:8">
      <c r="A2082" s="136">
        <f t="shared" si="162"/>
        <v>2078</v>
      </c>
      <c r="B2082" s="136" t="str">
        <f t="shared" si="159"/>
        <v>2078:</v>
      </c>
      <c r="F2082" s="378">
        <f t="shared" si="160"/>
        <v>0</v>
      </c>
      <c r="G2082" s="378" t="str">
        <f t="shared" si="161"/>
        <v/>
      </c>
      <c r="H2082" s="337"/>
    </row>
    <row r="2083" spans="1:8">
      <c r="A2083" s="136">
        <f t="shared" si="162"/>
        <v>2079</v>
      </c>
      <c r="B2083" s="136" t="str">
        <f t="shared" si="159"/>
        <v>2079:</v>
      </c>
      <c r="F2083" s="378">
        <f t="shared" si="160"/>
        <v>0</v>
      </c>
      <c r="G2083" s="378" t="str">
        <f t="shared" si="161"/>
        <v/>
      </c>
      <c r="H2083" s="337"/>
    </row>
    <row r="2084" spans="1:8">
      <c r="A2084" s="136">
        <f t="shared" si="162"/>
        <v>2080</v>
      </c>
      <c r="B2084" s="136" t="str">
        <f t="shared" si="159"/>
        <v>2080:</v>
      </c>
      <c r="F2084" s="378">
        <f t="shared" si="160"/>
        <v>0</v>
      </c>
      <c r="G2084" s="378" t="str">
        <f t="shared" si="161"/>
        <v/>
      </c>
      <c r="H2084" s="337"/>
    </row>
    <row r="2085" spans="1:8">
      <c r="A2085" s="136">
        <f t="shared" si="162"/>
        <v>2081</v>
      </c>
      <c r="B2085" s="136" t="str">
        <f t="shared" si="159"/>
        <v>2081:</v>
      </c>
      <c r="F2085" s="378">
        <f t="shared" si="160"/>
        <v>0</v>
      </c>
      <c r="G2085" s="378" t="str">
        <f t="shared" si="161"/>
        <v/>
      </c>
      <c r="H2085" s="337"/>
    </row>
    <row r="2086" spans="1:8">
      <c r="A2086" s="136">
        <f t="shared" si="162"/>
        <v>2082</v>
      </c>
      <c r="B2086" s="136" t="str">
        <f t="shared" si="159"/>
        <v>2082:</v>
      </c>
      <c r="F2086" s="378">
        <f t="shared" si="160"/>
        <v>0</v>
      </c>
      <c r="G2086" s="378" t="str">
        <f t="shared" si="161"/>
        <v/>
      </c>
      <c r="H2086" s="337"/>
    </row>
    <row r="2087" spans="1:8">
      <c r="A2087" s="136">
        <f t="shared" si="162"/>
        <v>2083</v>
      </c>
      <c r="B2087" s="136" t="str">
        <f t="shared" si="159"/>
        <v>2083:</v>
      </c>
      <c r="F2087" s="378">
        <f t="shared" si="160"/>
        <v>0</v>
      </c>
      <c r="G2087" s="378" t="str">
        <f t="shared" si="161"/>
        <v/>
      </c>
      <c r="H2087" s="337"/>
    </row>
    <row r="2088" spans="1:8">
      <c r="A2088" s="136">
        <f t="shared" si="162"/>
        <v>2084</v>
      </c>
      <c r="B2088" s="136" t="str">
        <f t="shared" si="159"/>
        <v>2084:</v>
      </c>
      <c r="F2088" s="378">
        <f t="shared" si="160"/>
        <v>0</v>
      </c>
      <c r="G2088" s="378" t="str">
        <f t="shared" si="161"/>
        <v/>
      </c>
      <c r="H2088" s="337"/>
    </row>
    <row r="2089" spans="1:8">
      <c r="A2089" s="136">
        <f t="shared" si="162"/>
        <v>2085</v>
      </c>
      <c r="B2089" s="136" t="str">
        <f t="shared" si="159"/>
        <v>2085:</v>
      </c>
      <c r="F2089" s="378">
        <f t="shared" si="160"/>
        <v>0</v>
      </c>
      <c r="G2089" s="378" t="str">
        <f t="shared" si="161"/>
        <v/>
      </c>
      <c r="H2089" s="337"/>
    </row>
    <row r="2090" spans="1:8">
      <c r="A2090" s="136">
        <f t="shared" si="162"/>
        <v>2086</v>
      </c>
      <c r="B2090" s="136" t="str">
        <f t="shared" si="159"/>
        <v>2086:</v>
      </c>
      <c r="F2090" s="378">
        <f t="shared" si="160"/>
        <v>0</v>
      </c>
      <c r="G2090" s="378" t="str">
        <f t="shared" si="161"/>
        <v/>
      </c>
      <c r="H2090" s="337"/>
    </row>
    <row r="2091" spans="1:8">
      <c r="A2091" s="136">
        <f t="shared" si="162"/>
        <v>2087</v>
      </c>
      <c r="B2091" s="136" t="str">
        <f t="shared" si="159"/>
        <v>2087:</v>
      </c>
      <c r="F2091" s="378">
        <f t="shared" si="160"/>
        <v>0</v>
      </c>
      <c r="G2091" s="378" t="str">
        <f t="shared" si="161"/>
        <v/>
      </c>
      <c r="H2091" s="337"/>
    </row>
    <row r="2092" spans="1:8">
      <c r="A2092" s="136">
        <f t="shared" si="162"/>
        <v>2088</v>
      </c>
      <c r="B2092" s="136" t="str">
        <f t="shared" si="159"/>
        <v>2088:</v>
      </c>
      <c r="F2092" s="378">
        <f t="shared" si="160"/>
        <v>0</v>
      </c>
      <c r="G2092" s="378" t="str">
        <f t="shared" si="161"/>
        <v/>
      </c>
      <c r="H2092" s="337"/>
    </row>
    <row r="2093" spans="1:8">
      <c r="A2093" s="136">
        <f t="shared" si="162"/>
        <v>2089</v>
      </c>
      <c r="B2093" s="136" t="str">
        <f t="shared" si="159"/>
        <v>2089:</v>
      </c>
      <c r="F2093" s="378">
        <f t="shared" si="160"/>
        <v>0</v>
      </c>
      <c r="G2093" s="378" t="str">
        <f t="shared" si="161"/>
        <v/>
      </c>
      <c r="H2093" s="337"/>
    </row>
    <row r="2094" spans="1:8">
      <c r="A2094" s="136">
        <f t="shared" si="162"/>
        <v>2090</v>
      </c>
      <c r="B2094" s="136" t="str">
        <f t="shared" si="159"/>
        <v>2090:</v>
      </c>
      <c r="F2094" s="378">
        <f t="shared" si="160"/>
        <v>0</v>
      </c>
      <c r="G2094" s="378" t="str">
        <f t="shared" si="161"/>
        <v/>
      </c>
      <c r="H2094" s="337"/>
    </row>
    <row r="2095" spans="1:8">
      <c r="A2095" s="136">
        <f t="shared" si="162"/>
        <v>2091</v>
      </c>
      <c r="B2095" s="136" t="str">
        <f t="shared" si="159"/>
        <v>2091:</v>
      </c>
      <c r="F2095" s="378">
        <f t="shared" si="160"/>
        <v>0</v>
      </c>
      <c r="G2095" s="378" t="str">
        <f t="shared" si="161"/>
        <v/>
      </c>
      <c r="H2095" s="337"/>
    </row>
    <row r="2096" spans="1:8">
      <c r="A2096" s="136">
        <f t="shared" si="162"/>
        <v>2092</v>
      </c>
      <c r="B2096" s="136" t="str">
        <f t="shared" si="159"/>
        <v>2092:</v>
      </c>
      <c r="F2096" s="378">
        <f t="shared" si="160"/>
        <v>0</v>
      </c>
      <c r="G2096" s="378" t="str">
        <f t="shared" si="161"/>
        <v/>
      </c>
      <c r="H2096" s="337"/>
    </row>
    <row r="2097" spans="1:8">
      <c r="A2097" s="136">
        <f t="shared" si="162"/>
        <v>2093</v>
      </c>
      <c r="B2097" s="136" t="str">
        <f t="shared" si="159"/>
        <v>2093:</v>
      </c>
      <c r="F2097" s="378">
        <f t="shared" si="160"/>
        <v>0</v>
      </c>
      <c r="G2097" s="378" t="str">
        <f t="shared" si="161"/>
        <v/>
      </c>
      <c r="H2097" s="337"/>
    </row>
    <row r="2098" spans="1:8">
      <c r="A2098" s="136">
        <f t="shared" si="162"/>
        <v>2094</v>
      </c>
      <c r="B2098" s="136" t="str">
        <f t="shared" si="159"/>
        <v>2094:</v>
      </c>
      <c r="F2098" s="378">
        <f t="shared" si="160"/>
        <v>0</v>
      </c>
      <c r="G2098" s="378" t="str">
        <f t="shared" si="161"/>
        <v/>
      </c>
      <c r="H2098" s="337"/>
    </row>
    <row r="2099" spans="1:8">
      <c r="A2099" s="136">
        <f t="shared" si="162"/>
        <v>2095</v>
      </c>
      <c r="B2099" s="136" t="str">
        <f t="shared" si="159"/>
        <v>2095:</v>
      </c>
      <c r="C2099" s="379"/>
      <c r="D2099" s="47"/>
      <c r="E2099" s="380"/>
      <c r="F2099" s="378">
        <f t="shared" si="160"/>
        <v>0</v>
      </c>
      <c r="G2099" s="378" t="str">
        <f t="shared" si="161"/>
        <v/>
      </c>
      <c r="H2099" s="337"/>
    </row>
    <row r="2100" spans="1:8">
      <c r="A2100" s="136">
        <f t="shared" si="162"/>
        <v>2096</v>
      </c>
      <c r="B2100" s="136" t="str">
        <f t="shared" si="159"/>
        <v>2096:</v>
      </c>
      <c r="E2100" s="380"/>
      <c r="F2100" s="378">
        <f t="shared" si="160"/>
        <v>0</v>
      </c>
      <c r="G2100" s="378" t="str">
        <f t="shared" si="161"/>
        <v/>
      </c>
      <c r="H2100" s="337"/>
    </row>
    <row r="2101" spans="1:8">
      <c r="A2101" s="136">
        <f t="shared" si="162"/>
        <v>2097</v>
      </c>
      <c r="B2101" s="136" t="str">
        <f t="shared" si="159"/>
        <v>2097:</v>
      </c>
      <c r="F2101" s="378">
        <f t="shared" si="160"/>
        <v>0</v>
      </c>
      <c r="G2101" s="378" t="str">
        <f t="shared" si="161"/>
        <v/>
      </c>
      <c r="H2101" s="337"/>
    </row>
    <row r="2102" spans="1:8">
      <c r="A2102" s="136">
        <f t="shared" si="162"/>
        <v>2098</v>
      </c>
      <c r="B2102" s="136" t="str">
        <f t="shared" si="159"/>
        <v>2098:</v>
      </c>
      <c r="F2102" s="378">
        <f t="shared" si="160"/>
        <v>0</v>
      </c>
      <c r="G2102" s="378" t="str">
        <f t="shared" si="161"/>
        <v/>
      </c>
      <c r="H2102" s="337"/>
    </row>
    <row r="2103" spans="1:8">
      <c r="A2103" s="136">
        <f t="shared" si="162"/>
        <v>2099</v>
      </c>
      <c r="B2103" s="136" t="str">
        <f t="shared" si="159"/>
        <v>2099:</v>
      </c>
      <c r="F2103" s="378">
        <f t="shared" si="160"/>
        <v>0</v>
      </c>
      <c r="G2103" s="378" t="str">
        <f t="shared" si="161"/>
        <v/>
      </c>
      <c r="H2103" s="337"/>
    </row>
    <row r="2104" spans="1:8">
      <c r="A2104" s="136">
        <f t="shared" si="162"/>
        <v>2100</v>
      </c>
      <c r="B2104" s="136" t="str">
        <f t="shared" si="159"/>
        <v>2100:</v>
      </c>
      <c r="F2104" s="378">
        <f t="shared" si="160"/>
        <v>0</v>
      </c>
      <c r="G2104" s="378" t="str">
        <f t="shared" si="161"/>
        <v/>
      </c>
      <c r="H2104" s="337"/>
    </row>
    <row r="2105" spans="1:8">
      <c r="A2105" s="136">
        <f t="shared" si="162"/>
        <v>2101</v>
      </c>
      <c r="B2105" s="136" t="str">
        <f t="shared" si="159"/>
        <v>2101:</v>
      </c>
      <c r="F2105" s="378">
        <f t="shared" si="160"/>
        <v>0</v>
      </c>
      <c r="G2105" s="378" t="str">
        <f t="shared" si="161"/>
        <v/>
      </c>
      <c r="H2105" s="337"/>
    </row>
    <row r="2106" spans="1:8">
      <c r="A2106" s="136">
        <f t="shared" si="162"/>
        <v>2102</v>
      </c>
      <c r="B2106" s="136" t="str">
        <f t="shared" si="159"/>
        <v>2102:</v>
      </c>
      <c r="F2106" s="378">
        <f t="shared" si="160"/>
        <v>0</v>
      </c>
      <c r="G2106" s="378" t="str">
        <f t="shared" si="161"/>
        <v/>
      </c>
      <c r="H2106" s="337"/>
    </row>
    <row r="2107" spans="1:8">
      <c r="A2107" s="136">
        <f t="shared" si="162"/>
        <v>2103</v>
      </c>
      <c r="B2107" s="136" t="str">
        <f t="shared" si="159"/>
        <v>2103:</v>
      </c>
      <c r="F2107" s="378">
        <f t="shared" si="160"/>
        <v>0</v>
      </c>
      <c r="G2107" s="378" t="str">
        <f t="shared" si="161"/>
        <v/>
      </c>
      <c r="H2107" s="337"/>
    </row>
    <row r="2108" spans="1:8">
      <c r="A2108" s="136">
        <f t="shared" si="162"/>
        <v>2104</v>
      </c>
      <c r="B2108" s="136" t="str">
        <f t="shared" ref="B2108:B2171" si="163">TEXT(A2108, "#0") &amp; ":" &amp; TRIM(H2108)</f>
        <v>2104:</v>
      </c>
      <c r="F2108" s="378">
        <f t="shared" si="160"/>
        <v>0</v>
      </c>
      <c r="G2108" s="378" t="str">
        <f t="shared" si="161"/>
        <v/>
      </c>
      <c r="H2108" s="337"/>
    </row>
    <row r="2109" spans="1:8">
      <c r="A2109" s="136">
        <f t="shared" si="162"/>
        <v>2105</v>
      </c>
      <c r="B2109" s="136" t="str">
        <f t="shared" si="163"/>
        <v>2105:</v>
      </c>
      <c r="C2109" s="379"/>
      <c r="D2109" s="47"/>
      <c r="E2109" s="380"/>
      <c r="F2109" s="378">
        <f t="shared" si="160"/>
        <v>0</v>
      </c>
      <c r="G2109" s="378" t="str">
        <f t="shared" si="161"/>
        <v/>
      </c>
      <c r="H2109" s="337"/>
    </row>
    <row r="2110" spans="1:8">
      <c r="A2110" s="136">
        <f t="shared" si="162"/>
        <v>2106</v>
      </c>
      <c r="B2110" s="136" t="str">
        <f t="shared" si="163"/>
        <v>2106:</v>
      </c>
      <c r="F2110" s="378">
        <f t="shared" si="160"/>
        <v>0</v>
      </c>
      <c r="G2110" s="378" t="str">
        <f t="shared" si="161"/>
        <v/>
      </c>
      <c r="H2110" s="337"/>
    </row>
    <row r="2111" spans="1:8">
      <c r="A2111" s="136">
        <f t="shared" si="162"/>
        <v>2107</v>
      </c>
      <c r="B2111" s="136" t="str">
        <f t="shared" si="163"/>
        <v>2107:</v>
      </c>
      <c r="F2111" s="378">
        <f t="shared" si="160"/>
        <v>0</v>
      </c>
      <c r="G2111" s="378" t="str">
        <f t="shared" si="161"/>
        <v/>
      </c>
      <c r="H2111" s="337"/>
    </row>
    <row r="2112" spans="1:8">
      <c r="A2112" s="136">
        <f t="shared" si="162"/>
        <v>2108</v>
      </c>
      <c r="B2112" s="136" t="str">
        <f t="shared" si="163"/>
        <v>2108:</v>
      </c>
      <c r="F2112" s="378">
        <f t="shared" si="160"/>
        <v>0</v>
      </c>
      <c r="G2112" s="378" t="str">
        <f t="shared" si="161"/>
        <v/>
      </c>
      <c r="H2112" s="337"/>
    </row>
    <row r="2113" spans="1:8">
      <c r="A2113" s="136">
        <f t="shared" si="162"/>
        <v>2109</v>
      </c>
      <c r="B2113" s="136" t="str">
        <f t="shared" si="163"/>
        <v>2109:</v>
      </c>
      <c r="F2113" s="378">
        <f t="shared" si="160"/>
        <v>0</v>
      </c>
      <c r="G2113" s="378" t="str">
        <f t="shared" si="161"/>
        <v/>
      </c>
      <c r="H2113" s="337"/>
    </row>
    <row r="2114" spans="1:8">
      <c r="A2114" s="136">
        <f t="shared" si="162"/>
        <v>2110</v>
      </c>
      <c r="B2114" s="136" t="str">
        <f t="shared" si="163"/>
        <v>2110:</v>
      </c>
      <c r="E2114" s="380"/>
      <c r="F2114" s="378">
        <f t="shared" si="160"/>
        <v>0</v>
      </c>
      <c r="G2114" s="378" t="str">
        <f t="shared" si="161"/>
        <v/>
      </c>
      <c r="H2114" s="337"/>
    </row>
    <row r="2115" spans="1:8">
      <c r="A2115" s="136">
        <f t="shared" si="162"/>
        <v>2111</v>
      </c>
      <c r="B2115" s="136" t="str">
        <f t="shared" si="163"/>
        <v>2111:</v>
      </c>
      <c r="F2115" s="378">
        <f t="shared" si="160"/>
        <v>0</v>
      </c>
      <c r="G2115" s="378" t="str">
        <f t="shared" si="161"/>
        <v/>
      </c>
      <c r="H2115" s="337"/>
    </row>
    <row r="2116" spans="1:8">
      <c r="A2116" s="136">
        <f t="shared" si="162"/>
        <v>2112</v>
      </c>
      <c r="B2116" s="136" t="str">
        <f t="shared" si="163"/>
        <v>2112:</v>
      </c>
      <c r="F2116" s="378">
        <f t="shared" si="160"/>
        <v>0</v>
      </c>
      <c r="G2116" s="378" t="str">
        <f t="shared" si="161"/>
        <v/>
      </c>
      <c r="H2116" s="337"/>
    </row>
    <row r="2117" spans="1:8">
      <c r="A2117" s="136">
        <f t="shared" si="162"/>
        <v>2113</v>
      </c>
      <c r="B2117" s="136" t="str">
        <f t="shared" si="163"/>
        <v>2113:</v>
      </c>
      <c r="F2117" s="378">
        <f t="shared" si="160"/>
        <v>0</v>
      </c>
      <c r="G2117" s="378" t="str">
        <f t="shared" si="161"/>
        <v/>
      </c>
      <c r="H2117" s="337"/>
    </row>
    <row r="2118" spans="1:8">
      <c r="A2118" s="136">
        <f t="shared" si="162"/>
        <v>2114</v>
      </c>
      <c r="B2118" s="136" t="str">
        <f t="shared" si="163"/>
        <v>2114:</v>
      </c>
      <c r="F2118" s="378">
        <f t="shared" si="160"/>
        <v>0</v>
      </c>
      <c r="G2118" s="378" t="str">
        <f t="shared" si="161"/>
        <v/>
      </c>
      <c r="H2118" s="337"/>
    </row>
    <row r="2119" spans="1:8">
      <c r="A2119" s="136">
        <f t="shared" si="162"/>
        <v>2115</v>
      </c>
      <c r="B2119" s="136" t="str">
        <f t="shared" si="163"/>
        <v>2115:</v>
      </c>
      <c r="F2119" s="378">
        <f t="shared" si="160"/>
        <v>0</v>
      </c>
      <c r="G2119" s="378" t="str">
        <f t="shared" si="161"/>
        <v/>
      </c>
      <c r="H2119" s="337"/>
    </row>
    <row r="2120" spans="1:8">
      <c r="A2120" s="136">
        <f t="shared" si="162"/>
        <v>2116</v>
      </c>
      <c r="B2120" s="136" t="str">
        <f t="shared" si="163"/>
        <v>2116:</v>
      </c>
      <c r="F2120" s="378">
        <f t="shared" si="160"/>
        <v>0</v>
      </c>
      <c r="G2120" s="378" t="str">
        <f t="shared" si="161"/>
        <v/>
      </c>
      <c r="H2120" s="337"/>
    </row>
    <row r="2121" spans="1:8">
      <c r="A2121" s="136">
        <f t="shared" si="162"/>
        <v>2117</v>
      </c>
      <c r="B2121" s="136" t="str">
        <f t="shared" si="163"/>
        <v>2117:</v>
      </c>
      <c r="F2121" s="378">
        <f t="shared" ref="F2121:F2184" si="164">IF(TRIM(E2121)="",0,IF(AgeAtDate=0,0,IF(E2121=0,0,IF(COUNTBLANK(E2121)=1,"",DATEDIF(E2121,AgeAtDate,"y")))))</f>
        <v>0</v>
      </c>
      <c r="G2121" s="378" t="str">
        <f t="shared" ref="G2121:G2184" si="165">IF(ISBLANK(E2121),"",IF(HSL_Format="Majors",IF(F2121 &lt; 9, "To Young", IF(F2121 &gt; 15, VLOOKUP(99,MajorsAGRev, 2,0),VLOOKUP(F2121,MajorsAGRev, 2,0))), IF(F2121 &lt; 9, "To Young", IF(F2121&gt;12, "To Old", VLOOKUP(F2121,PeanutsAGRev,2,0)))))</f>
        <v/>
      </c>
      <c r="H2121" s="337"/>
    </row>
    <row r="2122" spans="1:8">
      <c r="A2122" s="136">
        <f t="shared" si="162"/>
        <v>2118</v>
      </c>
      <c r="B2122" s="136" t="str">
        <f t="shared" si="163"/>
        <v>2118:</v>
      </c>
      <c r="F2122" s="378">
        <f t="shared" si="164"/>
        <v>0</v>
      </c>
      <c r="G2122" s="378" t="str">
        <f t="shared" si="165"/>
        <v/>
      </c>
      <c r="H2122" s="337"/>
    </row>
    <row r="2123" spans="1:8">
      <c r="A2123" s="136">
        <f t="shared" ref="A2123:A2186" si="166">A2122+1</f>
        <v>2119</v>
      </c>
      <c r="B2123" s="136" t="str">
        <f t="shared" si="163"/>
        <v>2119:</v>
      </c>
      <c r="F2123" s="378">
        <f t="shared" si="164"/>
        <v>0</v>
      </c>
      <c r="G2123" s="378" t="str">
        <f t="shared" si="165"/>
        <v/>
      </c>
      <c r="H2123" s="337"/>
    </row>
    <row r="2124" spans="1:8">
      <c r="A2124" s="136">
        <f t="shared" si="166"/>
        <v>2120</v>
      </c>
      <c r="B2124" s="136" t="str">
        <f t="shared" si="163"/>
        <v>2120:</v>
      </c>
      <c r="F2124" s="378">
        <f t="shared" si="164"/>
        <v>0</v>
      </c>
      <c r="G2124" s="378" t="str">
        <f t="shared" si="165"/>
        <v/>
      </c>
      <c r="H2124" s="337"/>
    </row>
    <row r="2125" spans="1:8">
      <c r="A2125" s="136">
        <f t="shared" si="166"/>
        <v>2121</v>
      </c>
      <c r="B2125" s="136" t="str">
        <f t="shared" si="163"/>
        <v>2121:</v>
      </c>
      <c r="C2125" s="379"/>
      <c r="D2125" s="47"/>
      <c r="E2125" s="380"/>
      <c r="F2125" s="378">
        <f t="shared" si="164"/>
        <v>0</v>
      </c>
      <c r="G2125" s="378" t="str">
        <f t="shared" si="165"/>
        <v/>
      </c>
      <c r="H2125" s="337"/>
    </row>
    <row r="2126" spans="1:8">
      <c r="A2126" s="136">
        <f t="shared" si="166"/>
        <v>2122</v>
      </c>
      <c r="B2126" s="136" t="str">
        <f t="shared" si="163"/>
        <v>2122:</v>
      </c>
      <c r="F2126" s="378">
        <f t="shared" si="164"/>
        <v>0</v>
      </c>
      <c r="G2126" s="378" t="str">
        <f t="shared" si="165"/>
        <v/>
      </c>
      <c r="H2126" s="337"/>
    </row>
    <row r="2127" spans="1:8">
      <c r="A2127" s="136">
        <f t="shared" si="166"/>
        <v>2123</v>
      </c>
      <c r="B2127" s="136" t="str">
        <f t="shared" si="163"/>
        <v>2123:</v>
      </c>
      <c r="F2127" s="378">
        <f t="shared" si="164"/>
        <v>0</v>
      </c>
      <c r="G2127" s="378" t="str">
        <f t="shared" si="165"/>
        <v/>
      </c>
      <c r="H2127" s="337"/>
    </row>
    <row r="2128" spans="1:8">
      <c r="A2128" s="136">
        <f t="shared" si="166"/>
        <v>2124</v>
      </c>
      <c r="B2128" s="136" t="str">
        <f t="shared" si="163"/>
        <v>2124:</v>
      </c>
      <c r="F2128" s="378">
        <f t="shared" si="164"/>
        <v>0</v>
      </c>
      <c r="G2128" s="378" t="str">
        <f t="shared" si="165"/>
        <v/>
      </c>
      <c r="H2128" s="337"/>
    </row>
    <row r="2129" spans="1:8">
      <c r="A2129" s="136">
        <f t="shared" si="166"/>
        <v>2125</v>
      </c>
      <c r="B2129" s="136" t="str">
        <f t="shared" si="163"/>
        <v>2125:</v>
      </c>
      <c r="F2129" s="378">
        <f t="shared" si="164"/>
        <v>0</v>
      </c>
      <c r="G2129" s="378" t="str">
        <f t="shared" si="165"/>
        <v/>
      </c>
      <c r="H2129" s="337"/>
    </row>
    <row r="2130" spans="1:8">
      <c r="A2130" s="136">
        <f t="shared" si="166"/>
        <v>2126</v>
      </c>
      <c r="B2130" s="136" t="str">
        <f t="shared" si="163"/>
        <v>2126:</v>
      </c>
      <c r="F2130" s="378">
        <f t="shared" si="164"/>
        <v>0</v>
      </c>
      <c r="G2130" s="378" t="str">
        <f t="shared" si="165"/>
        <v/>
      </c>
      <c r="H2130" s="337"/>
    </row>
    <row r="2131" spans="1:8">
      <c r="A2131" s="136">
        <f t="shared" si="166"/>
        <v>2127</v>
      </c>
      <c r="B2131" s="136" t="str">
        <f t="shared" si="163"/>
        <v>2127:</v>
      </c>
      <c r="F2131" s="378">
        <f t="shared" si="164"/>
        <v>0</v>
      </c>
      <c r="G2131" s="378" t="str">
        <f t="shared" si="165"/>
        <v/>
      </c>
      <c r="H2131" s="337"/>
    </row>
    <row r="2132" spans="1:8">
      <c r="A2132" s="136">
        <f t="shared" si="166"/>
        <v>2128</v>
      </c>
      <c r="B2132" s="136" t="str">
        <f t="shared" si="163"/>
        <v>2128:</v>
      </c>
      <c r="F2132" s="378">
        <f t="shared" si="164"/>
        <v>0</v>
      </c>
      <c r="G2132" s="378" t="str">
        <f t="shared" si="165"/>
        <v/>
      </c>
      <c r="H2132" s="337"/>
    </row>
    <row r="2133" spans="1:8">
      <c r="A2133" s="136">
        <f t="shared" si="166"/>
        <v>2129</v>
      </c>
      <c r="B2133" s="136" t="str">
        <f t="shared" si="163"/>
        <v>2129:</v>
      </c>
      <c r="F2133" s="378">
        <f t="shared" si="164"/>
        <v>0</v>
      </c>
      <c r="G2133" s="378" t="str">
        <f t="shared" si="165"/>
        <v/>
      </c>
      <c r="H2133" s="337"/>
    </row>
    <row r="2134" spans="1:8">
      <c r="A2134" s="136">
        <f t="shared" si="166"/>
        <v>2130</v>
      </c>
      <c r="B2134" s="136" t="str">
        <f t="shared" si="163"/>
        <v>2130:</v>
      </c>
      <c r="F2134" s="378">
        <f t="shared" si="164"/>
        <v>0</v>
      </c>
      <c r="G2134" s="378" t="str">
        <f t="shared" si="165"/>
        <v/>
      </c>
      <c r="H2134" s="337"/>
    </row>
    <row r="2135" spans="1:8">
      <c r="A2135" s="136">
        <f t="shared" si="166"/>
        <v>2131</v>
      </c>
      <c r="B2135" s="136" t="str">
        <f t="shared" si="163"/>
        <v>2131:</v>
      </c>
      <c r="F2135" s="378">
        <f t="shared" si="164"/>
        <v>0</v>
      </c>
      <c r="G2135" s="378" t="str">
        <f t="shared" si="165"/>
        <v/>
      </c>
      <c r="H2135" s="337"/>
    </row>
    <row r="2136" spans="1:8">
      <c r="A2136" s="136">
        <f t="shared" si="166"/>
        <v>2132</v>
      </c>
      <c r="B2136" s="136" t="str">
        <f t="shared" si="163"/>
        <v>2132:</v>
      </c>
      <c r="F2136" s="378">
        <f t="shared" si="164"/>
        <v>0</v>
      </c>
      <c r="G2136" s="378" t="str">
        <f t="shared" si="165"/>
        <v/>
      </c>
      <c r="H2136" s="337"/>
    </row>
    <row r="2137" spans="1:8">
      <c r="A2137" s="136">
        <f t="shared" si="166"/>
        <v>2133</v>
      </c>
      <c r="B2137" s="136" t="str">
        <f t="shared" si="163"/>
        <v>2133:</v>
      </c>
      <c r="F2137" s="378">
        <f t="shared" si="164"/>
        <v>0</v>
      </c>
      <c r="G2137" s="378" t="str">
        <f t="shared" si="165"/>
        <v/>
      </c>
      <c r="H2137" s="337"/>
    </row>
    <row r="2138" spans="1:8">
      <c r="A2138" s="136">
        <f t="shared" si="166"/>
        <v>2134</v>
      </c>
      <c r="B2138" s="136" t="str">
        <f t="shared" si="163"/>
        <v>2134:</v>
      </c>
      <c r="F2138" s="378">
        <f t="shared" si="164"/>
        <v>0</v>
      </c>
      <c r="G2138" s="378" t="str">
        <f t="shared" si="165"/>
        <v/>
      </c>
      <c r="H2138" s="337"/>
    </row>
    <row r="2139" spans="1:8">
      <c r="A2139" s="136">
        <f t="shared" si="166"/>
        <v>2135</v>
      </c>
      <c r="B2139" s="136" t="str">
        <f t="shared" si="163"/>
        <v>2135:</v>
      </c>
      <c r="F2139" s="378">
        <f t="shared" si="164"/>
        <v>0</v>
      </c>
      <c r="G2139" s="378" t="str">
        <f t="shared" si="165"/>
        <v/>
      </c>
      <c r="H2139" s="337"/>
    </row>
    <row r="2140" spans="1:8">
      <c r="A2140" s="136">
        <f t="shared" si="166"/>
        <v>2136</v>
      </c>
      <c r="B2140" s="136" t="str">
        <f t="shared" si="163"/>
        <v>2136:</v>
      </c>
      <c r="F2140" s="378">
        <f t="shared" si="164"/>
        <v>0</v>
      </c>
      <c r="G2140" s="378" t="str">
        <f t="shared" si="165"/>
        <v/>
      </c>
      <c r="H2140" s="337"/>
    </row>
    <row r="2141" spans="1:8">
      <c r="A2141" s="136">
        <f t="shared" si="166"/>
        <v>2137</v>
      </c>
      <c r="B2141" s="136" t="str">
        <f t="shared" si="163"/>
        <v>2137:</v>
      </c>
      <c r="F2141" s="378">
        <f t="shared" si="164"/>
        <v>0</v>
      </c>
      <c r="G2141" s="378" t="str">
        <f t="shared" si="165"/>
        <v/>
      </c>
      <c r="H2141" s="337"/>
    </row>
    <row r="2142" spans="1:8">
      <c r="A2142" s="136">
        <f t="shared" si="166"/>
        <v>2138</v>
      </c>
      <c r="B2142" s="136" t="str">
        <f t="shared" si="163"/>
        <v>2138:</v>
      </c>
      <c r="F2142" s="378">
        <f t="shared" si="164"/>
        <v>0</v>
      </c>
      <c r="G2142" s="378" t="str">
        <f t="shared" si="165"/>
        <v/>
      </c>
      <c r="H2142" s="337"/>
    </row>
    <row r="2143" spans="1:8">
      <c r="A2143" s="136">
        <f t="shared" si="166"/>
        <v>2139</v>
      </c>
      <c r="B2143" s="136" t="str">
        <f t="shared" si="163"/>
        <v>2139:</v>
      </c>
      <c r="F2143" s="378">
        <f t="shared" si="164"/>
        <v>0</v>
      </c>
      <c r="G2143" s="378" t="str">
        <f t="shared" si="165"/>
        <v/>
      </c>
      <c r="H2143" s="337"/>
    </row>
    <row r="2144" spans="1:8">
      <c r="A2144" s="136">
        <f t="shared" si="166"/>
        <v>2140</v>
      </c>
      <c r="B2144" s="136" t="str">
        <f t="shared" si="163"/>
        <v>2140:</v>
      </c>
      <c r="F2144" s="378">
        <f t="shared" si="164"/>
        <v>0</v>
      </c>
      <c r="G2144" s="378" t="str">
        <f t="shared" si="165"/>
        <v/>
      </c>
      <c r="H2144" s="337"/>
    </row>
    <row r="2145" spans="1:8">
      <c r="A2145" s="136">
        <f t="shared" si="166"/>
        <v>2141</v>
      </c>
      <c r="B2145" s="136" t="str">
        <f t="shared" si="163"/>
        <v>2141:</v>
      </c>
      <c r="C2145" s="379"/>
      <c r="D2145" s="47"/>
      <c r="E2145" s="380"/>
      <c r="F2145" s="378">
        <f t="shared" si="164"/>
        <v>0</v>
      </c>
      <c r="G2145" s="378" t="str">
        <f t="shared" si="165"/>
        <v/>
      </c>
      <c r="H2145" s="337"/>
    </row>
    <row r="2146" spans="1:8">
      <c r="A2146" s="136">
        <f t="shared" si="166"/>
        <v>2142</v>
      </c>
      <c r="B2146" s="136" t="str">
        <f t="shared" si="163"/>
        <v>2142:</v>
      </c>
      <c r="F2146" s="378">
        <f t="shared" si="164"/>
        <v>0</v>
      </c>
      <c r="G2146" s="378" t="str">
        <f t="shared" si="165"/>
        <v/>
      </c>
      <c r="H2146" s="337"/>
    </row>
    <row r="2147" spans="1:8">
      <c r="A2147" s="136">
        <f t="shared" si="166"/>
        <v>2143</v>
      </c>
      <c r="B2147" s="136" t="str">
        <f t="shared" si="163"/>
        <v>2143:</v>
      </c>
      <c r="F2147" s="378">
        <f t="shared" si="164"/>
        <v>0</v>
      </c>
      <c r="G2147" s="378" t="str">
        <f t="shared" si="165"/>
        <v/>
      </c>
      <c r="H2147" s="337"/>
    </row>
    <row r="2148" spans="1:8">
      <c r="A2148" s="136">
        <f t="shared" si="166"/>
        <v>2144</v>
      </c>
      <c r="B2148" s="136" t="str">
        <f t="shared" si="163"/>
        <v>2144:</v>
      </c>
      <c r="F2148" s="378">
        <f t="shared" si="164"/>
        <v>0</v>
      </c>
      <c r="G2148" s="378" t="str">
        <f t="shared" si="165"/>
        <v/>
      </c>
      <c r="H2148" s="337"/>
    </row>
    <row r="2149" spans="1:8">
      <c r="A2149" s="136">
        <f t="shared" si="166"/>
        <v>2145</v>
      </c>
      <c r="B2149" s="136" t="str">
        <f t="shared" si="163"/>
        <v>2145:</v>
      </c>
      <c r="F2149" s="378">
        <f t="shared" si="164"/>
        <v>0</v>
      </c>
      <c r="G2149" s="378" t="str">
        <f t="shared" si="165"/>
        <v/>
      </c>
      <c r="H2149" s="337"/>
    </row>
    <row r="2150" spans="1:8">
      <c r="A2150" s="136">
        <f t="shared" si="166"/>
        <v>2146</v>
      </c>
      <c r="B2150" s="136" t="str">
        <f t="shared" si="163"/>
        <v>2146:</v>
      </c>
      <c r="F2150" s="378">
        <f t="shared" si="164"/>
        <v>0</v>
      </c>
      <c r="G2150" s="378" t="str">
        <f t="shared" si="165"/>
        <v/>
      </c>
      <c r="H2150" s="337"/>
    </row>
    <row r="2151" spans="1:8">
      <c r="A2151" s="136">
        <f t="shared" si="166"/>
        <v>2147</v>
      </c>
      <c r="B2151" s="136" t="str">
        <f t="shared" si="163"/>
        <v>2147:</v>
      </c>
      <c r="F2151" s="378">
        <f t="shared" si="164"/>
        <v>0</v>
      </c>
      <c r="G2151" s="378" t="str">
        <f t="shared" si="165"/>
        <v/>
      </c>
      <c r="H2151" s="337"/>
    </row>
    <row r="2152" spans="1:8">
      <c r="A2152" s="136">
        <f t="shared" si="166"/>
        <v>2148</v>
      </c>
      <c r="B2152" s="136" t="str">
        <f t="shared" si="163"/>
        <v>2148:</v>
      </c>
      <c r="F2152" s="378">
        <f t="shared" si="164"/>
        <v>0</v>
      </c>
      <c r="G2152" s="378" t="str">
        <f t="shared" si="165"/>
        <v/>
      </c>
      <c r="H2152" s="337"/>
    </row>
    <row r="2153" spans="1:8">
      <c r="A2153" s="136">
        <f t="shared" si="166"/>
        <v>2149</v>
      </c>
      <c r="B2153" s="136" t="str">
        <f t="shared" si="163"/>
        <v>2149:</v>
      </c>
      <c r="F2153" s="378">
        <f t="shared" si="164"/>
        <v>0</v>
      </c>
      <c r="G2153" s="378" t="str">
        <f t="shared" si="165"/>
        <v/>
      </c>
      <c r="H2153" s="337"/>
    </row>
    <row r="2154" spans="1:8">
      <c r="A2154" s="136">
        <f t="shared" si="166"/>
        <v>2150</v>
      </c>
      <c r="B2154" s="136" t="str">
        <f t="shared" si="163"/>
        <v>2150:</v>
      </c>
      <c r="F2154" s="378">
        <f t="shared" si="164"/>
        <v>0</v>
      </c>
      <c r="G2154" s="378" t="str">
        <f t="shared" si="165"/>
        <v/>
      </c>
      <c r="H2154" s="337"/>
    </row>
    <row r="2155" spans="1:8">
      <c r="A2155" s="136">
        <f t="shared" si="166"/>
        <v>2151</v>
      </c>
      <c r="B2155" s="136" t="str">
        <f t="shared" si="163"/>
        <v>2151:</v>
      </c>
      <c r="F2155" s="378">
        <f t="shared" si="164"/>
        <v>0</v>
      </c>
      <c r="G2155" s="378" t="str">
        <f t="shared" si="165"/>
        <v/>
      </c>
      <c r="H2155" s="337"/>
    </row>
    <row r="2156" spans="1:8">
      <c r="A2156" s="136">
        <f t="shared" si="166"/>
        <v>2152</v>
      </c>
      <c r="B2156" s="136" t="str">
        <f t="shared" si="163"/>
        <v>2152:</v>
      </c>
      <c r="F2156" s="378">
        <f t="shared" si="164"/>
        <v>0</v>
      </c>
      <c r="G2156" s="378" t="str">
        <f t="shared" si="165"/>
        <v/>
      </c>
      <c r="H2156" s="337"/>
    </row>
    <row r="2157" spans="1:8">
      <c r="A2157" s="136">
        <f t="shared" si="166"/>
        <v>2153</v>
      </c>
      <c r="B2157" s="136" t="str">
        <f t="shared" si="163"/>
        <v>2153:</v>
      </c>
      <c r="F2157" s="378">
        <f t="shared" si="164"/>
        <v>0</v>
      </c>
      <c r="G2157" s="378" t="str">
        <f t="shared" si="165"/>
        <v/>
      </c>
      <c r="H2157" s="337"/>
    </row>
    <row r="2158" spans="1:8">
      <c r="A2158" s="136">
        <f t="shared" si="166"/>
        <v>2154</v>
      </c>
      <c r="B2158" s="136" t="str">
        <f t="shared" si="163"/>
        <v>2154:</v>
      </c>
      <c r="F2158" s="378">
        <f t="shared" si="164"/>
        <v>0</v>
      </c>
      <c r="G2158" s="378" t="str">
        <f t="shared" si="165"/>
        <v/>
      </c>
      <c r="H2158" s="337"/>
    </row>
    <row r="2159" spans="1:8">
      <c r="A2159" s="136">
        <f t="shared" si="166"/>
        <v>2155</v>
      </c>
      <c r="B2159" s="136" t="str">
        <f t="shared" si="163"/>
        <v>2155:</v>
      </c>
      <c r="F2159" s="378">
        <f t="shared" si="164"/>
        <v>0</v>
      </c>
      <c r="G2159" s="378" t="str">
        <f t="shared" si="165"/>
        <v/>
      </c>
      <c r="H2159" s="337"/>
    </row>
    <row r="2160" spans="1:8">
      <c r="A2160" s="136">
        <f t="shared" si="166"/>
        <v>2156</v>
      </c>
      <c r="B2160" s="136" t="str">
        <f t="shared" si="163"/>
        <v>2156:</v>
      </c>
      <c r="F2160" s="378">
        <f t="shared" si="164"/>
        <v>0</v>
      </c>
      <c r="G2160" s="378" t="str">
        <f t="shared" si="165"/>
        <v/>
      </c>
      <c r="H2160" s="337"/>
    </row>
    <row r="2161" spans="1:8">
      <c r="A2161" s="136">
        <f t="shared" si="166"/>
        <v>2157</v>
      </c>
      <c r="B2161" s="136" t="str">
        <f t="shared" si="163"/>
        <v>2157:</v>
      </c>
      <c r="F2161" s="378">
        <f t="shared" si="164"/>
        <v>0</v>
      </c>
      <c r="G2161" s="378" t="str">
        <f t="shared" si="165"/>
        <v/>
      </c>
      <c r="H2161" s="337"/>
    </row>
    <row r="2162" spans="1:8">
      <c r="A2162" s="136">
        <f t="shared" si="166"/>
        <v>2158</v>
      </c>
      <c r="B2162" s="136" t="str">
        <f t="shared" si="163"/>
        <v>2158:</v>
      </c>
      <c r="F2162" s="378">
        <f t="shared" si="164"/>
        <v>0</v>
      </c>
      <c r="G2162" s="378" t="str">
        <f t="shared" si="165"/>
        <v/>
      </c>
      <c r="H2162" s="337"/>
    </row>
    <row r="2163" spans="1:8">
      <c r="A2163" s="136">
        <f t="shared" si="166"/>
        <v>2159</v>
      </c>
      <c r="B2163" s="136" t="str">
        <f t="shared" si="163"/>
        <v>2159:</v>
      </c>
      <c r="F2163" s="378">
        <f t="shared" si="164"/>
        <v>0</v>
      </c>
      <c r="G2163" s="378" t="str">
        <f t="shared" si="165"/>
        <v/>
      </c>
      <c r="H2163" s="337"/>
    </row>
    <row r="2164" spans="1:8">
      <c r="A2164" s="136">
        <f t="shared" si="166"/>
        <v>2160</v>
      </c>
      <c r="B2164" s="136" t="str">
        <f t="shared" si="163"/>
        <v>2160:</v>
      </c>
      <c r="C2164" s="379"/>
      <c r="D2164" s="47"/>
      <c r="E2164" s="380"/>
      <c r="F2164" s="378">
        <f t="shared" si="164"/>
        <v>0</v>
      </c>
      <c r="G2164" s="378" t="str">
        <f t="shared" si="165"/>
        <v/>
      </c>
      <c r="H2164" s="337"/>
    </row>
    <row r="2165" spans="1:8">
      <c r="A2165" s="136">
        <f t="shared" si="166"/>
        <v>2161</v>
      </c>
      <c r="B2165" s="136" t="str">
        <f t="shared" si="163"/>
        <v>2161:</v>
      </c>
      <c r="F2165" s="378">
        <f t="shared" si="164"/>
        <v>0</v>
      </c>
      <c r="G2165" s="378" t="str">
        <f t="shared" si="165"/>
        <v/>
      </c>
      <c r="H2165" s="337"/>
    </row>
    <row r="2166" spans="1:8">
      <c r="A2166" s="136">
        <f t="shared" si="166"/>
        <v>2162</v>
      </c>
      <c r="B2166" s="136" t="str">
        <f t="shared" si="163"/>
        <v>2162:</v>
      </c>
      <c r="E2166" s="380"/>
      <c r="F2166" s="378">
        <f t="shared" si="164"/>
        <v>0</v>
      </c>
      <c r="G2166" s="378" t="str">
        <f t="shared" si="165"/>
        <v/>
      </c>
      <c r="H2166" s="337"/>
    </row>
    <row r="2167" spans="1:8">
      <c r="A2167" s="136">
        <f t="shared" si="166"/>
        <v>2163</v>
      </c>
      <c r="B2167" s="136" t="str">
        <f t="shared" si="163"/>
        <v>2163:</v>
      </c>
      <c r="F2167" s="378">
        <f t="shared" si="164"/>
        <v>0</v>
      </c>
      <c r="G2167" s="378" t="str">
        <f t="shared" si="165"/>
        <v/>
      </c>
      <c r="H2167" s="337"/>
    </row>
    <row r="2168" spans="1:8">
      <c r="A2168" s="136">
        <f t="shared" si="166"/>
        <v>2164</v>
      </c>
      <c r="B2168" s="136" t="str">
        <f t="shared" si="163"/>
        <v>2164:</v>
      </c>
      <c r="F2168" s="378">
        <f t="shared" si="164"/>
        <v>0</v>
      </c>
      <c r="G2168" s="378" t="str">
        <f t="shared" si="165"/>
        <v/>
      </c>
      <c r="H2168" s="337"/>
    </row>
    <row r="2169" spans="1:8">
      <c r="A2169" s="136">
        <f t="shared" si="166"/>
        <v>2165</v>
      </c>
      <c r="B2169" s="136" t="str">
        <f t="shared" si="163"/>
        <v>2165:</v>
      </c>
      <c r="F2169" s="378">
        <f t="shared" si="164"/>
        <v>0</v>
      </c>
      <c r="G2169" s="378" t="str">
        <f t="shared" si="165"/>
        <v/>
      </c>
      <c r="H2169" s="337"/>
    </row>
    <row r="2170" spans="1:8">
      <c r="A2170" s="136">
        <f t="shared" si="166"/>
        <v>2166</v>
      </c>
      <c r="B2170" s="136" t="str">
        <f t="shared" si="163"/>
        <v>2166:</v>
      </c>
      <c r="F2170" s="378">
        <f t="shared" si="164"/>
        <v>0</v>
      </c>
      <c r="G2170" s="378" t="str">
        <f t="shared" si="165"/>
        <v/>
      </c>
      <c r="H2170" s="337"/>
    </row>
    <row r="2171" spans="1:8">
      <c r="A2171" s="136">
        <f t="shared" si="166"/>
        <v>2167</v>
      </c>
      <c r="B2171" s="136" t="str">
        <f t="shared" si="163"/>
        <v>2167:</v>
      </c>
      <c r="F2171" s="378">
        <f t="shared" si="164"/>
        <v>0</v>
      </c>
      <c r="G2171" s="378" t="str">
        <f t="shared" si="165"/>
        <v/>
      </c>
      <c r="H2171" s="337"/>
    </row>
    <row r="2172" spans="1:8">
      <c r="A2172" s="136">
        <f t="shared" si="166"/>
        <v>2168</v>
      </c>
      <c r="B2172" s="136" t="str">
        <f t="shared" ref="B2172:B2235" si="167">TEXT(A2172, "#0") &amp; ":" &amp; TRIM(H2172)</f>
        <v>2168:</v>
      </c>
      <c r="F2172" s="378">
        <f t="shared" si="164"/>
        <v>0</v>
      </c>
      <c r="G2172" s="378" t="str">
        <f t="shared" si="165"/>
        <v/>
      </c>
      <c r="H2172" s="337"/>
    </row>
    <row r="2173" spans="1:8">
      <c r="A2173" s="136">
        <f t="shared" si="166"/>
        <v>2169</v>
      </c>
      <c r="B2173" s="136" t="str">
        <f t="shared" si="167"/>
        <v>2169:</v>
      </c>
      <c r="F2173" s="378">
        <f t="shared" si="164"/>
        <v>0</v>
      </c>
      <c r="G2173" s="378" t="str">
        <f t="shared" si="165"/>
        <v/>
      </c>
      <c r="H2173" s="337"/>
    </row>
    <row r="2174" spans="1:8">
      <c r="A2174" s="136">
        <f t="shared" si="166"/>
        <v>2170</v>
      </c>
      <c r="B2174" s="136" t="str">
        <f t="shared" si="167"/>
        <v>2170:</v>
      </c>
      <c r="F2174" s="378">
        <f t="shared" si="164"/>
        <v>0</v>
      </c>
      <c r="G2174" s="378" t="str">
        <f t="shared" si="165"/>
        <v/>
      </c>
      <c r="H2174" s="337"/>
    </row>
    <row r="2175" spans="1:8">
      <c r="A2175" s="136">
        <f t="shared" si="166"/>
        <v>2171</v>
      </c>
      <c r="B2175" s="136" t="str">
        <f t="shared" si="167"/>
        <v>2171:</v>
      </c>
      <c r="F2175" s="378">
        <f t="shared" si="164"/>
        <v>0</v>
      </c>
      <c r="G2175" s="378" t="str">
        <f t="shared" si="165"/>
        <v/>
      </c>
      <c r="H2175" s="337"/>
    </row>
    <row r="2176" spans="1:8">
      <c r="A2176" s="136">
        <f t="shared" si="166"/>
        <v>2172</v>
      </c>
      <c r="B2176" s="136" t="str">
        <f t="shared" si="167"/>
        <v>2172:</v>
      </c>
      <c r="F2176" s="378">
        <f t="shared" si="164"/>
        <v>0</v>
      </c>
      <c r="G2176" s="378" t="str">
        <f t="shared" si="165"/>
        <v/>
      </c>
      <c r="H2176" s="337"/>
    </row>
    <row r="2177" spans="1:8">
      <c r="A2177" s="136">
        <f t="shared" si="166"/>
        <v>2173</v>
      </c>
      <c r="B2177" s="136" t="str">
        <f t="shared" si="167"/>
        <v>2173:</v>
      </c>
      <c r="F2177" s="378">
        <f t="shared" si="164"/>
        <v>0</v>
      </c>
      <c r="G2177" s="378" t="str">
        <f t="shared" si="165"/>
        <v/>
      </c>
      <c r="H2177" s="337"/>
    </row>
    <row r="2178" spans="1:8">
      <c r="A2178" s="136">
        <f t="shared" si="166"/>
        <v>2174</v>
      </c>
      <c r="B2178" s="136" t="str">
        <f t="shared" si="167"/>
        <v>2174:</v>
      </c>
      <c r="F2178" s="378">
        <f t="shared" si="164"/>
        <v>0</v>
      </c>
      <c r="G2178" s="378" t="str">
        <f t="shared" si="165"/>
        <v/>
      </c>
      <c r="H2178" s="337"/>
    </row>
    <row r="2179" spans="1:8">
      <c r="A2179" s="136">
        <f t="shared" si="166"/>
        <v>2175</v>
      </c>
      <c r="B2179" s="136" t="str">
        <f t="shared" si="167"/>
        <v>2175:</v>
      </c>
      <c r="F2179" s="378">
        <f t="shared" si="164"/>
        <v>0</v>
      </c>
      <c r="G2179" s="378" t="str">
        <f t="shared" si="165"/>
        <v/>
      </c>
      <c r="H2179" s="337"/>
    </row>
    <row r="2180" spans="1:8">
      <c r="A2180" s="136">
        <f t="shared" si="166"/>
        <v>2176</v>
      </c>
      <c r="B2180" s="136" t="str">
        <f t="shared" si="167"/>
        <v>2176:</v>
      </c>
      <c r="F2180" s="378">
        <f t="shared" si="164"/>
        <v>0</v>
      </c>
      <c r="G2180" s="378" t="str">
        <f t="shared" si="165"/>
        <v/>
      </c>
      <c r="H2180" s="337"/>
    </row>
    <row r="2181" spans="1:8">
      <c r="A2181" s="136">
        <f t="shared" si="166"/>
        <v>2177</v>
      </c>
      <c r="B2181" s="136" t="str">
        <f t="shared" si="167"/>
        <v>2177:</v>
      </c>
      <c r="F2181" s="378">
        <f t="shared" si="164"/>
        <v>0</v>
      </c>
      <c r="G2181" s="378" t="str">
        <f t="shared" si="165"/>
        <v/>
      </c>
      <c r="H2181" s="337"/>
    </row>
    <row r="2182" spans="1:8">
      <c r="A2182" s="136">
        <f t="shared" si="166"/>
        <v>2178</v>
      </c>
      <c r="B2182" s="136" t="str">
        <f t="shared" si="167"/>
        <v>2178:</v>
      </c>
      <c r="F2182" s="378">
        <f t="shared" si="164"/>
        <v>0</v>
      </c>
      <c r="G2182" s="378" t="str">
        <f t="shared" si="165"/>
        <v/>
      </c>
      <c r="H2182" s="337"/>
    </row>
    <row r="2183" spans="1:8">
      <c r="A2183" s="136">
        <f t="shared" si="166"/>
        <v>2179</v>
      </c>
      <c r="B2183" s="136" t="str">
        <f t="shared" si="167"/>
        <v>2179:</v>
      </c>
      <c r="F2183" s="378">
        <f t="shared" si="164"/>
        <v>0</v>
      </c>
      <c r="G2183" s="378" t="str">
        <f t="shared" si="165"/>
        <v/>
      </c>
      <c r="H2183" s="337"/>
    </row>
    <row r="2184" spans="1:8">
      <c r="A2184" s="136">
        <f t="shared" si="166"/>
        <v>2180</v>
      </c>
      <c r="B2184" s="136" t="str">
        <f t="shared" si="167"/>
        <v>2180:</v>
      </c>
      <c r="F2184" s="378">
        <f t="shared" si="164"/>
        <v>0</v>
      </c>
      <c r="G2184" s="378" t="str">
        <f t="shared" si="165"/>
        <v/>
      </c>
      <c r="H2184" s="337"/>
    </row>
    <row r="2185" spans="1:8">
      <c r="A2185" s="136">
        <f t="shared" si="166"/>
        <v>2181</v>
      </c>
      <c r="B2185" s="136" t="str">
        <f t="shared" si="167"/>
        <v>2181:</v>
      </c>
      <c r="F2185" s="378">
        <f t="shared" ref="F2185:F2248" si="168">IF(TRIM(E2185)="",0,IF(AgeAtDate=0,0,IF(E2185=0,0,IF(COUNTBLANK(E2185)=1,"",DATEDIF(E2185,AgeAtDate,"y")))))</f>
        <v>0</v>
      </c>
      <c r="G2185" s="378" t="str">
        <f t="shared" ref="G2185:G2248" si="169">IF(ISBLANK(E2185),"",IF(HSL_Format="Majors",IF(F2185 &lt; 9, "To Young", IF(F2185 &gt; 15, VLOOKUP(99,MajorsAGRev, 2,0),VLOOKUP(F2185,MajorsAGRev, 2,0))), IF(F2185 &lt; 9, "To Young", IF(F2185&gt;12, "To Old", VLOOKUP(F2185,PeanutsAGRev,2,0)))))</f>
        <v/>
      </c>
      <c r="H2185" s="337"/>
    </row>
    <row r="2186" spans="1:8">
      <c r="A2186" s="136">
        <f t="shared" si="166"/>
        <v>2182</v>
      </c>
      <c r="B2186" s="136" t="str">
        <f t="shared" si="167"/>
        <v>2182:</v>
      </c>
      <c r="F2186" s="378">
        <f t="shared" si="168"/>
        <v>0</v>
      </c>
      <c r="G2186" s="378" t="str">
        <f t="shared" si="169"/>
        <v/>
      </c>
      <c r="H2186" s="337"/>
    </row>
    <row r="2187" spans="1:8">
      <c r="A2187" s="136">
        <f t="shared" ref="A2187:A2250" si="170">A2186+1</f>
        <v>2183</v>
      </c>
      <c r="B2187" s="136" t="str">
        <f t="shared" si="167"/>
        <v>2183:</v>
      </c>
      <c r="F2187" s="378">
        <f t="shared" si="168"/>
        <v>0</v>
      </c>
      <c r="G2187" s="378" t="str">
        <f t="shared" si="169"/>
        <v/>
      </c>
      <c r="H2187" s="337"/>
    </row>
    <row r="2188" spans="1:8">
      <c r="A2188" s="136">
        <f t="shared" si="170"/>
        <v>2184</v>
      </c>
      <c r="B2188" s="136" t="str">
        <f t="shared" si="167"/>
        <v>2184:</v>
      </c>
      <c r="F2188" s="378">
        <f t="shared" si="168"/>
        <v>0</v>
      </c>
      <c r="G2188" s="378" t="str">
        <f t="shared" si="169"/>
        <v/>
      </c>
      <c r="H2188" s="337"/>
    </row>
    <row r="2189" spans="1:8">
      <c r="A2189" s="136">
        <f t="shared" si="170"/>
        <v>2185</v>
      </c>
      <c r="B2189" s="136" t="str">
        <f t="shared" si="167"/>
        <v>2185:</v>
      </c>
      <c r="F2189" s="378">
        <f t="shared" si="168"/>
        <v>0</v>
      </c>
      <c r="G2189" s="378" t="str">
        <f t="shared" si="169"/>
        <v/>
      </c>
      <c r="H2189" s="337"/>
    </row>
    <row r="2190" spans="1:8">
      <c r="A2190" s="136">
        <f t="shared" si="170"/>
        <v>2186</v>
      </c>
      <c r="B2190" s="136" t="str">
        <f t="shared" si="167"/>
        <v>2186:</v>
      </c>
      <c r="F2190" s="378">
        <f t="shared" si="168"/>
        <v>0</v>
      </c>
      <c r="G2190" s="378" t="str">
        <f t="shared" si="169"/>
        <v/>
      </c>
      <c r="H2190" s="337"/>
    </row>
    <row r="2191" spans="1:8">
      <c r="A2191" s="136">
        <f t="shared" si="170"/>
        <v>2187</v>
      </c>
      <c r="B2191" s="136" t="str">
        <f t="shared" si="167"/>
        <v>2187:</v>
      </c>
      <c r="F2191" s="378">
        <f t="shared" si="168"/>
        <v>0</v>
      </c>
      <c r="G2191" s="378" t="str">
        <f t="shared" si="169"/>
        <v/>
      </c>
      <c r="H2191" s="337"/>
    </row>
    <row r="2192" spans="1:8">
      <c r="A2192" s="136">
        <f t="shared" si="170"/>
        <v>2188</v>
      </c>
      <c r="B2192" s="136" t="str">
        <f t="shared" si="167"/>
        <v>2188:</v>
      </c>
      <c r="F2192" s="378">
        <f t="shared" si="168"/>
        <v>0</v>
      </c>
      <c r="G2192" s="378" t="str">
        <f t="shared" si="169"/>
        <v/>
      </c>
      <c r="H2192" s="337"/>
    </row>
    <row r="2193" spans="1:8">
      <c r="A2193" s="136">
        <f t="shared" si="170"/>
        <v>2189</v>
      </c>
      <c r="B2193" s="136" t="str">
        <f t="shared" si="167"/>
        <v>2189:</v>
      </c>
      <c r="F2193" s="378">
        <f t="shared" si="168"/>
        <v>0</v>
      </c>
      <c r="G2193" s="378" t="str">
        <f t="shared" si="169"/>
        <v/>
      </c>
      <c r="H2193" s="337"/>
    </row>
    <row r="2194" spans="1:8">
      <c r="A2194" s="136">
        <f t="shared" si="170"/>
        <v>2190</v>
      </c>
      <c r="B2194" s="136" t="str">
        <f t="shared" si="167"/>
        <v>2190:</v>
      </c>
      <c r="F2194" s="378">
        <f t="shared" si="168"/>
        <v>0</v>
      </c>
      <c r="G2194" s="378" t="str">
        <f t="shared" si="169"/>
        <v/>
      </c>
      <c r="H2194" s="337"/>
    </row>
    <row r="2195" spans="1:8">
      <c r="A2195" s="136">
        <f t="shared" si="170"/>
        <v>2191</v>
      </c>
      <c r="B2195" s="136" t="str">
        <f t="shared" si="167"/>
        <v>2191:</v>
      </c>
      <c r="F2195" s="378">
        <f t="shared" si="168"/>
        <v>0</v>
      </c>
      <c r="G2195" s="378" t="str">
        <f t="shared" si="169"/>
        <v/>
      </c>
      <c r="H2195" s="337"/>
    </row>
    <row r="2196" spans="1:8">
      <c r="A2196" s="136">
        <f t="shared" si="170"/>
        <v>2192</v>
      </c>
      <c r="B2196" s="136" t="str">
        <f t="shared" si="167"/>
        <v>2192:</v>
      </c>
      <c r="F2196" s="378">
        <f t="shared" si="168"/>
        <v>0</v>
      </c>
      <c r="G2196" s="378" t="str">
        <f t="shared" si="169"/>
        <v/>
      </c>
      <c r="H2196" s="337"/>
    </row>
    <row r="2197" spans="1:8">
      <c r="A2197" s="136">
        <f t="shared" si="170"/>
        <v>2193</v>
      </c>
      <c r="B2197" s="136" t="str">
        <f t="shared" si="167"/>
        <v>2193:</v>
      </c>
      <c r="F2197" s="378">
        <f t="shared" si="168"/>
        <v>0</v>
      </c>
      <c r="G2197" s="378" t="str">
        <f t="shared" si="169"/>
        <v/>
      </c>
      <c r="H2197" s="337"/>
    </row>
    <row r="2198" spans="1:8">
      <c r="A2198" s="136">
        <f t="shared" si="170"/>
        <v>2194</v>
      </c>
      <c r="B2198" s="136" t="str">
        <f t="shared" si="167"/>
        <v>2194:</v>
      </c>
      <c r="C2198" s="379"/>
      <c r="D2198" s="47"/>
      <c r="E2198" s="380"/>
      <c r="F2198" s="378">
        <f t="shared" si="168"/>
        <v>0</v>
      </c>
      <c r="G2198" s="378" t="str">
        <f t="shared" si="169"/>
        <v/>
      </c>
      <c r="H2198" s="337"/>
    </row>
    <row r="2199" spans="1:8">
      <c r="A2199" s="136">
        <f t="shared" si="170"/>
        <v>2195</v>
      </c>
      <c r="B2199" s="136" t="str">
        <f t="shared" si="167"/>
        <v>2195:</v>
      </c>
      <c r="F2199" s="378">
        <f t="shared" si="168"/>
        <v>0</v>
      </c>
      <c r="G2199" s="378" t="str">
        <f t="shared" si="169"/>
        <v/>
      </c>
      <c r="H2199" s="337"/>
    </row>
    <row r="2200" spans="1:8">
      <c r="A2200" s="136">
        <f t="shared" si="170"/>
        <v>2196</v>
      </c>
      <c r="B2200" s="136" t="str">
        <f t="shared" si="167"/>
        <v>2196:</v>
      </c>
      <c r="F2200" s="378">
        <f t="shared" si="168"/>
        <v>0</v>
      </c>
      <c r="G2200" s="378" t="str">
        <f t="shared" si="169"/>
        <v/>
      </c>
      <c r="H2200" s="337"/>
    </row>
    <row r="2201" spans="1:8">
      <c r="A2201" s="136">
        <f t="shared" si="170"/>
        <v>2197</v>
      </c>
      <c r="B2201" s="136" t="str">
        <f t="shared" si="167"/>
        <v>2197:</v>
      </c>
      <c r="F2201" s="378">
        <f t="shared" si="168"/>
        <v>0</v>
      </c>
      <c r="G2201" s="378" t="str">
        <f t="shared" si="169"/>
        <v/>
      </c>
      <c r="H2201" s="337"/>
    </row>
    <row r="2202" spans="1:8">
      <c r="A2202" s="136">
        <f t="shared" si="170"/>
        <v>2198</v>
      </c>
      <c r="B2202" s="136" t="str">
        <f t="shared" si="167"/>
        <v>2198:</v>
      </c>
      <c r="F2202" s="378">
        <f t="shared" si="168"/>
        <v>0</v>
      </c>
      <c r="G2202" s="378" t="str">
        <f t="shared" si="169"/>
        <v/>
      </c>
      <c r="H2202" s="337"/>
    </row>
    <row r="2203" spans="1:8">
      <c r="A2203" s="136">
        <f t="shared" si="170"/>
        <v>2199</v>
      </c>
      <c r="B2203" s="136" t="str">
        <f t="shared" si="167"/>
        <v>2199:</v>
      </c>
      <c r="F2203" s="378">
        <f t="shared" si="168"/>
        <v>0</v>
      </c>
      <c r="G2203" s="378" t="str">
        <f t="shared" si="169"/>
        <v/>
      </c>
      <c r="H2203" s="337"/>
    </row>
    <row r="2204" spans="1:8">
      <c r="A2204" s="136">
        <f t="shared" si="170"/>
        <v>2200</v>
      </c>
      <c r="B2204" s="136" t="str">
        <f t="shared" si="167"/>
        <v>2200:</v>
      </c>
      <c r="F2204" s="378">
        <f t="shared" si="168"/>
        <v>0</v>
      </c>
      <c r="G2204" s="378" t="str">
        <f t="shared" si="169"/>
        <v/>
      </c>
      <c r="H2204" s="337"/>
    </row>
    <row r="2205" spans="1:8">
      <c r="A2205" s="136">
        <f t="shared" si="170"/>
        <v>2201</v>
      </c>
      <c r="B2205" s="136" t="str">
        <f t="shared" si="167"/>
        <v>2201:</v>
      </c>
      <c r="F2205" s="378">
        <f t="shared" si="168"/>
        <v>0</v>
      </c>
      <c r="G2205" s="378" t="str">
        <f t="shared" si="169"/>
        <v/>
      </c>
      <c r="H2205" s="337"/>
    </row>
    <row r="2206" spans="1:8">
      <c r="A2206" s="136">
        <f t="shared" si="170"/>
        <v>2202</v>
      </c>
      <c r="B2206" s="136" t="str">
        <f t="shared" si="167"/>
        <v>2202:</v>
      </c>
      <c r="F2206" s="378">
        <f t="shared" si="168"/>
        <v>0</v>
      </c>
      <c r="G2206" s="378" t="str">
        <f t="shared" si="169"/>
        <v/>
      </c>
      <c r="H2206" s="337"/>
    </row>
    <row r="2207" spans="1:8">
      <c r="A2207" s="136">
        <f t="shared" si="170"/>
        <v>2203</v>
      </c>
      <c r="B2207" s="136" t="str">
        <f t="shared" si="167"/>
        <v>2203:</v>
      </c>
      <c r="F2207" s="378">
        <f t="shared" si="168"/>
        <v>0</v>
      </c>
      <c r="G2207" s="378" t="str">
        <f t="shared" si="169"/>
        <v/>
      </c>
      <c r="H2207" s="337"/>
    </row>
    <row r="2208" spans="1:8">
      <c r="A2208" s="136">
        <f t="shared" si="170"/>
        <v>2204</v>
      </c>
      <c r="B2208" s="136" t="str">
        <f t="shared" si="167"/>
        <v>2204:</v>
      </c>
      <c r="F2208" s="378">
        <f t="shared" si="168"/>
        <v>0</v>
      </c>
      <c r="G2208" s="378" t="str">
        <f t="shared" si="169"/>
        <v/>
      </c>
      <c r="H2208" s="337"/>
    </row>
    <row r="2209" spans="1:8">
      <c r="A2209" s="136">
        <f t="shared" si="170"/>
        <v>2205</v>
      </c>
      <c r="B2209" s="136" t="str">
        <f t="shared" si="167"/>
        <v>2205:</v>
      </c>
      <c r="F2209" s="378">
        <f t="shared" si="168"/>
        <v>0</v>
      </c>
      <c r="G2209" s="378" t="str">
        <f t="shared" si="169"/>
        <v/>
      </c>
      <c r="H2209" s="337"/>
    </row>
    <row r="2210" spans="1:8">
      <c r="A2210" s="136">
        <f t="shared" si="170"/>
        <v>2206</v>
      </c>
      <c r="B2210" s="136" t="str">
        <f t="shared" si="167"/>
        <v>2206:</v>
      </c>
      <c r="F2210" s="378">
        <f t="shared" si="168"/>
        <v>0</v>
      </c>
      <c r="G2210" s="378" t="str">
        <f t="shared" si="169"/>
        <v/>
      </c>
      <c r="H2210" s="337"/>
    </row>
    <row r="2211" spans="1:8">
      <c r="A2211" s="136">
        <f t="shared" si="170"/>
        <v>2207</v>
      </c>
      <c r="B2211" s="136" t="str">
        <f t="shared" si="167"/>
        <v>2207:</v>
      </c>
      <c r="F2211" s="378">
        <f t="shared" si="168"/>
        <v>0</v>
      </c>
      <c r="G2211" s="378" t="str">
        <f t="shared" si="169"/>
        <v/>
      </c>
      <c r="H2211" s="337"/>
    </row>
    <row r="2212" spans="1:8">
      <c r="A2212" s="136">
        <f t="shared" si="170"/>
        <v>2208</v>
      </c>
      <c r="B2212" s="136" t="str">
        <f t="shared" si="167"/>
        <v>2208:</v>
      </c>
      <c r="F2212" s="378">
        <f t="shared" si="168"/>
        <v>0</v>
      </c>
      <c r="G2212" s="378" t="str">
        <f t="shared" si="169"/>
        <v/>
      </c>
      <c r="H2212" s="337"/>
    </row>
    <row r="2213" spans="1:8">
      <c r="A2213" s="136">
        <f t="shared" si="170"/>
        <v>2209</v>
      </c>
      <c r="B2213" s="136" t="str">
        <f t="shared" si="167"/>
        <v>2209:</v>
      </c>
      <c r="F2213" s="378">
        <f t="shared" si="168"/>
        <v>0</v>
      </c>
      <c r="G2213" s="378" t="str">
        <f t="shared" si="169"/>
        <v/>
      </c>
      <c r="H2213" s="337"/>
    </row>
    <row r="2214" spans="1:8">
      <c r="A2214" s="136">
        <f t="shared" si="170"/>
        <v>2210</v>
      </c>
      <c r="B2214" s="136" t="str">
        <f t="shared" si="167"/>
        <v>2210:</v>
      </c>
      <c r="F2214" s="378">
        <f t="shared" si="168"/>
        <v>0</v>
      </c>
      <c r="G2214" s="378" t="str">
        <f t="shared" si="169"/>
        <v/>
      </c>
      <c r="H2214" s="337"/>
    </row>
    <row r="2215" spans="1:8">
      <c r="A2215" s="136">
        <f t="shared" si="170"/>
        <v>2211</v>
      </c>
      <c r="B2215" s="136" t="str">
        <f t="shared" si="167"/>
        <v>2211:</v>
      </c>
      <c r="F2215" s="378">
        <f t="shared" si="168"/>
        <v>0</v>
      </c>
      <c r="G2215" s="378" t="str">
        <f t="shared" si="169"/>
        <v/>
      </c>
      <c r="H2215" s="337"/>
    </row>
    <row r="2216" spans="1:8">
      <c r="A2216" s="136">
        <f t="shared" si="170"/>
        <v>2212</v>
      </c>
      <c r="B2216" s="136" t="str">
        <f t="shared" si="167"/>
        <v>2212:</v>
      </c>
      <c r="F2216" s="378">
        <f t="shared" si="168"/>
        <v>0</v>
      </c>
      <c r="G2216" s="378" t="str">
        <f t="shared" si="169"/>
        <v/>
      </c>
      <c r="H2216" s="337"/>
    </row>
    <row r="2217" spans="1:8">
      <c r="A2217" s="136">
        <f t="shared" si="170"/>
        <v>2213</v>
      </c>
      <c r="B2217" s="136" t="str">
        <f t="shared" si="167"/>
        <v>2213:</v>
      </c>
      <c r="F2217" s="378">
        <f t="shared" si="168"/>
        <v>0</v>
      </c>
      <c r="G2217" s="378" t="str">
        <f t="shared" si="169"/>
        <v/>
      </c>
      <c r="H2217" s="337"/>
    </row>
    <row r="2218" spans="1:8">
      <c r="A2218" s="136">
        <f t="shared" si="170"/>
        <v>2214</v>
      </c>
      <c r="B2218" s="136" t="str">
        <f t="shared" si="167"/>
        <v>2214:</v>
      </c>
      <c r="F2218" s="378">
        <f t="shared" si="168"/>
        <v>0</v>
      </c>
      <c r="G2218" s="378" t="str">
        <f t="shared" si="169"/>
        <v/>
      </c>
      <c r="H2218" s="337"/>
    </row>
    <row r="2219" spans="1:8">
      <c r="A2219" s="136">
        <f t="shared" si="170"/>
        <v>2215</v>
      </c>
      <c r="B2219" s="136" t="str">
        <f t="shared" si="167"/>
        <v>2215:</v>
      </c>
      <c r="F2219" s="378">
        <f t="shared" si="168"/>
        <v>0</v>
      </c>
      <c r="G2219" s="378" t="str">
        <f t="shared" si="169"/>
        <v/>
      </c>
      <c r="H2219" s="337"/>
    </row>
    <row r="2220" spans="1:8">
      <c r="A2220" s="136">
        <f t="shared" si="170"/>
        <v>2216</v>
      </c>
      <c r="B2220" s="136" t="str">
        <f t="shared" si="167"/>
        <v>2216:</v>
      </c>
      <c r="F2220" s="378">
        <f t="shared" si="168"/>
        <v>0</v>
      </c>
      <c r="G2220" s="378" t="str">
        <f t="shared" si="169"/>
        <v/>
      </c>
      <c r="H2220" s="337"/>
    </row>
    <row r="2221" spans="1:8">
      <c r="A2221" s="136">
        <f t="shared" si="170"/>
        <v>2217</v>
      </c>
      <c r="B2221" s="136" t="str">
        <f t="shared" si="167"/>
        <v>2217:</v>
      </c>
      <c r="F2221" s="378">
        <f t="shared" si="168"/>
        <v>0</v>
      </c>
      <c r="G2221" s="378" t="str">
        <f t="shared" si="169"/>
        <v/>
      </c>
      <c r="H2221" s="337"/>
    </row>
    <row r="2222" spans="1:8">
      <c r="A2222" s="136">
        <f t="shared" si="170"/>
        <v>2218</v>
      </c>
      <c r="B2222" s="136" t="str">
        <f t="shared" si="167"/>
        <v>2218:</v>
      </c>
      <c r="F2222" s="378">
        <f t="shared" si="168"/>
        <v>0</v>
      </c>
      <c r="G2222" s="378" t="str">
        <f t="shared" si="169"/>
        <v/>
      </c>
      <c r="H2222" s="337"/>
    </row>
    <row r="2223" spans="1:8">
      <c r="A2223" s="136">
        <f t="shared" si="170"/>
        <v>2219</v>
      </c>
      <c r="B2223" s="136" t="str">
        <f t="shared" si="167"/>
        <v>2219:</v>
      </c>
      <c r="F2223" s="378">
        <f t="shared" si="168"/>
        <v>0</v>
      </c>
      <c r="G2223" s="378" t="str">
        <f t="shared" si="169"/>
        <v/>
      </c>
      <c r="H2223" s="337"/>
    </row>
    <row r="2224" spans="1:8">
      <c r="A2224" s="136">
        <f t="shared" si="170"/>
        <v>2220</v>
      </c>
      <c r="B2224" s="136" t="str">
        <f t="shared" si="167"/>
        <v>2220:</v>
      </c>
      <c r="F2224" s="378">
        <f t="shared" si="168"/>
        <v>0</v>
      </c>
      <c r="G2224" s="378" t="str">
        <f t="shared" si="169"/>
        <v/>
      </c>
      <c r="H2224" s="337"/>
    </row>
    <row r="2225" spans="1:8">
      <c r="A2225" s="136">
        <f t="shared" si="170"/>
        <v>2221</v>
      </c>
      <c r="B2225" s="136" t="str">
        <f t="shared" si="167"/>
        <v>2221:</v>
      </c>
      <c r="F2225" s="378">
        <f t="shared" si="168"/>
        <v>0</v>
      </c>
      <c r="G2225" s="378" t="str">
        <f t="shared" si="169"/>
        <v/>
      </c>
      <c r="H2225" s="337"/>
    </row>
    <row r="2226" spans="1:8">
      <c r="A2226" s="136">
        <f t="shared" si="170"/>
        <v>2222</v>
      </c>
      <c r="B2226" s="136" t="str">
        <f t="shared" si="167"/>
        <v>2222:</v>
      </c>
      <c r="F2226" s="378">
        <f t="shared" si="168"/>
        <v>0</v>
      </c>
      <c r="G2226" s="378" t="str">
        <f t="shared" si="169"/>
        <v/>
      </c>
      <c r="H2226" s="337"/>
    </row>
    <row r="2227" spans="1:8">
      <c r="A2227" s="136">
        <f t="shared" si="170"/>
        <v>2223</v>
      </c>
      <c r="B2227" s="136" t="str">
        <f t="shared" si="167"/>
        <v>2223:</v>
      </c>
      <c r="F2227" s="378">
        <f t="shared" si="168"/>
        <v>0</v>
      </c>
      <c r="G2227" s="378" t="str">
        <f t="shared" si="169"/>
        <v/>
      </c>
      <c r="H2227" s="337"/>
    </row>
    <row r="2228" spans="1:8">
      <c r="A2228" s="136">
        <f t="shared" si="170"/>
        <v>2224</v>
      </c>
      <c r="B2228" s="136" t="str">
        <f t="shared" si="167"/>
        <v>2224:</v>
      </c>
      <c r="C2228" s="379"/>
      <c r="D2228" s="47"/>
      <c r="E2228" s="380"/>
      <c r="F2228" s="378">
        <f t="shared" si="168"/>
        <v>0</v>
      </c>
      <c r="G2228" s="378" t="str">
        <f t="shared" si="169"/>
        <v/>
      </c>
      <c r="H2228" s="337"/>
    </row>
    <row r="2229" spans="1:8">
      <c r="A2229" s="136">
        <f t="shared" si="170"/>
        <v>2225</v>
      </c>
      <c r="B2229" s="136" t="str">
        <f t="shared" si="167"/>
        <v>2225:</v>
      </c>
      <c r="F2229" s="378">
        <f t="shared" si="168"/>
        <v>0</v>
      </c>
      <c r="G2229" s="378" t="str">
        <f t="shared" si="169"/>
        <v/>
      </c>
      <c r="H2229" s="337"/>
    </row>
    <row r="2230" spans="1:8">
      <c r="A2230" s="136">
        <f t="shared" si="170"/>
        <v>2226</v>
      </c>
      <c r="B2230" s="136" t="str">
        <f t="shared" si="167"/>
        <v>2226:</v>
      </c>
      <c r="E2230" s="380"/>
      <c r="F2230" s="378">
        <f t="shared" si="168"/>
        <v>0</v>
      </c>
      <c r="G2230" s="378" t="str">
        <f t="shared" si="169"/>
        <v/>
      </c>
      <c r="H2230" s="337"/>
    </row>
    <row r="2231" spans="1:8">
      <c r="A2231" s="136">
        <f t="shared" si="170"/>
        <v>2227</v>
      </c>
      <c r="B2231" s="136" t="str">
        <f t="shared" si="167"/>
        <v>2227:</v>
      </c>
      <c r="F2231" s="378">
        <f t="shared" si="168"/>
        <v>0</v>
      </c>
      <c r="G2231" s="378" t="str">
        <f t="shared" si="169"/>
        <v/>
      </c>
      <c r="H2231" s="337"/>
    </row>
    <row r="2232" spans="1:8">
      <c r="A2232" s="136">
        <f t="shared" si="170"/>
        <v>2228</v>
      </c>
      <c r="B2232" s="136" t="str">
        <f t="shared" si="167"/>
        <v>2228:</v>
      </c>
      <c r="F2232" s="378">
        <f t="shared" si="168"/>
        <v>0</v>
      </c>
      <c r="G2232" s="378" t="str">
        <f t="shared" si="169"/>
        <v/>
      </c>
      <c r="H2232" s="337"/>
    </row>
    <row r="2233" spans="1:8">
      <c r="A2233" s="136">
        <f t="shared" si="170"/>
        <v>2229</v>
      </c>
      <c r="B2233" s="136" t="str">
        <f t="shared" si="167"/>
        <v>2229:</v>
      </c>
      <c r="F2233" s="378">
        <f t="shared" si="168"/>
        <v>0</v>
      </c>
      <c r="G2233" s="378" t="str">
        <f t="shared" si="169"/>
        <v/>
      </c>
      <c r="H2233" s="337"/>
    </row>
    <row r="2234" spans="1:8">
      <c r="A2234" s="136">
        <f t="shared" si="170"/>
        <v>2230</v>
      </c>
      <c r="B2234" s="136" t="str">
        <f t="shared" si="167"/>
        <v>2230:</v>
      </c>
      <c r="F2234" s="378">
        <f t="shared" si="168"/>
        <v>0</v>
      </c>
      <c r="G2234" s="378" t="str">
        <f t="shared" si="169"/>
        <v/>
      </c>
      <c r="H2234" s="337"/>
    </row>
    <row r="2235" spans="1:8">
      <c r="A2235" s="136">
        <f t="shared" si="170"/>
        <v>2231</v>
      </c>
      <c r="B2235" s="136" t="str">
        <f t="shared" si="167"/>
        <v>2231:</v>
      </c>
      <c r="F2235" s="378">
        <f t="shared" si="168"/>
        <v>0</v>
      </c>
      <c r="G2235" s="378" t="str">
        <f t="shared" si="169"/>
        <v/>
      </c>
      <c r="H2235" s="337"/>
    </row>
    <row r="2236" spans="1:8">
      <c r="A2236" s="136">
        <f t="shared" si="170"/>
        <v>2232</v>
      </c>
      <c r="B2236" s="136" t="str">
        <f t="shared" ref="B2236:B2299" si="171">TEXT(A2236, "#0") &amp; ":" &amp; TRIM(H2236)</f>
        <v>2232:</v>
      </c>
      <c r="F2236" s="378">
        <f t="shared" si="168"/>
        <v>0</v>
      </c>
      <c r="G2236" s="378" t="str">
        <f t="shared" si="169"/>
        <v/>
      </c>
      <c r="H2236" s="337"/>
    </row>
    <row r="2237" spans="1:8">
      <c r="A2237" s="136">
        <f t="shared" si="170"/>
        <v>2233</v>
      </c>
      <c r="B2237" s="136" t="str">
        <f t="shared" si="171"/>
        <v>2233:</v>
      </c>
      <c r="F2237" s="378">
        <f t="shared" si="168"/>
        <v>0</v>
      </c>
      <c r="G2237" s="378" t="str">
        <f t="shared" si="169"/>
        <v/>
      </c>
      <c r="H2237" s="337"/>
    </row>
    <row r="2238" spans="1:8">
      <c r="A2238" s="136">
        <f t="shared" si="170"/>
        <v>2234</v>
      </c>
      <c r="B2238" s="136" t="str">
        <f t="shared" si="171"/>
        <v>2234:</v>
      </c>
      <c r="F2238" s="378">
        <f t="shared" si="168"/>
        <v>0</v>
      </c>
      <c r="G2238" s="378" t="str">
        <f t="shared" si="169"/>
        <v/>
      </c>
      <c r="H2238" s="337"/>
    </row>
    <row r="2239" spans="1:8">
      <c r="A2239" s="136">
        <f t="shared" si="170"/>
        <v>2235</v>
      </c>
      <c r="B2239" s="136" t="str">
        <f t="shared" si="171"/>
        <v>2235:</v>
      </c>
      <c r="F2239" s="378">
        <f t="shared" si="168"/>
        <v>0</v>
      </c>
      <c r="G2239" s="378" t="str">
        <f t="shared" si="169"/>
        <v/>
      </c>
      <c r="H2239" s="337"/>
    </row>
    <row r="2240" spans="1:8">
      <c r="A2240" s="136">
        <f t="shared" si="170"/>
        <v>2236</v>
      </c>
      <c r="B2240" s="136" t="str">
        <f t="shared" si="171"/>
        <v>2236:</v>
      </c>
      <c r="F2240" s="378">
        <f t="shared" si="168"/>
        <v>0</v>
      </c>
      <c r="G2240" s="378" t="str">
        <f t="shared" si="169"/>
        <v/>
      </c>
      <c r="H2240" s="337"/>
    </row>
    <row r="2241" spans="1:8">
      <c r="A2241" s="136">
        <f t="shared" si="170"/>
        <v>2237</v>
      </c>
      <c r="B2241" s="136" t="str">
        <f t="shared" si="171"/>
        <v>2237:</v>
      </c>
      <c r="F2241" s="378">
        <f t="shared" si="168"/>
        <v>0</v>
      </c>
      <c r="G2241" s="378" t="str">
        <f t="shared" si="169"/>
        <v/>
      </c>
      <c r="H2241" s="337"/>
    </row>
    <row r="2242" spans="1:8">
      <c r="A2242" s="136">
        <f t="shared" si="170"/>
        <v>2238</v>
      </c>
      <c r="B2242" s="136" t="str">
        <f t="shared" si="171"/>
        <v>2238:</v>
      </c>
      <c r="F2242" s="378">
        <f t="shared" si="168"/>
        <v>0</v>
      </c>
      <c r="G2242" s="378" t="str">
        <f t="shared" si="169"/>
        <v/>
      </c>
      <c r="H2242" s="337"/>
    </row>
    <row r="2243" spans="1:8">
      <c r="A2243" s="136">
        <f t="shared" si="170"/>
        <v>2239</v>
      </c>
      <c r="B2243" s="136" t="str">
        <f t="shared" si="171"/>
        <v>2239:</v>
      </c>
      <c r="F2243" s="378">
        <f t="shared" si="168"/>
        <v>0</v>
      </c>
      <c r="G2243" s="378" t="str">
        <f t="shared" si="169"/>
        <v/>
      </c>
      <c r="H2243" s="337"/>
    </row>
    <row r="2244" spans="1:8">
      <c r="A2244" s="136">
        <f t="shared" si="170"/>
        <v>2240</v>
      </c>
      <c r="B2244" s="136" t="str">
        <f t="shared" si="171"/>
        <v>2240:</v>
      </c>
      <c r="F2244" s="378">
        <f t="shared" si="168"/>
        <v>0</v>
      </c>
      <c r="G2244" s="378" t="str">
        <f t="shared" si="169"/>
        <v/>
      </c>
      <c r="H2244" s="337"/>
    </row>
    <row r="2245" spans="1:8">
      <c r="A2245" s="136">
        <f t="shared" si="170"/>
        <v>2241</v>
      </c>
      <c r="B2245" s="136" t="str">
        <f t="shared" si="171"/>
        <v>2241:</v>
      </c>
      <c r="F2245" s="378">
        <f t="shared" si="168"/>
        <v>0</v>
      </c>
      <c r="G2245" s="378" t="str">
        <f t="shared" si="169"/>
        <v/>
      </c>
      <c r="H2245" s="337"/>
    </row>
    <row r="2246" spans="1:8">
      <c r="A2246" s="136">
        <f t="shared" si="170"/>
        <v>2242</v>
      </c>
      <c r="B2246" s="136" t="str">
        <f t="shared" si="171"/>
        <v>2242:</v>
      </c>
      <c r="F2246" s="378">
        <f t="shared" si="168"/>
        <v>0</v>
      </c>
      <c r="G2246" s="378" t="str">
        <f t="shared" si="169"/>
        <v/>
      </c>
      <c r="H2246" s="337"/>
    </row>
    <row r="2247" spans="1:8">
      <c r="A2247" s="136">
        <f t="shared" si="170"/>
        <v>2243</v>
      </c>
      <c r="B2247" s="136" t="str">
        <f t="shared" si="171"/>
        <v>2243:</v>
      </c>
      <c r="F2247" s="378">
        <f t="shared" si="168"/>
        <v>0</v>
      </c>
      <c r="G2247" s="378" t="str">
        <f t="shared" si="169"/>
        <v/>
      </c>
      <c r="H2247" s="337"/>
    </row>
    <row r="2248" spans="1:8">
      <c r="A2248" s="136">
        <f t="shared" si="170"/>
        <v>2244</v>
      </c>
      <c r="B2248" s="136" t="str">
        <f t="shared" si="171"/>
        <v>2244:</v>
      </c>
      <c r="F2248" s="378">
        <f t="shared" si="168"/>
        <v>0</v>
      </c>
      <c r="G2248" s="378" t="str">
        <f t="shared" si="169"/>
        <v/>
      </c>
      <c r="H2248" s="337"/>
    </row>
    <row r="2249" spans="1:8">
      <c r="A2249" s="136">
        <f t="shared" si="170"/>
        <v>2245</v>
      </c>
      <c r="B2249" s="136" t="str">
        <f t="shared" si="171"/>
        <v>2245:</v>
      </c>
      <c r="F2249" s="378">
        <f t="shared" ref="F2249:F2312" si="172">IF(TRIM(E2249)="",0,IF(AgeAtDate=0,0,IF(E2249=0,0,IF(COUNTBLANK(E2249)=1,"",DATEDIF(E2249,AgeAtDate,"y")))))</f>
        <v>0</v>
      </c>
      <c r="G2249" s="378" t="str">
        <f t="shared" ref="G2249:G2312" si="173">IF(ISBLANK(E2249),"",IF(HSL_Format="Majors",IF(F2249 &lt; 9, "To Young", IF(F2249 &gt; 15, VLOOKUP(99,MajorsAGRev, 2,0),VLOOKUP(F2249,MajorsAGRev, 2,0))), IF(F2249 &lt; 9, "To Young", IF(F2249&gt;12, "To Old", VLOOKUP(F2249,PeanutsAGRev,2,0)))))</f>
        <v/>
      </c>
      <c r="H2249" s="337"/>
    </row>
    <row r="2250" spans="1:8">
      <c r="A2250" s="136">
        <f t="shared" si="170"/>
        <v>2246</v>
      </c>
      <c r="B2250" s="136" t="str">
        <f t="shared" si="171"/>
        <v>2246:</v>
      </c>
      <c r="F2250" s="378">
        <f t="shared" si="172"/>
        <v>0</v>
      </c>
      <c r="G2250" s="378" t="str">
        <f t="shared" si="173"/>
        <v/>
      </c>
      <c r="H2250" s="337"/>
    </row>
    <row r="2251" spans="1:8">
      <c r="A2251" s="136">
        <f t="shared" ref="A2251:A2314" si="174">A2250+1</f>
        <v>2247</v>
      </c>
      <c r="B2251" s="136" t="str">
        <f t="shared" si="171"/>
        <v>2247:</v>
      </c>
      <c r="F2251" s="378">
        <f t="shared" si="172"/>
        <v>0</v>
      </c>
      <c r="G2251" s="378" t="str">
        <f t="shared" si="173"/>
        <v/>
      </c>
      <c r="H2251" s="337"/>
    </row>
    <row r="2252" spans="1:8">
      <c r="A2252" s="136">
        <f t="shared" si="174"/>
        <v>2248</v>
      </c>
      <c r="B2252" s="136" t="str">
        <f t="shared" si="171"/>
        <v>2248:</v>
      </c>
      <c r="F2252" s="378">
        <f t="shared" si="172"/>
        <v>0</v>
      </c>
      <c r="G2252" s="378" t="str">
        <f t="shared" si="173"/>
        <v/>
      </c>
      <c r="H2252" s="337"/>
    </row>
    <row r="2253" spans="1:8">
      <c r="A2253" s="136">
        <f t="shared" si="174"/>
        <v>2249</v>
      </c>
      <c r="B2253" s="136" t="str">
        <f t="shared" si="171"/>
        <v>2249:</v>
      </c>
      <c r="F2253" s="378">
        <f t="shared" si="172"/>
        <v>0</v>
      </c>
      <c r="G2253" s="378" t="str">
        <f t="shared" si="173"/>
        <v/>
      </c>
      <c r="H2253" s="337"/>
    </row>
    <row r="2254" spans="1:8">
      <c r="A2254" s="136">
        <f t="shared" si="174"/>
        <v>2250</v>
      </c>
      <c r="B2254" s="136" t="str">
        <f t="shared" si="171"/>
        <v>2250:</v>
      </c>
      <c r="F2254" s="378">
        <f t="shared" si="172"/>
        <v>0</v>
      </c>
      <c r="G2254" s="378" t="str">
        <f t="shared" si="173"/>
        <v/>
      </c>
      <c r="H2254" s="337"/>
    </row>
    <row r="2255" spans="1:8">
      <c r="A2255" s="136">
        <f t="shared" si="174"/>
        <v>2251</v>
      </c>
      <c r="B2255" s="136" t="str">
        <f t="shared" si="171"/>
        <v>2251:</v>
      </c>
      <c r="C2255" s="1"/>
      <c r="D2255" s="47"/>
      <c r="E2255" s="381"/>
      <c r="F2255" s="378">
        <f t="shared" si="172"/>
        <v>0</v>
      </c>
      <c r="G2255" s="378" t="str">
        <f t="shared" si="173"/>
        <v/>
      </c>
      <c r="H2255" s="337"/>
    </row>
    <row r="2256" spans="1:8">
      <c r="A2256" s="136">
        <f t="shared" si="174"/>
        <v>2252</v>
      </c>
      <c r="B2256" s="136" t="str">
        <f t="shared" si="171"/>
        <v>2252:</v>
      </c>
      <c r="F2256" s="378">
        <f t="shared" si="172"/>
        <v>0</v>
      </c>
      <c r="G2256" s="378" t="str">
        <f t="shared" si="173"/>
        <v/>
      </c>
      <c r="H2256" s="337"/>
    </row>
    <row r="2257" spans="1:8">
      <c r="A2257" s="136">
        <f t="shared" si="174"/>
        <v>2253</v>
      </c>
      <c r="B2257" s="136" t="str">
        <f t="shared" si="171"/>
        <v>2253:</v>
      </c>
      <c r="F2257" s="378">
        <f t="shared" si="172"/>
        <v>0</v>
      </c>
      <c r="G2257" s="378" t="str">
        <f t="shared" si="173"/>
        <v/>
      </c>
      <c r="H2257" s="337"/>
    </row>
    <row r="2258" spans="1:8">
      <c r="A2258" s="136">
        <f t="shared" si="174"/>
        <v>2254</v>
      </c>
      <c r="B2258" s="136" t="str">
        <f t="shared" si="171"/>
        <v>2254:</v>
      </c>
      <c r="F2258" s="378">
        <f t="shared" si="172"/>
        <v>0</v>
      </c>
      <c r="G2258" s="378" t="str">
        <f t="shared" si="173"/>
        <v/>
      </c>
      <c r="H2258" s="337"/>
    </row>
    <row r="2259" spans="1:8">
      <c r="A2259" s="136">
        <f t="shared" si="174"/>
        <v>2255</v>
      </c>
      <c r="B2259" s="136" t="str">
        <f t="shared" si="171"/>
        <v>2255:</v>
      </c>
      <c r="F2259" s="378">
        <f t="shared" si="172"/>
        <v>0</v>
      </c>
      <c r="G2259" s="378" t="str">
        <f t="shared" si="173"/>
        <v/>
      </c>
      <c r="H2259" s="337"/>
    </row>
    <row r="2260" spans="1:8">
      <c r="A2260" s="136">
        <f t="shared" si="174"/>
        <v>2256</v>
      </c>
      <c r="B2260" s="136" t="str">
        <f t="shared" si="171"/>
        <v>2256:</v>
      </c>
      <c r="F2260" s="378">
        <f t="shared" si="172"/>
        <v>0</v>
      </c>
      <c r="G2260" s="378" t="str">
        <f t="shared" si="173"/>
        <v/>
      </c>
      <c r="H2260" s="337"/>
    </row>
    <row r="2261" spans="1:8">
      <c r="A2261" s="136">
        <f t="shared" si="174"/>
        <v>2257</v>
      </c>
      <c r="B2261" s="136" t="str">
        <f t="shared" si="171"/>
        <v>2257:</v>
      </c>
      <c r="F2261" s="378">
        <f t="shared" si="172"/>
        <v>0</v>
      </c>
      <c r="G2261" s="378" t="str">
        <f t="shared" si="173"/>
        <v/>
      </c>
      <c r="H2261" s="337"/>
    </row>
    <row r="2262" spans="1:8">
      <c r="A2262" s="136">
        <f t="shared" si="174"/>
        <v>2258</v>
      </c>
      <c r="B2262" s="136" t="str">
        <f t="shared" si="171"/>
        <v>2258:</v>
      </c>
      <c r="F2262" s="378">
        <f t="shared" si="172"/>
        <v>0</v>
      </c>
      <c r="G2262" s="378" t="str">
        <f t="shared" si="173"/>
        <v/>
      </c>
      <c r="H2262" s="337"/>
    </row>
    <row r="2263" spans="1:8">
      <c r="A2263" s="136">
        <f t="shared" si="174"/>
        <v>2259</v>
      </c>
      <c r="B2263" s="136" t="str">
        <f t="shared" si="171"/>
        <v>2259:</v>
      </c>
      <c r="F2263" s="378">
        <f t="shared" si="172"/>
        <v>0</v>
      </c>
      <c r="G2263" s="378" t="str">
        <f t="shared" si="173"/>
        <v/>
      </c>
      <c r="H2263" s="337"/>
    </row>
    <row r="2264" spans="1:8">
      <c r="A2264" s="136">
        <f t="shared" si="174"/>
        <v>2260</v>
      </c>
      <c r="B2264" s="136" t="str">
        <f t="shared" si="171"/>
        <v>2260:</v>
      </c>
      <c r="C2264" s="379"/>
      <c r="D2264" s="47"/>
      <c r="E2264" s="380"/>
      <c r="F2264" s="378">
        <f t="shared" si="172"/>
        <v>0</v>
      </c>
      <c r="G2264" s="378" t="str">
        <f t="shared" si="173"/>
        <v/>
      </c>
      <c r="H2264" s="337"/>
    </row>
    <row r="2265" spans="1:8">
      <c r="A2265" s="136">
        <f t="shared" si="174"/>
        <v>2261</v>
      </c>
      <c r="B2265" s="136" t="str">
        <f t="shared" si="171"/>
        <v>2261:</v>
      </c>
      <c r="F2265" s="378">
        <f t="shared" si="172"/>
        <v>0</v>
      </c>
      <c r="G2265" s="378" t="str">
        <f t="shared" si="173"/>
        <v/>
      </c>
      <c r="H2265" s="337"/>
    </row>
    <row r="2266" spans="1:8">
      <c r="A2266" s="136">
        <f t="shared" si="174"/>
        <v>2262</v>
      </c>
      <c r="B2266" s="136" t="str">
        <f t="shared" si="171"/>
        <v>2262:</v>
      </c>
      <c r="F2266" s="378">
        <f t="shared" si="172"/>
        <v>0</v>
      </c>
      <c r="G2266" s="378" t="str">
        <f t="shared" si="173"/>
        <v/>
      </c>
      <c r="H2266" s="337"/>
    </row>
    <row r="2267" spans="1:8">
      <c r="A2267" s="136">
        <f t="shared" si="174"/>
        <v>2263</v>
      </c>
      <c r="B2267" s="136" t="str">
        <f t="shared" si="171"/>
        <v>2263:</v>
      </c>
      <c r="F2267" s="378">
        <f t="shared" si="172"/>
        <v>0</v>
      </c>
      <c r="G2267" s="378" t="str">
        <f t="shared" si="173"/>
        <v/>
      </c>
      <c r="H2267" s="337"/>
    </row>
    <row r="2268" spans="1:8">
      <c r="A2268" s="136">
        <f t="shared" si="174"/>
        <v>2264</v>
      </c>
      <c r="B2268" s="136" t="str">
        <f t="shared" si="171"/>
        <v>2264:</v>
      </c>
      <c r="F2268" s="378">
        <f t="shared" si="172"/>
        <v>0</v>
      </c>
      <c r="G2268" s="378" t="str">
        <f t="shared" si="173"/>
        <v/>
      </c>
      <c r="H2268" s="337"/>
    </row>
    <row r="2269" spans="1:8">
      <c r="A2269" s="136">
        <f t="shared" si="174"/>
        <v>2265</v>
      </c>
      <c r="B2269" s="136" t="str">
        <f t="shared" si="171"/>
        <v>2265:</v>
      </c>
      <c r="F2269" s="378">
        <f t="shared" si="172"/>
        <v>0</v>
      </c>
      <c r="G2269" s="378" t="str">
        <f t="shared" si="173"/>
        <v/>
      </c>
      <c r="H2269" s="337"/>
    </row>
    <row r="2270" spans="1:8">
      <c r="A2270" s="136">
        <f t="shared" si="174"/>
        <v>2266</v>
      </c>
      <c r="B2270" s="136" t="str">
        <f t="shared" si="171"/>
        <v>2266:</v>
      </c>
      <c r="F2270" s="378">
        <f t="shared" si="172"/>
        <v>0</v>
      </c>
      <c r="G2270" s="378" t="str">
        <f t="shared" si="173"/>
        <v/>
      </c>
      <c r="H2270" s="337"/>
    </row>
    <row r="2271" spans="1:8">
      <c r="A2271" s="136">
        <f t="shared" si="174"/>
        <v>2267</v>
      </c>
      <c r="B2271" s="136" t="str">
        <f t="shared" si="171"/>
        <v>2267:</v>
      </c>
      <c r="F2271" s="378">
        <f t="shared" si="172"/>
        <v>0</v>
      </c>
      <c r="G2271" s="378" t="str">
        <f t="shared" si="173"/>
        <v/>
      </c>
      <c r="H2271" s="337"/>
    </row>
    <row r="2272" spans="1:8">
      <c r="A2272" s="136">
        <f t="shared" si="174"/>
        <v>2268</v>
      </c>
      <c r="B2272" s="136" t="str">
        <f t="shared" si="171"/>
        <v>2268:</v>
      </c>
      <c r="F2272" s="378">
        <f t="shared" si="172"/>
        <v>0</v>
      </c>
      <c r="G2272" s="378" t="str">
        <f t="shared" si="173"/>
        <v/>
      </c>
      <c r="H2272" s="337"/>
    </row>
    <row r="2273" spans="1:8">
      <c r="A2273" s="136">
        <f t="shared" si="174"/>
        <v>2269</v>
      </c>
      <c r="B2273" s="136" t="str">
        <f t="shared" si="171"/>
        <v>2269:</v>
      </c>
      <c r="F2273" s="378">
        <f t="shared" si="172"/>
        <v>0</v>
      </c>
      <c r="G2273" s="378" t="str">
        <f t="shared" si="173"/>
        <v/>
      </c>
      <c r="H2273" s="337"/>
    </row>
    <row r="2274" spans="1:8">
      <c r="A2274" s="136">
        <f t="shared" si="174"/>
        <v>2270</v>
      </c>
      <c r="B2274" s="136" t="str">
        <f t="shared" si="171"/>
        <v>2270:</v>
      </c>
      <c r="F2274" s="378">
        <f t="shared" si="172"/>
        <v>0</v>
      </c>
      <c r="G2274" s="378" t="str">
        <f t="shared" si="173"/>
        <v/>
      </c>
      <c r="H2274" s="337"/>
    </row>
    <row r="2275" spans="1:8">
      <c r="A2275" s="136">
        <f t="shared" si="174"/>
        <v>2271</v>
      </c>
      <c r="B2275" s="136" t="str">
        <f t="shared" si="171"/>
        <v>2271:</v>
      </c>
      <c r="F2275" s="378">
        <f t="shared" si="172"/>
        <v>0</v>
      </c>
      <c r="G2275" s="378" t="str">
        <f t="shared" si="173"/>
        <v/>
      </c>
      <c r="H2275" s="337"/>
    </row>
    <row r="2276" spans="1:8">
      <c r="A2276" s="136">
        <f t="shared" si="174"/>
        <v>2272</v>
      </c>
      <c r="B2276" s="136" t="str">
        <f t="shared" si="171"/>
        <v>2272:</v>
      </c>
      <c r="F2276" s="378">
        <f t="shared" si="172"/>
        <v>0</v>
      </c>
      <c r="G2276" s="378" t="str">
        <f t="shared" si="173"/>
        <v/>
      </c>
      <c r="H2276" s="337"/>
    </row>
    <row r="2277" spans="1:8">
      <c r="A2277" s="136">
        <f t="shared" si="174"/>
        <v>2273</v>
      </c>
      <c r="B2277" s="136" t="str">
        <f t="shared" si="171"/>
        <v>2273:</v>
      </c>
      <c r="F2277" s="378">
        <f t="shared" si="172"/>
        <v>0</v>
      </c>
      <c r="G2277" s="378" t="str">
        <f t="shared" si="173"/>
        <v/>
      </c>
      <c r="H2277" s="337"/>
    </row>
    <row r="2278" spans="1:8">
      <c r="A2278" s="136">
        <f t="shared" si="174"/>
        <v>2274</v>
      </c>
      <c r="B2278" s="136" t="str">
        <f t="shared" si="171"/>
        <v>2274:</v>
      </c>
      <c r="F2278" s="378">
        <f t="shared" si="172"/>
        <v>0</v>
      </c>
      <c r="G2278" s="378" t="str">
        <f t="shared" si="173"/>
        <v/>
      </c>
      <c r="H2278" s="337"/>
    </row>
    <row r="2279" spans="1:8">
      <c r="A2279" s="136">
        <f t="shared" si="174"/>
        <v>2275</v>
      </c>
      <c r="B2279" s="136" t="str">
        <f t="shared" si="171"/>
        <v>2275:</v>
      </c>
      <c r="F2279" s="378">
        <f t="shared" si="172"/>
        <v>0</v>
      </c>
      <c r="G2279" s="378" t="str">
        <f t="shared" si="173"/>
        <v/>
      </c>
      <c r="H2279" s="337"/>
    </row>
    <row r="2280" spans="1:8">
      <c r="A2280" s="136">
        <f t="shared" si="174"/>
        <v>2276</v>
      </c>
      <c r="B2280" s="136" t="str">
        <f t="shared" si="171"/>
        <v>2276:</v>
      </c>
      <c r="F2280" s="378">
        <f t="shared" si="172"/>
        <v>0</v>
      </c>
      <c r="G2280" s="378" t="str">
        <f t="shared" si="173"/>
        <v/>
      </c>
      <c r="H2280" s="337"/>
    </row>
    <row r="2281" spans="1:8">
      <c r="A2281" s="136">
        <f t="shared" si="174"/>
        <v>2277</v>
      </c>
      <c r="B2281" s="136" t="str">
        <f t="shared" si="171"/>
        <v>2277:</v>
      </c>
      <c r="F2281" s="378">
        <f t="shared" si="172"/>
        <v>0</v>
      </c>
      <c r="G2281" s="378" t="str">
        <f t="shared" si="173"/>
        <v/>
      </c>
      <c r="H2281" s="337"/>
    </row>
    <row r="2282" spans="1:8">
      <c r="A2282" s="136">
        <f t="shared" si="174"/>
        <v>2278</v>
      </c>
      <c r="B2282" s="136" t="str">
        <f t="shared" si="171"/>
        <v>2278:</v>
      </c>
      <c r="F2282" s="378">
        <f t="shared" si="172"/>
        <v>0</v>
      </c>
      <c r="G2282" s="378" t="str">
        <f t="shared" si="173"/>
        <v/>
      </c>
      <c r="H2282" s="337"/>
    </row>
    <row r="2283" spans="1:8">
      <c r="A2283" s="136">
        <f t="shared" si="174"/>
        <v>2279</v>
      </c>
      <c r="B2283" s="136" t="str">
        <f t="shared" si="171"/>
        <v>2279:</v>
      </c>
      <c r="F2283" s="378">
        <f t="shared" si="172"/>
        <v>0</v>
      </c>
      <c r="G2283" s="378" t="str">
        <f t="shared" si="173"/>
        <v/>
      </c>
      <c r="H2283" s="337"/>
    </row>
    <row r="2284" spans="1:8">
      <c r="A2284" s="136">
        <f t="shared" si="174"/>
        <v>2280</v>
      </c>
      <c r="B2284" s="136" t="str">
        <f t="shared" si="171"/>
        <v>2280:</v>
      </c>
      <c r="F2284" s="378">
        <f t="shared" si="172"/>
        <v>0</v>
      </c>
      <c r="G2284" s="378" t="str">
        <f t="shared" si="173"/>
        <v/>
      </c>
      <c r="H2284" s="337"/>
    </row>
    <row r="2285" spans="1:8">
      <c r="A2285" s="136">
        <f t="shared" si="174"/>
        <v>2281</v>
      </c>
      <c r="B2285" s="136" t="str">
        <f t="shared" si="171"/>
        <v>2281:</v>
      </c>
      <c r="F2285" s="378">
        <f t="shared" si="172"/>
        <v>0</v>
      </c>
      <c r="G2285" s="378" t="str">
        <f t="shared" si="173"/>
        <v/>
      </c>
      <c r="H2285" s="337"/>
    </row>
    <row r="2286" spans="1:8">
      <c r="A2286" s="136">
        <f t="shared" si="174"/>
        <v>2282</v>
      </c>
      <c r="B2286" s="136" t="str">
        <f t="shared" si="171"/>
        <v>2282:</v>
      </c>
      <c r="E2286" s="380"/>
      <c r="F2286" s="378">
        <f t="shared" si="172"/>
        <v>0</v>
      </c>
      <c r="G2286" s="378" t="str">
        <f t="shared" si="173"/>
        <v/>
      </c>
      <c r="H2286" s="337"/>
    </row>
    <row r="2287" spans="1:8">
      <c r="A2287" s="136">
        <f t="shared" si="174"/>
        <v>2283</v>
      </c>
      <c r="B2287" s="136" t="str">
        <f t="shared" si="171"/>
        <v>2283:</v>
      </c>
      <c r="F2287" s="378">
        <f t="shared" si="172"/>
        <v>0</v>
      </c>
      <c r="G2287" s="378" t="str">
        <f t="shared" si="173"/>
        <v/>
      </c>
      <c r="H2287" s="337"/>
    </row>
    <row r="2288" spans="1:8">
      <c r="A2288" s="136">
        <f t="shared" si="174"/>
        <v>2284</v>
      </c>
      <c r="B2288" s="136" t="str">
        <f t="shared" si="171"/>
        <v>2284:</v>
      </c>
      <c r="F2288" s="378">
        <f t="shared" si="172"/>
        <v>0</v>
      </c>
      <c r="G2288" s="378" t="str">
        <f t="shared" si="173"/>
        <v/>
      </c>
      <c r="H2288" s="337"/>
    </row>
    <row r="2289" spans="1:8">
      <c r="A2289" s="136">
        <f t="shared" si="174"/>
        <v>2285</v>
      </c>
      <c r="B2289" s="136" t="str">
        <f t="shared" si="171"/>
        <v>2285:</v>
      </c>
      <c r="F2289" s="378">
        <f t="shared" si="172"/>
        <v>0</v>
      </c>
      <c r="G2289" s="378" t="str">
        <f t="shared" si="173"/>
        <v/>
      </c>
      <c r="H2289" s="337"/>
    </row>
    <row r="2290" spans="1:8">
      <c r="A2290" s="136">
        <f t="shared" si="174"/>
        <v>2286</v>
      </c>
      <c r="B2290" s="136" t="str">
        <f t="shared" si="171"/>
        <v>2286:</v>
      </c>
      <c r="F2290" s="378">
        <f t="shared" si="172"/>
        <v>0</v>
      </c>
      <c r="G2290" s="378" t="str">
        <f t="shared" si="173"/>
        <v/>
      </c>
      <c r="H2290" s="337"/>
    </row>
    <row r="2291" spans="1:8">
      <c r="A2291" s="136">
        <f t="shared" si="174"/>
        <v>2287</v>
      </c>
      <c r="B2291" s="136" t="str">
        <f t="shared" si="171"/>
        <v>2287:</v>
      </c>
      <c r="F2291" s="378">
        <f t="shared" si="172"/>
        <v>0</v>
      </c>
      <c r="G2291" s="378" t="str">
        <f t="shared" si="173"/>
        <v/>
      </c>
      <c r="H2291" s="337"/>
    </row>
    <row r="2292" spans="1:8">
      <c r="A2292" s="136">
        <f t="shared" si="174"/>
        <v>2288</v>
      </c>
      <c r="B2292" s="136" t="str">
        <f t="shared" si="171"/>
        <v>2288:</v>
      </c>
      <c r="F2292" s="378">
        <f t="shared" si="172"/>
        <v>0</v>
      </c>
      <c r="G2292" s="378" t="str">
        <f t="shared" si="173"/>
        <v/>
      </c>
      <c r="H2292" s="337"/>
    </row>
    <row r="2293" spans="1:8">
      <c r="A2293" s="136">
        <f t="shared" si="174"/>
        <v>2289</v>
      </c>
      <c r="B2293" s="136" t="str">
        <f t="shared" si="171"/>
        <v>2289:</v>
      </c>
      <c r="C2293" s="379"/>
      <c r="D2293" s="47"/>
      <c r="E2293" s="380"/>
      <c r="F2293" s="378">
        <f t="shared" si="172"/>
        <v>0</v>
      </c>
      <c r="G2293" s="378" t="str">
        <f t="shared" si="173"/>
        <v/>
      </c>
      <c r="H2293" s="337"/>
    </row>
    <row r="2294" spans="1:8">
      <c r="A2294" s="136">
        <f t="shared" si="174"/>
        <v>2290</v>
      </c>
      <c r="B2294" s="136" t="str">
        <f t="shared" si="171"/>
        <v>2290:</v>
      </c>
      <c r="F2294" s="378">
        <f t="shared" si="172"/>
        <v>0</v>
      </c>
      <c r="G2294" s="378" t="str">
        <f t="shared" si="173"/>
        <v/>
      </c>
      <c r="H2294" s="337"/>
    </row>
    <row r="2295" spans="1:8">
      <c r="A2295" s="136">
        <f t="shared" si="174"/>
        <v>2291</v>
      </c>
      <c r="B2295" s="136" t="str">
        <f t="shared" si="171"/>
        <v>2291:</v>
      </c>
      <c r="F2295" s="378">
        <f t="shared" si="172"/>
        <v>0</v>
      </c>
      <c r="G2295" s="378" t="str">
        <f t="shared" si="173"/>
        <v/>
      </c>
      <c r="H2295" s="337"/>
    </row>
    <row r="2296" spans="1:8">
      <c r="A2296" s="136">
        <f t="shared" si="174"/>
        <v>2292</v>
      </c>
      <c r="B2296" s="136" t="str">
        <f t="shared" si="171"/>
        <v>2292:</v>
      </c>
      <c r="C2296" s="379"/>
      <c r="D2296" s="47"/>
      <c r="E2296" s="380"/>
      <c r="F2296" s="378">
        <f t="shared" si="172"/>
        <v>0</v>
      </c>
      <c r="G2296" s="378" t="str">
        <f t="shared" si="173"/>
        <v/>
      </c>
      <c r="H2296" s="337"/>
    </row>
    <row r="2297" spans="1:8">
      <c r="A2297" s="136">
        <f t="shared" si="174"/>
        <v>2293</v>
      </c>
      <c r="B2297" s="136" t="str">
        <f t="shared" si="171"/>
        <v>2293:</v>
      </c>
      <c r="F2297" s="378">
        <f t="shared" si="172"/>
        <v>0</v>
      </c>
      <c r="G2297" s="378" t="str">
        <f t="shared" si="173"/>
        <v/>
      </c>
      <c r="H2297" s="337"/>
    </row>
    <row r="2298" spans="1:8">
      <c r="A2298" s="136">
        <f t="shared" si="174"/>
        <v>2294</v>
      </c>
      <c r="B2298" s="136" t="str">
        <f t="shared" si="171"/>
        <v>2294:</v>
      </c>
      <c r="F2298" s="378">
        <f t="shared" si="172"/>
        <v>0</v>
      </c>
      <c r="G2298" s="378" t="str">
        <f t="shared" si="173"/>
        <v/>
      </c>
      <c r="H2298" s="337"/>
    </row>
    <row r="2299" spans="1:8">
      <c r="A2299" s="136">
        <f t="shared" si="174"/>
        <v>2295</v>
      </c>
      <c r="B2299" s="136" t="str">
        <f t="shared" si="171"/>
        <v>2295:</v>
      </c>
      <c r="F2299" s="378">
        <f t="shared" si="172"/>
        <v>0</v>
      </c>
      <c r="G2299" s="378" t="str">
        <f t="shared" si="173"/>
        <v/>
      </c>
      <c r="H2299" s="337"/>
    </row>
    <row r="2300" spans="1:8">
      <c r="A2300" s="136">
        <f t="shared" si="174"/>
        <v>2296</v>
      </c>
      <c r="B2300" s="136" t="str">
        <f t="shared" ref="B2300:B2363" si="175">TEXT(A2300, "#0") &amp; ":" &amp; TRIM(H2300)</f>
        <v>2296:</v>
      </c>
      <c r="C2300" s="1"/>
      <c r="D2300" s="47"/>
      <c r="E2300" s="47"/>
      <c r="F2300" s="378">
        <f t="shared" si="172"/>
        <v>0</v>
      </c>
      <c r="G2300" s="378" t="str">
        <f t="shared" si="173"/>
        <v/>
      </c>
      <c r="H2300" s="337"/>
    </row>
    <row r="2301" spans="1:8">
      <c r="A2301" s="136">
        <f t="shared" si="174"/>
        <v>2297</v>
      </c>
      <c r="B2301" s="136" t="str">
        <f t="shared" si="175"/>
        <v>2297:</v>
      </c>
      <c r="C2301" s="1"/>
      <c r="D2301" s="47"/>
      <c r="E2301" s="47"/>
      <c r="F2301" s="378">
        <f t="shared" si="172"/>
        <v>0</v>
      </c>
      <c r="G2301" s="378" t="str">
        <f t="shared" si="173"/>
        <v/>
      </c>
      <c r="H2301" s="337"/>
    </row>
    <row r="2302" spans="1:8">
      <c r="A2302" s="136">
        <f t="shared" si="174"/>
        <v>2298</v>
      </c>
      <c r="B2302" s="136" t="str">
        <f t="shared" si="175"/>
        <v>2298:</v>
      </c>
      <c r="F2302" s="378">
        <f t="shared" si="172"/>
        <v>0</v>
      </c>
      <c r="G2302" s="378" t="str">
        <f t="shared" si="173"/>
        <v/>
      </c>
      <c r="H2302" s="337"/>
    </row>
    <row r="2303" spans="1:8">
      <c r="A2303" s="136">
        <f t="shared" si="174"/>
        <v>2299</v>
      </c>
      <c r="B2303" s="136" t="str">
        <f t="shared" si="175"/>
        <v>2299:</v>
      </c>
      <c r="F2303" s="378">
        <f t="shared" si="172"/>
        <v>0</v>
      </c>
      <c r="G2303" s="378" t="str">
        <f t="shared" si="173"/>
        <v/>
      </c>
      <c r="H2303" s="337"/>
    </row>
    <row r="2304" spans="1:8">
      <c r="A2304" s="136">
        <f t="shared" si="174"/>
        <v>2300</v>
      </c>
      <c r="B2304" s="136" t="str">
        <f t="shared" si="175"/>
        <v>2300:</v>
      </c>
      <c r="E2304" s="380"/>
      <c r="F2304" s="378">
        <f t="shared" si="172"/>
        <v>0</v>
      </c>
      <c r="G2304" s="378" t="str">
        <f t="shared" si="173"/>
        <v/>
      </c>
      <c r="H2304" s="337"/>
    </row>
    <row r="2305" spans="1:8">
      <c r="A2305" s="136">
        <f t="shared" si="174"/>
        <v>2301</v>
      </c>
      <c r="B2305" s="136" t="str">
        <f t="shared" si="175"/>
        <v>2301:</v>
      </c>
      <c r="C2305" s="1"/>
      <c r="D2305" s="47"/>
      <c r="E2305" s="47"/>
      <c r="F2305" s="378">
        <f t="shared" si="172"/>
        <v>0</v>
      </c>
      <c r="G2305" s="378" t="str">
        <f t="shared" si="173"/>
        <v/>
      </c>
      <c r="H2305" s="337"/>
    </row>
    <row r="2306" spans="1:8">
      <c r="A2306" s="136">
        <f t="shared" si="174"/>
        <v>2302</v>
      </c>
      <c r="B2306" s="136" t="str">
        <f t="shared" si="175"/>
        <v>2302:</v>
      </c>
      <c r="F2306" s="378">
        <f t="shared" si="172"/>
        <v>0</v>
      </c>
      <c r="G2306" s="378" t="str">
        <f t="shared" si="173"/>
        <v/>
      </c>
      <c r="H2306" s="337"/>
    </row>
    <row r="2307" spans="1:8">
      <c r="A2307" s="136">
        <f t="shared" si="174"/>
        <v>2303</v>
      </c>
      <c r="B2307" s="136" t="str">
        <f t="shared" si="175"/>
        <v>2303:</v>
      </c>
      <c r="C2307" s="1"/>
      <c r="D2307" s="47"/>
      <c r="E2307" s="47"/>
      <c r="F2307" s="378">
        <f t="shared" si="172"/>
        <v>0</v>
      </c>
      <c r="G2307" s="378" t="str">
        <f t="shared" si="173"/>
        <v/>
      </c>
      <c r="H2307" s="337"/>
    </row>
    <row r="2308" spans="1:8">
      <c r="A2308" s="136">
        <f t="shared" si="174"/>
        <v>2304</v>
      </c>
      <c r="B2308" s="136" t="str">
        <f t="shared" si="175"/>
        <v>2304:</v>
      </c>
      <c r="F2308" s="378">
        <f t="shared" si="172"/>
        <v>0</v>
      </c>
      <c r="G2308" s="378" t="str">
        <f t="shared" si="173"/>
        <v/>
      </c>
      <c r="H2308" s="337"/>
    </row>
    <row r="2309" spans="1:8">
      <c r="A2309" s="136">
        <f t="shared" si="174"/>
        <v>2305</v>
      </c>
      <c r="B2309" s="136" t="str">
        <f t="shared" si="175"/>
        <v>2305:</v>
      </c>
      <c r="F2309" s="378">
        <f t="shared" si="172"/>
        <v>0</v>
      </c>
      <c r="G2309" s="378" t="str">
        <f t="shared" si="173"/>
        <v/>
      </c>
      <c r="H2309" s="337"/>
    </row>
    <row r="2310" spans="1:8">
      <c r="A2310" s="136">
        <f t="shared" si="174"/>
        <v>2306</v>
      </c>
      <c r="B2310" s="136" t="str">
        <f t="shared" si="175"/>
        <v>2306:</v>
      </c>
      <c r="F2310" s="378">
        <f t="shared" si="172"/>
        <v>0</v>
      </c>
      <c r="G2310" s="378" t="str">
        <f t="shared" si="173"/>
        <v/>
      </c>
      <c r="H2310" s="337"/>
    </row>
    <row r="2311" spans="1:8">
      <c r="A2311" s="136">
        <f t="shared" si="174"/>
        <v>2307</v>
      </c>
      <c r="B2311" s="136" t="str">
        <f t="shared" si="175"/>
        <v>2307:</v>
      </c>
      <c r="C2311" s="1"/>
      <c r="D2311" s="47"/>
      <c r="E2311" s="47"/>
      <c r="F2311" s="378">
        <f t="shared" si="172"/>
        <v>0</v>
      </c>
      <c r="G2311" s="378" t="str">
        <f t="shared" si="173"/>
        <v/>
      </c>
      <c r="H2311" s="337"/>
    </row>
    <row r="2312" spans="1:8">
      <c r="A2312" s="136">
        <f t="shared" si="174"/>
        <v>2308</v>
      </c>
      <c r="B2312" s="136" t="str">
        <f t="shared" si="175"/>
        <v>2308:</v>
      </c>
      <c r="C2312" s="1"/>
      <c r="D2312" s="47"/>
      <c r="E2312" s="47"/>
      <c r="F2312" s="378">
        <f t="shared" si="172"/>
        <v>0</v>
      </c>
      <c r="G2312" s="378" t="str">
        <f t="shared" si="173"/>
        <v/>
      </c>
      <c r="H2312" s="337"/>
    </row>
    <row r="2313" spans="1:8">
      <c r="A2313" s="136">
        <f t="shared" si="174"/>
        <v>2309</v>
      </c>
      <c r="B2313" s="136" t="str">
        <f t="shared" si="175"/>
        <v>2309:</v>
      </c>
      <c r="F2313" s="378">
        <f t="shared" ref="F2313:F2376" si="176">IF(TRIM(E2313)="",0,IF(AgeAtDate=0,0,IF(E2313=0,0,IF(COUNTBLANK(E2313)=1,"",DATEDIF(E2313,AgeAtDate,"y")))))</f>
        <v>0</v>
      </c>
      <c r="G2313" s="378" t="str">
        <f t="shared" ref="G2313:G2376" si="177">IF(ISBLANK(E2313),"",IF(HSL_Format="Majors",IF(F2313 &lt; 9, "To Young", IF(F2313 &gt; 15, VLOOKUP(99,MajorsAGRev, 2,0),VLOOKUP(F2313,MajorsAGRev, 2,0))), IF(F2313 &lt; 9, "To Young", IF(F2313&gt;12, "To Old", VLOOKUP(F2313,PeanutsAGRev,2,0)))))</f>
        <v/>
      </c>
      <c r="H2313" s="337"/>
    </row>
    <row r="2314" spans="1:8">
      <c r="A2314" s="136">
        <f t="shared" si="174"/>
        <v>2310</v>
      </c>
      <c r="B2314" s="136" t="str">
        <f t="shared" si="175"/>
        <v>2310:</v>
      </c>
      <c r="F2314" s="378">
        <f t="shared" si="176"/>
        <v>0</v>
      </c>
      <c r="G2314" s="378" t="str">
        <f t="shared" si="177"/>
        <v/>
      </c>
      <c r="H2314" s="337"/>
    </row>
    <row r="2315" spans="1:8">
      <c r="A2315" s="136">
        <f t="shared" ref="A2315:A2378" si="178">A2314+1</f>
        <v>2311</v>
      </c>
      <c r="B2315" s="136" t="str">
        <f t="shared" si="175"/>
        <v>2311:</v>
      </c>
      <c r="F2315" s="378">
        <f t="shared" si="176"/>
        <v>0</v>
      </c>
      <c r="G2315" s="378" t="str">
        <f t="shared" si="177"/>
        <v/>
      </c>
      <c r="H2315" s="337"/>
    </row>
    <row r="2316" spans="1:8">
      <c r="A2316" s="136">
        <f t="shared" si="178"/>
        <v>2312</v>
      </c>
      <c r="B2316" s="136" t="str">
        <f t="shared" si="175"/>
        <v>2312:</v>
      </c>
      <c r="C2316" s="1"/>
      <c r="D2316" s="47"/>
      <c r="E2316" s="47"/>
      <c r="F2316" s="378">
        <f t="shared" si="176"/>
        <v>0</v>
      </c>
      <c r="G2316" s="378" t="str">
        <f t="shared" si="177"/>
        <v/>
      </c>
      <c r="H2316" s="337"/>
    </row>
    <row r="2317" spans="1:8">
      <c r="A2317" s="136">
        <f t="shared" si="178"/>
        <v>2313</v>
      </c>
      <c r="B2317" s="136" t="str">
        <f t="shared" si="175"/>
        <v>2313:</v>
      </c>
      <c r="F2317" s="378">
        <f t="shared" si="176"/>
        <v>0</v>
      </c>
      <c r="G2317" s="378" t="str">
        <f t="shared" si="177"/>
        <v/>
      </c>
      <c r="H2317" s="337"/>
    </row>
    <row r="2318" spans="1:8">
      <c r="A2318" s="136">
        <f t="shared" si="178"/>
        <v>2314</v>
      </c>
      <c r="B2318" s="136" t="str">
        <f t="shared" si="175"/>
        <v>2314:</v>
      </c>
      <c r="F2318" s="378">
        <f t="shared" si="176"/>
        <v>0</v>
      </c>
      <c r="G2318" s="378" t="str">
        <f t="shared" si="177"/>
        <v/>
      </c>
      <c r="H2318" s="337"/>
    </row>
    <row r="2319" spans="1:8">
      <c r="A2319" s="136">
        <f t="shared" si="178"/>
        <v>2315</v>
      </c>
      <c r="B2319" s="136" t="str">
        <f t="shared" si="175"/>
        <v>2315:</v>
      </c>
      <c r="C2319" s="1"/>
      <c r="D2319" s="47"/>
      <c r="E2319" s="47"/>
      <c r="F2319" s="378">
        <f t="shared" si="176"/>
        <v>0</v>
      </c>
      <c r="G2319" s="378" t="str">
        <f t="shared" si="177"/>
        <v/>
      </c>
      <c r="H2319" s="337"/>
    </row>
    <row r="2320" spans="1:8">
      <c r="A2320" s="136">
        <f t="shared" si="178"/>
        <v>2316</v>
      </c>
      <c r="B2320" s="136" t="str">
        <f t="shared" si="175"/>
        <v>2316:</v>
      </c>
      <c r="F2320" s="378">
        <f t="shared" si="176"/>
        <v>0</v>
      </c>
      <c r="G2320" s="378" t="str">
        <f t="shared" si="177"/>
        <v/>
      </c>
      <c r="H2320" s="337"/>
    </row>
    <row r="2321" spans="1:8">
      <c r="A2321" s="136">
        <f t="shared" si="178"/>
        <v>2317</v>
      </c>
      <c r="B2321" s="136" t="str">
        <f t="shared" si="175"/>
        <v>2317:</v>
      </c>
      <c r="C2321" s="1"/>
      <c r="D2321" s="47"/>
      <c r="E2321" s="47"/>
      <c r="F2321" s="378">
        <f t="shared" si="176"/>
        <v>0</v>
      </c>
      <c r="G2321" s="378" t="str">
        <f t="shared" si="177"/>
        <v/>
      </c>
      <c r="H2321" s="337"/>
    </row>
    <row r="2322" spans="1:8">
      <c r="A2322" s="136">
        <f t="shared" si="178"/>
        <v>2318</v>
      </c>
      <c r="B2322" s="136" t="str">
        <f t="shared" si="175"/>
        <v>2318:</v>
      </c>
      <c r="F2322" s="378">
        <f t="shared" si="176"/>
        <v>0</v>
      </c>
      <c r="G2322" s="378" t="str">
        <f t="shared" si="177"/>
        <v/>
      </c>
      <c r="H2322" s="337"/>
    </row>
    <row r="2323" spans="1:8">
      <c r="A2323" s="136">
        <f t="shared" si="178"/>
        <v>2319</v>
      </c>
      <c r="B2323" s="136" t="str">
        <f t="shared" si="175"/>
        <v>2319:</v>
      </c>
      <c r="C2323" s="1"/>
      <c r="D2323" s="47"/>
      <c r="E2323" s="47"/>
      <c r="F2323" s="378">
        <f t="shared" si="176"/>
        <v>0</v>
      </c>
      <c r="G2323" s="378" t="str">
        <f t="shared" si="177"/>
        <v/>
      </c>
      <c r="H2323" s="337"/>
    </row>
    <row r="2324" spans="1:8">
      <c r="A2324" s="136">
        <f t="shared" si="178"/>
        <v>2320</v>
      </c>
      <c r="B2324" s="136" t="str">
        <f t="shared" si="175"/>
        <v>2320:</v>
      </c>
      <c r="C2324" s="1"/>
      <c r="D2324" s="47"/>
      <c r="E2324" s="47"/>
      <c r="F2324" s="378">
        <f t="shared" si="176"/>
        <v>0</v>
      </c>
      <c r="G2324" s="378" t="str">
        <f t="shared" si="177"/>
        <v/>
      </c>
      <c r="H2324" s="337"/>
    </row>
    <row r="2325" spans="1:8">
      <c r="A2325" s="136">
        <f t="shared" si="178"/>
        <v>2321</v>
      </c>
      <c r="B2325" s="136" t="str">
        <f t="shared" si="175"/>
        <v>2321:</v>
      </c>
      <c r="F2325" s="378">
        <f t="shared" si="176"/>
        <v>0</v>
      </c>
      <c r="G2325" s="378" t="str">
        <f t="shared" si="177"/>
        <v/>
      </c>
      <c r="H2325" s="337"/>
    </row>
    <row r="2326" spans="1:8">
      <c r="A2326" s="136">
        <f t="shared" si="178"/>
        <v>2322</v>
      </c>
      <c r="B2326" s="136" t="str">
        <f t="shared" si="175"/>
        <v>2322:</v>
      </c>
      <c r="F2326" s="378">
        <f t="shared" si="176"/>
        <v>0</v>
      </c>
      <c r="G2326" s="378" t="str">
        <f t="shared" si="177"/>
        <v/>
      </c>
      <c r="H2326" s="337"/>
    </row>
    <row r="2327" spans="1:8">
      <c r="A2327" s="136">
        <f t="shared" si="178"/>
        <v>2323</v>
      </c>
      <c r="B2327" s="136" t="str">
        <f t="shared" si="175"/>
        <v>2323:</v>
      </c>
      <c r="F2327" s="378">
        <f t="shared" si="176"/>
        <v>0</v>
      </c>
      <c r="G2327" s="378" t="str">
        <f t="shared" si="177"/>
        <v/>
      </c>
      <c r="H2327" s="337"/>
    </row>
    <row r="2328" spans="1:8">
      <c r="A2328" s="136">
        <f t="shared" si="178"/>
        <v>2324</v>
      </c>
      <c r="B2328" s="136" t="str">
        <f t="shared" si="175"/>
        <v>2324:</v>
      </c>
      <c r="F2328" s="378">
        <f t="shared" si="176"/>
        <v>0</v>
      </c>
      <c r="G2328" s="378" t="str">
        <f t="shared" si="177"/>
        <v/>
      </c>
      <c r="H2328" s="337"/>
    </row>
    <row r="2329" spans="1:8">
      <c r="A2329" s="136">
        <f t="shared" si="178"/>
        <v>2325</v>
      </c>
      <c r="B2329" s="136" t="str">
        <f t="shared" si="175"/>
        <v>2325:</v>
      </c>
      <c r="C2329" s="1"/>
      <c r="D2329" s="47"/>
      <c r="E2329" s="47"/>
      <c r="F2329" s="378">
        <f t="shared" si="176"/>
        <v>0</v>
      </c>
      <c r="G2329" s="378" t="str">
        <f t="shared" si="177"/>
        <v/>
      </c>
      <c r="H2329" s="337"/>
    </row>
    <row r="2330" spans="1:8">
      <c r="A2330" s="136">
        <f t="shared" si="178"/>
        <v>2326</v>
      </c>
      <c r="B2330" s="136" t="str">
        <f t="shared" si="175"/>
        <v>2326:</v>
      </c>
      <c r="F2330" s="378">
        <f t="shared" si="176"/>
        <v>0</v>
      </c>
      <c r="G2330" s="378" t="str">
        <f t="shared" si="177"/>
        <v/>
      </c>
      <c r="H2330" s="337"/>
    </row>
    <row r="2331" spans="1:8">
      <c r="A2331" s="136">
        <f t="shared" si="178"/>
        <v>2327</v>
      </c>
      <c r="B2331" s="136" t="str">
        <f t="shared" si="175"/>
        <v>2327:</v>
      </c>
      <c r="F2331" s="378">
        <f t="shared" si="176"/>
        <v>0</v>
      </c>
      <c r="G2331" s="378" t="str">
        <f t="shared" si="177"/>
        <v/>
      </c>
      <c r="H2331" s="337"/>
    </row>
    <row r="2332" spans="1:8">
      <c r="A2332" s="136">
        <f t="shared" si="178"/>
        <v>2328</v>
      </c>
      <c r="B2332" s="136" t="str">
        <f t="shared" si="175"/>
        <v>2328:</v>
      </c>
      <c r="F2332" s="378">
        <f t="shared" si="176"/>
        <v>0</v>
      </c>
      <c r="G2332" s="378" t="str">
        <f t="shared" si="177"/>
        <v/>
      </c>
      <c r="H2332" s="337"/>
    </row>
    <row r="2333" spans="1:8">
      <c r="A2333" s="136">
        <f t="shared" si="178"/>
        <v>2329</v>
      </c>
      <c r="B2333" s="136" t="str">
        <f t="shared" si="175"/>
        <v>2329:</v>
      </c>
      <c r="F2333" s="378">
        <f t="shared" si="176"/>
        <v>0</v>
      </c>
      <c r="G2333" s="378" t="str">
        <f t="shared" si="177"/>
        <v/>
      </c>
      <c r="H2333" s="337"/>
    </row>
    <row r="2334" spans="1:8">
      <c r="A2334" s="136">
        <f t="shared" si="178"/>
        <v>2330</v>
      </c>
      <c r="B2334" s="136" t="str">
        <f t="shared" si="175"/>
        <v>2330:</v>
      </c>
      <c r="C2334" s="1"/>
      <c r="D2334" s="47"/>
      <c r="E2334" s="47"/>
      <c r="F2334" s="378">
        <f t="shared" si="176"/>
        <v>0</v>
      </c>
      <c r="G2334" s="378" t="str">
        <f t="shared" si="177"/>
        <v/>
      </c>
      <c r="H2334" s="337"/>
    </row>
    <row r="2335" spans="1:8">
      <c r="A2335" s="136">
        <f t="shared" si="178"/>
        <v>2331</v>
      </c>
      <c r="B2335" s="136" t="str">
        <f t="shared" si="175"/>
        <v>2331:</v>
      </c>
      <c r="C2335" s="1"/>
      <c r="D2335" s="47"/>
      <c r="E2335" s="47"/>
      <c r="F2335" s="378">
        <f t="shared" si="176"/>
        <v>0</v>
      </c>
      <c r="G2335" s="378" t="str">
        <f t="shared" si="177"/>
        <v/>
      </c>
      <c r="H2335" s="337"/>
    </row>
    <row r="2336" spans="1:8">
      <c r="A2336" s="136">
        <f t="shared" si="178"/>
        <v>2332</v>
      </c>
      <c r="B2336" s="136" t="str">
        <f t="shared" si="175"/>
        <v>2332:</v>
      </c>
      <c r="F2336" s="378">
        <f t="shared" si="176"/>
        <v>0</v>
      </c>
      <c r="G2336" s="378" t="str">
        <f t="shared" si="177"/>
        <v/>
      </c>
      <c r="H2336" s="337"/>
    </row>
    <row r="2337" spans="1:8">
      <c r="A2337" s="136">
        <f t="shared" si="178"/>
        <v>2333</v>
      </c>
      <c r="B2337" s="136" t="str">
        <f t="shared" si="175"/>
        <v>2333:</v>
      </c>
      <c r="F2337" s="378">
        <f t="shared" si="176"/>
        <v>0</v>
      </c>
      <c r="G2337" s="378" t="str">
        <f t="shared" si="177"/>
        <v/>
      </c>
      <c r="H2337" s="337"/>
    </row>
    <row r="2338" spans="1:8">
      <c r="A2338" s="136">
        <f t="shared" si="178"/>
        <v>2334</v>
      </c>
      <c r="B2338" s="136" t="str">
        <f t="shared" si="175"/>
        <v>2334:</v>
      </c>
      <c r="F2338" s="378">
        <f t="shared" si="176"/>
        <v>0</v>
      </c>
      <c r="G2338" s="378" t="str">
        <f t="shared" si="177"/>
        <v/>
      </c>
      <c r="H2338" s="337"/>
    </row>
    <row r="2339" spans="1:8">
      <c r="A2339" s="136">
        <f t="shared" si="178"/>
        <v>2335</v>
      </c>
      <c r="B2339" s="136" t="str">
        <f t="shared" si="175"/>
        <v>2335:</v>
      </c>
      <c r="F2339" s="378">
        <f t="shared" si="176"/>
        <v>0</v>
      </c>
      <c r="G2339" s="378" t="str">
        <f t="shared" si="177"/>
        <v/>
      </c>
      <c r="H2339" s="337"/>
    </row>
    <row r="2340" spans="1:8">
      <c r="A2340" s="136">
        <f t="shared" si="178"/>
        <v>2336</v>
      </c>
      <c r="B2340" s="136" t="str">
        <f t="shared" si="175"/>
        <v>2336:</v>
      </c>
      <c r="F2340" s="378">
        <f t="shared" si="176"/>
        <v>0</v>
      </c>
      <c r="G2340" s="378" t="str">
        <f t="shared" si="177"/>
        <v/>
      </c>
      <c r="H2340" s="337"/>
    </row>
    <row r="2341" spans="1:8">
      <c r="A2341" s="136">
        <f t="shared" si="178"/>
        <v>2337</v>
      </c>
      <c r="B2341" s="136" t="str">
        <f t="shared" si="175"/>
        <v>2337:</v>
      </c>
      <c r="C2341" s="1"/>
      <c r="D2341" s="47"/>
      <c r="E2341" s="47"/>
      <c r="F2341" s="378">
        <f t="shared" si="176"/>
        <v>0</v>
      </c>
      <c r="G2341" s="378" t="str">
        <f t="shared" si="177"/>
        <v/>
      </c>
      <c r="H2341" s="337"/>
    </row>
    <row r="2342" spans="1:8">
      <c r="A2342" s="136">
        <f t="shared" si="178"/>
        <v>2338</v>
      </c>
      <c r="B2342" s="136" t="str">
        <f t="shared" si="175"/>
        <v>2338:</v>
      </c>
      <c r="F2342" s="378">
        <f t="shared" si="176"/>
        <v>0</v>
      </c>
      <c r="G2342" s="378" t="str">
        <f t="shared" si="177"/>
        <v/>
      </c>
      <c r="H2342" s="337"/>
    </row>
    <row r="2343" spans="1:8">
      <c r="A2343" s="136">
        <f t="shared" si="178"/>
        <v>2339</v>
      </c>
      <c r="B2343" s="136" t="str">
        <f t="shared" si="175"/>
        <v>2339:</v>
      </c>
      <c r="F2343" s="378">
        <f t="shared" si="176"/>
        <v>0</v>
      </c>
      <c r="G2343" s="378" t="str">
        <f t="shared" si="177"/>
        <v/>
      </c>
      <c r="H2343" s="337"/>
    </row>
    <row r="2344" spans="1:8">
      <c r="A2344" s="136">
        <f t="shared" si="178"/>
        <v>2340</v>
      </c>
      <c r="B2344" s="136" t="str">
        <f t="shared" si="175"/>
        <v>2340:</v>
      </c>
      <c r="F2344" s="378">
        <f t="shared" si="176"/>
        <v>0</v>
      </c>
      <c r="G2344" s="378" t="str">
        <f t="shared" si="177"/>
        <v/>
      </c>
      <c r="H2344" s="337"/>
    </row>
    <row r="2345" spans="1:8">
      <c r="A2345" s="136">
        <f t="shared" si="178"/>
        <v>2341</v>
      </c>
      <c r="B2345" s="136" t="str">
        <f t="shared" si="175"/>
        <v>2341:</v>
      </c>
      <c r="C2345" s="1"/>
      <c r="D2345" s="47"/>
      <c r="E2345" s="47"/>
      <c r="F2345" s="378">
        <f t="shared" si="176"/>
        <v>0</v>
      </c>
      <c r="G2345" s="378" t="str">
        <f t="shared" si="177"/>
        <v/>
      </c>
      <c r="H2345" s="337"/>
    </row>
    <row r="2346" spans="1:8">
      <c r="A2346" s="136">
        <f t="shared" si="178"/>
        <v>2342</v>
      </c>
      <c r="B2346" s="136" t="str">
        <f t="shared" si="175"/>
        <v>2342:</v>
      </c>
      <c r="F2346" s="378">
        <f t="shared" si="176"/>
        <v>0</v>
      </c>
      <c r="G2346" s="378" t="str">
        <f t="shared" si="177"/>
        <v/>
      </c>
      <c r="H2346" s="337"/>
    </row>
    <row r="2347" spans="1:8">
      <c r="A2347" s="136">
        <f t="shared" si="178"/>
        <v>2343</v>
      </c>
      <c r="B2347" s="136" t="str">
        <f t="shared" si="175"/>
        <v>2343:</v>
      </c>
      <c r="F2347" s="378">
        <f t="shared" si="176"/>
        <v>0</v>
      </c>
      <c r="G2347" s="378" t="str">
        <f t="shared" si="177"/>
        <v/>
      </c>
      <c r="H2347" s="337"/>
    </row>
    <row r="2348" spans="1:8">
      <c r="A2348" s="136">
        <f t="shared" si="178"/>
        <v>2344</v>
      </c>
      <c r="B2348" s="136" t="str">
        <f t="shared" si="175"/>
        <v>2344:</v>
      </c>
      <c r="F2348" s="378">
        <f t="shared" si="176"/>
        <v>0</v>
      </c>
      <c r="G2348" s="378" t="str">
        <f t="shared" si="177"/>
        <v/>
      </c>
      <c r="H2348" s="337"/>
    </row>
    <row r="2349" spans="1:8">
      <c r="A2349" s="136">
        <f t="shared" si="178"/>
        <v>2345</v>
      </c>
      <c r="B2349" s="136" t="str">
        <f t="shared" si="175"/>
        <v>2345:</v>
      </c>
      <c r="C2349" s="1"/>
      <c r="D2349" s="47"/>
      <c r="E2349" s="47"/>
      <c r="F2349" s="378">
        <f t="shared" si="176"/>
        <v>0</v>
      </c>
      <c r="G2349" s="378" t="str">
        <f t="shared" si="177"/>
        <v/>
      </c>
      <c r="H2349" s="337"/>
    </row>
    <row r="2350" spans="1:8">
      <c r="A2350" s="136">
        <f t="shared" si="178"/>
        <v>2346</v>
      </c>
      <c r="B2350" s="136" t="str">
        <f t="shared" si="175"/>
        <v>2346:</v>
      </c>
      <c r="F2350" s="378">
        <f t="shared" si="176"/>
        <v>0</v>
      </c>
      <c r="G2350" s="378" t="str">
        <f t="shared" si="177"/>
        <v/>
      </c>
      <c r="H2350" s="337"/>
    </row>
    <row r="2351" spans="1:8">
      <c r="A2351" s="136">
        <f t="shared" si="178"/>
        <v>2347</v>
      </c>
      <c r="B2351" s="136" t="str">
        <f t="shared" si="175"/>
        <v>2347:</v>
      </c>
      <c r="E2351" s="380"/>
      <c r="F2351" s="378">
        <f t="shared" si="176"/>
        <v>0</v>
      </c>
      <c r="G2351" s="378" t="str">
        <f t="shared" si="177"/>
        <v/>
      </c>
      <c r="H2351" s="337"/>
    </row>
    <row r="2352" spans="1:8">
      <c r="A2352" s="136">
        <f t="shared" si="178"/>
        <v>2348</v>
      </c>
      <c r="B2352" s="136" t="str">
        <f t="shared" si="175"/>
        <v>2348:</v>
      </c>
      <c r="F2352" s="378">
        <f t="shared" si="176"/>
        <v>0</v>
      </c>
      <c r="G2352" s="378" t="str">
        <f t="shared" si="177"/>
        <v/>
      </c>
      <c r="H2352" s="337"/>
    </row>
    <row r="2353" spans="1:8">
      <c r="A2353" s="136">
        <f t="shared" si="178"/>
        <v>2349</v>
      </c>
      <c r="B2353" s="136" t="str">
        <f t="shared" si="175"/>
        <v>2349:</v>
      </c>
      <c r="F2353" s="378">
        <f t="shared" si="176"/>
        <v>0</v>
      </c>
      <c r="G2353" s="378" t="str">
        <f t="shared" si="177"/>
        <v/>
      </c>
      <c r="H2353" s="337"/>
    </row>
    <row r="2354" spans="1:8">
      <c r="A2354" s="136">
        <f t="shared" si="178"/>
        <v>2350</v>
      </c>
      <c r="B2354" s="136" t="str">
        <f t="shared" si="175"/>
        <v>2350:</v>
      </c>
      <c r="E2354" s="380"/>
      <c r="F2354" s="378">
        <f t="shared" si="176"/>
        <v>0</v>
      </c>
      <c r="G2354" s="378" t="str">
        <f t="shared" si="177"/>
        <v/>
      </c>
      <c r="H2354" s="337"/>
    </row>
    <row r="2355" spans="1:8">
      <c r="A2355" s="136">
        <f t="shared" si="178"/>
        <v>2351</v>
      </c>
      <c r="B2355" s="136" t="str">
        <f t="shared" si="175"/>
        <v>2351:</v>
      </c>
      <c r="F2355" s="378">
        <f t="shared" si="176"/>
        <v>0</v>
      </c>
      <c r="G2355" s="378" t="str">
        <f t="shared" si="177"/>
        <v/>
      </c>
      <c r="H2355" s="337"/>
    </row>
    <row r="2356" spans="1:8">
      <c r="A2356" s="136">
        <f t="shared" si="178"/>
        <v>2352</v>
      </c>
      <c r="B2356" s="136" t="str">
        <f t="shared" si="175"/>
        <v>2352:</v>
      </c>
      <c r="F2356" s="378">
        <f t="shared" si="176"/>
        <v>0</v>
      </c>
      <c r="G2356" s="378" t="str">
        <f t="shared" si="177"/>
        <v/>
      </c>
      <c r="H2356" s="337"/>
    </row>
    <row r="2357" spans="1:8">
      <c r="A2357" s="136">
        <f t="shared" si="178"/>
        <v>2353</v>
      </c>
      <c r="B2357" s="136" t="str">
        <f t="shared" si="175"/>
        <v>2353:</v>
      </c>
      <c r="F2357" s="378">
        <f t="shared" si="176"/>
        <v>0</v>
      </c>
      <c r="G2357" s="378" t="str">
        <f t="shared" si="177"/>
        <v/>
      </c>
      <c r="H2357" s="337"/>
    </row>
    <row r="2358" spans="1:8">
      <c r="A2358" s="136">
        <f t="shared" si="178"/>
        <v>2354</v>
      </c>
      <c r="B2358" s="136" t="str">
        <f t="shared" si="175"/>
        <v>2354:</v>
      </c>
      <c r="F2358" s="378">
        <f t="shared" si="176"/>
        <v>0</v>
      </c>
      <c r="G2358" s="378" t="str">
        <f t="shared" si="177"/>
        <v/>
      </c>
      <c r="H2358" s="337"/>
    </row>
    <row r="2359" spans="1:8">
      <c r="A2359" s="136">
        <f t="shared" si="178"/>
        <v>2355</v>
      </c>
      <c r="B2359" s="136" t="str">
        <f t="shared" si="175"/>
        <v>2355:</v>
      </c>
      <c r="F2359" s="378">
        <f t="shared" si="176"/>
        <v>0</v>
      </c>
      <c r="G2359" s="378" t="str">
        <f t="shared" si="177"/>
        <v/>
      </c>
      <c r="H2359" s="337"/>
    </row>
    <row r="2360" spans="1:8">
      <c r="A2360" s="136">
        <f t="shared" si="178"/>
        <v>2356</v>
      </c>
      <c r="B2360" s="136" t="str">
        <f t="shared" si="175"/>
        <v>2356:</v>
      </c>
      <c r="F2360" s="378">
        <f t="shared" si="176"/>
        <v>0</v>
      </c>
      <c r="G2360" s="378" t="str">
        <f t="shared" si="177"/>
        <v/>
      </c>
      <c r="H2360" s="337"/>
    </row>
    <row r="2361" spans="1:8">
      <c r="A2361" s="136">
        <f t="shared" si="178"/>
        <v>2357</v>
      </c>
      <c r="B2361" s="136" t="str">
        <f t="shared" si="175"/>
        <v>2357:</v>
      </c>
      <c r="F2361" s="378">
        <f t="shared" si="176"/>
        <v>0</v>
      </c>
      <c r="G2361" s="378" t="str">
        <f t="shared" si="177"/>
        <v/>
      </c>
      <c r="H2361" s="337"/>
    </row>
    <row r="2362" spans="1:8">
      <c r="A2362" s="136">
        <f t="shared" si="178"/>
        <v>2358</v>
      </c>
      <c r="B2362" s="136" t="str">
        <f t="shared" si="175"/>
        <v>2358:</v>
      </c>
      <c r="C2362" s="1"/>
      <c r="D2362" s="47"/>
      <c r="E2362" s="47"/>
      <c r="F2362" s="378">
        <f t="shared" si="176"/>
        <v>0</v>
      </c>
      <c r="G2362" s="378" t="str">
        <f t="shared" si="177"/>
        <v/>
      </c>
      <c r="H2362" s="337"/>
    </row>
    <row r="2363" spans="1:8">
      <c r="A2363" s="136">
        <f t="shared" si="178"/>
        <v>2359</v>
      </c>
      <c r="B2363" s="136" t="str">
        <f t="shared" si="175"/>
        <v>2359:</v>
      </c>
      <c r="F2363" s="378">
        <f t="shared" si="176"/>
        <v>0</v>
      </c>
      <c r="G2363" s="378" t="str">
        <f t="shared" si="177"/>
        <v/>
      </c>
      <c r="H2363" s="337"/>
    </row>
    <row r="2364" spans="1:8">
      <c r="A2364" s="136">
        <f t="shared" si="178"/>
        <v>2360</v>
      </c>
      <c r="B2364" s="136" t="str">
        <f t="shared" ref="B2364:B2427" si="179">TEXT(A2364, "#0") &amp; ":" &amp; TRIM(H2364)</f>
        <v>2360:</v>
      </c>
      <c r="F2364" s="378">
        <f t="shared" si="176"/>
        <v>0</v>
      </c>
      <c r="G2364" s="378" t="str">
        <f t="shared" si="177"/>
        <v/>
      </c>
      <c r="H2364" s="337"/>
    </row>
    <row r="2365" spans="1:8">
      <c r="A2365" s="136">
        <f t="shared" si="178"/>
        <v>2361</v>
      </c>
      <c r="B2365" s="136" t="str">
        <f t="shared" si="179"/>
        <v>2361:</v>
      </c>
      <c r="F2365" s="378">
        <f t="shared" si="176"/>
        <v>0</v>
      </c>
      <c r="G2365" s="378" t="str">
        <f t="shared" si="177"/>
        <v/>
      </c>
      <c r="H2365" s="337"/>
    </row>
    <row r="2366" spans="1:8">
      <c r="A2366" s="136">
        <f t="shared" si="178"/>
        <v>2362</v>
      </c>
      <c r="B2366" s="136" t="str">
        <f t="shared" si="179"/>
        <v>2362:</v>
      </c>
      <c r="F2366" s="378">
        <f t="shared" si="176"/>
        <v>0</v>
      </c>
      <c r="G2366" s="378" t="str">
        <f t="shared" si="177"/>
        <v/>
      </c>
      <c r="H2366" s="337"/>
    </row>
    <row r="2367" spans="1:8">
      <c r="A2367" s="136">
        <f t="shared" si="178"/>
        <v>2363</v>
      </c>
      <c r="B2367" s="136" t="str">
        <f t="shared" si="179"/>
        <v>2363:</v>
      </c>
      <c r="F2367" s="378">
        <f t="shared" si="176"/>
        <v>0</v>
      </c>
      <c r="G2367" s="378" t="str">
        <f t="shared" si="177"/>
        <v/>
      </c>
      <c r="H2367" s="337"/>
    </row>
    <row r="2368" spans="1:8">
      <c r="A2368" s="136">
        <f t="shared" si="178"/>
        <v>2364</v>
      </c>
      <c r="B2368" s="136" t="str">
        <f t="shared" si="179"/>
        <v>2364:</v>
      </c>
      <c r="F2368" s="378">
        <f t="shared" si="176"/>
        <v>0</v>
      </c>
      <c r="G2368" s="378" t="str">
        <f t="shared" si="177"/>
        <v/>
      </c>
      <c r="H2368" s="337"/>
    </row>
    <row r="2369" spans="1:8">
      <c r="A2369" s="136">
        <f t="shared" si="178"/>
        <v>2365</v>
      </c>
      <c r="B2369" s="136" t="str">
        <f t="shared" si="179"/>
        <v>2365:</v>
      </c>
      <c r="F2369" s="378">
        <f t="shared" si="176"/>
        <v>0</v>
      </c>
      <c r="G2369" s="378" t="str">
        <f t="shared" si="177"/>
        <v/>
      </c>
      <c r="H2369" s="337"/>
    </row>
    <row r="2370" spans="1:8">
      <c r="A2370" s="136">
        <f t="shared" si="178"/>
        <v>2366</v>
      </c>
      <c r="B2370" s="136" t="str">
        <f t="shared" si="179"/>
        <v>2366:</v>
      </c>
      <c r="F2370" s="378">
        <f t="shared" si="176"/>
        <v>0</v>
      </c>
      <c r="G2370" s="378" t="str">
        <f t="shared" si="177"/>
        <v/>
      </c>
      <c r="H2370" s="337"/>
    </row>
    <row r="2371" spans="1:8">
      <c r="A2371" s="136">
        <f t="shared" si="178"/>
        <v>2367</v>
      </c>
      <c r="B2371" s="136" t="str">
        <f t="shared" si="179"/>
        <v>2367:</v>
      </c>
      <c r="F2371" s="378">
        <f t="shared" si="176"/>
        <v>0</v>
      </c>
      <c r="G2371" s="378" t="str">
        <f t="shared" si="177"/>
        <v/>
      </c>
      <c r="H2371" s="337"/>
    </row>
    <row r="2372" spans="1:8">
      <c r="A2372" s="136">
        <f t="shared" si="178"/>
        <v>2368</v>
      </c>
      <c r="B2372" s="136" t="str">
        <f t="shared" si="179"/>
        <v>2368:</v>
      </c>
      <c r="F2372" s="378">
        <f t="shared" si="176"/>
        <v>0</v>
      </c>
      <c r="G2372" s="378" t="str">
        <f t="shared" si="177"/>
        <v/>
      </c>
      <c r="H2372" s="337"/>
    </row>
    <row r="2373" spans="1:8">
      <c r="A2373" s="136">
        <f t="shared" si="178"/>
        <v>2369</v>
      </c>
      <c r="B2373" s="136" t="str">
        <f t="shared" si="179"/>
        <v>2369:</v>
      </c>
      <c r="F2373" s="378">
        <f t="shared" si="176"/>
        <v>0</v>
      </c>
      <c r="G2373" s="378" t="str">
        <f t="shared" si="177"/>
        <v/>
      </c>
      <c r="H2373" s="337"/>
    </row>
    <row r="2374" spans="1:8">
      <c r="A2374" s="136">
        <f t="shared" si="178"/>
        <v>2370</v>
      </c>
      <c r="B2374" s="136" t="str">
        <f t="shared" si="179"/>
        <v>2370:</v>
      </c>
      <c r="C2374" s="1"/>
      <c r="D2374" s="47"/>
      <c r="E2374" s="47"/>
      <c r="F2374" s="378">
        <f t="shared" si="176"/>
        <v>0</v>
      </c>
      <c r="G2374" s="378" t="str">
        <f t="shared" si="177"/>
        <v/>
      </c>
      <c r="H2374" s="337"/>
    </row>
    <row r="2375" spans="1:8">
      <c r="A2375" s="136">
        <f t="shared" si="178"/>
        <v>2371</v>
      </c>
      <c r="B2375" s="136" t="str">
        <f t="shared" si="179"/>
        <v>2371:</v>
      </c>
      <c r="F2375" s="378">
        <f t="shared" si="176"/>
        <v>0</v>
      </c>
      <c r="G2375" s="378" t="str">
        <f t="shared" si="177"/>
        <v/>
      </c>
      <c r="H2375" s="337"/>
    </row>
    <row r="2376" spans="1:8">
      <c r="A2376" s="136">
        <f t="shared" si="178"/>
        <v>2372</v>
      </c>
      <c r="B2376" s="136" t="str">
        <f t="shared" si="179"/>
        <v>2372:</v>
      </c>
      <c r="F2376" s="378">
        <f t="shared" si="176"/>
        <v>0</v>
      </c>
      <c r="G2376" s="378" t="str">
        <f t="shared" si="177"/>
        <v/>
      </c>
      <c r="H2376" s="337"/>
    </row>
    <row r="2377" spans="1:8">
      <c r="A2377" s="136">
        <f t="shared" si="178"/>
        <v>2373</v>
      </c>
      <c r="B2377" s="136" t="str">
        <f t="shared" si="179"/>
        <v>2373:</v>
      </c>
      <c r="F2377" s="378">
        <f t="shared" ref="F2377:F2440" si="180">IF(TRIM(E2377)="",0,IF(AgeAtDate=0,0,IF(E2377=0,0,IF(COUNTBLANK(E2377)=1,"",DATEDIF(E2377,AgeAtDate,"y")))))</f>
        <v>0</v>
      </c>
      <c r="G2377" s="378" t="str">
        <f t="shared" ref="G2377:G2440" si="181">IF(ISBLANK(E2377),"",IF(HSL_Format="Majors",IF(F2377 &lt; 9, "To Young", IF(F2377 &gt; 15, VLOOKUP(99,MajorsAGRev, 2,0),VLOOKUP(F2377,MajorsAGRev, 2,0))), IF(F2377 &lt; 9, "To Young", IF(F2377&gt;12, "To Old", VLOOKUP(F2377,PeanutsAGRev,2,0)))))</f>
        <v/>
      </c>
      <c r="H2377" s="337"/>
    </row>
    <row r="2378" spans="1:8">
      <c r="A2378" s="136">
        <f t="shared" si="178"/>
        <v>2374</v>
      </c>
      <c r="B2378" s="136" t="str">
        <f t="shared" si="179"/>
        <v>2374:</v>
      </c>
      <c r="F2378" s="378">
        <f t="shared" si="180"/>
        <v>0</v>
      </c>
      <c r="G2378" s="378" t="str">
        <f t="shared" si="181"/>
        <v/>
      </c>
      <c r="H2378" s="337"/>
    </row>
    <row r="2379" spans="1:8">
      <c r="A2379" s="136">
        <f t="shared" ref="A2379:A2442" si="182">A2378+1</f>
        <v>2375</v>
      </c>
      <c r="B2379" s="136" t="str">
        <f t="shared" si="179"/>
        <v>2375:</v>
      </c>
      <c r="F2379" s="378">
        <f t="shared" si="180"/>
        <v>0</v>
      </c>
      <c r="G2379" s="378" t="str">
        <f t="shared" si="181"/>
        <v/>
      </c>
      <c r="H2379" s="337"/>
    </row>
    <row r="2380" spans="1:8">
      <c r="A2380" s="136">
        <f t="shared" si="182"/>
        <v>2376</v>
      </c>
      <c r="B2380" s="136" t="str">
        <f t="shared" si="179"/>
        <v>2376:</v>
      </c>
      <c r="F2380" s="378">
        <f t="shared" si="180"/>
        <v>0</v>
      </c>
      <c r="G2380" s="378" t="str">
        <f t="shared" si="181"/>
        <v/>
      </c>
      <c r="H2380" s="337"/>
    </row>
    <row r="2381" spans="1:8">
      <c r="A2381" s="136">
        <f t="shared" si="182"/>
        <v>2377</v>
      </c>
      <c r="B2381" s="136" t="str">
        <f t="shared" si="179"/>
        <v>2377:</v>
      </c>
      <c r="F2381" s="378">
        <f t="shared" si="180"/>
        <v>0</v>
      </c>
      <c r="G2381" s="378" t="str">
        <f t="shared" si="181"/>
        <v/>
      </c>
      <c r="H2381" s="337"/>
    </row>
    <row r="2382" spans="1:8">
      <c r="A2382" s="136">
        <f t="shared" si="182"/>
        <v>2378</v>
      </c>
      <c r="B2382" s="136" t="str">
        <f t="shared" si="179"/>
        <v>2378:</v>
      </c>
      <c r="F2382" s="378">
        <f t="shared" si="180"/>
        <v>0</v>
      </c>
      <c r="G2382" s="378" t="str">
        <f t="shared" si="181"/>
        <v/>
      </c>
      <c r="H2382" s="337"/>
    </row>
    <row r="2383" spans="1:8">
      <c r="A2383" s="136">
        <f t="shared" si="182"/>
        <v>2379</v>
      </c>
      <c r="B2383" s="136" t="str">
        <f t="shared" si="179"/>
        <v>2379:</v>
      </c>
      <c r="F2383" s="378">
        <f t="shared" si="180"/>
        <v>0</v>
      </c>
      <c r="G2383" s="378" t="str">
        <f t="shared" si="181"/>
        <v/>
      </c>
      <c r="H2383" s="337"/>
    </row>
    <row r="2384" spans="1:8">
      <c r="A2384" s="136">
        <f t="shared" si="182"/>
        <v>2380</v>
      </c>
      <c r="B2384" s="136" t="str">
        <f t="shared" si="179"/>
        <v>2380:</v>
      </c>
      <c r="F2384" s="378">
        <f t="shared" si="180"/>
        <v>0</v>
      </c>
      <c r="G2384" s="378" t="str">
        <f t="shared" si="181"/>
        <v/>
      </c>
      <c r="H2384" s="337"/>
    </row>
    <row r="2385" spans="1:8">
      <c r="A2385" s="136">
        <f t="shared" si="182"/>
        <v>2381</v>
      </c>
      <c r="B2385" s="136" t="str">
        <f t="shared" si="179"/>
        <v>2381:</v>
      </c>
      <c r="F2385" s="378">
        <f t="shared" si="180"/>
        <v>0</v>
      </c>
      <c r="G2385" s="378" t="str">
        <f t="shared" si="181"/>
        <v/>
      </c>
      <c r="H2385" s="337"/>
    </row>
    <row r="2386" spans="1:8">
      <c r="A2386" s="136">
        <f t="shared" si="182"/>
        <v>2382</v>
      </c>
      <c r="B2386" s="136" t="str">
        <f t="shared" si="179"/>
        <v>2382:</v>
      </c>
      <c r="F2386" s="378">
        <f t="shared" si="180"/>
        <v>0</v>
      </c>
      <c r="G2386" s="378" t="str">
        <f t="shared" si="181"/>
        <v/>
      </c>
      <c r="H2386" s="337"/>
    </row>
    <row r="2387" spans="1:8">
      <c r="A2387" s="136">
        <f t="shared" si="182"/>
        <v>2383</v>
      </c>
      <c r="B2387" s="136" t="str">
        <f t="shared" si="179"/>
        <v>2383:</v>
      </c>
      <c r="F2387" s="378">
        <f t="shared" si="180"/>
        <v>0</v>
      </c>
      <c r="G2387" s="378" t="str">
        <f t="shared" si="181"/>
        <v/>
      </c>
      <c r="H2387" s="337"/>
    </row>
    <row r="2388" spans="1:8">
      <c r="A2388" s="136">
        <f t="shared" si="182"/>
        <v>2384</v>
      </c>
      <c r="B2388" s="136" t="str">
        <f t="shared" si="179"/>
        <v>2384:</v>
      </c>
      <c r="F2388" s="378">
        <f t="shared" si="180"/>
        <v>0</v>
      </c>
      <c r="G2388" s="378" t="str">
        <f t="shared" si="181"/>
        <v/>
      </c>
      <c r="H2388" s="337"/>
    </row>
    <row r="2389" spans="1:8">
      <c r="A2389" s="136">
        <f t="shared" si="182"/>
        <v>2385</v>
      </c>
      <c r="B2389" s="136" t="str">
        <f t="shared" si="179"/>
        <v>2385:</v>
      </c>
      <c r="F2389" s="378">
        <f t="shared" si="180"/>
        <v>0</v>
      </c>
      <c r="G2389" s="378" t="str">
        <f t="shared" si="181"/>
        <v/>
      </c>
      <c r="H2389" s="337"/>
    </row>
    <row r="2390" spans="1:8">
      <c r="A2390" s="136">
        <f t="shared" si="182"/>
        <v>2386</v>
      </c>
      <c r="B2390" s="136" t="str">
        <f t="shared" si="179"/>
        <v>2386:</v>
      </c>
      <c r="F2390" s="378">
        <f t="shared" si="180"/>
        <v>0</v>
      </c>
      <c r="G2390" s="378" t="str">
        <f t="shared" si="181"/>
        <v/>
      </c>
      <c r="H2390" s="337"/>
    </row>
    <row r="2391" spans="1:8">
      <c r="A2391" s="136">
        <f t="shared" si="182"/>
        <v>2387</v>
      </c>
      <c r="B2391" s="136" t="str">
        <f t="shared" si="179"/>
        <v>2387:</v>
      </c>
      <c r="F2391" s="378">
        <f t="shared" si="180"/>
        <v>0</v>
      </c>
      <c r="G2391" s="378" t="str">
        <f t="shared" si="181"/>
        <v/>
      </c>
      <c r="H2391" s="337"/>
    </row>
    <row r="2392" spans="1:8">
      <c r="A2392" s="136">
        <f t="shared" si="182"/>
        <v>2388</v>
      </c>
      <c r="B2392" s="136" t="str">
        <f t="shared" si="179"/>
        <v>2388:</v>
      </c>
      <c r="F2392" s="378">
        <f t="shared" si="180"/>
        <v>0</v>
      </c>
      <c r="G2392" s="378" t="str">
        <f t="shared" si="181"/>
        <v/>
      </c>
      <c r="H2392" s="337"/>
    </row>
    <row r="2393" spans="1:8">
      <c r="A2393" s="136">
        <f t="shared" si="182"/>
        <v>2389</v>
      </c>
      <c r="B2393" s="136" t="str">
        <f t="shared" si="179"/>
        <v>2389:</v>
      </c>
      <c r="F2393" s="378">
        <f t="shared" si="180"/>
        <v>0</v>
      </c>
      <c r="G2393" s="378" t="str">
        <f t="shared" si="181"/>
        <v/>
      </c>
      <c r="H2393" s="337"/>
    </row>
    <row r="2394" spans="1:8">
      <c r="A2394" s="136">
        <f t="shared" si="182"/>
        <v>2390</v>
      </c>
      <c r="B2394" s="136" t="str">
        <f t="shared" si="179"/>
        <v>2390:</v>
      </c>
      <c r="F2394" s="378">
        <f t="shared" si="180"/>
        <v>0</v>
      </c>
      <c r="G2394" s="378" t="str">
        <f t="shared" si="181"/>
        <v/>
      </c>
      <c r="H2394" s="337"/>
    </row>
    <row r="2395" spans="1:8">
      <c r="A2395" s="136">
        <f t="shared" si="182"/>
        <v>2391</v>
      </c>
      <c r="B2395" s="136" t="str">
        <f t="shared" si="179"/>
        <v>2391:</v>
      </c>
      <c r="F2395" s="378">
        <f t="shared" si="180"/>
        <v>0</v>
      </c>
      <c r="G2395" s="378" t="str">
        <f t="shared" si="181"/>
        <v/>
      </c>
      <c r="H2395" s="337"/>
    </row>
    <row r="2396" spans="1:8">
      <c r="A2396" s="136">
        <f t="shared" si="182"/>
        <v>2392</v>
      </c>
      <c r="B2396" s="136" t="str">
        <f t="shared" si="179"/>
        <v>2392:</v>
      </c>
      <c r="F2396" s="378">
        <f t="shared" si="180"/>
        <v>0</v>
      </c>
      <c r="G2396" s="378" t="str">
        <f t="shared" si="181"/>
        <v/>
      </c>
      <c r="H2396" s="337"/>
    </row>
    <row r="2397" spans="1:8">
      <c r="A2397" s="136">
        <f t="shared" si="182"/>
        <v>2393</v>
      </c>
      <c r="B2397" s="136" t="str">
        <f t="shared" si="179"/>
        <v>2393:</v>
      </c>
      <c r="F2397" s="378">
        <f t="shared" si="180"/>
        <v>0</v>
      </c>
      <c r="G2397" s="378" t="str">
        <f t="shared" si="181"/>
        <v/>
      </c>
      <c r="H2397" s="337"/>
    </row>
    <row r="2398" spans="1:8">
      <c r="A2398" s="136">
        <f t="shared" si="182"/>
        <v>2394</v>
      </c>
      <c r="B2398" s="136" t="str">
        <f t="shared" si="179"/>
        <v>2394:</v>
      </c>
      <c r="F2398" s="378">
        <f t="shared" si="180"/>
        <v>0</v>
      </c>
      <c r="G2398" s="378" t="str">
        <f t="shared" si="181"/>
        <v/>
      </c>
      <c r="H2398" s="337"/>
    </row>
    <row r="2399" spans="1:8">
      <c r="A2399" s="136">
        <f t="shared" si="182"/>
        <v>2395</v>
      </c>
      <c r="B2399" s="136" t="str">
        <f t="shared" si="179"/>
        <v>2395:</v>
      </c>
      <c r="F2399" s="378">
        <f t="shared" si="180"/>
        <v>0</v>
      </c>
      <c r="G2399" s="378" t="str">
        <f t="shared" si="181"/>
        <v/>
      </c>
      <c r="H2399" s="337"/>
    </row>
    <row r="2400" spans="1:8">
      <c r="A2400" s="136">
        <f t="shared" si="182"/>
        <v>2396</v>
      </c>
      <c r="B2400" s="136" t="str">
        <f t="shared" si="179"/>
        <v>2396:</v>
      </c>
      <c r="F2400" s="378">
        <f t="shared" si="180"/>
        <v>0</v>
      </c>
      <c r="G2400" s="378" t="str">
        <f t="shared" si="181"/>
        <v/>
      </c>
      <c r="H2400" s="337"/>
    </row>
    <row r="2401" spans="1:8">
      <c r="A2401" s="136">
        <f t="shared" si="182"/>
        <v>2397</v>
      </c>
      <c r="B2401" s="136" t="str">
        <f t="shared" si="179"/>
        <v>2397:</v>
      </c>
      <c r="F2401" s="378">
        <f t="shared" si="180"/>
        <v>0</v>
      </c>
      <c r="G2401" s="378" t="str">
        <f t="shared" si="181"/>
        <v/>
      </c>
      <c r="H2401" s="337"/>
    </row>
    <row r="2402" spans="1:8">
      <c r="A2402" s="136">
        <f t="shared" si="182"/>
        <v>2398</v>
      </c>
      <c r="B2402" s="136" t="str">
        <f t="shared" si="179"/>
        <v>2398:</v>
      </c>
      <c r="F2402" s="378">
        <f t="shared" si="180"/>
        <v>0</v>
      </c>
      <c r="G2402" s="378" t="str">
        <f t="shared" si="181"/>
        <v/>
      </c>
      <c r="H2402" s="337"/>
    </row>
    <row r="2403" spans="1:8">
      <c r="A2403" s="136">
        <f t="shared" si="182"/>
        <v>2399</v>
      </c>
      <c r="B2403" s="136" t="str">
        <f t="shared" si="179"/>
        <v>2399:</v>
      </c>
      <c r="F2403" s="378">
        <f t="shared" si="180"/>
        <v>0</v>
      </c>
      <c r="G2403" s="378" t="str">
        <f t="shared" si="181"/>
        <v/>
      </c>
      <c r="H2403" s="337"/>
    </row>
    <row r="2404" spans="1:8">
      <c r="A2404" s="136">
        <f t="shared" si="182"/>
        <v>2400</v>
      </c>
      <c r="B2404" s="136" t="str">
        <f t="shared" si="179"/>
        <v>2400:</v>
      </c>
      <c r="F2404" s="378">
        <f t="shared" si="180"/>
        <v>0</v>
      </c>
      <c r="G2404" s="378" t="str">
        <f t="shared" si="181"/>
        <v/>
      </c>
      <c r="H2404" s="337"/>
    </row>
    <row r="2405" spans="1:8">
      <c r="A2405" s="136">
        <f t="shared" si="182"/>
        <v>2401</v>
      </c>
      <c r="B2405" s="136" t="str">
        <f t="shared" si="179"/>
        <v>2401:</v>
      </c>
      <c r="F2405" s="378">
        <f t="shared" si="180"/>
        <v>0</v>
      </c>
      <c r="G2405" s="378" t="str">
        <f t="shared" si="181"/>
        <v/>
      </c>
      <c r="H2405" s="337"/>
    </row>
    <row r="2406" spans="1:8">
      <c r="A2406" s="136">
        <f t="shared" si="182"/>
        <v>2402</v>
      </c>
      <c r="B2406" s="136" t="str">
        <f t="shared" si="179"/>
        <v>2402:</v>
      </c>
      <c r="F2406" s="378">
        <f t="shared" si="180"/>
        <v>0</v>
      </c>
      <c r="G2406" s="378" t="str">
        <f t="shared" si="181"/>
        <v/>
      </c>
      <c r="H2406" s="337"/>
    </row>
    <row r="2407" spans="1:8">
      <c r="A2407" s="136">
        <f t="shared" si="182"/>
        <v>2403</v>
      </c>
      <c r="B2407" s="136" t="str">
        <f t="shared" si="179"/>
        <v>2403:</v>
      </c>
      <c r="F2407" s="378">
        <f t="shared" si="180"/>
        <v>0</v>
      </c>
      <c r="G2407" s="378" t="str">
        <f t="shared" si="181"/>
        <v/>
      </c>
      <c r="H2407" s="337"/>
    </row>
    <row r="2408" spans="1:8">
      <c r="A2408" s="136">
        <f t="shared" si="182"/>
        <v>2404</v>
      </c>
      <c r="B2408" s="136" t="str">
        <f t="shared" si="179"/>
        <v>2404:</v>
      </c>
      <c r="F2408" s="378">
        <f t="shared" si="180"/>
        <v>0</v>
      </c>
      <c r="G2408" s="378" t="str">
        <f t="shared" si="181"/>
        <v/>
      </c>
      <c r="H2408" s="337"/>
    </row>
    <row r="2409" spans="1:8">
      <c r="A2409" s="136">
        <f t="shared" si="182"/>
        <v>2405</v>
      </c>
      <c r="B2409" s="136" t="str">
        <f t="shared" si="179"/>
        <v>2405:</v>
      </c>
      <c r="F2409" s="378">
        <f t="shared" si="180"/>
        <v>0</v>
      </c>
      <c r="G2409" s="378" t="str">
        <f t="shared" si="181"/>
        <v/>
      </c>
      <c r="H2409" s="337"/>
    </row>
    <row r="2410" spans="1:8">
      <c r="A2410" s="136">
        <f t="shared" si="182"/>
        <v>2406</v>
      </c>
      <c r="B2410" s="136" t="str">
        <f t="shared" si="179"/>
        <v>2406:</v>
      </c>
      <c r="F2410" s="378">
        <f t="shared" si="180"/>
        <v>0</v>
      </c>
      <c r="G2410" s="378" t="str">
        <f t="shared" si="181"/>
        <v/>
      </c>
      <c r="H2410" s="337"/>
    </row>
    <row r="2411" spans="1:8">
      <c r="A2411" s="136">
        <f t="shared" si="182"/>
        <v>2407</v>
      </c>
      <c r="B2411" s="136" t="str">
        <f t="shared" si="179"/>
        <v>2407:</v>
      </c>
      <c r="F2411" s="378">
        <f t="shared" si="180"/>
        <v>0</v>
      </c>
      <c r="G2411" s="378" t="str">
        <f t="shared" si="181"/>
        <v/>
      </c>
      <c r="H2411" s="337"/>
    </row>
    <row r="2412" spans="1:8">
      <c r="A2412" s="136">
        <f t="shared" si="182"/>
        <v>2408</v>
      </c>
      <c r="B2412" s="136" t="str">
        <f t="shared" si="179"/>
        <v>2408:</v>
      </c>
      <c r="F2412" s="378">
        <f t="shared" si="180"/>
        <v>0</v>
      </c>
      <c r="G2412" s="378" t="str">
        <f t="shared" si="181"/>
        <v/>
      </c>
      <c r="H2412" s="337"/>
    </row>
    <row r="2413" spans="1:8">
      <c r="A2413" s="136">
        <f t="shared" si="182"/>
        <v>2409</v>
      </c>
      <c r="B2413" s="136" t="str">
        <f t="shared" si="179"/>
        <v>2409:</v>
      </c>
      <c r="F2413" s="378">
        <f t="shared" si="180"/>
        <v>0</v>
      </c>
      <c r="G2413" s="378" t="str">
        <f t="shared" si="181"/>
        <v/>
      </c>
      <c r="H2413" s="337"/>
    </row>
    <row r="2414" spans="1:8">
      <c r="A2414" s="136">
        <f t="shared" si="182"/>
        <v>2410</v>
      </c>
      <c r="B2414" s="136" t="str">
        <f t="shared" si="179"/>
        <v>2410:</v>
      </c>
      <c r="F2414" s="378">
        <f t="shared" si="180"/>
        <v>0</v>
      </c>
      <c r="G2414" s="378" t="str">
        <f t="shared" si="181"/>
        <v/>
      </c>
      <c r="H2414" s="337"/>
    </row>
    <row r="2415" spans="1:8">
      <c r="A2415" s="136">
        <f t="shared" si="182"/>
        <v>2411</v>
      </c>
      <c r="B2415" s="136" t="str">
        <f t="shared" si="179"/>
        <v>2411:</v>
      </c>
      <c r="F2415" s="378">
        <f t="shared" si="180"/>
        <v>0</v>
      </c>
      <c r="G2415" s="378" t="str">
        <f t="shared" si="181"/>
        <v/>
      </c>
      <c r="H2415" s="337"/>
    </row>
    <row r="2416" spans="1:8">
      <c r="A2416" s="136">
        <f t="shared" si="182"/>
        <v>2412</v>
      </c>
      <c r="B2416" s="136" t="str">
        <f t="shared" si="179"/>
        <v>2412:</v>
      </c>
      <c r="F2416" s="378">
        <f t="shared" si="180"/>
        <v>0</v>
      </c>
      <c r="G2416" s="378" t="str">
        <f t="shared" si="181"/>
        <v/>
      </c>
      <c r="H2416" s="337"/>
    </row>
    <row r="2417" spans="1:8">
      <c r="A2417" s="136">
        <f t="shared" si="182"/>
        <v>2413</v>
      </c>
      <c r="B2417" s="136" t="str">
        <f t="shared" si="179"/>
        <v>2413:</v>
      </c>
      <c r="F2417" s="378">
        <f t="shared" si="180"/>
        <v>0</v>
      </c>
      <c r="G2417" s="378" t="str">
        <f t="shared" si="181"/>
        <v/>
      </c>
      <c r="H2417" s="337"/>
    </row>
    <row r="2418" spans="1:8">
      <c r="A2418" s="136">
        <f t="shared" si="182"/>
        <v>2414</v>
      </c>
      <c r="B2418" s="136" t="str">
        <f t="shared" si="179"/>
        <v>2414:</v>
      </c>
      <c r="F2418" s="378">
        <f t="shared" si="180"/>
        <v>0</v>
      </c>
      <c r="G2418" s="378" t="str">
        <f t="shared" si="181"/>
        <v/>
      </c>
      <c r="H2418" s="337"/>
    </row>
    <row r="2419" spans="1:8">
      <c r="A2419" s="136">
        <f t="shared" si="182"/>
        <v>2415</v>
      </c>
      <c r="B2419" s="136" t="str">
        <f t="shared" si="179"/>
        <v>2415:</v>
      </c>
      <c r="F2419" s="378">
        <f t="shared" si="180"/>
        <v>0</v>
      </c>
      <c r="G2419" s="378" t="str">
        <f t="shared" si="181"/>
        <v/>
      </c>
      <c r="H2419" s="337"/>
    </row>
    <row r="2420" spans="1:8">
      <c r="A2420" s="136">
        <f t="shared" si="182"/>
        <v>2416</v>
      </c>
      <c r="B2420" s="136" t="str">
        <f t="shared" si="179"/>
        <v>2416:</v>
      </c>
      <c r="F2420" s="378">
        <f t="shared" si="180"/>
        <v>0</v>
      </c>
      <c r="G2420" s="378" t="str">
        <f t="shared" si="181"/>
        <v/>
      </c>
      <c r="H2420" s="337"/>
    </row>
    <row r="2421" spans="1:8">
      <c r="A2421" s="136">
        <f t="shared" si="182"/>
        <v>2417</v>
      </c>
      <c r="B2421" s="136" t="str">
        <f t="shared" si="179"/>
        <v>2417:</v>
      </c>
      <c r="F2421" s="378">
        <f t="shared" si="180"/>
        <v>0</v>
      </c>
      <c r="G2421" s="378" t="str">
        <f t="shared" si="181"/>
        <v/>
      </c>
      <c r="H2421" s="337"/>
    </row>
    <row r="2422" spans="1:8">
      <c r="A2422" s="136">
        <f t="shared" si="182"/>
        <v>2418</v>
      </c>
      <c r="B2422" s="136" t="str">
        <f t="shared" si="179"/>
        <v>2418:</v>
      </c>
      <c r="F2422" s="378">
        <f t="shared" si="180"/>
        <v>0</v>
      </c>
      <c r="G2422" s="378" t="str">
        <f t="shared" si="181"/>
        <v/>
      </c>
      <c r="H2422" s="337"/>
    </row>
    <row r="2423" spans="1:8">
      <c r="A2423" s="136">
        <f t="shared" si="182"/>
        <v>2419</v>
      </c>
      <c r="B2423" s="136" t="str">
        <f t="shared" si="179"/>
        <v>2419:</v>
      </c>
      <c r="F2423" s="378">
        <f t="shared" si="180"/>
        <v>0</v>
      </c>
      <c r="G2423" s="378" t="str">
        <f t="shared" si="181"/>
        <v/>
      </c>
      <c r="H2423" s="337"/>
    </row>
    <row r="2424" spans="1:8">
      <c r="A2424" s="136">
        <f t="shared" si="182"/>
        <v>2420</v>
      </c>
      <c r="B2424" s="136" t="str">
        <f t="shared" si="179"/>
        <v>2420:</v>
      </c>
      <c r="F2424" s="378">
        <f t="shared" si="180"/>
        <v>0</v>
      </c>
      <c r="G2424" s="378" t="str">
        <f t="shared" si="181"/>
        <v/>
      </c>
      <c r="H2424" s="337"/>
    </row>
    <row r="2425" spans="1:8">
      <c r="A2425" s="136">
        <f t="shared" si="182"/>
        <v>2421</v>
      </c>
      <c r="B2425" s="136" t="str">
        <f t="shared" si="179"/>
        <v>2421:</v>
      </c>
      <c r="F2425" s="378">
        <f t="shared" si="180"/>
        <v>0</v>
      </c>
      <c r="G2425" s="378" t="str">
        <f t="shared" si="181"/>
        <v/>
      </c>
      <c r="H2425" s="337"/>
    </row>
    <row r="2426" spans="1:8">
      <c r="A2426" s="136">
        <f t="shared" si="182"/>
        <v>2422</v>
      </c>
      <c r="B2426" s="136" t="str">
        <f t="shared" si="179"/>
        <v>2422:</v>
      </c>
      <c r="F2426" s="378">
        <f t="shared" si="180"/>
        <v>0</v>
      </c>
      <c r="G2426" s="378" t="str">
        <f t="shared" si="181"/>
        <v/>
      </c>
      <c r="H2426" s="337"/>
    </row>
    <row r="2427" spans="1:8">
      <c r="A2427" s="136">
        <f t="shared" si="182"/>
        <v>2423</v>
      </c>
      <c r="B2427" s="136" t="str">
        <f t="shared" si="179"/>
        <v>2423:</v>
      </c>
      <c r="F2427" s="378">
        <f t="shared" si="180"/>
        <v>0</v>
      </c>
      <c r="G2427" s="378" t="str">
        <f t="shared" si="181"/>
        <v/>
      </c>
      <c r="H2427" s="337"/>
    </row>
    <row r="2428" spans="1:8">
      <c r="A2428" s="136">
        <f t="shared" si="182"/>
        <v>2424</v>
      </c>
      <c r="B2428" s="136" t="str">
        <f t="shared" ref="B2428:B2491" si="183">TEXT(A2428, "#0") &amp; ":" &amp; TRIM(H2428)</f>
        <v>2424:</v>
      </c>
      <c r="F2428" s="378">
        <f t="shared" si="180"/>
        <v>0</v>
      </c>
      <c r="G2428" s="378" t="str">
        <f t="shared" si="181"/>
        <v/>
      </c>
      <c r="H2428" s="337"/>
    </row>
    <row r="2429" spans="1:8">
      <c r="A2429" s="136">
        <f t="shared" si="182"/>
        <v>2425</v>
      </c>
      <c r="B2429" s="136" t="str">
        <f t="shared" si="183"/>
        <v>2425:</v>
      </c>
      <c r="F2429" s="378">
        <f t="shared" si="180"/>
        <v>0</v>
      </c>
      <c r="G2429" s="378" t="str">
        <f t="shared" si="181"/>
        <v/>
      </c>
      <c r="H2429" s="337"/>
    </row>
    <row r="2430" spans="1:8">
      <c r="A2430" s="136">
        <f t="shared" si="182"/>
        <v>2426</v>
      </c>
      <c r="B2430" s="136" t="str">
        <f t="shared" si="183"/>
        <v>2426:</v>
      </c>
      <c r="F2430" s="378">
        <f t="shared" si="180"/>
        <v>0</v>
      </c>
      <c r="G2430" s="378" t="str">
        <f t="shared" si="181"/>
        <v/>
      </c>
      <c r="H2430" s="337"/>
    </row>
    <row r="2431" spans="1:8">
      <c r="A2431" s="136">
        <f t="shared" si="182"/>
        <v>2427</v>
      </c>
      <c r="B2431" s="136" t="str">
        <f t="shared" si="183"/>
        <v>2427:</v>
      </c>
      <c r="F2431" s="378">
        <f t="shared" si="180"/>
        <v>0</v>
      </c>
      <c r="G2431" s="378" t="str">
        <f t="shared" si="181"/>
        <v/>
      </c>
      <c r="H2431" s="337"/>
    </row>
    <row r="2432" spans="1:8">
      <c r="A2432" s="136">
        <f t="shared" si="182"/>
        <v>2428</v>
      </c>
      <c r="B2432" s="136" t="str">
        <f t="shared" si="183"/>
        <v>2428:</v>
      </c>
      <c r="F2432" s="378">
        <f t="shared" si="180"/>
        <v>0</v>
      </c>
      <c r="G2432" s="378" t="str">
        <f t="shared" si="181"/>
        <v/>
      </c>
      <c r="H2432" s="337"/>
    </row>
    <row r="2433" spans="1:8">
      <c r="A2433" s="136">
        <f t="shared" si="182"/>
        <v>2429</v>
      </c>
      <c r="B2433" s="136" t="str">
        <f t="shared" si="183"/>
        <v>2429:</v>
      </c>
      <c r="F2433" s="378">
        <f t="shared" si="180"/>
        <v>0</v>
      </c>
      <c r="G2433" s="378" t="str">
        <f t="shared" si="181"/>
        <v/>
      </c>
      <c r="H2433" s="337"/>
    </row>
    <row r="2434" spans="1:8">
      <c r="A2434" s="136">
        <f t="shared" si="182"/>
        <v>2430</v>
      </c>
      <c r="B2434" s="136" t="str">
        <f t="shared" si="183"/>
        <v>2430:</v>
      </c>
      <c r="F2434" s="378">
        <f t="shared" si="180"/>
        <v>0</v>
      </c>
      <c r="G2434" s="378" t="str">
        <f t="shared" si="181"/>
        <v/>
      </c>
      <c r="H2434" s="337"/>
    </row>
    <row r="2435" spans="1:8">
      <c r="A2435" s="136">
        <f t="shared" si="182"/>
        <v>2431</v>
      </c>
      <c r="B2435" s="136" t="str">
        <f t="shared" si="183"/>
        <v>2431:</v>
      </c>
      <c r="F2435" s="378">
        <f t="shared" si="180"/>
        <v>0</v>
      </c>
      <c r="G2435" s="378" t="str">
        <f t="shared" si="181"/>
        <v/>
      </c>
      <c r="H2435" s="337"/>
    </row>
    <row r="2436" spans="1:8">
      <c r="A2436" s="136">
        <f t="shared" si="182"/>
        <v>2432</v>
      </c>
      <c r="B2436" s="136" t="str">
        <f t="shared" si="183"/>
        <v>2432:</v>
      </c>
      <c r="F2436" s="378">
        <f t="shared" si="180"/>
        <v>0</v>
      </c>
      <c r="G2436" s="378" t="str">
        <f t="shared" si="181"/>
        <v/>
      </c>
      <c r="H2436" s="337"/>
    </row>
    <row r="2437" spans="1:8">
      <c r="A2437" s="136">
        <f t="shared" si="182"/>
        <v>2433</v>
      </c>
      <c r="B2437" s="136" t="str">
        <f t="shared" si="183"/>
        <v>2433:</v>
      </c>
      <c r="F2437" s="378">
        <f t="shared" si="180"/>
        <v>0</v>
      </c>
      <c r="G2437" s="378" t="str">
        <f t="shared" si="181"/>
        <v/>
      </c>
      <c r="H2437" s="337"/>
    </row>
    <row r="2438" spans="1:8">
      <c r="A2438" s="136">
        <f t="shared" si="182"/>
        <v>2434</v>
      </c>
      <c r="B2438" s="136" t="str">
        <f t="shared" si="183"/>
        <v>2434:</v>
      </c>
      <c r="F2438" s="378">
        <f t="shared" si="180"/>
        <v>0</v>
      </c>
      <c r="G2438" s="378" t="str">
        <f t="shared" si="181"/>
        <v/>
      </c>
      <c r="H2438" s="337"/>
    </row>
    <row r="2439" spans="1:8">
      <c r="A2439" s="136">
        <f t="shared" si="182"/>
        <v>2435</v>
      </c>
      <c r="B2439" s="136" t="str">
        <f t="shared" si="183"/>
        <v>2435:</v>
      </c>
      <c r="F2439" s="378">
        <f t="shared" si="180"/>
        <v>0</v>
      </c>
      <c r="G2439" s="378" t="str">
        <f t="shared" si="181"/>
        <v/>
      </c>
      <c r="H2439" s="337"/>
    </row>
    <row r="2440" spans="1:8">
      <c r="A2440" s="136">
        <f t="shared" si="182"/>
        <v>2436</v>
      </c>
      <c r="B2440" s="136" t="str">
        <f t="shared" si="183"/>
        <v>2436:</v>
      </c>
      <c r="F2440" s="378">
        <f t="shared" si="180"/>
        <v>0</v>
      </c>
      <c r="G2440" s="378" t="str">
        <f t="shared" si="181"/>
        <v/>
      </c>
      <c r="H2440" s="337"/>
    </row>
    <row r="2441" spans="1:8">
      <c r="A2441" s="136">
        <f t="shared" si="182"/>
        <v>2437</v>
      </c>
      <c r="B2441" s="136" t="str">
        <f t="shared" si="183"/>
        <v>2437:</v>
      </c>
      <c r="F2441" s="378">
        <f t="shared" ref="F2441:F2504" si="184">IF(TRIM(E2441)="",0,IF(AgeAtDate=0,0,IF(E2441=0,0,IF(COUNTBLANK(E2441)=1,"",DATEDIF(E2441,AgeAtDate,"y")))))</f>
        <v>0</v>
      </c>
      <c r="G2441" s="378" t="str">
        <f t="shared" ref="G2441:G2504" si="185">IF(ISBLANK(E2441),"",IF(HSL_Format="Majors",IF(F2441 &lt; 9, "To Young", IF(F2441 &gt; 15, VLOOKUP(99,MajorsAGRev, 2,0),VLOOKUP(F2441,MajorsAGRev, 2,0))), IF(F2441 &lt; 9, "To Young", IF(F2441&gt;12, "To Old", VLOOKUP(F2441,PeanutsAGRev,2,0)))))</f>
        <v/>
      </c>
      <c r="H2441" s="337"/>
    </row>
    <row r="2442" spans="1:8">
      <c r="A2442" s="136">
        <f t="shared" si="182"/>
        <v>2438</v>
      </c>
      <c r="B2442" s="136" t="str">
        <f t="shared" si="183"/>
        <v>2438:</v>
      </c>
      <c r="F2442" s="378">
        <f t="shared" si="184"/>
        <v>0</v>
      </c>
      <c r="G2442" s="378" t="str">
        <f t="shared" si="185"/>
        <v/>
      </c>
      <c r="H2442" s="337"/>
    </row>
    <row r="2443" spans="1:8">
      <c r="A2443" s="136">
        <f t="shared" ref="A2443:A2506" si="186">A2442+1</f>
        <v>2439</v>
      </c>
      <c r="B2443" s="136" t="str">
        <f t="shared" si="183"/>
        <v>2439:</v>
      </c>
      <c r="F2443" s="378">
        <f t="shared" si="184"/>
        <v>0</v>
      </c>
      <c r="G2443" s="378" t="str">
        <f t="shared" si="185"/>
        <v/>
      </c>
      <c r="H2443" s="337"/>
    </row>
    <row r="2444" spans="1:8">
      <c r="A2444" s="136">
        <f t="shared" si="186"/>
        <v>2440</v>
      </c>
      <c r="B2444" s="136" t="str">
        <f t="shared" si="183"/>
        <v>2440:</v>
      </c>
      <c r="F2444" s="378">
        <f t="shared" si="184"/>
        <v>0</v>
      </c>
      <c r="G2444" s="378" t="str">
        <f t="shared" si="185"/>
        <v/>
      </c>
      <c r="H2444" s="337"/>
    </row>
    <row r="2445" spans="1:8">
      <c r="A2445" s="136">
        <f t="shared" si="186"/>
        <v>2441</v>
      </c>
      <c r="B2445" s="136" t="str">
        <f t="shared" si="183"/>
        <v>2441:</v>
      </c>
      <c r="F2445" s="378">
        <f t="shared" si="184"/>
        <v>0</v>
      </c>
      <c r="G2445" s="378" t="str">
        <f t="shared" si="185"/>
        <v/>
      </c>
      <c r="H2445" s="337"/>
    </row>
    <row r="2446" spans="1:8">
      <c r="A2446" s="136">
        <f t="shared" si="186"/>
        <v>2442</v>
      </c>
      <c r="B2446" s="136" t="str">
        <f t="shared" si="183"/>
        <v>2442:</v>
      </c>
      <c r="F2446" s="378">
        <f t="shared" si="184"/>
        <v>0</v>
      </c>
      <c r="G2446" s="378" t="str">
        <f t="shared" si="185"/>
        <v/>
      </c>
      <c r="H2446" s="337"/>
    </row>
    <row r="2447" spans="1:8">
      <c r="A2447" s="136">
        <f t="shared" si="186"/>
        <v>2443</v>
      </c>
      <c r="B2447" s="136" t="str">
        <f t="shared" si="183"/>
        <v>2443:</v>
      </c>
      <c r="F2447" s="378">
        <f t="shared" si="184"/>
        <v>0</v>
      </c>
      <c r="G2447" s="378" t="str">
        <f t="shared" si="185"/>
        <v/>
      </c>
      <c r="H2447" s="337"/>
    </row>
    <row r="2448" spans="1:8">
      <c r="A2448" s="136">
        <f t="shared" si="186"/>
        <v>2444</v>
      </c>
      <c r="B2448" s="136" t="str">
        <f t="shared" si="183"/>
        <v>2444:</v>
      </c>
      <c r="F2448" s="378">
        <f t="shared" si="184"/>
        <v>0</v>
      </c>
      <c r="G2448" s="378" t="str">
        <f t="shared" si="185"/>
        <v/>
      </c>
      <c r="H2448" s="337"/>
    </row>
    <row r="2449" spans="1:8">
      <c r="A2449" s="136">
        <f t="shared" si="186"/>
        <v>2445</v>
      </c>
      <c r="B2449" s="136" t="str">
        <f t="shared" si="183"/>
        <v>2445:</v>
      </c>
      <c r="F2449" s="378">
        <f t="shared" si="184"/>
        <v>0</v>
      </c>
      <c r="G2449" s="378" t="str">
        <f t="shared" si="185"/>
        <v/>
      </c>
      <c r="H2449" s="337"/>
    </row>
    <row r="2450" spans="1:8">
      <c r="A2450" s="136">
        <f t="shared" si="186"/>
        <v>2446</v>
      </c>
      <c r="B2450" s="136" t="str">
        <f t="shared" si="183"/>
        <v>2446:</v>
      </c>
      <c r="F2450" s="378">
        <f t="shared" si="184"/>
        <v>0</v>
      </c>
      <c r="G2450" s="378" t="str">
        <f t="shared" si="185"/>
        <v/>
      </c>
      <c r="H2450" s="337"/>
    </row>
    <row r="2451" spans="1:8">
      <c r="A2451" s="136">
        <f t="shared" si="186"/>
        <v>2447</v>
      </c>
      <c r="B2451" s="136" t="str">
        <f t="shared" si="183"/>
        <v>2447:</v>
      </c>
      <c r="F2451" s="378">
        <f t="shared" si="184"/>
        <v>0</v>
      </c>
      <c r="G2451" s="378" t="str">
        <f t="shared" si="185"/>
        <v/>
      </c>
      <c r="H2451" s="337"/>
    </row>
    <row r="2452" spans="1:8">
      <c r="A2452" s="136">
        <f t="shared" si="186"/>
        <v>2448</v>
      </c>
      <c r="B2452" s="136" t="str">
        <f t="shared" si="183"/>
        <v>2448:</v>
      </c>
      <c r="F2452" s="378">
        <f t="shared" si="184"/>
        <v>0</v>
      </c>
      <c r="G2452" s="378" t="str">
        <f t="shared" si="185"/>
        <v/>
      </c>
      <c r="H2452" s="337"/>
    </row>
    <row r="2453" spans="1:8">
      <c r="A2453" s="136">
        <f t="shared" si="186"/>
        <v>2449</v>
      </c>
      <c r="B2453" s="136" t="str">
        <f t="shared" si="183"/>
        <v>2449:</v>
      </c>
      <c r="F2453" s="378">
        <f t="shared" si="184"/>
        <v>0</v>
      </c>
      <c r="G2453" s="378" t="str">
        <f t="shared" si="185"/>
        <v/>
      </c>
      <c r="H2453" s="337"/>
    </row>
    <row r="2454" spans="1:8">
      <c r="A2454" s="136">
        <f t="shared" si="186"/>
        <v>2450</v>
      </c>
      <c r="B2454" s="136" t="str">
        <f t="shared" si="183"/>
        <v>2450:</v>
      </c>
      <c r="F2454" s="378">
        <f t="shared" si="184"/>
        <v>0</v>
      </c>
      <c r="G2454" s="378" t="str">
        <f t="shared" si="185"/>
        <v/>
      </c>
      <c r="H2454" s="337"/>
    </row>
    <row r="2455" spans="1:8">
      <c r="A2455" s="136">
        <f t="shared" si="186"/>
        <v>2451</v>
      </c>
      <c r="B2455" s="136" t="str">
        <f t="shared" si="183"/>
        <v>2451:</v>
      </c>
      <c r="F2455" s="378">
        <f t="shared" si="184"/>
        <v>0</v>
      </c>
      <c r="G2455" s="378" t="str">
        <f t="shared" si="185"/>
        <v/>
      </c>
      <c r="H2455" s="337"/>
    </row>
    <row r="2456" spans="1:8">
      <c r="A2456" s="136">
        <f t="shared" si="186"/>
        <v>2452</v>
      </c>
      <c r="B2456" s="136" t="str">
        <f t="shared" si="183"/>
        <v>2452:</v>
      </c>
      <c r="F2456" s="378">
        <f t="shared" si="184"/>
        <v>0</v>
      </c>
      <c r="G2456" s="378" t="str">
        <f t="shared" si="185"/>
        <v/>
      </c>
      <c r="H2456" s="337"/>
    </row>
    <row r="2457" spans="1:8">
      <c r="A2457" s="136">
        <f t="shared" si="186"/>
        <v>2453</v>
      </c>
      <c r="B2457" s="136" t="str">
        <f t="shared" si="183"/>
        <v>2453:</v>
      </c>
      <c r="F2457" s="378">
        <f t="shared" si="184"/>
        <v>0</v>
      </c>
      <c r="G2457" s="378" t="str">
        <f t="shared" si="185"/>
        <v/>
      </c>
      <c r="H2457" s="337"/>
    </row>
    <row r="2458" spans="1:8">
      <c r="A2458" s="136">
        <f t="shared" si="186"/>
        <v>2454</v>
      </c>
      <c r="B2458" s="136" t="str">
        <f t="shared" si="183"/>
        <v>2454:</v>
      </c>
      <c r="F2458" s="378">
        <f t="shared" si="184"/>
        <v>0</v>
      </c>
      <c r="G2458" s="378" t="str">
        <f t="shared" si="185"/>
        <v/>
      </c>
      <c r="H2458" s="337"/>
    </row>
    <row r="2459" spans="1:8">
      <c r="A2459" s="136">
        <f t="shared" si="186"/>
        <v>2455</v>
      </c>
      <c r="B2459" s="136" t="str">
        <f t="shared" si="183"/>
        <v>2455:</v>
      </c>
      <c r="F2459" s="378">
        <f t="shared" si="184"/>
        <v>0</v>
      </c>
      <c r="G2459" s="378" t="str">
        <f t="shared" si="185"/>
        <v/>
      </c>
      <c r="H2459" s="337"/>
    </row>
    <row r="2460" spans="1:8">
      <c r="A2460" s="136">
        <f t="shared" si="186"/>
        <v>2456</v>
      </c>
      <c r="B2460" s="136" t="str">
        <f t="shared" si="183"/>
        <v>2456:</v>
      </c>
      <c r="F2460" s="378">
        <f t="shared" si="184"/>
        <v>0</v>
      </c>
      <c r="G2460" s="378" t="str">
        <f t="shared" si="185"/>
        <v/>
      </c>
      <c r="H2460" s="337"/>
    </row>
    <row r="2461" spans="1:8">
      <c r="A2461" s="136">
        <f t="shared" si="186"/>
        <v>2457</v>
      </c>
      <c r="B2461" s="136" t="str">
        <f t="shared" si="183"/>
        <v>2457:</v>
      </c>
      <c r="F2461" s="378">
        <f t="shared" si="184"/>
        <v>0</v>
      </c>
      <c r="G2461" s="378" t="str">
        <f t="shared" si="185"/>
        <v/>
      </c>
      <c r="H2461" s="337"/>
    </row>
    <row r="2462" spans="1:8">
      <c r="A2462" s="136">
        <f t="shared" si="186"/>
        <v>2458</v>
      </c>
      <c r="B2462" s="136" t="str">
        <f t="shared" si="183"/>
        <v>2458:</v>
      </c>
      <c r="F2462" s="378">
        <f t="shared" si="184"/>
        <v>0</v>
      </c>
      <c r="G2462" s="378" t="str">
        <f t="shared" si="185"/>
        <v/>
      </c>
      <c r="H2462" s="337"/>
    </row>
    <row r="2463" spans="1:8">
      <c r="A2463" s="136">
        <f t="shared" si="186"/>
        <v>2459</v>
      </c>
      <c r="B2463" s="136" t="str">
        <f t="shared" si="183"/>
        <v>2459:</v>
      </c>
      <c r="F2463" s="378">
        <f t="shared" si="184"/>
        <v>0</v>
      </c>
      <c r="G2463" s="378" t="str">
        <f t="shared" si="185"/>
        <v/>
      </c>
      <c r="H2463" s="337"/>
    </row>
    <row r="2464" spans="1:8">
      <c r="A2464" s="136">
        <f t="shared" si="186"/>
        <v>2460</v>
      </c>
      <c r="B2464" s="136" t="str">
        <f t="shared" si="183"/>
        <v>2460:</v>
      </c>
      <c r="F2464" s="378">
        <f t="shared" si="184"/>
        <v>0</v>
      </c>
      <c r="G2464" s="378" t="str">
        <f t="shared" si="185"/>
        <v/>
      </c>
      <c r="H2464" s="337"/>
    </row>
    <row r="2465" spans="1:8">
      <c r="A2465" s="136">
        <f t="shared" si="186"/>
        <v>2461</v>
      </c>
      <c r="B2465" s="136" t="str">
        <f t="shared" si="183"/>
        <v>2461:</v>
      </c>
      <c r="F2465" s="378">
        <f t="shared" si="184"/>
        <v>0</v>
      </c>
      <c r="G2465" s="378" t="str">
        <f t="shared" si="185"/>
        <v/>
      </c>
      <c r="H2465" s="337"/>
    </row>
    <row r="2466" spans="1:8">
      <c r="A2466" s="136">
        <f t="shared" si="186"/>
        <v>2462</v>
      </c>
      <c r="B2466" s="136" t="str">
        <f t="shared" si="183"/>
        <v>2462:</v>
      </c>
      <c r="F2466" s="378">
        <f t="shared" si="184"/>
        <v>0</v>
      </c>
      <c r="G2466" s="378" t="str">
        <f t="shared" si="185"/>
        <v/>
      </c>
      <c r="H2466" s="337"/>
    </row>
    <row r="2467" spans="1:8">
      <c r="A2467" s="136">
        <f t="shared" si="186"/>
        <v>2463</v>
      </c>
      <c r="B2467" s="136" t="str">
        <f t="shared" si="183"/>
        <v>2463:</v>
      </c>
      <c r="F2467" s="378">
        <f t="shared" si="184"/>
        <v>0</v>
      </c>
      <c r="G2467" s="378" t="str">
        <f t="shared" si="185"/>
        <v/>
      </c>
      <c r="H2467" s="337"/>
    </row>
    <row r="2468" spans="1:8">
      <c r="A2468" s="136">
        <f t="shared" si="186"/>
        <v>2464</v>
      </c>
      <c r="B2468" s="136" t="str">
        <f t="shared" si="183"/>
        <v>2464:</v>
      </c>
      <c r="F2468" s="378">
        <f t="shared" si="184"/>
        <v>0</v>
      </c>
      <c r="G2468" s="378" t="str">
        <f t="shared" si="185"/>
        <v/>
      </c>
      <c r="H2468" s="337"/>
    </row>
    <row r="2469" spans="1:8">
      <c r="A2469" s="136">
        <f t="shared" si="186"/>
        <v>2465</v>
      </c>
      <c r="B2469" s="136" t="str">
        <f t="shared" si="183"/>
        <v>2465:</v>
      </c>
      <c r="F2469" s="378">
        <f t="shared" si="184"/>
        <v>0</v>
      </c>
      <c r="G2469" s="378" t="str">
        <f t="shared" si="185"/>
        <v/>
      </c>
      <c r="H2469" s="337"/>
    </row>
    <row r="2470" spans="1:8">
      <c r="A2470" s="136">
        <f t="shared" si="186"/>
        <v>2466</v>
      </c>
      <c r="B2470" s="136" t="str">
        <f t="shared" si="183"/>
        <v>2466:</v>
      </c>
      <c r="F2470" s="378">
        <f t="shared" si="184"/>
        <v>0</v>
      </c>
      <c r="G2470" s="378" t="str">
        <f t="shared" si="185"/>
        <v/>
      </c>
      <c r="H2470" s="337"/>
    </row>
    <row r="2471" spans="1:8">
      <c r="A2471" s="136">
        <f t="shared" si="186"/>
        <v>2467</v>
      </c>
      <c r="B2471" s="136" t="str">
        <f t="shared" si="183"/>
        <v>2467:</v>
      </c>
      <c r="F2471" s="378">
        <f t="shared" si="184"/>
        <v>0</v>
      </c>
      <c r="G2471" s="378" t="str">
        <f t="shared" si="185"/>
        <v/>
      </c>
      <c r="H2471" s="337"/>
    </row>
    <row r="2472" spans="1:8">
      <c r="A2472" s="136">
        <f t="shared" si="186"/>
        <v>2468</v>
      </c>
      <c r="B2472" s="136" t="str">
        <f t="shared" si="183"/>
        <v>2468:</v>
      </c>
      <c r="F2472" s="378">
        <f t="shared" si="184"/>
        <v>0</v>
      </c>
      <c r="G2472" s="378" t="str">
        <f t="shared" si="185"/>
        <v/>
      </c>
      <c r="H2472" s="337"/>
    </row>
    <row r="2473" spans="1:8">
      <c r="A2473" s="136">
        <f t="shared" si="186"/>
        <v>2469</v>
      </c>
      <c r="B2473" s="136" t="str">
        <f t="shared" si="183"/>
        <v>2469:</v>
      </c>
      <c r="F2473" s="378">
        <f t="shared" si="184"/>
        <v>0</v>
      </c>
      <c r="G2473" s="378" t="str">
        <f t="shared" si="185"/>
        <v/>
      </c>
      <c r="H2473" s="337"/>
    </row>
    <row r="2474" spans="1:8">
      <c r="A2474" s="136">
        <f t="shared" si="186"/>
        <v>2470</v>
      </c>
      <c r="B2474" s="136" t="str">
        <f t="shared" si="183"/>
        <v>2470:</v>
      </c>
      <c r="F2474" s="378">
        <f t="shared" si="184"/>
        <v>0</v>
      </c>
      <c r="G2474" s="378" t="str">
        <f t="shared" si="185"/>
        <v/>
      </c>
      <c r="H2474" s="337"/>
    </row>
    <row r="2475" spans="1:8">
      <c r="A2475" s="136">
        <f t="shared" si="186"/>
        <v>2471</v>
      </c>
      <c r="B2475" s="136" t="str">
        <f t="shared" si="183"/>
        <v>2471:</v>
      </c>
      <c r="F2475" s="378">
        <f t="shared" si="184"/>
        <v>0</v>
      </c>
      <c r="G2475" s="378" t="str">
        <f t="shared" si="185"/>
        <v/>
      </c>
      <c r="H2475" s="337"/>
    </row>
    <row r="2476" spans="1:8">
      <c r="A2476" s="136">
        <f t="shared" si="186"/>
        <v>2472</v>
      </c>
      <c r="B2476" s="136" t="str">
        <f t="shared" si="183"/>
        <v>2472:</v>
      </c>
      <c r="F2476" s="378">
        <f t="shared" si="184"/>
        <v>0</v>
      </c>
      <c r="G2476" s="378" t="str">
        <f t="shared" si="185"/>
        <v/>
      </c>
      <c r="H2476" s="337"/>
    </row>
    <row r="2477" spans="1:8">
      <c r="A2477" s="136">
        <f t="shared" si="186"/>
        <v>2473</v>
      </c>
      <c r="B2477" s="136" t="str">
        <f t="shared" si="183"/>
        <v>2473:</v>
      </c>
      <c r="F2477" s="378">
        <f t="shared" si="184"/>
        <v>0</v>
      </c>
      <c r="G2477" s="378" t="str">
        <f t="shared" si="185"/>
        <v/>
      </c>
      <c r="H2477" s="337"/>
    </row>
    <row r="2478" spans="1:8">
      <c r="A2478" s="136">
        <f t="shared" si="186"/>
        <v>2474</v>
      </c>
      <c r="B2478" s="136" t="str">
        <f t="shared" si="183"/>
        <v>2474:</v>
      </c>
      <c r="F2478" s="378">
        <f t="shared" si="184"/>
        <v>0</v>
      </c>
      <c r="G2478" s="378" t="str">
        <f t="shared" si="185"/>
        <v/>
      </c>
      <c r="H2478" s="337"/>
    </row>
    <row r="2479" spans="1:8">
      <c r="A2479" s="136">
        <f t="shared" si="186"/>
        <v>2475</v>
      </c>
      <c r="B2479" s="136" t="str">
        <f t="shared" si="183"/>
        <v>2475:</v>
      </c>
      <c r="F2479" s="378">
        <f t="shared" si="184"/>
        <v>0</v>
      </c>
      <c r="G2479" s="378" t="str">
        <f t="shared" si="185"/>
        <v/>
      </c>
      <c r="H2479" s="337"/>
    </row>
    <row r="2480" spans="1:8">
      <c r="A2480" s="136">
        <f t="shared" si="186"/>
        <v>2476</v>
      </c>
      <c r="B2480" s="136" t="str">
        <f t="shared" si="183"/>
        <v>2476:</v>
      </c>
      <c r="F2480" s="378">
        <f t="shared" si="184"/>
        <v>0</v>
      </c>
      <c r="G2480" s="378" t="str">
        <f t="shared" si="185"/>
        <v/>
      </c>
      <c r="H2480" s="337"/>
    </row>
    <row r="2481" spans="1:8">
      <c r="A2481" s="136">
        <f t="shared" si="186"/>
        <v>2477</v>
      </c>
      <c r="B2481" s="136" t="str">
        <f t="shared" si="183"/>
        <v>2477:</v>
      </c>
      <c r="F2481" s="378">
        <f t="shared" si="184"/>
        <v>0</v>
      </c>
      <c r="G2481" s="378" t="str">
        <f t="shared" si="185"/>
        <v/>
      </c>
      <c r="H2481" s="337"/>
    </row>
    <row r="2482" spans="1:8">
      <c r="A2482" s="136">
        <f t="shared" si="186"/>
        <v>2478</v>
      </c>
      <c r="B2482" s="136" t="str">
        <f t="shared" si="183"/>
        <v>2478:</v>
      </c>
      <c r="F2482" s="378">
        <f t="shared" si="184"/>
        <v>0</v>
      </c>
      <c r="G2482" s="378" t="str">
        <f t="shared" si="185"/>
        <v/>
      </c>
      <c r="H2482" s="337"/>
    </row>
    <row r="2483" spans="1:8">
      <c r="A2483" s="136">
        <f t="shared" si="186"/>
        <v>2479</v>
      </c>
      <c r="B2483" s="136" t="str">
        <f t="shared" si="183"/>
        <v>2479:</v>
      </c>
      <c r="F2483" s="378">
        <f t="shared" si="184"/>
        <v>0</v>
      </c>
      <c r="G2483" s="378" t="str">
        <f t="shared" si="185"/>
        <v/>
      </c>
      <c r="H2483" s="337"/>
    </row>
    <row r="2484" spans="1:8">
      <c r="A2484" s="136">
        <f t="shared" si="186"/>
        <v>2480</v>
      </c>
      <c r="B2484" s="136" t="str">
        <f t="shared" si="183"/>
        <v>2480:</v>
      </c>
      <c r="F2484" s="378">
        <f t="shared" si="184"/>
        <v>0</v>
      </c>
      <c r="G2484" s="378" t="str">
        <f t="shared" si="185"/>
        <v/>
      </c>
      <c r="H2484" s="337"/>
    </row>
    <row r="2485" spans="1:8">
      <c r="A2485" s="136">
        <f t="shared" si="186"/>
        <v>2481</v>
      </c>
      <c r="B2485" s="136" t="str">
        <f t="shared" si="183"/>
        <v>2481:</v>
      </c>
      <c r="F2485" s="378">
        <f t="shared" si="184"/>
        <v>0</v>
      </c>
      <c r="G2485" s="378" t="str">
        <f t="shared" si="185"/>
        <v/>
      </c>
      <c r="H2485" s="337"/>
    </row>
    <row r="2486" spans="1:8">
      <c r="A2486" s="136">
        <f t="shared" si="186"/>
        <v>2482</v>
      </c>
      <c r="B2486" s="136" t="str">
        <f t="shared" si="183"/>
        <v>2482:</v>
      </c>
      <c r="F2486" s="378">
        <f t="shared" si="184"/>
        <v>0</v>
      </c>
      <c r="G2486" s="378" t="str">
        <f t="shared" si="185"/>
        <v/>
      </c>
      <c r="H2486" s="337"/>
    </row>
    <row r="2487" spans="1:8">
      <c r="A2487" s="136">
        <f t="shared" si="186"/>
        <v>2483</v>
      </c>
      <c r="B2487" s="136" t="str">
        <f t="shared" si="183"/>
        <v>2483:</v>
      </c>
      <c r="F2487" s="378">
        <f t="shared" si="184"/>
        <v>0</v>
      </c>
      <c r="G2487" s="378" t="str">
        <f t="shared" si="185"/>
        <v/>
      </c>
      <c r="H2487" s="337"/>
    </row>
    <row r="2488" spans="1:8">
      <c r="A2488" s="136">
        <f t="shared" si="186"/>
        <v>2484</v>
      </c>
      <c r="B2488" s="136" t="str">
        <f t="shared" si="183"/>
        <v>2484:</v>
      </c>
      <c r="F2488" s="378">
        <f t="shared" si="184"/>
        <v>0</v>
      </c>
      <c r="G2488" s="378" t="str">
        <f t="shared" si="185"/>
        <v/>
      </c>
      <c r="H2488" s="337"/>
    </row>
    <row r="2489" spans="1:8">
      <c r="A2489" s="136">
        <f t="shared" si="186"/>
        <v>2485</v>
      </c>
      <c r="B2489" s="136" t="str">
        <f t="shared" si="183"/>
        <v>2485:</v>
      </c>
      <c r="F2489" s="378">
        <f t="shared" si="184"/>
        <v>0</v>
      </c>
      <c r="G2489" s="378" t="str">
        <f t="shared" si="185"/>
        <v/>
      </c>
      <c r="H2489" s="337"/>
    </row>
    <row r="2490" spans="1:8">
      <c r="A2490" s="136">
        <f t="shared" si="186"/>
        <v>2486</v>
      </c>
      <c r="B2490" s="136" t="str">
        <f t="shared" si="183"/>
        <v>2486:</v>
      </c>
      <c r="F2490" s="378">
        <f t="shared" si="184"/>
        <v>0</v>
      </c>
      <c r="G2490" s="378" t="str">
        <f t="shared" si="185"/>
        <v/>
      </c>
      <c r="H2490" s="337"/>
    </row>
    <row r="2491" spans="1:8">
      <c r="A2491" s="136">
        <f t="shared" si="186"/>
        <v>2487</v>
      </c>
      <c r="B2491" s="136" t="str">
        <f t="shared" si="183"/>
        <v>2487:</v>
      </c>
      <c r="F2491" s="378">
        <f t="shared" si="184"/>
        <v>0</v>
      </c>
      <c r="G2491" s="378" t="str">
        <f t="shared" si="185"/>
        <v/>
      </c>
      <c r="H2491" s="337"/>
    </row>
    <row r="2492" spans="1:8">
      <c r="A2492" s="136">
        <f t="shared" si="186"/>
        <v>2488</v>
      </c>
      <c r="B2492" s="136" t="str">
        <f t="shared" ref="B2492:B2555" si="187">TEXT(A2492, "#0") &amp; ":" &amp; TRIM(H2492)</f>
        <v>2488:</v>
      </c>
      <c r="F2492" s="378">
        <f t="shared" si="184"/>
        <v>0</v>
      </c>
      <c r="G2492" s="378" t="str">
        <f t="shared" si="185"/>
        <v/>
      </c>
      <c r="H2492" s="337"/>
    </row>
    <row r="2493" spans="1:8">
      <c r="A2493" s="136">
        <f t="shared" si="186"/>
        <v>2489</v>
      </c>
      <c r="B2493" s="136" t="str">
        <f t="shared" si="187"/>
        <v>2489:</v>
      </c>
      <c r="F2493" s="378">
        <f t="shared" si="184"/>
        <v>0</v>
      </c>
      <c r="G2493" s="378" t="str">
        <f t="shared" si="185"/>
        <v/>
      </c>
      <c r="H2493" s="337"/>
    </row>
    <row r="2494" spans="1:8">
      <c r="A2494" s="136">
        <f t="shared" si="186"/>
        <v>2490</v>
      </c>
      <c r="B2494" s="136" t="str">
        <f t="shared" si="187"/>
        <v>2490:</v>
      </c>
      <c r="F2494" s="378">
        <f t="shared" si="184"/>
        <v>0</v>
      </c>
      <c r="G2494" s="378" t="str">
        <f t="shared" si="185"/>
        <v/>
      </c>
      <c r="H2494" s="337"/>
    </row>
    <row r="2495" spans="1:8">
      <c r="A2495" s="136">
        <f t="shared" si="186"/>
        <v>2491</v>
      </c>
      <c r="B2495" s="136" t="str">
        <f t="shared" si="187"/>
        <v>2491:</v>
      </c>
      <c r="F2495" s="378">
        <f t="shared" si="184"/>
        <v>0</v>
      </c>
      <c r="G2495" s="378" t="str">
        <f t="shared" si="185"/>
        <v/>
      </c>
      <c r="H2495" s="337"/>
    </row>
    <row r="2496" spans="1:8">
      <c r="A2496" s="136">
        <f t="shared" si="186"/>
        <v>2492</v>
      </c>
      <c r="B2496" s="136" t="str">
        <f t="shared" si="187"/>
        <v>2492:</v>
      </c>
      <c r="F2496" s="378">
        <f t="shared" si="184"/>
        <v>0</v>
      </c>
      <c r="G2496" s="378" t="str">
        <f t="shared" si="185"/>
        <v/>
      </c>
      <c r="H2496" s="337"/>
    </row>
    <row r="2497" spans="1:8">
      <c r="A2497" s="136">
        <f t="shared" si="186"/>
        <v>2493</v>
      </c>
      <c r="B2497" s="136" t="str">
        <f t="shared" si="187"/>
        <v>2493:</v>
      </c>
      <c r="F2497" s="378">
        <f t="shared" si="184"/>
        <v>0</v>
      </c>
      <c r="G2497" s="378" t="str">
        <f t="shared" si="185"/>
        <v/>
      </c>
      <c r="H2497" s="337"/>
    </row>
    <row r="2498" spans="1:8">
      <c r="A2498" s="136">
        <f t="shared" si="186"/>
        <v>2494</v>
      </c>
      <c r="B2498" s="136" t="str">
        <f t="shared" si="187"/>
        <v>2494:</v>
      </c>
      <c r="F2498" s="378">
        <f t="shared" si="184"/>
        <v>0</v>
      </c>
      <c r="G2498" s="378" t="str">
        <f t="shared" si="185"/>
        <v/>
      </c>
      <c r="H2498" s="337"/>
    </row>
    <row r="2499" spans="1:8">
      <c r="A2499" s="136">
        <f t="shared" si="186"/>
        <v>2495</v>
      </c>
      <c r="B2499" s="136" t="str">
        <f t="shared" si="187"/>
        <v>2495:</v>
      </c>
      <c r="F2499" s="378">
        <f t="shared" si="184"/>
        <v>0</v>
      </c>
      <c r="G2499" s="378" t="str">
        <f t="shared" si="185"/>
        <v/>
      </c>
      <c r="H2499" s="337"/>
    </row>
    <row r="2500" spans="1:8">
      <c r="A2500" s="136">
        <f t="shared" si="186"/>
        <v>2496</v>
      </c>
      <c r="B2500" s="136" t="str">
        <f t="shared" si="187"/>
        <v>2496:</v>
      </c>
      <c r="F2500" s="378">
        <f t="shared" si="184"/>
        <v>0</v>
      </c>
      <c r="G2500" s="378" t="str">
        <f t="shared" si="185"/>
        <v/>
      </c>
      <c r="H2500" s="337"/>
    </row>
    <row r="2501" spans="1:8">
      <c r="A2501" s="136">
        <f t="shared" si="186"/>
        <v>2497</v>
      </c>
      <c r="B2501" s="136" t="str">
        <f t="shared" si="187"/>
        <v>2497:</v>
      </c>
      <c r="F2501" s="378">
        <f t="shared" si="184"/>
        <v>0</v>
      </c>
      <c r="G2501" s="378" t="str">
        <f t="shared" si="185"/>
        <v/>
      </c>
      <c r="H2501" s="337"/>
    </row>
    <row r="2502" spans="1:8">
      <c r="A2502" s="136">
        <f t="shared" si="186"/>
        <v>2498</v>
      </c>
      <c r="B2502" s="136" t="str">
        <f t="shared" si="187"/>
        <v>2498:</v>
      </c>
      <c r="F2502" s="378">
        <f t="shared" si="184"/>
        <v>0</v>
      </c>
      <c r="G2502" s="378" t="str">
        <f t="shared" si="185"/>
        <v/>
      </c>
      <c r="H2502" s="337"/>
    </row>
    <row r="2503" spans="1:8">
      <c r="A2503" s="136">
        <f t="shared" si="186"/>
        <v>2499</v>
      </c>
      <c r="B2503" s="136" t="str">
        <f t="shared" si="187"/>
        <v>2499:</v>
      </c>
      <c r="F2503" s="378">
        <f t="shared" si="184"/>
        <v>0</v>
      </c>
      <c r="G2503" s="378" t="str">
        <f t="shared" si="185"/>
        <v/>
      </c>
      <c r="H2503" s="337"/>
    </row>
    <row r="2504" spans="1:8">
      <c r="A2504" s="136">
        <f t="shared" si="186"/>
        <v>2500</v>
      </c>
      <c r="B2504" s="136" t="str">
        <f t="shared" si="187"/>
        <v>2500:</v>
      </c>
      <c r="F2504" s="378">
        <f t="shared" si="184"/>
        <v>0</v>
      </c>
      <c r="G2504" s="378" t="str">
        <f t="shared" si="185"/>
        <v/>
      </c>
      <c r="H2504" s="337"/>
    </row>
    <row r="2505" spans="1:8">
      <c r="A2505" s="136">
        <f t="shared" si="186"/>
        <v>2501</v>
      </c>
      <c r="B2505" s="136" t="str">
        <f t="shared" si="187"/>
        <v>2501:</v>
      </c>
      <c r="F2505" s="378">
        <f t="shared" ref="F2505:F2568" si="188">IF(TRIM(E2505)="",0,IF(AgeAtDate=0,0,IF(E2505=0,0,IF(COUNTBLANK(E2505)=1,"",DATEDIF(E2505,AgeAtDate,"y")))))</f>
        <v>0</v>
      </c>
      <c r="G2505" s="378" t="str">
        <f t="shared" ref="G2505:G2568" si="189">IF(ISBLANK(E2505),"",IF(HSL_Format="Majors",IF(F2505 &lt; 9, "To Young", IF(F2505 &gt; 15, VLOOKUP(99,MajorsAGRev, 2,0),VLOOKUP(F2505,MajorsAGRev, 2,0))), IF(F2505 &lt; 9, "To Young", IF(F2505&gt;12, "To Old", VLOOKUP(F2505,PeanutsAGRev,2,0)))))</f>
        <v/>
      </c>
      <c r="H2505" s="337"/>
    </row>
    <row r="2506" spans="1:8">
      <c r="A2506" s="136">
        <f t="shared" si="186"/>
        <v>2502</v>
      </c>
      <c r="B2506" s="136" t="str">
        <f t="shared" si="187"/>
        <v>2502:</v>
      </c>
      <c r="F2506" s="378">
        <f t="shared" si="188"/>
        <v>0</v>
      </c>
      <c r="G2506" s="378" t="str">
        <f t="shared" si="189"/>
        <v/>
      </c>
      <c r="H2506" s="337"/>
    </row>
    <row r="2507" spans="1:8">
      <c r="A2507" s="136">
        <f t="shared" ref="A2507:A2570" si="190">A2506+1</f>
        <v>2503</v>
      </c>
      <c r="B2507" s="136" t="str">
        <f t="shared" si="187"/>
        <v>2503:</v>
      </c>
      <c r="F2507" s="378">
        <f t="shared" si="188"/>
        <v>0</v>
      </c>
      <c r="G2507" s="378" t="str">
        <f t="shared" si="189"/>
        <v/>
      </c>
      <c r="H2507" s="337"/>
    </row>
    <row r="2508" spans="1:8">
      <c r="A2508" s="136">
        <f t="shared" si="190"/>
        <v>2504</v>
      </c>
      <c r="B2508" s="136" t="str">
        <f t="shared" si="187"/>
        <v>2504:</v>
      </c>
      <c r="F2508" s="378">
        <f t="shared" si="188"/>
        <v>0</v>
      </c>
      <c r="G2508" s="378" t="str">
        <f t="shared" si="189"/>
        <v/>
      </c>
      <c r="H2508" s="337"/>
    </row>
    <row r="2509" spans="1:8">
      <c r="A2509" s="136">
        <f t="shared" si="190"/>
        <v>2505</v>
      </c>
      <c r="B2509" s="136" t="str">
        <f t="shared" si="187"/>
        <v>2505:</v>
      </c>
      <c r="F2509" s="378">
        <f t="shared" si="188"/>
        <v>0</v>
      </c>
      <c r="G2509" s="378" t="str">
        <f t="shared" si="189"/>
        <v/>
      </c>
      <c r="H2509" s="337"/>
    </row>
    <row r="2510" spans="1:8">
      <c r="A2510" s="136">
        <f t="shared" si="190"/>
        <v>2506</v>
      </c>
      <c r="B2510" s="136" t="str">
        <f t="shared" si="187"/>
        <v>2506:</v>
      </c>
      <c r="F2510" s="378">
        <f t="shared" si="188"/>
        <v>0</v>
      </c>
      <c r="G2510" s="378" t="str">
        <f t="shared" si="189"/>
        <v/>
      </c>
      <c r="H2510" s="337"/>
    </row>
    <row r="2511" spans="1:8">
      <c r="A2511" s="136">
        <f t="shared" si="190"/>
        <v>2507</v>
      </c>
      <c r="B2511" s="136" t="str">
        <f t="shared" si="187"/>
        <v>2507:</v>
      </c>
      <c r="F2511" s="378">
        <f t="shared" si="188"/>
        <v>0</v>
      </c>
      <c r="G2511" s="378" t="str">
        <f t="shared" si="189"/>
        <v/>
      </c>
      <c r="H2511" s="337"/>
    </row>
    <row r="2512" spans="1:8">
      <c r="A2512" s="136">
        <f t="shared" si="190"/>
        <v>2508</v>
      </c>
      <c r="B2512" s="136" t="str">
        <f t="shared" si="187"/>
        <v>2508:</v>
      </c>
      <c r="F2512" s="378">
        <f t="shared" si="188"/>
        <v>0</v>
      </c>
      <c r="G2512" s="378" t="str">
        <f t="shared" si="189"/>
        <v/>
      </c>
      <c r="H2512" s="337"/>
    </row>
    <row r="2513" spans="1:8">
      <c r="A2513" s="136">
        <f t="shared" si="190"/>
        <v>2509</v>
      </c>
      <c r="B2513" s="136" t="str">
        <f t="shared" si="187"/>
        <v>2509:</v>
      </c>
      <c r="F2513" s="378">
        <f t="shared" si="188"/>
        <v>0</v>
      </c>
      <c r="G2513" s="378" t="str">
        <f t="shared" si="189"/>
        <v/>
      </c>
      <c r="H2513" s="337"/>
    </row>
    <row r="2514" spans="1:8">
      <c r="A2514" s="136">
        <f t="shared" si="190"/>
        <v>2510</v>
      </c>
      <c r="B2514" s="136" t="str">
        <f t="shared" si="187"/>
        <v>2510:</v>
      </c>
      <c r="F2514" s="378">
        <f t="shared" si="188"/>
        <v>0</v>
      </c>
      <c r="G2514" s="378" t="str">
        <f t="shared" si="189"/>
        <v/>
      </c>
      <c r="H2514" s="337"/>
    </row>
    <row r="2515" spans="1:8">
      <c r="A2515" s="136">
        <f t="shared" si="190"/>
        <v>2511</v>
      </c>
      <c r="B2515" s="136" t="str">
        <f t="shared" si="187"/>
        <v>2511:</v>
      </c>
      <c r="F2515" s="378">
        <f t="shared" si="188"/>
        <v>0</v>
      </c>
      <c r="G2515" s="378" t="str">
        <f t="shared" si="189"/>
        <v/>
      </c>
      <c r="H2515" s="337"/>
    </row>
    <row r="2516" spans="1:8">
      <c r="A2516" s="136">
        <f t="shared" si="190"/>
        <v>2512</v>
      </c>
      <c r="B2516" s="136" t="str">
        <f t="shared" si="187"/>
        <v>2512:</v>
      </c>
      <c r="F2516" s="378">
        <f t="shared" si="188"/>
        <v>0</v>
      </c>
      <c r="G2516" s="378" t="str">
        <f t="shared" si="189"/>
        <v/>
      </c>
      <c r="H2516" s="337"/>
    </row>
    <row r="2517" spans="1:8">
      <c r="A2517" s="136">
        <f t="shared" si="190"/>
        <v>2513</v>
      </c>
      <c r="B2517" s="136" t="str">
        <f t="shared" si="187"/>
        <v>2513:</v>
      </c>
      <c r="F2517" s="378">
        <f t="shared" si="188"/>
        <v>0</v>
      </c>
      <c r="G2517" s="378" t="str">
        <f t="shared" si="189"/>
        <v/>
      </c>
      <c r="H2517" s="337"/>
    </row>
    <row r="2518" spans="1:8">
      <c r="A2518" s="136">
        <f t="shared" si="190"/>
        <v>2514</v>
      </c>
      <c r="B2518" s="136" t="str">
        <f t="shared" si="187"/>
        <v>2514:</v>
      </c>
      <c r="F2518" s="378">
        <f t="shared" si="188"/>
        <v>0</v>
      </c>
      <c r="G2518" s="378" t="str">
        <f t="shared" si="189"/>
        <v/>
      </c>
      <c r="H2518" s="337"/>
    </row>
    <row r="2519" spans="1:8">
      <c r="A2519" s="136">
        <f t="shared" si="190"/>
        <v>2515</v>
      </c>
      <c r="B2519" s="136" t="str">
        <f t="shared" si="187"/>
        <v>2515:</v>
      </c>
      <c r="F2519" s="378">
        <f t="shared" si="188"/>
        <v>0</v>
      </c>
      <c r="G2519" s="378" t="str">
        <f t="shared" si="189"/>
        <v/>
      </c>
      <c r="H2519" s="337"/>
    </row>
    <row r="2520" spans="1:8">
      <c r="A2520" s="136">
        <f t="shared" si="190"/>
        <v>2516</v>
      </c>
      <c r="B2520" s="136" t="str">
        <f t="shared" si="187"/>
        <v>2516:</v>
      </c>
      <c r="F2520" s="378">
        <f t="shared" si="188"/>
        <v>0</v>
      </c>
      <c r="G2520" s="378" t="str">
        <f t="shared" si="189"/>
        <v/>
      </c>
      <c r="H2520" s="337"/>
    </row>
    <row r="2521" spans="1:8">
      <c r="A2521" s="136">
        <f t="shared" si="190"/>
        <v>2517</v>
      </c>
      <c r="B2521" s="136" t="str">
        <f t="shared" si="187"/>
        <v>2517:</v>
      </c>
      <c r="F2521" s="378">
        <f t="shared" si="188"/>
        <v>0</v>
      </c>
      <c r="G2521" s="378" t="str">
        <f t="shared" si="189"/>
        <v/>
      </c>
      <c r="H2521" s="337"/>
    </row>
    <row r="2522" spans="1:8">
      <c r="A2522" s="136">
        <f t="shared" si="190"/>
        <v>2518</v>
      </c>
      <c r="B2522" s="136" t="str">
        <f t="shared" si="187"/>
        <v>2518:</v>
      </c>
      <c r="F2522" s="378">
        <f t="shared" si="188"/>
        <v>0</v>
      </c>
      <c r="G2522" s="378" t="str">
        <f t="shared" si="189"/>
        <v/>
      </c>
      <c r="H2522" s="337"/>
    </row>
    <row r="2523" spans="1:8">
      <c r="A2523" s="136">
        <f t="shared" si="190"/>
        <v>2519</v>
      </c>
      <c r="B2523" s="136" t="str">
        <f t="shared" si="187"/>
        <v>2519:</v>
      </c>
      <c r="F2523" s="378">
        <f t="shared" si="188"/>
        <v>0</v>
      </c>
      <c r="G2523" s="378" t="str">
        <f t="shared" si="189"/>
        <v/>
      </c>
      <c r="H2523" s="337"/>
    </row>
    <row r="2524" spans="1:8">
      <c r="A2524" s="136">
        <f t="shared" si="190"/>
        <v>2520</v>
      </c>
      <c r="B2524" s="136" t="str">
        <f t="shared" si="187"/>
        <v>2520:</v>
      </c>
      <c r="F2524" s="378">
        <f t="shared" si="188"/>
        <v>0</v>
      </c>
      <c r="G2524" s="378" t="str">
        <f t="shared" si="189"/>
        <v/>
      </c>
      <c r="H2524" s="337"/>
    </row>
    <row r="2525" spans="1:8">
      <c r="A2525" s="136">
        <f t="shared" si="190"/>
        <v>2521</v>
      </c>
      <c r="B2525" s="136" t="str">
        <f t="shared" si="187"/>
        <v>2521:</v>
      </c>
      <c r="F2525" s="378">
        <f t="shared" si="188"/>
        <v>0</v>
      </c>
      <c r="G2525" s="378" t="str">
        <f t="shared" si="189"/>
        <v/>
      </c>
      <c r="H2525" s="337"/>
    </row>
    <row r="2526" spans="1:8">
      <c r="A2526" s="136">
        <f t="shared" si="190"/>
        <v>2522</v>
      </c>
      <c r="B2526" s="136" t="str">
        <f t="shared" si="187"/>
        <v>2522:</v>
      </c>
      <c r="F2526" s="378">
        <f t="shared" si="188"/>
        <v>0</v>
      </c>
      <c r="G2526" s="378" t="str">
        <f t="shared" si="189"/>
        <v/>
      </c>
      <c r="H2526" s="337"/>
    </row>
    <row r="2527" spans="1:8">
      <c r="A2527" s="136">
        <f t="shared" si="190"/>
        <v>2523</v>
      </c>
      <c r="B2527" s="136" t="str">
        <f t="shared" si="187"/>
        <v>2523:</v>
      </c>
      <c r="F2527" s="378">
        <f t="shared" si="188"/>
        <v>0</v>
      </c>
      <c r="G2527" s="378" t="str">
        <f t="shared" si="189"/>
        <v/>
      </c>
      <c r="H2527" s="337"/>
    </row>
    <row r="2528" spans="1:8">
      <c r="A2528" s="136">
        <f t="shared" si="190"/>
        <v>2524</v>
      </c>
      <c r="B2528" s="136" t="str">
        <f t="shared" si="187"/>
        <v>2524:</v>
      </c>
      <c r="F2528" s="378">
        <f t="shared" si="188"/>
        <v>0</v>
      </c>
      <c r="G2528" s="378" t="str">
        <f t="shared" si="189"/>
        <v/>
      </c>
      <c r="H2528" s="337"/>
    </row>
    <row r="2529" spans="1:8">
      <c r="A2529" s="136">
        <f t="shared" si="190"/>
        <v>2525</v>
      </c>
      <c r="B2529" s="136" t="str">
        <f t="shared" si="187"/>
        <v>2525:</v>
      </c>
      <c r="F2529" s="378">
        <f t="shared" si="188"/>
        <v>0</v>
      </c>
      <c r="G2529" s="378" t="str">
        <f t="shared" si="189"/>
        <v/>
      </c>
      <c r="H2529" s="337"/>
    </row>
    <row r="2530" spans="1:8">
      <c r="A2530" s="136">
        <f t="shared" si="190"/>
        <v>2526</v>
      </c>
      <c r="B2530" s="136" t="str">
        <f t="shared" si="187"/>
        <v>2526:</v>
      </c>
      <c r="F2530" s="378">
        <f t="shared" si="188"/>
        <v>0</v>
      </c>
      <c r="G2530" s="378" t="str">
        <f t="shared" si="189"/>
        <v/>
      </c>
      <c r="H2530" s="337"/>
    </row>
    <row r="2531" spans="1:8">
      <c r="A2531" s="136">
        <f t="shared" si="190"/>
        <v>2527</v>
      </c>
      <c r="B2531" s="136" t="str">
        <f t="shared" si="187"/>
        <v>2527:</v>
      </c>
      <c r="F2531" s="378">
        <f t="shared" si="188"/>
        <v>0</v>
      </c>
      <c r="G2531" s="378" t="str">
        <f t="shared" si="189"/>
        <v/>
      </c>
      <c r="H2531" s="337"/>
    </row>
    <row r="2532" spans="1:8">
      <c r="A2532" s="136">
        <f t="shared" si="190"/>
        <v>2528</v>
      </c>
      <c r="B2532" s="136" t="str">
        <f t="shared" si="187"/>
        <v>2528:</v>
      </c>
      <c r="F2532" s="378">
        <f t="shared" si="188"/>
        <v>0</v>
      </c>
      <c r="G2532" s="378" t="str">
        <f t="shared" si="189"/>
        <v/>
      </c>
      <c r="H2532" s="337"/>
    </row>
    <row r="2533" spans="1:8">
      <c r="A2533" s="136">
        <f t="shared" si="190"/>
        <v>2529</v>
      </c>
      <c r="B2533" s="136" t="str">
        <f t="shared" si="187"/>
        <v>2529:</v>
      </c>
      <c r="F2533" s="378">
        <f t="shared" si="188"/>
        <v>0</v>
      </c>
      <c r="G2533" s="378" t="str">
        <f t="shared" si="189"/>
        <v/>
      </c>
      <c r="H2533" s="337"/>
    </row>
    <row r="2534" spans="1:8">
      <c r="A2534" s="136">
        <f t="shared" si="190"/>
        <v>2530</v>
      </c>
      <c r="B2534" s="136" t="str">
        <f t="shared" si="187"/>
        <v>2530:</v>
      </c>
      <c r="F2534" s="378">
        <f t="shared" si="188"/>
        <v>0</v>
      </c>
      <c r="G2534" s="378" t="str">
        <f t="shared" si="189"/>
        <v/>
      </c>
      <c r="H2534" s="337"/>
    </row>
    <row r="2535" spans="1:8">
      <c r="A2535" s="136">
        <f t="shared" si="190"/>
        <v>2531</v>
      </c>
      <c r="B2535" s="136" t="str">
        <f t="shared" si="187"/>
        <v>2531:</v>
      </c>
      <c r="F2535" s="378">
        <f t="shared" si="188"/>
        <v>0</v>
      </c>
      <c r="G2535" s="378" t="str">
        <f t="shared" si="189"/>
        <v/>
      </c>
      <c r="H2535" s="337"/>
    </row>
    <row r="2536" spans="1:8">
      <c r="A2536" s="136">
        <f t="shared" si="190"/>
        <v>2532</v>
      </c>
      <c r="B2536" s="136" t="str">
        <f t="shared" si="187"/>
        <v>2532:</v>
      </c>
      <c r="F2536" s="378">
        <f t="shared" si="188"/>
        <v>0</v>
      </c>
      <c r="G2536" s="378" t="str">
        <f t="shared" si="189"/>
        <v/>
      </c>
      <c r="H2536" s="337"/>
    </row>
    <row r="2537" spans="1:8">
      <c r="A2537" s="136">
        <f t="shared" si="190"/>
        <v>2533</v>
      </c>
      <c r="B2537" s="136" t="str">
        <f t="shared" si="187"/>
        <v>2533:</v>
      </c>
      <c r="F2537" s="378">
        <f t="shared" si="188"/>
        <v>0</v>
      </c>
      <c r="G2537" s="378" t="str">
        <f t="shared" si="189"/>
        <v/>
      </c>
      <c r="H2537" s="337"/>
    </row>
    <row r="2538" spans="1:8">
      <c r="A2538" s="136">
        <f t="shared" si="190"/>
        <v>2534</v>
      </c>
      <c r="B2538" s="136" t="str">
        <f t="shared" si="187"/>
        <v>2534:</v>
      </c>
      <c r="F2538" s="378">
        <f t="shared" si="188"/>
        <v>0</v>
      </c>
      <c r="G2538" s="378" t="str">
        <f t="shared" si="189"/>
        <v/>
      </c>
      <c r="H2538" s="337"/>
    </row>
    <row r="2539" spans="1:8">
      <c r="A2539" s="136">
        <f t="shared" si="190"/>
        <v>2535</v>
      </c>
      <c r="B2539" s="136" t="str">
        <f t="shared" si="187"/>
        <v>2535:</v>
      </c>
      <c r="F2539" s="378">
        <f t="shared" si="188"/>
        <v>0</v>
      </c>
      <c r="G2539" s="378" t="str">
        <f t="shared" si="189"/>
        <v/>
      </c>
      <c r="H2539" s="337"/>
    </row>
    <row r="2540" spans="1:8">
      <c r="A2540" s="136">
        <f t="shared" si="190"/>
        <v>2536</v>
      </c>
      <c r="B2540" s="136" t="str">
        <f t="shared" si="187"/>
        <v>2536:</v>
      </c>
      <c r="F2540" s="378">
        <f t="shared" si="188"/>
        <v>0</v>
      </c>
      <c r="G2540" s="378" t="str">
        <f t="shared" si="189"/>
        <v/>
      </c>
      <c r="H2540" s="337"/>
    </row>
    <row r="2541" spans="1:8">
      <c r="A2541" s="136">
        <f t="shared" si="190"/>
        <v>2537</v>
      </c>
      <c r="B2541" s="136" t="str">
        <f t="shared" si="187"/>
        <v>2537:</v>
      </c>
      <c r="F2541" s="378">
        <f t="shared" si="188"/>
        <v>0</v>
      </c>
      <c r="G2541" s="378" t="str">
        <f t="shared" si="189"/>
        <v/>
      </c>
      <c r="H2541" s="337"/>
    </row>
    <row r="2542" spans="1:8">
      <c r="A2542" s="136">
        <f t="shared" si="190"/>
        <v>2538</v>
      </c>
      <c r="B2542" s="136" t="str">
        <f t="shared" si="187"/>
        <v>2538:</v>
      </c>
      <c r="F2542" s="378">
        <f t="shared" si="188"/>
        <v>0</v>
      </c>
      <c r="G2542" s="378" t="str">
        <f t="shared" si="189"/>
        <v/>
      </c>
      <c r="H2542" s="337"/>
    </row>
    <row r="2543" spans="1:8">
      <c r="A2543" s="136">
        <f t="shared" si="190"/>
        <v>2539</v>
      </c>
      <c r="B2543" s="136" t="str">
        <f t="shared" si="187"/>
        <v>2539:</v>
      </c>
      <c r="F2543" s="378">
        <f t="shared" si="188"/>
        <v>0</v>
      </c>
      <c r="G2543" s="378" t="str">
        <f t="shared" si="189"/>
        <v/>
      </c>
      <c r="H2543" s="337"/>
    </row>
    <row r="2544" spans="1:8">
      <c r="A2544" s="136">
        <f t="shared" si="190"/>
        <v>2540</v>
      </c>
      <c r="B2544" s="136" t="str">
        <f t="shared" si="187"/>
        <v>2540:</v>
      </c>
      <c r="F2544" s="378">
        <f t="shared" si="188"/>
        <v>0</v>
      </c>
      <c r="G2544" s="378" t="str">
        <f t="shared" si="189"/>
        <v/>
      </c>
      <c r="H2544" s="337"/>
    </row>
    <row r="2545" spans="1:8">
      <c r="A2545" s="136">
        <f t="shared" si="190"/>
        <v>2541</v>
      </c>
      <c r="B2545" s="136" t="str">
        <f t="shared" si="187"/>
        <v>2541:</v>
      </c>
      <c r="F2545" s="378">
        <f t="shared" si="188"/>
        <v>0</v>
      </c>
      <c r="G2545" s="378" t="str">
        <f t="shared" si="189"/>
        <v/>
      </c>
      <c r="H2545" s="337"/>
    </row>
    <row r="2546" spans="1:8">
      <c r="A2546" s="136">
        <f t="shared" si="190"/>
        <v>2542</v>
      </c>
      <c r="B2546" s="136" t="str">
        <f t="shared" si="187"/>
        <v>2542:</v>
      </c>
      <c r="F2546" s="378">
        <f t="shared" si="188"/>
        <v>0</v>
      </c>
      <c r="G2546" s="378" t="str">
        <f t="shared" si="189"/>
        <v/>
      </c>
      <c r="H2546" s="337"/>
    </row>
    <row r="2547" spans="1:8">
      <c r="A2547" s="136">
        <f t="shared" si="190"/>
        <v>2543</v>
      </c>
      <c r="B2547" s="136" t="str">
        <f t="shared" si="187"/>
        <v>2543:</v>
      </c>
      <c r="F2547" s="378">
        <f t="shared" si="188"/>
        <v>0</v>
      </c>
      <c r="G2547" s="378" t="str">
        <f t="shared" si="189"/>
        <v/>
      </c>
      <c r="H2547" s="337"/>
    </row>
    <row r="2548" spans="1:8">
      <c r="A2548" s="136">
        <f t="shared" si="190"/>
        <v>2544</v>
      </c>
      <c r="B2548" s="136" t="str">
        <f t="shared" si="187"/>
        <v>2544:</v>
      </c>
      <c r="F2548" s="378">
        <f t="shared" si="188"/>
        <v>0</v>
      </c>
      <c r="G2548" s="378" t="str">
        <f t="shared" si="189"/>
        <v/>
      </c>
      <c r="H2548" s="337"/>
    </row>
    <row r="2549" spans="1:8">
      <c r="A2549" s="136">
        <f t="shared" si="190"/>
        <v>2545</v>
      </c>
      <c r="B2549" s="136" t="str">
        <f t="shared" si="187"/>
        <v>2545:</v>
      </c>
      <c r="F2549" s="378">
        <f t="shared" si="188"/>
        <v>0</v>
      </c>
      <c r="G2549" s="378" t="str">
        <f t="shared" si="189"/>
        <v/>
      </c>
      <c r="H2549" s="337"/>
    </row>
    <row r="2550" spans="1:8">
      <c r="A2550" s="136">
        <f t="shared" si="190"/>
        <v>2546</v>
      </c>
      <c r="B2550" s="136" t="str">
        <f t="shared" si="187"/>
        <v>2546:</v>
      </c>
      <c r="F2550" s="378">
        <f t="shared" si="188"/>
        <v>0</v>
      </c>
      <c r="G2550" s="378" t="str">
        <f t="shared" si="189"/>
        <v/>
      </c>
      <c r="H2550" s="337"/>
    </row>
    <row r="2551" spans="1:8">
      <c r="A2551" s="136">
        <f t="shared" si="190"/>
        <v>2547</v>
      </c>
      <c r="B2551" s="136" t="str">
        <f t="shared" si="187"/>
        <v>2547:</v>
      </c>
      <c r="F2551" s="378">
        <f t="shared" si="188"/>
        <v>0</v>
      </c>
      <c r="G2551" s="378" t="str">
        <f t="shared" si="189"/>
        <v/>
      </c>
      <c r="H2551" s="337"/>
    </row>
    <row r="2552" spans="1:8">
      <c r="A2552" s="136">
        <f t="shared" si="190"/>
        <v>2548</v>
      </c>
      <c r="B2552" s="136" t="str">
        <f t="shared" si="187"/>
        <v>2548:</v>
      </c>
      <c r="F2552" s="378">
        <f t="shared" si="188"/>
        <v>0</v>
      </c>
      <c r="G2552" s="378" t="str">
        <f t="shared" si="189"/>
        <v/>
      </c>
      <c r="H2552" s="337"/>
    </row>
    <row r="2553" spans="1:8">
      <c r="A2553" s="136">
        <f t="shared" si="190"/>
        <v>2549</v>
      </c>
      <c r="B2553" s="136" t="str">
        <f t="shared" si="187"/>
        <v>2549:</v>
      </c>
      <c r="F2553" s="378">
        <f t="shared" si="188"/>
        <v>0</v>
      </c>
      <c r="G2553" s="378" t="str">
        <f t="shared" si="189"/>
        <v/>
      </c>
      <c r="H2553" s="337"/>
    </row>
    <row r="2554" spans="1:8">
      <c r="A2554" s="136">
        <f t="shared" si="190"/>
        <v>2550</v>
      </c>
      <c r="B2554" s="136" t="str">
        <f t="shared" si="187"/>
        <v>2550:</v>
      </c>
      <c r="F2554" s="378">
        <f t="shared" si="188"/>
        <v>0</v>
      </c>
      <c r="G2554" s="378" t="str">
        <f t="shared" si="189"/>
        <v/>
      </c>
      <c r="H2554" s="337"/>
    </row>
    <row r="2555" spans="1:8">
      <c r="A2555" s="136">
        <f t="shared" si="190"/>
        <v>2551</v>
      </c>
      <c r="B2555" s="136" t="str">
        <f t="shared" si="187"/>
        <v>2551:</v>
      </c>
      <c r="F2555" s="378">
        <f t="shared" si="188"/>
        <v>0</v>
      </c>
      <c r="G2555" s="378" t="str">
        <f t="shared" si="189"/>
        <v/>
      </c>
      <c r="H2555" s="337"/>
    </row>
    <row r="2556" spans="1:8">
      <c r="A2556" s="136">
        <f t="shared" si="190"/>
        <v>2552</v>
      </c>
      <c r="B2556" s="136" t="str">
        <f t="shared" ref="B2556:B2619" si="191">TEXT(A2556, "#0") &amp; ":" &amp; TRIM(H2556)</f>
        <v>2552:</v>
      </c>
      <c r="F2556" s="378">
        <f t="shared" si="188"/>
        <v>0</v>
      </c>
      <c r="G2556" s="378" t="str">
        <f t="shared" si="189"/>
        <v/>
      </c>
      <c r="H2556" s="337"/>
    </row>
    <row r="2557" spans="1:8">
      <c r="A2557" s="136">
        <f t="shared" si="190"/>
        <v>2553</v>
      </c>
      <c r="B2557" s="136" t="str">
        <f t="shared" si="191"/>
        <v>2553:</v>
      </c>
      <c r="F2557" s="378">
        <f t="shared" si="188"/>
        <v>0</v>
      </c>
      <c r="G2557" s="378" t="str">
        <f t="shared" si="189"/>
        <v/>
      </c>
      <c r="H2557" s="337"/>
    </row>
    <row r="2558" spans="1:8">
      <c r="A2558" s="136">
        <f t="shared" si="190"/>
        <v>2554</v>
      </c>
      <c r="B2558" s="136" t="str">
        <f t="shared" si="191"/>
        <v>2554:</v>
      </c>
      <c r="F2558" s="378">
        <f t="shared" si="188"/>
        <v>0</v>
      </c>
      <c r="G2558" s="378" t="str">
        <f t="shared" si="189"/>
        <v/>
      </c>
      <c r="H2558" s="337"/>
    </row>
    <row r="2559" spans="1:8">
      <c r="A2559" s="136">
        <f t="shared" si="190"/>
        <v>2555</v>
      </c>
      <c r="B2559" s="136" t="str">
        <f t="shared" si="191"/>
        <v>2555:</v>
      </c>
      <c r="F2559" s="378">
        <f t="shared" si="188"/>
        <v>0</v>
      </c>
      <c r="G2559" s="378" t="str">
        <f t="shared" si="189"/>
        <v/>
      </c>
      <c r="H2559" s="337"/>
    </row>
    <row r="2560" spans="1:8">
      <c r="A2560" s="136">
        <f t="shared" si="190"/>
        <v>2556</v>
      </c>
      <c r="B2560" s="136" t="str">
        <f t="shared" si="191"/>
        <v>2556:</v>
      </c>
      <c r="F2560" s="378">
        <f t="shared" si="188"/>
        <v>0</v>
      </c>
      <c r="G2560" s="378" t="str">
        <f t="shared" si="189"/>
        <v/>
      </c>
      <c r="H2560" s="337"/>
    </row>
    <row r="2561" spans="1:12">
      <c r="A2561" s="136">
        <f t="shared" si="190"/>
        <v>2557</v>
      </c>
      <c r="B2561" s="136" t="str">
        <f t="shared" si="191"/>
        <v>2557:</v>
      </c>
      <c r="F2561" s="378">
        <f t="shared" si="188"/>
        <v>0</v>
      </c>
      <c r="G2561" s="378" t="str">
        <f t="shared" si="189"/>
        <v/>
      </c>
      <c r="H2561" s="337"/>
      <c r="J2561"/>
      <c r="K2561"/>
      <c r="L2561"/>
    </row>
    <row r="2562" spans="1:12">
      <c r="A2562" s="136">
        <f t="shared" si="190"/>
        <v>2558</v>
      </c>
      <c r="B2562" s="136" t="str">
        <f t="shared" si="191"/>
        <v>2558:</v>
      </c>
      <c r="F2562" s="378">
        <f t="shared" si="188"/>
        <v>0</v>
      </c>
      <c r="G2562" s="378" t="str">
        <f t="shared" si="189"/>
        <v/>
      </c>
      <c r="H2562" s="337"/>
      <c r="J2562"/>
      <c r="K2562"/>
      <c r="L2562"/>
    </row>
    <row r="2563" spans="1:12">
      <c r="A2563" s="136">
        <f t="shared" si="190"/>
        <v>2559</v>
      </c>
      <c r="B2563" s="136" t="str">
        <f t="shared" si="191"/>
        <v>2559:</v>
      </c>
      <c r="F2563" s="378">
        <f t="shared" si="188"/>
        <v>0</v>
      </c>
      <c r="G2563" s="378" t="str">
        <f t="shared" si="189"/>
        <v/>
      </c>
      <c r="H2563" s="337"/>
      <c r="J2563"/>
      <c r="K2563"/>
      <c r="L2563"/>
    </row>
    <row r="2564" spans="1:12">
      <c r="A2564" s="136">
        <f t="shared" si="190"/>
        <v>2560</v>
      </c>
      <c r="B2564" s="136" t="str">
        <f t="shared" si="191"/>
        <v>2560:</v>
      </c>
      <c r="F2564" s="378">
        <f t="shared" si="188"/>
        <v>0</v>
      </c>
      <c r="G2564" s="378" t="str">
        <f t="shared" si="189"/>
        <v/>
      </c>
      <c r="H2564" s="337"/>
      <c r="J2564"/>
      <c r="K2564"/>
      <c r="L2564"/>
    </row>
    <row r="2565" spans="1:12">
      <c r="A2565" s="136">
        <f t="shared" si="190"/>
        <v>2561</v>
      </c>
      <c r="B2565" s="136" t="str">
        <f t="shared" si="191"/>
        <v>2561:</v>
      </c>
      <c r="F2565" s="378">
        <f t="shared" si="188"/>
        <v>0</v>
      </c>
      <c r="G2565" s="378" t="str">
        <f t="shared" si="189"/>
        <v/>
      </c>
      <c r="H2565" s="337"/>
      <c r="J2565"/>
      <c r="K2565"/>
      <c r="L2565"/>
    </row>
    <row r="2566" spans="1:12">
      <c r="A2566" s="136">
        <f t="shared" si="190"/>
        <v>2562</v>
      </c>
      <c r="B2566" s="136" t="str">
        <f t="shared" si="191"/>
        <v>2562:</v>
      </c>
      <c r="F2566" s="378">
        <f t="shared" si="188"/>
        <v>0</v>
      </c>
      <c r="G2566" s="378" t="str">
        <f t="shared" si="189"/>
        <v/>
      </c>
      <c r="H2566" s="337"/>
      <c r="J2566"/>
      <c r="K2566"/>
      <c r="L2566"/>
    </row>
    <row r="2567" spans="1:12">
      <c r="A2567" s="136">
        <f t="shared" si="190"/>
        <v>2563</v>
      </c>
      <c r="B2567" s="136" t="str">
        <f t="shared" si="191"/>
        <v>2563:</v>
      </c>
      <c r="F2567" s="378">
        <f t="shared" si="188"/>
        <v>0</v>
      </c>
      <c r="G2567" s="378" t="str">
        <f t="shared" si="189"/>
        <v/>
      </c>
      <c r="H2567" s="337"/>
      <c r="J2567"/>
      <c r="K2567"/>
      <c r="L2567"/>
    </row>
    <row r="2568" spans="1:12">
      <c r="A2568" s="136">
        <f t="shared" si="190"/>
        <v>2564</v>
      </c>
      <c r="B2568" s="136" t="str">
        <f t="shared" si="191"/>
        <v>2564:</v>
      </c>
      <c r="F2568" s="378">
        <f t="shared" si="188"/>
        <v>0</v>
      </c>
      <c r="G2568" s="378" t="str">
        <f t="shared" si="189"/>
        <v/>
      </c>
      <c r="H2568" s="337"/>
      <c r="J2568"/>
      <c r="K2568"/>
      <c r="L2568"/>
    </row>
    <row r="2569" spans="1:12">
      <c r="A2569" s="136">
        <f t="shared" si="190"/>
        <v>2565</v>
      </c>
      <c r="B2569" s="136" t="str">
        <f t="shared" si="191"/>
        <v>2565:</v>
      </c>
      <c r="F2569" s="378">
        <f t="shared" ref="F2569:F2632" si="192">IF(TRIM(E2569)="",0,IF(AgeAtDate=0,0,IF(E2569=0,0,IF(COUNTBLANK(E2569)=1,"",DATEDIF(E2569,AgeAtDate,"y")))))</f>
        <v>0</v>
      </c>
      <c r="G2569" s="378" t="str">
        <f t="shared" ref="G2569:G2632" si="193">IF(ISBLANK(E2569),"",IF(HSL_Format="Majors",IF(F2569 &lt; 9, "To Young", IF(F2569 &gt; 15, VLOOKUP(99,MajorsAGRev, 2,0),VLOOKUP(F2569,MajorsAGRev, 2,0))), IF(F2569 &lt; 9, "To Young", IF(F2569&gt;12, "To Old", VLOOKUP(F2569,PeanutsAGRev,2,0)))))</f>
        <v/>
      </c>
      <c r="H2569" s="337"/>
      <c r="J2569"/>
      <c r="K2569"/>
      <c r="L2569"/>
    </row>
    <row r="2570" spans="1:12">
      <c r="A2570" s="136">
        <f t="shared" si="190"/>
        <v>2566</v>
      </c>
      <c r="B2570" s="136" t="str">
        <f t="shared" si="191"/>
        <v>2566:</v>
      </c>
      <c r="F2570" s="378">
        <f t="shared" si="192"/>
        <v>0</v>
      </c>
      <c r="G2570" s="378" t="str">
        <f t="shared" si="193"/>
        <v/>
      </c>
      <c r="H2570" s="337"/>
      <c r="J2570"/>
      <c r="K2570"/>
      <c r="L2570"/>
    </row>
    <row r="2571" spans="1:12">
      <c r="A2571" s="136">
        <f t="shared" ref="A2571:A2634" si="194">A2570+1</f>
        <v>2567</v>
      </c>
      <c r="B2571" s="136" t="str">
        <f t="shared" si="191"/>
        <v>2567:</v>
      </c>
      <c r="F2571" s="378">
        <f t="shared" si="192"/>
        <v>0</v>
      </c>
      <c r="G2571" s="378" t="str">
        <f t="shared" si="193"/>
        <v/>
      </c>
      <c r="H2571" s="337"/>
      <c r="J2571"/>
      <c r="K2571"/>
      <c r="L2571"/>
    </row>
    <row r="2572" spans="1:12">
      <c r="A2572" s="136">
        <f t="shared" si="194"/>
        <v>2568</v>
      </c>
      <c r="B2572" s="136" t="str">
        <f t="shared" si="191"/>
        <v>2568:</v>
      </c>
      <c r="F2572" s="378">
        <f t="shared" si="192"/>
        <v>0</v>
      </c>
      <c r="G2572" s="378" t="str">
        <f t="shared" si="193"/>
        <v/>
      </c>
      <c r="H2572" s="337"/>
      <c r="J2572"/>
      <c r="K2572"/>
      <c r="L2572"/>
    </row>
    <row r="2573" spans="1:12">
      <c r="A2573" s="136">
        <f t="shared" si="194"/>
        <v>2569</v>
      </c>
      <c r="B2573" s="136" t="str">
        <f t="shared" si="191"/>
        <v>2569:</v>
      </c>
      <c r="F2573" s="378">
        <f t="shared" si="192"/>
        <v>0</v>
      </c>
      <c r="G2573" s="378" t="str">
        <f t="shared" si="193"/>
        <v/>
      </c>
      <c r="H2573" s="337"/>
      <c r="J2573"/>
      <c r="K2573"/>
      <c r="L2573"/>
    </row>
    <row r="2574" spans="1:12">
      <c r="A2574" s="136">
        <f t="shared" si="194"/>
        <v>2570</v>
      </c>
      <c r="B2574" s="136" t="str">
        <f t="shared" si="191"/>
        <v>2570:</v>
      </c>
      <c r="F2574" s="378">
        <f t="shared" si="192"/>
        <v>0</v>
      </c>
      <c r="G2574" s="378" t="str">
        <f t="shared" si="193"/>
        <v/>
      </c>
      <c r="H2574" s="337"/>
      <c r="J2574"/>
      <c r="K2574"/>
      <c r="L2574"/>
    </row>
    <row r="2575" spans="1:12">
      <c r="A2575" s="136">
        <f t="shared" si="194"/>
        <v>2571</v>
      </c>
      <c r="B2575" s="136" t="str">
        <f t="shared" si="191"/>
        <v>2571:</v>
      </c>
      <c r="F2575" s="378">
        <f t="shared" si="192"/>
        <v>0</v>
      </c>
      <c r="G2575" s="378" t="str">
        <f t="shared" si="193"/>
        <v/>
      </c>
      <c r="H2575" s="337"/>
      <c r="J2575"/>
      <c r="K2575"/>
      <c r="L2575"/>
    </row>
    <row r="2576" spans="1:12">
      <c r="A2576" s="136">
        <f t="shared" si="194"/>
        <v>2572</v>
      </c>
      <c r="B2576" s="136" t="str">
        <f t="shared" si="191"/>
        <v>2572:</v>
      </c>
      <c r="F2576" s="378">
        <f t="shared" si="192"/>
        <v>0</v>
      </c>
      <c r="G2576" s="378" t="str">
        <f t="shared" si="193"/>
        <v/>
      </c>
      <c r="H2576" s="337"/>
      <c r="J2576"/>
      <c r="K2576"/>
      <c r="L2576"/>
    </row>
    <row r="2577" spans="1:12">
      <c r="A2577" s="136">
        <f t="shared" si="194"/>
        <v>2573</v>
      </c>
      <c r="B2577" s="136" t="str">
        <f t="shared" si="191"/>
        <v>2573:</v>
      </c>
      <c r="F2577" s="378">
        <f t="shared" si="192"/>
        <v>0</v>
      </c>
      <c r="G2577" s="378" t="str">
        <f t="shared" si="193"/>
        <v/>
      </c>
      <c r="H2577" s="337"/>
      <c r="J2577"/>
      <c r="K2577"/>
      <c r="L2577"/>
    </row>
    <row r="2578" spans="1:12">
      <c r="A2578" s="136">
        <f t="shared" si="194"/>
        <v>2574</v>
      </c>
      <c r="B2578" s="136" t="str">
        <f t="shared" si="191"/>
        <v>2574:</v>
      </c>
      <c r="F2578" s="378">
        <f t="shared" si="192"/>
        <v>0</v>
      </c>
      <c r="G2578" s="378" t="str">
        <f t="shared" si="193"/>
        <v/>
      </c>
      <c r="H2578" s="337"/>
      <c r="J2578"/>
      <c r="K2578"/>
      <c r="L2578"/>
    </row>
    <row r="2579" spans="1:12">
      <c r="A2579" s="136">
        <f t="shared" si="194"/>
        <v>2575</v>
      </c>
      <c r="B2579" s="136" t="str">
        <f t="shared" si="191"/>
        <v>2575:</v>
      </c>
      <c r="F2579" s="378">
        <f t="shared" si="192"/>
        <v>0</v>
      </c>
      <c r="G2579" s="378" t="str">
        <f t="shared" si="193"/>
        <v/>
      </c>
      <c r="H2579" s="337"/>
      <c r="J2579"/>
      <c r="K2579"/>
      <c r="L2579"/>
    </row>
    <row r="2580" spans="1:12">
      <c r="A2580" s="136">
        <f t="shared" si="194"/>
        <v>2576</v>
      </c>
      <c r="B2580" s="136" t="str">
        <f t="shared" si="191"/>
        <v>2576:</v>
      </c>
      <c r="F2580" s="378">
        <f t="shared" si="192"/>
        <v>0</v>
      </c>
      <c r="G2580" s="378" t="str">
        <f t="shared" si="193"/>
        <v/>
      </c>
      <c r="H2580" s="337"/>
      <c r="J2580"/>
      <c r="K2580"/>
      <c r="L2580"/>
    </row>
    <row r="2581" spans="1:12">
      <c r="A2581" s="136">
        <f t="shared" si="194"/>
        <v>2577</v>
      </c>
      <c r="B2581" s="136" t="str">
        <f t="shared" si="191"/>
        <v>2577:</v>
      </c>
      <c r="F2581" s="378">
        <f t="shared" si="192"/>
        <v>0</v>
      </c>
      <c r="G2581" s="378" t="str">
        <f t="shared" si="193"/>
        <v/>
      </c>
      <c r="H2581" s="337"/>
      <c r="J2581"/>
      <c r="K2581"/>
      <c r="L2581"/>
    </row>
    <row r="2582" spans="1:12">
      <c r="A2582" s="136">
        <f t="shared" si="194"/>
        <v>2578</v>
      </c>
      <c r="B2582" s="136" t="str">
        <f t="shared" si="191"/>
        <v>2578:</v>
      </c>
      <c r="F2582" s="378">
        <f t="shared" si="192"/>
        <v>0</v>
      </c>
      <c r="G2582" s="378" t="str">
        <f t="shared" si="193"/>
        <v/>
      </c>
      <c r="H2582" s="337"/>
      <c r="J2582"/>
      <c r="K2582"/>
      <c r="L2582"/>
    </row>
    <row r="2583" spans="1:12">
      <c r="A2583" s="136">
        <f t="shared" si="194"/>
        <v>2579</v>
      </c>
      <c r="B2583" s="136" t="str">
        <f t="shared" si="191"/>
        <v>2579:</v>
      </c>
      <c r="F2583" s="378">
        <f t="shared" si="192"/>
        <v>0</v>
      </c>
      <c r="G2583" s="378" t="str">
        <f t="shared" si="193"/>
        <v/>
      </c>
      <c r="H2583" s="337"/>
      <c r="J2583"/>
      <c r="K2583"/>
      <c r="L2583"/>
    </row>
    <row r="2584" spans="1:12">
      <c r="A2584" s="136">
        <f t="shared" si="194"/>
        <v>2580</v>
      </c>
      <c r="B2584" s="136" t="str">
        <f t="shared" si="191"/>
        <v>2580:</v>
      </c>
      <c r="F2584" s="378">
        <f t="shared" si="192"/>
        <v>0</v>
      </c>
      <c r="G2584" s="378" t="str">
        <f t="shared" si="193"/>
        <v/>
      </c>
      <c r="H2584" s="337"/>
      <c r="J2584"/>
      <c r="K2584"/>
      <c r="L2584"/>
    </row>
    <row r="2585" spans="1:12">
      <c r="A2585" s="136">
        <f t="shared" si="194"/>
        <v>2581</v>
      </c>
      <c r="B2585" s="136" t="str">
        <f t="shared" si="191"/>
        <v>2581:</v>
      </c>
      <c r="F2585" s="378">
        <f t="shared" si="192"/>
        <v>0</v>
      </c>
      <c r="G2585" s="378" t="str">
        <f t="shared" si="193"/>
        <v/>
      </c>
      <c r="H2585" s="337"/>
      <c r="J2585"/>
      <c r="K2585"/>
      <c r="L2585"/>
    </row>
    <row r="2586" spans="1:12">
      <c r="A2586" s="136">
        <f t="shared" si="194"/>
        <v>2582</v>
      </c>
      <c r="B2586" s="136" t="str">
        <f t="shared" si="191"/>
        <v>2582:</v>
      </c>
      <c r="F2586" s="378">
        <f t="shared" si="192"/>
        <v>0</v>
      </c>
      <c r="G2586" s="378" t="str">
        <f t="shared" si="193"/>
        <v/>
      </c>
      <c r="H2586" s="337"/>
      <c r="J2586"/>
      <c r="K2586"/>
      <c r="L2586"/>
    </row>
    <row r="2587" spans="1:12">
      <c r="A2587" s="136">
        <f t="shared" si="194"/>
        <v>2583</v>
      </c>
      <c r="B2587" s="136" t="str">
        <f t="shared" si="191"/>
        <v>2583:</v>
      </c>
      <c r="F2587" s="378">
        <f t="shared" si="192"/>
        <v>0</v>
      </c>
      <c r="G2587" s="378" t="str">
        <f t="shared" si="193"/>
        <v/>
      </c>
      <c r="H2587" s="337"/>
      <c r="J2587"/>
      <c r="K2587"/>
      <c r="L2587"/>
    </row>
    <row r="2588" spans="1:12">
      <c r="A2588" s="136">
        <f t="shared" si="194"/>
        <v>2584</v>
      </c>
      <c r="B2588" s="136" t="str">
        <f t="shared" si="191"/>
        <v>2584:</v>
      </c>
      <c r="F2588" s="378">
        <f t="shared" si="192"/>
        <v>0</v>
      </c>
      <c r="G2588" s="378" t="str">
        <f t="shared" si="193"/>
        <v/>
      </c>
      <c r="H2588" s="337"/>
      <c r="J2588"/>
      <c r="K2588"/>
      <c r="L2588"/>
    </row>
    <row r="2589" spans="1:12">
      <c r="A2589" s="136">
        <f t="shared" si="194"/>
        <v>2585</v>
      </c>
      <c r="B2589" s="136" t="str">
        <f t="shared" si="191"/>
        <v>2585:</v>
      </c>
      <c r="F2589" s="378">
        <f t="shared" si="192"/>
        <v>0</v>
      </c>
      <c r="G2589" s="378" t="str">
        <f t="shared" si="193"/>
        <v/>
      </c>
      <c r="H2589" s="337"/>
      <c r="J2589"/>
      <c r="K2589"/>
      <c r="L2589"/>
    </row>
    <row r="2590" spans="1:12">
      <c r="A2590" s="136">
        <f t="shared" si="194"/>
        <v>2586</v>
      </c>
      <c r="B2590" s="136" t="str">
        <f t="shared" si="191"/>
        <v>2586:</v>
      </c>
      <c r="F2590" s="378">
        <f t="shared" si="192"/>
        <v>0</v>
      </c>
      <c r="G2590" s="378" t="str">
        <f t="shared" si="193"/>
        <v/>
      </c>
      <c r="H2590" s="337"/>
      <c r="J2590"/>
      <c r="K2590"/>
      <c r="L2590"/>
    </row>
    <row r="2591" spans="1:12">
      <c r="A2591" s="136">
        <f t="shared" si="194"/>
        <v>2587</v>
      </c>
      <c r="B2591" s="136" t="str">
        <f t="shared" si="191"/>
        <v>2587:</v>
      </c>
      <c r="F2591" s="378">
        <f t="shared" si="192"/>
        <v>0</v>
      </c>
      <c r="G2591" s="378" t="str">
        <f t="shared" si="193"/>
        <v/>
      </c>
      <c r="H2591" s="337"/>
      <c r="J2591"/>
      <c r="K2591"/>
      <c r="L2591"/>
    </row>
    <row r="2592" spans="1:12">
      <c r="A2592" s="136">
        <f t="shared" si="194"/>
        <v>2588</v>
      </c>
      <c r="B2592" s="136" t="str">
        <f t="shared" si="191"/>
        <v>2588:</v>
      </c>
      <c r="F2592" s="378">
        <f t="shared" si="192"/>
        <v>0</v>
      </c>
      <c r="G2592" s="378" t="str">
        <f t="shared" si="193"/>
        <v/>
      </c>
      <c r="H2592" s="337"/>
      <c r="J2592"/>
      <c r="K2592"/>
      <c r="L2592"/>
    </row>
    <row r="2593" spans="1:12">
      <c r="A2593" s="136">
        <f t="shared" si="194"/>
        <v>2589</v>
      </c>
      <c r="B2593" s="136" t="str">
        <f t="shared" si="191"/>
        <v>2589:</v>
      </c>
      <c r="F2593" s="378">
        <f t="shared" si="192"/>
        <v>0</v>
      </c>
      <c r="G2593" s="378" t="str">
        <f t="shared" si="193"/>
        <v/>
      </c>
      <c r="H2593" s="337"/>
      <c r="J2593"/>
      <c r="K2593"/>
      <c r="L2593"/>
    </row>
    <row r="2594" spans="1:12">
      <c r="A2594" s="136">
        <f t="shared" si="194"/>
        <v>2590</v>
      </c>
      <c r="B2594" s="136" t="str">
        <f t="shared" si="191"/>
        <v>2590:</v>
      </c>
      <c r="F2594" s="378">
        <f t="shared" si="192"/>
        <v>0</v>
      </c>
      <c r="G2594" s="378" t="str">
        <f t="shared" si="193"/>
        <v/>
      </c>
      <c r="H2594" s="337"/>
      <c r="J2594"/>
      <c r="K2594"/>
      <c r="L2594"/>
    </row>
    <row r="2595" spans="1:12">
      <c r="A2595" s="136">
        <f t="shared" si="194"/>
        <v>2591</v>
      </c>
      <c r="B2595" s="136" t="str">
        <f t="shared" si="191"/>
        <v>2591:</v>
      </c>
      <c r="F2595" s="378">
        <f t="shared" si="192"/>
        <v>0</v>
      </c>
      <c r="G2595" s="378" t="str">
        <f t="shared" si="193"/>
        <v/>
      </c>
      <c r="H2595" s="337"/>
      <c r="J2595"/>
      <c r="K2595"/>
      <c r="L2595"/>
    </row>
    <row r="2596" spans="1:12">
      <c r="A2596" s="136">
        <f t="shared" si="194"/>
        <v>2592</v>
      </c>
      <c r="B2596" s="136" t="str">
        <f t="shared" si="191"/>
        <v>2592:</v>
      </c>
      <c r="F2596" s="378">
        <f t="shared" si="192"/>
        <v>0</v>
      </c>
      <c r="G2596" s="378" t="str">
        <f t="shared" si="193"/>
        <v/>
      </c>
      <c r="H2596" s="337"/>
      <c r="J2596"/>
      <c r="K2596"/>
      <c r="L2596"/>
    </row>
    <row r="2597" spans="1:12">
      <c r="A2597" s="136">
        <f t="shared" si="194"/>
        <v>2593</v>
      </c>
      <c r="B2597" s="136" t="str">
        <f t="shared" si="191"/>
        <v>2593:</v>
      </c>
      <c r="F2597" s="378">
        <f t="shared" si="192"/>
        <v>0</v>
      </c>
      <c r="G2597" s="378" t="str">
        <f t="shared" si="193"/>
        <v/>
      </c>
      <c r="H2597" s="337"/>
      <c r="J2597"/>
      <c r="K2597"/>
      <c r="L2597"/>
    </row>
    <row r="2598" spans="1:12">
      <c r="A2598" s="136">
        <f t="shared" si="194"/>
        <v>2594</v>
      </c>
      <c r="B2598" s="136" t="str">
        <f t="shared" si="191"/>
        <v>2594:</v>
      </c>
      <c r="F2598" s="378">
        <f t="shared" si="192"/>
        <v>0</v>
      </c>
      <c r="G2598" s="378" t="str">
        <f t="shared" si="193"/>
        <v/>
      </c>
      <c r="H2598" s="337"/>
      <c r="J2598"/>
      <c r="K2598"/>
      <c r="L2598"/>
    </row>
    <row r="2599" spans="1:12">
      <c r="A2599" s="136">
        <f t="shared" si="194"/>
        <v>2595</v>
      </c>
      <c r="B2599" s="136" t="str">
        <f t="shared" si="191"/>
        <v>2595:</v>
      </c>
      <c r="F2599" s="378">
        <f t="shared" si="192"/>
        <v>0</v>
      </c>
      <c r="G2599" s="378" t="str">
        <f t="shared" si="193"/>
        <v/>
      </c>
      <c r="H2599" s="337"/>
      <c r="J2599"/>
      <c r="K2599"/>
      <c r="L2599"/>
    </row>
    <row r="2600" spans="1:12">
      <c r="A2600" s="136">
        <f t="shared" si="194"/>
        <v>2596</v>
      </c>
      <c r="B2600" s="136" t="str">
        <f t="shared" si="191"/>
        <v>2596:</v>
      </c>
      <c r="F2600" s="378">
        <f t="shared" si="192"/>
        <v>0</v>
      </c>
      <c r="G2600" s="378" t="str">
        <f t="shared" si="193"/>
        <v/>
      </c>
      <c r="H2600" s="337"/>
      <c r="J2600"/>
      <c r="K2600"/>
      <c r="L2600"/>
    </row>
    <row r="2601" spans="1:12">
      <c r="A2601" s="136">
        <f t="shared" si="194"/>
        <v>2597</v>
      </c>
      <c r="B2601" s="136" t="str">
        <f t="shared" si="191"/>
        <v>2597:</v>
      </c>
      <c r="F2601" s="378">
        <f t="shared" si="192"/>
        <v>0</v>
      </c>
      <c r="G2601" s="378" t="str">
        <f t="shared" si="193"/>
        <v/>
      </c>
      <c r="H2601" s="337"/>
      <c r="J2601"/>
      <c r="K2601"/>
      <c r="L2601"/>
    </row>
    <row r="2602" spans="1:12">
      <c r="A2602" s="136">
        <f t="shared" si="194"/>
        <v>2598</v>
      </c>
      <c r="B2602" s="136" t="str">
        <f t="shared" si="191"/>
        <v>2598:</v>
      </c>
      <c r="F2602" s="378">
        <f t="shared" si="192"/>
        <v>0</v>
      </c>
      <c r="G2602" s="378" t="str">
        <f t="shared" si="193"/>
        <v/>
      </c>
      <c r="H2602" s="337"/>
      <c r="J2602"/>
      <c r="K2602"/>
      <c r="L2602"/>
    </row>
    <row r="2603" spans="1:12">
      <c r="A2603" s="136">
        <f t="shared" si="194"/>
        <v>2599</v>
      </c>
      <c r="B2603" s="136" t="str">
        <f t="shared" si="191"/>
        <v>2599:</v>
      </c>
      <c r="F2603" s="378">
        <f t="shared" si="192"/>
        <v>0</v>
      </c>
      <c r="G2603" s="378" t="str">
        <f t="shared" si="193"/>
        <v/>
      </c>
      <c r="H2603" s="337"/>
      <c r="J2603"/>
      <c r="K2603"/>
      <c r="L2603"/>
    </row>
    <row r="2604" spans="1:12">
      <c r="A2604" s="136">
        <f t="shared" si="194"/>
        <v>2600</v>
      </c>
      <c r="B2604" s="136" t="str">
        <f t="shared" si="191"/>
        <v>2600:</v>
      </c>
      <c r="F2604" s="378">
        <f t="shared" si="192"/>
        <v>0</v>
      </c>
      <c r="G2604" s="378" t="str">
        <f t="shared" si="193"/>
        <v/>
      </c>
      <c r="H2604" s="337"/>
      <c r="J2604"/>
      <c r="K2604"/>
      <c r="L2604"/>
    </row>
    <row r="2605" spans="1:12">
      <c r="A2605" s="136">
        <f t="shared" si="194"/>
        <v>2601</v>
      </c>
      <c r="B2605" s="136" t="str">
        <f t="shared" si="191"/>
        <v>2601:</v>
      </c>
      <c r="F2605" s="378">
        <f t="shared" si="192"/>
        <v>0</v>
      </c>
      <c r="G2605" s="378" t="str">
        <f t="shared" si="193"/>
        <v/>
      </c>
      <c r="H2605" s="337"/>
      <c r="J2605"/>
      <c r="K2605"/>
      <c r="L2605"/>
    </row>
    <row r="2606" spans="1:12">
      <c r="A2606" s="136">
        <f t="shared" si="194"/>
        <v>2602</v>
      </c>
      <c r="B2606" s="136" t="str">
        <f t="shared" si="191"/>
        <v>2602:</v>
      </c>
      <c r="F2606" s="378">
        <f t="shared" si="192"/>
        <v>0</v>
      </c>
      <c r="G2606" s="378" t="str">
        <f t="shared" si="193"/>
        <v/>
      </c>
      <c r="H2606" s="337"/>
      <c r="J2606"/>
      <c r="K2606"/>
      <c r="L2606"/>
    </row>
    <row r="2607" spans="1:12">
      <c r="A2607" s="136">
        <f t="shared" si="194"/>
        <v>2603</v>
      </c>
      <c r="B2607" s="136" t="str">
        <f t="shared" si="191"/>
        <v>2603:</v>
      </c>
      <c r="F2607" s="378">
        <f t="shared" si="192"/>
        <v>0</v>
      </c>
      <c r="G2607" s="378" t="str">
        <f t="shared" si="193"/>
        <v/>
      </c>
      <c r="H2607" s="337"/>
      <c r="J2607"/>
      <c r="K2607"/>
      <c r="L2607"/>
    </row>
    <row r="2608" spans="1:12">
      <c r="A2608" s="136">
        <f t="shared" si="194"/>
        <v>2604</v>
      </c>
      <c r="B2608" s="136" t="str">
        <f t="shared" si="191"/>
        <v>2604:</v>
      </c>
      <c r="F2608" s="378">
        <f t="shared" si="192"/>
        <v>0</v>
      </c>
      <c r="G2608" s="378" t="str">
        <f t="shared" si="193"/>
        <v/>
      </c>
      <c r="H2608" s="337"/>
      <c r="J2608"/>
      <c r="K2608"/>
      <c r="L2608"/>
    </row>
    <row r="2609" spans="1:12">
      <c r="A2609" s="136">
        <f t="shared" si="194"/>
        <v>2605</v>
      </c>
      <c r="B2609" s="136" t="str">
        <f t="shared" si="191"/>
        <v>2605:</v>
      </c>
      <c r="F2609" s="378">
        <f t="shared" si="192"/>
        <v>0</v>
      </c>
      <c r="G2609" s="378" t="str">
        <f t="shared" si="193"/>
        <v/>
      </c>
      <c r="H2609" s="337"/>
      <c r="J2609"/>
      <c r="K2609"/>
      <c r="L2609"/>
    </row>
    <row r="2610" spans="1:12">
      <c r="A2610" s="136">
        <f t="shared" si="194"/>
        <v>2606</v>
      </c>
      <c r="B2610" s="136" t="str">
        <f t="shared" si="191"/>
        <v>2606:</v>
      </c>
      <c r="F2610" s="378">
        <f t="shared" si="192"/>
        <v>0</v>
      </c>
      <c r="G2610" s="378" t="str">
        <f t="shared" si="193"/>
        <v/>
      </c>
      <c r="H2610" s="337"/>
      <c r="J2610"/>
      <c r="K2610"/>
      <c r="L2610"/>
    </row>
    <row r="2611" spans="1:12">
      <c r="A2611" s="136">
        <f t="shared" si="194"/>
        <v>2607</v>
      </c>
      <c r="B2611" s="136" t="str">
        <f t="shared" si="191"/>
        <v>2607:</v>
      </c>
      <c r="F2611" s="378">
        <f t="shared" si="192"/>
        <v>0</v>
      </c>
      <c r="G2611" s="378" t="str">
        <f t="shared" si="193"/>
        <v/>
      </c>
      <c r="H2611" s="337"/>
      <c r="J2611"/>
      <c r="K2611"/>
      <c r="L2611"/>
    </row>
    <row r="2612" spans="1:12">
      <c r="A2612" s="136">
        <f t="shared" si="194"/>
        <v>2608</v>
      </c>
      <c r="B2612" s="136" t="str">
        <f t="shared" si="191"/>
        <v>2608:</v>
      </c>
      <c r="F2612" s="378">
        <f t="shared" si="192"/>
        <v>0</v>
      </c>
      <c r="G2612" s="378" t="str">
        <f t="shared" si="193"/>
        <v/>
      </c>
      <c r="H2612" s="337"/>
      <c r="J2612"/>
      <c r="K2612"/>
      <c r="L2612"/>
    </row>
    <row r="2613" spans="1:12">
      <c r="A2613" s="136">
        <f t="shared" si="194"/>
        <v>2609</v>
      </c>
      <c r="B2613" s="136" t="str">
        <f t="shared" si="191"/>
        <v>2609:</v>
      </c>
      <c r="F2613" s="378">
        <f t="shared" si="192"/>
        <v>0</v>
      </c>
      <c r="G2613" s="378" t="str">
        <f t="shared" si="193"/>
        <v/>
      </c>
      <c r="H2613" s="337"/>
      <c r="J2613"/>
      <c r="K2613"/>
      <c r="L2613"/>
    </row>
    <row r="2614" spans="1:12">
      <c r="A2614" s="136">
        <f t="shared" si="194"/>
        <v>2610</v>
      </c>
      <c r="B2614" s="136" t="str">
        <f t="shared" si="191"/>
        <v>2610:</v>
      </c>
      <c r="F2614" s="378">
        <f t="shared" si="192"/>
        <v>0</v>
      </c>
      <c r="G2614" s="378" t="str">
        <f t="shared" si="193"/>
        <v/>
      </c>
      <c r="H2614" s="337"/>
      <c r="J2614"/>
      <c r="K2614"/>
      <c r="L2614"/>
    </row>
    <row r="2615" spans="1:12">
      <c r="A2615" s="136">
        <f t="shared" si="194"/>
        <v>2611</v>
      </c>
      <c r="B2615" s="136" t="str">
        <f t="shared" si="191"/>
        <v>2611:</v>
      </c>
      <c r="F2615" s="378">
        <f t="shared" si="192"/>
        <v>0</v>
      </c>
      <c r="G2615" s="378" t="str">
        <f t="shared" si="193"/>
        <v/>
      </c>
      <c r="H2615" s="337"/>
      <c r="J2615"/>
      <c r="K2615"/>
      <c r="L2615"/>
    </row>
    <row r="2616" spans="1:12">
      <c r="A2616" s="136">
        <f t="shared" si="194"/>
        <v>2612</v>
      </c>
      <c r="B2616" s="136" t="str">
        <f t="shared" si="191"/>
        <v>2612:</v>
      </c>
      <c r="F2616" s="378">
        <f t="shared" si="192"/>
        <v>0</v>
      </c>
      <c r="G2616" s="378" t="str">
        <f t="shared" si="193"/>
        <v/>
      </c>
      <c r="H2616" s="337"/>
      <c r="J2616"/>
      <c r="K2616"/>
      <c r="L2616"/>
    </row>
    <row r="2617" spans="1:12">
      <c r="A2617" s="136">
        <f t="shared" si="194"/>
        <v>2613</v>
      </c>
      <c r="B2617" s="136" t="str">
        <f t="shared" si="191"/>
        <v>2613:</v>
      </c>
      <c r="F2617" s="378">
        <f t="shared" si="192"/>
        <v>0</v>
      </c>
      <c r="G2617" s="378" t="str">
        <f t="shared" si="193"/>
        <v/>
      </c>
      <c r="H2617" s="337"/>
      <c r="J2617"/>
      <c r="K2617"/>
      <c r="L2617"/>
    </row>
    <row r="2618" spans="1:12">
      <c r="A2618" s="136">
        <f t="shared" si="194"/>
        <v>2614</v>
      </c>
      <c r="B2618" s="136" t="str">
        <f t="shared" si="191"/>
        <v>2614:</v>
      </c>
      <c r="F2618" s="378">
        <f t="shared" si="192"/>
        <v>0</v>
      </c>
      <c r="G2618" s="378" t="str">
        <f t="shared" si="193"/>
        <v/>
      </c>
      <c r="H2618" s="337"/>
      <c r="J2618"/>
      <c r="K2618"/>
      <c r="L2618"/>
    </row>
    <row r="2619" spans="1:12">
      <c r="A2619" s="136">
        <f t="shared" si="194"/>
        <v>2615</v>
      </c>
      <c r="B2619" s="136" t="str">
        <f t="shared" si="191"/>
        <v>2615:</v>
      </c>
      <c r="F2619" s="378">
        <f t="shared" si="192"/>
        <v>0</v>
      </c>
      <c r="G2619" s="378" t="str">
        <f t="shared" si="193"/>
        <v/>
      </c>
      <c r="H2619" s="337"/>
      <c r="J2619"/>
      <c r="K2619"/>
      <c r="L2619"/>
    </row>
    <row r="2620" spans="1:12">
      <c r="A2620" s="136">
        <f t="shared" si="194"/>
        <v>2616</v>
      </c>
      <c r="B2620" s="136" t="str">
        <f t="shared" ref="B2620:B2683" si="195">TEXT(A2620, "#0") &amp; ":" &amp; TRIM(H2620)</f>
        <v>2616:</v>
      </c>
      <c r="F2620" s="378">
        <f t="shared" si="192"/>
        <v>0</v>
      </c>
      <c r="G2620" s="378" t="str">
        <f t="shared" si="193"/>
        <v/>
      </c>
      <c r="H2620" s="337"/>
      <c r="J2620"/>
      <c r="K2620"/>
      <c r="L2620"/>
    </row>
    <row r="2621" spans="1:12">
      <c r="A2621" s="136">
        <f t="shared" si="194"/>
        <v>2617</v>
      </c>
      <c r="B2621" s="136" t="str">
        <f t="shared" si="195"/>
        <v>2617:</v>
      </c>
      <c r="F2621" s="378">
        <f t="shared" si="192"/>
        <v>0</v>
      </c>
      <c r="G2621" s="378" t="str">
        <f t="shared" si="193"/>
        <v/>
      </c>
      <c r="H2621" s="337"/>
      <c r="J2621"/>
      <c r="K2621"/>
      <c r="L2621"/>
    </row>
    <row r="2622" spans="1:12">
      <c r="A2622" s="136">
        <f t="shared" si="194"/>
        <v>2618</v>
      </c>
      <c r="B2622" s="136" t="str">
        <f t="shared" si="195"/>
        <v>2618:</v>
      </c>
      <c r="F2622" s="378">
        <f t="shared" si="192"/>
        <v>0</v>
      </c>
      <c r="G2622" s="378" t="str">
        <f t="shared" si="193"/>
        <v/>
      </c>
      <c r="H2622" s="337"/>
      <c r="J2622"/>
      <c r="K2622"/>
      <c r="L2622"/>
    </row>
    <row r="2623" spans="1:12">
      <c r="A2623" s="136">
        <f t="shared" si="194"/>
        <v>2619</v>
      </c>
      <c r="B2623" s="136" t="str">
        <f t="shared" si="195"/>
        <v>2619:</v>
      </c>
      <c r="F2623" s="378">
        <f t="shared" si="192"/>
        <v>0</v>
      </c>
      <c r="G2623" s="378" t="str">
        <f t="shared" si="193"/>
        <v/>
      </c>
      <c r="H2623" s="337"/>
      <c r="J2623"/>
      <c r="K2623"/>
      <c r="L2623"/>
    </row>
    <row r="2624" spans="1:12">
      <c r="A2624" s="136">
        <f t="shared" si="194"/>
        <v>2620</v>
      </c>
      <c r="B2624" s="136" t="str">
        <f t="shared" si="195"/>
        <v>2620:</v>
      </c>
      <c r="F2624" s="378">
        <f t="shared" si="192"/>
        <v>0</v>
      </c>
      <c r="G2624" s="378" t="str">
        <f t="shared" si="193"/>
        <v/>
      </c>
      <c r="H2624" s="337"/>
      <c r="J2624"/>
      <c r="K2624"/>
      <c r="L2624"/>
    </row>
    <row r="2625" spans="1:12">
      <c r="A2625" s="136">
        <f t="shared" si="194"/>
        <v>2621</v>
      </c>
      <c r="B2625" s="136" t="str">
        <f t="shared" si="195"/>
        <v>2621:</v>
      </c>
      <c r="F2625" s="378">
        <f t="shared" si="192"/>
        <v>0</v>
      </c>
      <c r="G2625" s="378" t="str">
        <f t="shared" si="193"/>
        <v/>
      </c>
      <c r="H2625" s="337"/>
      <c r="J2625"/>
      <c r="K2625"/>
      <c r="L2625"/>
    </row>
    <row r="2626" spans="1:12">
      <c r="A2626" s="136">
        <f t="shared" si="194"/>
        <v>2622</v>
      </c>
      <c r="B2626" s="136" t="str">
        <f t="shared" si="195"/>
        <v>2622:</v>
      </c>
      <c r="F2626" s="378">
        <f t="shared" si="192"/>
        <v>0</v>
      </c>
      <c r="G2626" s="378" t="str">
        <f t="shared" si="193"/>
        <v/>
      </c>
      <c r="H2626" s="337"/>
      <c r="J2626"/>
      <c r="K2626"/>
      <c r="L2626"/>
    </row>
    <row r="2627" spans="1:12">
      <c r="A2627" s="136">
        <f t="shared" si="194"/>
        <v>2623</v>
      </c>
      <c r="B2627" s="136" t="str">
        <f t="shared" si="195"/>
        <v>2623:</v>
      </c>
      <c r="F2627" s="378">
        <f t="shared" si="192"/>
        <v>0</v>
      </c>
      <c r="G2627" s="378" t="str">
        <f t="shared" si="193"/>
        <v/>
      </c>
      <c r="H2627" s="337"/>
      <c r="J2627"/>
      <c r="K2627"/>
      <c r="L2627"/>
    </row>
    <row r="2628" spans="1:12">
      <c r="A2628" s="136">
        <f t="shared" si="194"/>
        <v>2624</v>
      </c>
      <c r="B2628" s="136" t="str">
        <f t="shared" si="195"/>
        <v>2624:</v>
      </c>
      <c r="F2628" s="378">
        <f t="shared" si="192"/>
        <v>0</v>
      </c>
      <c r="G2628" s="378" t="str">
        <f t="shared" si="193"/>
        <v/>
      </c>
      <c r="H2628" s="337"/>
      <c r="J2628"/>
      <c r="K2628"/>
      <c r="L2628"/>
    </row>
    <row r="2629" spans="1:12">
      <c r="A2629" s="136">
        <f t="shared" si="194"/>
        <v>2625</v>
      </c>
      <c r="B2629" s="136" t="str">
        <f t="shared" si="195"/>
        <v>2625:</v>
      </c>
      <c r="F2629" s="378">
        <f t="shared" si="192"/>
        <v>0</v>
      </c>
      <c r="G2629" s="378" t="str">
        <f t="shared" si="193"/>
        <v/>
      </c>
      <c r="H2629" s="337"/>
      <c r="J2629"/>
      <c r="K2629"/>
      <c r="L2629"/>
    </row>
    <row r="2630" spans="1:12">
      <c r="A2630" s="136">
        <f t="shared" si="194"/>
        <v>2626</v>
      </c>
      <c r="B2630" s="136" t="str">
        <f t="shared" si="195"/>
        <v>2626:</v>
      </c>
      <c r="F2630" s="378">
        <f t="shared" si="192"/>
        <v>0</v>
      </c>
      <c r="G2630" s="378" t="str">
        <f t="shared" si="193"/>
        <v/>
      </c>
      <c r="H2630" s="337"/>
      <c r="J2630"/>
      <c r="K2630"/>
      <c r="L2630"/>
    </row>
    <row r="2631" spans="1:12">
      <c r="A2631" s="136">
        <f t="shared" si="194"/>
        <v>2627</v>
      </c>
      <c r="B2631" s="136" t="str">
        <f t="shared" si="195"/>
        <v>2627:</v>
      </c>
      <c r="F2631" s="378">
        <f t="shared" si="192"/>
        <v>0</v>
      </c>
      <c r="G2631" s="378" t="str">
        <f t="shared" si="193"/>
        <v/>
      </c>
      <c r="H2631" s="337"/>
      <c r="J2631"/>
      <c r="K2631"/>
      <c r="L2631"/>
    </row>
    <row r="2632" spans="1:12">
      <c r="A2632" s="136">
        <f t="shared" si="194"/>
        <v>2628</v>
      </c>
      <c r="B2632" s="136" t="str">
        <f t="shared" si="195"/>
        <v>2628:</v>
      </c>
      <c r="F2632" s="378">
        <f t="shared" si="192"/>
        <v>0</v>
      </c>
      <c r="G2632" s="378" t="str">
        <f t="shared" si="193"/>
        <v/>
      </c>
      <c r="H2632" s="337"/>
      <c r="J2632"/>
      <c r="K2632"/>
      <c r="L2632"/>
    </row>
    <row r="2633" spans="1:12">
      <c r="A2633" s="136">
        <f t="shared" si="194"/>
        <v>2629</v>
      </c>
      <c r="B2633" s="136" t="str">
        <f t="shared" si="195"/>
        <v>2629:</v>
      </c>
      <c r="F2633" s="378">
        <f t="shared" ref="F2633:F2696" si="196">IF(TRIM(E2633)="",0,IF(AgeAtDate=0,0,IF(E2633=0,0,IF(COUNTBLANK(E2633)=1,"",DATEDIF(E2633,AgeAtDate,"y")))))</f>
        <v>0</v>
      </c>
      <c r="G2633" s="378" t="str">
        <f t="shared" ref="G2633:G2696" si="197">IF(ISBLANK(E2633),"",IF(HSL_Format="Majors",IF(F2633 &lt; 9, "To Young", IF(F2633 &gt; 15, VLOOKUP(99,MajorsAGRev, 2,0),VLOOKUP(F2633,MajorsAGRev, 2,0))), IF(F2633 &lt; 9, "To Young", IF(F2633&gt;12, "To Old", VLOOKUP(F2633,PeanutsAGRev,2,0)))))</f>
        <v/>
      </c>
      <c r="H2633" s="337"/>
      <c r="J2633"/>
      <c r="K2633"/>
      <c r="L2633"/>
    </row>
    <row r="2634" spans="1:12">
      <c r="A2634" s="136">
        <f t="shared" si="194"/>
        <v>2630</v>
      </c>
      <c r="B2634" s="136" t="str">
        <f t="shared" si="195"/>
        <v>2630:</v>
      </c>
      <c r="F2634" s="378">
        <f t="shared" si="196"/>
        <v>0</v>
      </c>
      <c r="G2634" s="378" t="str">
        <f t="shared" si="197"/>
        <v/>
      </c>
      <c r="H2634" s="337"/>
      <c r="J2634"/>
      <c r="K2634"/>
      <c r="L2634"/>
    </row>
    <row r="2635" spans="1:12">
      <c r="A2635" s="136">
        <f t="shared" ref="A2635:A2698" si="198">A2634+1</f>
        <v>2631</v>
      </c>
      <c r="B2635" s="136" t="str">
        <f t="shared" si="195"/>
        <v>2631:</v>
      </c>
      <c r="F2635" s="378">
        <f t="shared" si="196"/>
        <v>0</v>
      </c>
      <c r="G2635" s="378" t="str">
        <f t="shared" si="197"/>
        <v/>
      </c>
      <c r="H2635" s="337"/>
      <c r="J2635"/>
      <c r="K2635"/>
      <c r="L2635"/>
    </row>
    <row r="2636" spans="1:12">
      <c r="A2636" s="136">
        <f t="shared" si="198"/>
        <v>2632</v>
      </c>
      <c r="B2636" s="136" t="str">
        <f t="shared" si="195"/>
        <v>2632:</v>
      </c>
      <c r="F2636" s="378">
        <f t="shared" si="196"/>
        <v>0</v>
      </c>
      <c r="G2636" s="378" t="str">
        <f t="shared" si="197"/>
        <v/>
      </c>
      <c r="H2636" s="337"/>
      <c r="J2636"/>
      <c r="K2636"/>
      <c r="L2636"/>
    </row>
    <row r="2637" spans="1:12">
      <c r="A2637" s="136">
        <f t="shared" si="198"/>
        <v>2633</v>
      </c>
      <c r="B2637" s="136" t="str">
        <f t="shared" si="195"/>
        <v>2633:</v>
      </c>
      <c r="F2637" s="378">
        <f t="shared" si="196"/>
        <v>0</v>
      </c>
      <c r="G2637" s="378" t="str">
        <f t="shared" si="197"/>
        <v/>
      </c>
      <c r="H2637" s="337"/>
      <c r="J2637"/>
      <c r="K2637"/>
      <c r="L2637"/>
    </row>
    <row r="2638" spans="1:12">
      <c r="A2638" s="136">
        <f t="shared" si="198"/>
        <v>2634</v>
      </c>
      <c r="B2638" s="136" t="str">
        <f t="shared" si="195"/>
        <v>2634:</v>
      </c>
      <c r="F2638" s="378">
        <f t="shared" si="196"/>
        <v>0</v>
      </c>
      <c r="G2638" s="378" t="str">
        <f t="shared" si="197"/>
        <v/>
      </c>
      <c r="H2638" s="337"/>
      <c r="J2638"/>
      <c r="K2638"/>
      <c r="L2638"/>
    </row>
    <row r="2639" spans="1:12">
      <c r="A2639" s="136">
        <f t="shared" si="198"/>
        <v>2635</v>
      </c>
      <c r="B2639" s="136" t="str">
        <f t="shared" si="195"/>
        <v>2635:</v>
      </c>
      <c r="F2639" s="378">
        <f t="shared" si="196"/>
        <v>0</v>
      </c>
      <c r="G2639" s="378" t="str">
        <f t="shared" si="197"/>
        <v/>
      </c>
      <c r="H2639" s="337"/>
      <c r="J2639"/>
      <c r="K2639"/>
      <c r="L2639"/>
    </row>
    <row r="2640" spans="1:12">
      <c r="A2640" s="136">
        <f t="shared" si="198"/>
        <v>2636</v>
      </c>
      <c r="B2640" s="136" t="str">
        <f t="shared" si="195"/>
        <v>2636:</v>
      </c>
      <c r="F2640" s="378">
        <f t="shared" si="196"/>
        <v>0</v>
      </c>
      <c r="G2640" s="378" t="str">
        <f t="shared" si="197"/>
        <v/>
      </c>
      <c r="H2640" s="337"/>
      <c r="J2640"/>
      <c r="K2640"/>
      <c r="L2640"/>
    </row>
    <row r="2641" spans="1:12">
      <c r="A2641" s="136">
        <f t="shared" si="198"/>
        <v>2637</v>
      </c>
      <c r="B2641" s="136" t="str">
        <f t="shared" si="195"/>
        <v>2637:</v>
      </c>
      <c r="F2641" s="378">
        <f t="shared" si="196"/>
        <v>0</v>
      </c>
      <c r="G2641" s="378" t="str">
        <f t="shared" si="197"/>
        <v/>
      </c>
      <c r="H2641" s="337"/>
      <c r="J2641"/>
      <c r="K2641"/>
      <c r="L2641"/>
    </row>
    <row r="2642" spans="1:12">
      <c r="A2642" s="136">
        <f t="shared" si="198"/>
        <v>2638</v>
      </c>
      <c r="B2642" s="136" t="str">
        <f t="shared" si="195"/>
        <v>2638:</v>
      </c>
      <c r="F2642" s="378">
        <f t="shared" si="196"/>
        <v>0</v>
      </c>
      <c r="G2642" s="378" t="str">
        <f t="shared" si="197"/>
        <v/>
      </c>
      <c r="H2642" s="337"/>
      <c r="J2642"/>
      <c r="K2642"/>
      <c r="L2642"/>
    </row>
    <row r="2643" spans="1:12">
      <c r="A2643" s="136">
        <f t="shared" si="198"/>
        <v>2639</v>
      </c>
      <c r="B2643" s="136" t="str">
        <f t="shared" si="195"/>
        <v>2639:</v>
      </c>
      <c r="F2643" s="378">
        <f t="shared" si="196"/>
        <v>0</v>
      </c>
      <c r="G2643" s="378" t="str">
        <f t="shared" si="197"/>
        <v/>
      </c>
      <c r="H2643" s="337"/>
      <c r="J2643"/>
      <c r="K2643"/>
      <c r="L2643"/>
    </row>
    <row r="2644" spans="1:12">
      <c r="A2644" s="136">
        <f t="shared" si="198"/>
        <v>2640</v>
      </c>
      <c r="B2644" s="136" t="str">
        <f t="shared" si="195"/>
        <v>2640:</v>
      </c>
      <c r="F2644" s="378">
        <f t="shared" si="196"/>
        <v>0</v>
      </c>
      <c r="G2644" s="378" t="str">
        <f t="shared" si="197"/>
        <v/>
      </c>
      <c r="H2644" s="337"/>
      <c r="J2644"/>
      <c r="K2644"/>
      <c r="L2644"/>
    </row>
    <row r="2645" spans="1:12">
      <c r="A2645" s="136">
        <f t="shared" si="198"/>
        <v>2641</v>
      </c>
      <c r="B2645" s="136" t="str">
        <f t="shared" si="195"/>
        <v>2641:</v>
      </c>
      <c r="F2645" s="378">
        <f t="shared" si="196"/>
        <v>0</v>
      </c>
      <c r="G2645" s="378" t="str">
        <f t="shared" si="197"/>
        <v/>
      </c>
      <c r="H2645" s="337"/>
      <c r="J2645"/>
      <c r="K2645"/>
      <c r="L2645"/>
    </row>
    <row r="2646" spans="1:12">
      <c r="A2646" s="136">
        <f t="shared" si="198"/>
        <v>2642</v>
      </c>
      <c r="B2646" s="136" t="str">
        <f t="shared" si="195"/>
        <v>2642:</v>
      </c>
      <c r="F2646" s="378">
        <f t="shared" si="196"/>
        <v>0</v>
      </c>
      <c r="G2646" s="378" t="str">
        <f t="shared" si="197"/>
        <v/>
      </c>
      <c r="H2646" s="337"/>
      <c r="J2646"/>
      <c r="K2646"/>
      <c r="L2646"/>
    </row>
    <row r="2647" spans="1:12">
      <c r="A2647" s="136">
        <f t="shared" si="198"/>
        <v>2643</v>
      </c>
      <c r="B2647" s="136" t="str">
        <f t="shared" si="195"/>
        <v>2643:</v>
      </c>
      <c r="F2647" s="378">
        <f t="shared" si="196"/>
        <v>0</v>
      </c>
      <c r="G2647" s="378" t="str">
        <f t="shared" si="197"/>
        <v/>
      </c>
      <c r="H2647" s="337"/>
      <c r="J2647"/>
      <c r="K2647"/>
      <c r="L2647"/>
    </row>
    <row r="2648" spans="1:12">
      <c r="A2648" s="136">
        <f t="shared" si="198"/>
        <v>2644</v>
      </c>
      <c r="B2648" s="136" t="str">
        <f t="shared" si="195"/>
        <v>2644:</v>
      </c>
      <c r="F2648" s="378">
        <f t="shared" si="196"/>
        <v>0</v>
      </c>
      <c r="G2648" s="378" t="str">
        <f t="shared" si="197"/>
        <v/>
      </c>
      <c r="H2648" s="337"/>
      <c r="J2648"/>
      <c r="K2648"/>
      <c r="L2648"/>
    </row>
    <row r="2649" spans="1:12">
      <c r="A2649" s="136">
        <f t="shared" si="198"/>
        <v>2645</v>
      </c>
      <c r="B2649" s="136" t="str">
        <f t="shared" si="195"/>
        <v>2645:</v>
      </c>
      <c r="F2649" s="378">
        <f t="shared" si="196"/>
        <v>0</v>
      </c>
      <c r="G2649" s="378" t="str">
        <f t="shared" si="197"/>
        <v/>
      </c>
      <c r="H2649" s="337"/>
      <c r="J2649"/>
      <c r="K2649"/>
      <c r="L2649"/>
    </row>
    <row r="2650" spans="1:12">
      <c r="A2650" s="136">
        <f t="shared" si="198"/>
        <v>2646</v>
      </c>
      <c r="B2650" s="136" t="str">
        <f t="shared" si="195"/>
        <v>2646:</v>
      </c>
      <c r="F2650" s="378">
        <f t="shared" si="196"/>
        <v>0</v>
      </c>
      <c r="G2650" s="378" t="str">
        <f t="shared" si="197"/>
        <v/>
      </c>
      <c r="H2650" s="337"/>
      <c r="J2650"/>
      <c r="K2650"/>
      <c r="L2650"/>
    </row>
    <row r="2651" spans="1:12">
      <c r="A2651" s="136">
        <f t="shared" si="198"/>
        <v>2647</v>
      </c>
      <c r="B2651" s="136" t="str">
        <f t="shared" si="195"/>
        <v>2647:</v>
      </c>
      <c r="F2651" s="378">
        <f t="shared" si="196"/>
        <v>0</v>
      </c>
      <c r="G2651" s="378" t="str">
        <f t="shared" si="197"/>
        <v/>
      </c>
      <c r="H2651" s="337"/>
      <c r="J2651"/>
      <c r="K2651"/>
      <c r="L2651"/>
    </row>
    <row r="2652" spans="1:12">
      <c r="A2652" s="136">
        <f t="shared" si="198"/>
        <v>2648</v>
      </c>
      <c r="B2652" s="136" t="str">
        <f t="shared" si="195"/>
        <v>2648:</v>
      </c>
      <c r="F2652" s="378">
        <f t="shared" si="196"/>
        <v>0</v>
      </c>
      <c r="G2652" s="378" t="str">
        <f t="shared" si="197"/>
        <v/>
      </c>
      <c r="H2652" s="337"/>
      <c r="J2652"/>
      <c r="K2652"/>
      <c r="L2652"/>
    </row>
    <row r="2653" spans="1:12">
      <c r="A2653" s="136">
        <f t="shared" si="198"/>
        <v>2649</v>
      </c>
      <c r="B2653" s="136" t="str">
        <f t="shared" si="195"/>
        <v>2649:</v>
      </c>
      <c r="F2653" s="378">
        <f t="shared" si="196"/>
        <v>0</v>
      </c>
      <c r="G2653" s="378" t="str">
        <f t="shared" si="197"/>
        <v/>
      </c>
      <c r="H2653" s="337"/>
      <c r="J2653"/>
      <c r="K2653"/>
      <c r="L2653"/>
    </row>
    <row r="2654" spans="1:12">
      <c r="A2654" s="136">
        <f t="shared" si="198"/>
        <v>2650</v>
      </c>
      <c r="B2654" s="136" t="str">
        <f t="shared" si="195"/>
        <v>2650:</v>
      </c>
      <c r="F2654" s="378">
        <f t="shared" si="196"/>
        <v>0</v>
      </c>
      <c r="G2654" s="378" t="str">
        <f t="shared" si="197"/>
        <v/>
      </c>
      <c r="H2654" s="337"/>
      <c r="J2654"/>
      <c r="K2654"/>
      <c r="L2654"/>
    </row>
    <row r="2655" spans="1:12">
      <c r="A2655" s="136">
        <f t="shared" si="198"/>
        <v>2651</v>
      </c>
      <c r="B2655" s="136" t="str">
        <f t="shared" si="195"/>
        <v>2651:</v>
      </c>
      <c r="F2655" s="378">
        <f t="shared" si="196"/>
        <v>0</v>
      </c>
      <c r="G2655" s="378" t="str">
        <f t="shared" si="197"/>
        <v/>
      </c>
      <c r="H2655" s="337"/>
      <c r="J2655"/>
      <c r="K2655"/>
      <c r="L2655"/>
    </row>
    <row r="2656" spans="1:12">
      <c r="A2656" s="136">
        <f t="shared" si="198"/>
        <v>2652</v>
      </c>
      <c r="B2656" s="136" t="str">
        <f t="shared" si="195"/>
        <v>2652:</v>
      </c>
      <c r="F2656" s="378">
        <f t="shared" si="196"/>
        <v>0</v>
      </c>
      <c r="G2656" s="378" t="str">
        <f t="shared" si="197"/>
        <v/>
      </c>
      <c r="H2656" s="337"/>
      <c r="J2656"/>
      <c r="K2656"/>
      <c r="L2656"/>
    </row>
    <row r="2657" spans="1:12">
      <c r="A2657" s="136">
        <f t="shared" si="198"/>
        <v>2653</v>
      </c>
      <c r="B2657" s="136" t="str">
        <f t="shared" si="195"/>
        <v>2653:</v>
      </c>
      <c r="F2657" s="378">
        <f t="shared" si="196"/>
        <v>0</v>
      </c>
      <c r="G2657" s="378" t="str">
        <f t="shared" si="197"/>
        <v/>
      </c>
      <c r="H2657" s="337"/>
      <c r="J2657"/>
      <c r="K2657"/>
      <c r="L2657"/>
    </row>
    <row r="2658" spans="1:12">
      <c r="A2658" s="136">
        <f t="shared" si="198"/>
        <v>2654</v>
      </c>
      <c r="B2658" s="136" t="str">
        <f t="shared" si="195"/>
        <v>2654:</v>
      </c>
      <c r="F2658" s="378">
        <f t="shared" si="196"/>
        <v>0</v>
      </c>
      <c r="G2658" s="378" t="str">
        <f t="shared" si="197"/>
        <v/>
      </c>
      <c r="H2658" s="337"/>
      <c r="J2658"/>
      <c r="K2658"/>
      <c r="L2658"/>
    </row>
    <row r="2659" spans="1:12">
      <c r="A2659" s="136">
        <f t="shared" si="198"/>
        <v>2655</v>
      </c>
      <c r="B2659" s="136" t="str">
        <f t="shared" si="195"/>
        <v>2655:</v>
      </c>
      <c r="F2659" s="378">
        <f t="shared" si="196"/>
        <v>0</v>
      </c>
      <c r="G2659" s="378" t="str">
        <f t="shared" si="197"/>
        <v/>
      </c>
      <c r="H2659" s="337"/>
      <c r="J2659"/>
      <c r="K2659"/>
      <c r="L2659"/>
    </row>
    <row r="2660" spans="1:12">
      <c r="A2660" s="136">
        <f t="shared" si="198"/>
        <v>2656</v>
      </c>
      <c r="B2660" s="136" t="str">
        <f t="shared" si="195"/>
        <v>2656:</v>
      </c>
      <c r="F2660" s="378">
        <f t="shared" si="196"/>
        <v>0</v>
      </c>
      <c r="G2660" s="378" t="str">
        <f t="shared" si="197"/>
        <v/>
      </c>
      <c r="H2660" s="337"/>
      <c r="J2660"/>
      <c r="K2660"/>
      <c r="L2660"/>
    </row>
    <row r="2661" spans="1:12">
      <c r="A2661" s="136">
        <f t="shared" si="198"/>
        <v>2657</v>
      </c>
      <c r="B2661" s="136" t="str">
        <f t="shared" si="195"/>
        <v>2657:</v>
      </c>
      <c r="F2661" s="378">
        <f t="shared" si="196"/>
        <v>0</v>
      </c>
      <c r="G2661" s="378" t="str">
        <f t="shared" si="197"/>
        <v/>
      </c>
      <c r="H2661" s="337"/>
      <c r="J2661"/>
      <c r="K2661"/>
      <c r="L2661"/>
    </row>
    <row r="2662" spans="1:12">
      <c r="A2662" s="136">
        <f t="shared" si="198"/>
        <v>2658</v>
      </c>
      <c r="B2662" s="136" t="str">
        <f t="shared" si="195"/>
        <v>2658:</v>
      </c>
      <c r="F2662" s="378">
        <f t="shared" si="196"/>
        <v>0</v>
      </c>
      <c r="G2662" s="378" t="str">
        <f t="shared" si="197"/>
        <v/>
      </c>
      <c r="H2662" s="337"/>
      <c r="J2662"/>
      <c r="K2662"/>
      <c r="L2662"/>
    </row>
    <row r="2663" spans="1:12">
      <c r="A2663" s="136">
        <f t="shared" si="198"/>
        <v>2659</v>
      </c>
      <c r="B2663" s="136" t="str">
        <f t="shared" si="195"/>
        <v>2659:</v>
      </c>
      <c r="F2663" s="378">
        <f t="shared" si="196"/>
        <v>0</v>
      </c>
      <c r="G2663" s="378" t="str">
        <f t="shared" si="197"/>
        <v/>
      </c>
      <c r="H2663" s="337"/>
      <c r="J2663"/>
      <c r="K2663"/>
      <c r="L2663"/>
    </row>
    <row r="2664" spans="1:12">
      <c r="A2664" s="136">
        <f t="shared" si="198"/>
        <v>2660</v>
      </c>
      <c r="B2664" s="136" t="str">
        <f t="shared" si="195"/>
        <v>2660:</v>
      </c>
      <c r="F2664" s="378">
        <f t="shared" si="196"/>
        <v>0</v>
      </c>
      <c r="G2664" s="378" t="str">
        <f t="shared" si="197"/>
        <v/>
      </c>
      <c r="H2664" s="337"/>
      <c r="J2664"/>
      <c r="K2664"/>
      <c r="L2664"/>
    </row>
    <row r="2665" spans="1:12">
      <c r="A2665" s="136">
        <f t="shared" si="198"/>
        <v>2661</v>
      </c>
      <c r="B2665" s="136" t="str">
        <f t="shared" si="195"/>
        <v>2661:</v>
      </c>
      <c r="F2665" s="378">
        <f t="shared" si="196"/>
        <v>0</v>
      </c>
      <c r="G2665" s="378" t="str">
        <f t="shared" si="197"/>
        <v/>
      </c>
      <c r="H2665" s="337"/>
      <c r="J2665"/>
      <c r="K2665"/>
      <c r="L2665"/>
    </row>
    <row r="2666" spans="1:12">
      <c r="A2666" s="136">
        <f t="shared" si="198"/>
        <v>2662</v>
      </c>
      <c r="B2666" s="136" t="str">
        <f t="shared" si="195"/>
        <v>2662:</v>
      </c>
      <c r="F2666" s="378">
        <f t="shared" si="196"/>
        <v>0</v>
      </c>
      <c r="G2666" s="378" t="str">
        <f t="shared" si="197"/>
        <v/>
      </c>
      <c r="H2666" s="337"/>
      <c r="J2666"/>
      <c r="K2666"/>
      <c r="L2666"/>
    </row>
    <row r="2667" spans="1:12">
      <c r="A2667" s="136">
        <f t="shared" si="198"/>
        <v>2663</v>
      </c>
      <c r="B2667" s="136" t="str">
        <f t="shared" si="195"/>
        <v>2663:</v>
      </c>
      <c r="F2667" s="378">
        <f t="shared" si="196"/>
        <v>0</v>
      </c>
      <c r="G2667" s="378" t="str">
        <f t="shared" si="197"/>
        <v/>
      </c>
      <c r="H2667" s="337"/>
      <c r="J2667"/>
      <c r="K2667"/>
      <c r="L2667"/>
    </row>
    <row r="2668" spans="1:12">
      <c r="A2668" s="136">
        <f t="shared" si="198"/>
        <v>2664</v>
      </c>
      <c r="B2668" s="136" t="str">
        <f t="shared" si="195"/>
        <v>2664:</v>
      </c>
      <c r="F2668" s="378">
        <f t="shared" si="196"/>
        <v>0</v>
      </c>
      <c r="G2668" s="378" t="str">
        <f t="shared" si="197"/>
        <v/>
      </c>
      <c r="H2668" s="337"/>
      <c r="J2668"/>
      <c r="K2668"/>
      <c r="L2668"/>
    </row>
    <row r="2669" spans="1:12">
      <c r="A2669" s="136">
        <f t="shared" si="198"/>
        <v>2665</v>
      </c>
      <c r="B2669" s="136" t="str">
        <f t="shared" si="195"/>
        <v>2665:</v>
      </c>
      <c r="F2669" s="378">
        <f t="shared" si="196"/>
        <v>0</v>
      </c>
      <c r="G2669" s="378" t="str">
        <f t="shared" si="197"/>
        <v/>
      </c>
      <c r="H2669" s="337"/>
      <c r="J2669"/>
      <c r="K2669"/>
      <c r="L2669"/>
    </row>
    <row r="2670" spans="1:12">
      <c r="A2670" s="136">
        <f t="shared" si="198"/>
        <v>2666</v>
      </c>
      <c r="B2670" s="136" t="str">
        <f t="shared" si="195"/>
        <v>2666:</v>
      </c>
      <c r="F2670" s="378">
        <f t="shared" si="196"/>
        <v>0</v>
      </c>
      <c r="G2670" s="378" t="str">
        <f t="shared" si="197"/>
        <v/>
      </c>
      <c r="H2670" s="337"/>
      <c r="J2670"/>
      <c r="K2670"/>
      <c r="L2670"/>
    </row>
    <row r="2671" spans="1:12">
      <c r="A2671" s="136">
        <f t="shared" si="198"/>
        <v>2667</v>
      </c>
      <c r="B2671" s="136" t="str">
        <f t="shared" si="195"/>
        <v>2667:</v>
      </c>
      <c r="F2671" s="378">
        <f t="shared" si="196"/>
        <v>0</v>
      </c>
      <c r="G2671" s="378" t="str">
        <f t="shared" si="197"/>
        <v/>
      </c>
      <c r="H2671" s="337"/>
      <c r="J2671"/>
      <c r="K2671"/>
      <c r="L2671"/>
    </row>
    <row r="2672" spans="1:12">
      <c r="A2672" s="136">
        <f t="shared" si="198"/>
        <v>2668</v>
      </c>
      <c r="B2672" s="136" t="str">
        <f t="shared" si="195"/>
        <v>2668:</v>
      </c>
      <c r="F2672" s="378">
        <f t="shared" si="196"/>
        <v>0</v>
      </c>
      <c r="G2672" s="378" t="str">
        <f t="shared" si="197"/>
        <v/>
      </c>
      <c r="H2672" s="337"/>
      <c r="J2672"/>
      <c r="K2672"/>
      <c r="L2672"/>
    </row>
    <row r="2673" spans="1:12">
      <c r="A2673" s="136">
        <f t="shared" si="198"/>
        <v>2669</v>
      </c>
      <c r="B2673" s="136" t="str">
        <f t="shared" si="195"/>
        <v>2669:</v>
      </c>
      <c r="F2673" s="378">
        <f t="shared" si="196"/>
        <v>0</v>
      </c>
      <c r="G2673" s="378" t="str">
        <f t="shared" si="197"/>
        <v/>
      </c>
      <c r="H2673" s="337"/>
      <c r="J2673"/>
      <c r="K2673"/>
      <c r="L2673"/>
    </row>
    <row r="2674" spans="1:12">
      <c r="A2674" s="136">
        <f t="shared" si="198"/>
        <v>2670</v>
      </c>
      <c r="B2674" s="136" t="str">
        <f t="shared" si="195"/>
        <v>2670:</v>
      </c>
      <c r="F2674" s="378">
        <f t="shared" si="196"/>
        <v>0</v>
      </c>
      <c r="G2674" s="378" t="str">
        <f t="shared" si="197"/>
        <v/>
      </c>
      <c r="H2674" s="337"/>
      <c r="J2674"/>
      <c r="K2674"/>
      <c r="L2674"/>
    </row>
    <row r="2675" spans="1:12">
      <c r="A2675" s="136">
        <f t="shared" si="198"/>
        <v>2671</v>
      </c>
      <c r="B2675" s="136" t="str">
        <f t="shared" si="195"/>
        <v>2671:</v>
      </c>
      <c r="F2675" s="378">
        <f t="shared" si="196"/>
        <v>0</v>
      </c>
      <c r="G2675" s="378" t="str">
        <f t="shared" si="197"/>
        <v/>
      </c>
      <c r="H2675" s="337"/>
      <c r="J2675"/>
      <c r="K2675"/>
      <c r="L2675"/>
    </row>
    <row r="2676" spans="1:12">
      <c r="A2676" s="136">
        <f t="shared" si="198"/>
        <v>2672</v>
      </c>
      <c r="B2676" s="136" t="str">
        <f t="shared" si="195"/>
        <v>2672:</v>
      </c>
      <c r="F2676" s="378">
        <f t="shared" si="196"/>
        <v>0</v>
      </c>
      <c r="G2676" s="378" t="str">
        <f t="shared" si="197"/>
        <v/>
      </c>
      <c r="H2676" s="337"/>
      <c r="J2676"/>
      <c r="K2676"/>
      <c r="L2676"/>
    </row>
    <row r="2677" spans="1:12">
      <c r="A2677" s="136">
        <f t="shared" si="198"/>
        <v>2673</v>
      </c>
      <c r="B2677" s="136" t="str">
        <f t="shared" si="195"/>
        <v>2673:</v>
      </c>
      <c r="F2677" s="378">
        <f t="shared" si="196"/>
        <v>0</v>
      </c>
      <c r="G2677" s="378" t="str">
        <f t="shared" si="197"/>
        <v/>
      </c>
      <c r="H2677" s="337"/>
      <c r="J2677"/>
      <c r="K2677"/>
      <c r="L2677"/>
    </row>
    <row r="2678" spans="1:12">
      <c r="A2678" s="136">
        <f t="shared" si="198"/>
        <v>2674</v>
      </c>
      <c r="B2678" s="136" t="str">
        <f t="shared" si="195"/>
        <v>2674:</v>
      </c>
      <c r="F2678" s="378">
        <f t="shared" si="196"/>
        <v>0</v>
      </c>
      <c r="G2678" s="378" t="str">
        <f t="shared" si="197"/>
        <v/>
      </c>
      <c r="H2678" s="337"/>
      <c r="J2678"/>
      <c r="K2678"/>
      <c r="L2678"/>
    </row>
    <row r="2679" spans="1:12">
      <c r="A2679" s="136">
        <f t="shared" si="198"/>
        <v>2675</v>
      </c>
      <c r="B2679" s="136" t="str">
        <f t="shared" si="195"/>
        <v>2675:</v>
      </c>
      <c r="F2679" s="378">
        <f t="shared" si="196"/>
        <v>0</v>
      </c>
      <c r="G2679" s="378" t="str">
        <f t="shared" si="197"/>
        <v/>
      </c>
      <c r="H2679" s="337"/>
      <c r="J2679"/>
      <c r="K2679"/>
      <c r="L2679"/>
    </row>
    <row r="2680" spans="1:12">
      <c r="A2680" s="136">
        <f t="shared" si="198"/>
        <v>2676</v>
      </c>
      <c r="B2680" s="136" t="str">
        <f t="shared" si="195"/>
        <v>2676:</v>
      </c>
      <c r="F2680" s="378">
        <f t="shared" si="196"/>
        <v>0</v>
      </c>
      <c r="G2680" s="378" t="str">
        <f t="shared" si="197"/>
        <v/>
      </c>
      <c r="H2680" s="337"/>
      <c r="J2680"/>
      <c r="K2680"/>
      <c r="L2680"/>
    </row>
    <row r="2681" spans="1:12">
      <c r="A2681" s="136">
        <f t="shared" si="198"/>
        <v>2677</v>
      </c>
      <c r="B2681" s="136" t="str">
        <f t="shared" si="195"/>
        <v>2677:</v>
      </c>
      <c r="F2681" s="378">
        <f t="shared" si="196"/>
        <v>0</v>
      </c>
      <c r="G2681" s="378" t="str">
        <f t="shared" si="197"/>
        <v/>
      </c>
      <c r="H2681" s="337"/>
      <c r="J2681"/>
      <c r="K2681"/>
      <c r="L2681"/>
    </row>
    <row r="2682" spans="1:12">
      <c r="A2682" s="136">
        <f t="shared" si="198"/>
        <v>2678</v>
      </c>
      <c r="B2682" s="136" t="str">
        <f t="shared" si="195"/>
        <v>2678:</v>
      </c>
      <c r="F2682" s="378">
        <f t="shared" si="196"/>
        <v>0</v>
      </c>
      <c r="G2682" s="378" t="str">
        <f t="shared" si="197"/>
        <v/>
      </c>
      <c r="H2682" s="337"/>
      <c r="J2682"/>
      <c r="K2682"/>
      <c r="L2682"/>
    </row>
    <row r="2683" spans="1:12">
      <c r="A2683" s="136">
        <f t="shared" si="198"/>
        <v>2679</v>
      </c>
      <c r="B2683" s="136" t="str">
        <f t="shared" si="195"/>
        <v>2679:</v>
      </c>
      <c r="F2683" s="378">
        <f t="shared" si="196"/>
        <v>0</v>
      </c>
      <c r="G2683" s="378" t="str">
        <f t="shared" si="197"/>
        <v/>
      </c>
      <c r="H2683" s="337"/>
      <c r="J2683"/>
      <c r="K2683"/>
      <c r="L2683"/>
    </row>
    <row r="2684" spans="1:12">
      <c r="A2684" s="136">
        <f t="shared" si="198"/>
        <v>2680</v>
      </c>
      <c r="B2684" s="136" t="str">
        <f t="shared" ref="B2684:B2747" si="199">TEXT(A2684, "#0") &amp; ":" &amp; TRIM(H2684)</f>
        <v>2680:</v>
      </c>
      <c r="F2684" s="378">
        <f t="shared" si="196"/>
        <v>0</v>
      </c>
      <c r="G2684" s="378" t="str">
        <f t="shared" si="197"/>
        <v/>
      </c>
      <c r="H2684" s="337"/>
      <c r="J2684"/>
      <c r="K2684"/>
      <c r="L2684"/>
    </row>
    <row r="2685" spans="1:12">
      <c r="A2685" s="136">
        <f t="shared" si="198"/>
        <v>2681</v>
      </c>
      <c r="B2685" s="136" t="str">
        <f t="shared" si="199"/>
        <v>2681:</v>
      </c>
      <c r="F2685" s="378">
        <f t="shared" si="196"/>
        <v>0</v>
      </c>
      <c r="G2685" s="378" t="str">
        <f t="shared" si="197"/>
        <v/>
      </c>
      <c r="H2685" s="337"/>
      <c r="J2685"/>
      <c r="K2685"/>
      <c r="L2685"/>
    </row>
    <row r="2686" spans="1:12">
      <c r="A2686" s="136">
        <f t="shared" si="198"/>
        <v>2682</v>
      </c>
      <c r="B2686" s="136" t="str">
        <f t="shared" si="199"/>
        <v>2682:</v>
      </c>
      <c r="F2686" s="378">
        <f t="shared" si="196"/>
        <v>0</v>
      </c>
      <c r="G2686" s="378" t="str">
        <f t="shared" si="197"/>
        <v/>
      </c>
      <c r="H2686" s="337"/>
      <c r="J2686"/>
      <c r="K2686"/>
      <c r="L2686"/>
    </row>
    <row r="2687" spans="1:12">
      <c r="A2687" s="136">
        <f t="shared" si="198"/>
        <v>2683</v>
      </c>
      <c r="B2687" s="136" t="str">
        <f t="shared" si="199"/>
        <v>2683:</v>
      </c>
      <c r="F2687" s="378">
        <f t="shared" si="196"/>
        <v>0</v>
      </c>
      <c r="G2687" s="378" t="str">
        <f t="shared" si="197"/>
        <v/>
      </c>
      <c r="H2687" s="337"/>
      <c r="J2687"/>
      <c r="K2687"/>
      <c r="L2687"/>
    </row>
    <row r="2688" spans="1:12">
      <c r="A2688" s="136">
        <f t="shared" si="198"/>
        <v>2684</v>
      </c>
      <c r="B2688" s="136" t="str">
        <f t="shared" si="199"/>
        <v>2684:</v>
      </c>
      <c r="F2688" s="378">
        <f t="shared" si="196"/>
        <v>0</v>
      </c>
      <c r="G2688" s="378" t="str">
        <f t="shared" si="197"/>
        <v/>
      </c>
      <c r="H2688" s="337"/>
      <c r="J2688"/>
      <c r="K2688"/>
      <c r="L2688"/>
    </row>
    <row r="2689" spans="1:12">
      <c r="A2689" s="136">
        <f t="shared" si="198"/>
        <v>2685</v>
      </c>
      <c r="B2689" s="136" t="str">
        <f t="shared" si="199"/>
        <v>2685:</v>
      </c>
      <c r="F2689" s="378">
        <f t="shared" si="196"/>
        <v>0</v>
      </c>
      <c r="G2689" s="378" t="str">
        <f t="shared" si="197"/>
        <v/>
      </c>
      <c r="H2689" s="337"/>
      <c r="J2689"/>
      <c r="K2689"/>
      <c r="L2689"/>
    </row>
    <row r="2690" spans="1:12">
      <c r="A2690" s="136">
        <f t="shared" si="198"/>
        <v>2686</v>
      </c>
      <c r="B2690" s="136" t="str">
        <f t="shared" si="199"/>
        <v>2686:</v>
      </c>
      <c r="F2690" s="378">
        <f t="shared" si="196"/>
        <v>0</v>
      </c>
      <c r="G2690" s="378" t="str">
        <f t="shared" si="197"/>
        <v/>
      </c>
      <c r="H2690" s="337"/>
      <c r="J2690"/>
      <c r="K2690"/>
      <c r="L2690"/>
    </row>
    <row r="2691" spans="1:12">
      <c r="A2691" s="136">
        <f t="shared" si="198"/>
        <v>2687</v>
      </c>
      <c r="B2691" s="136" t="str">
        <f t="shared" si="199"/>
        <v>2687:</v>
      </c>
      <c r="F2691" s="378">
        <f t="shared" si="196"/>
        <v>0</v>
      </c>
      <c r="G2691" s="378" t="str">
        <f t="shared" si="197"/>
        <v/>
      </c>
      <c r="H2691" s="337"/>
      <c r="J2691"/>
      <c r="K2691"/>
      <c r="L2691"/>
    </row>
    <row r="2692" spans="1:12">
      <c r="A2692" s="136">
        <f t="shared" si="198"/>
        <v>2688</v>
      </c>
      <c r="B2692" s="136" t="str">
        <f t="shared" si="199"/>
        <v>2688:</v>
      </c>
      <c r="F2692" s="378">
        <f t="shared" si="196"/>
        <v>0</v>
      </c>
      <c r="G2692" s="378" t="str">
        <f t="shared" si="197"/>
        <v/>
      </c>
      <c r="H2692" s="337"/>
      <c r="J2692"/>
      <c r="K2692"/>
      <c r="L2692"/>
    </row>
    <row r="2693" spans="1:12">
      <c r="A2693" s="136">
        <f t="shared" si="198"/>
        <v>2689</v>
      </c>
      <c r="B2693" s="136" t="str">
        <f t="shared" si="199"/>
        <v>2689:</v>
      </c>
      <c r="F2693" s="378">
        <f t="shared" si="196"/>
        <v>0</v>
      </c>
      <c r="G2693" s="378" t="str">
        <f t="shared" si="197"/>
        <v/>
      </c>
      <c r="H2693" s="337"/>
      <c r="J2693"/>
      <c r="K2693"/>
      <c r="L2693"/>
    </row>
    <row r="2694" spans="1:12">
      <c r="A2694" s="136">
        <f t="shared" si="198"/>
        <v>2690</v>
      </c>
      <c r="B2694" s="136" t="str">
        <f t="shared" si="199"/>
        <v>2690:</v>
      </c>
      <c r="F2694" s="378">
        <f t="shared" si="196"/>
        <v>0</v>
      </c>
      <c r="G2694" s="378" t="str">
        <f t="shared" si="197"/>
        <v/>
      </c>
      <c r="H2694" s="337"/>
      <c r="J2694"/>
      <c r="K2694"/>
      <c r="L2694"/>
    </row>
    <row r="2695" spans="1:12">
      <c r="A2695" s="136">
        <f t="shared" si="198"/>
        <v>2691</v>
      </c>
      <c r="B2695" s="136" t="str">
        <f t="shared" si="199"/>
        <v>2691:</v>
      </c>
      <c r="F2695" s="378">
        <f t="shared" si="196"/>
        <v>0</v>
      </c>
      <c r="G2695" s="378" t="str">
        <f t="shared" si="197"/>
        <v/>
      </c>
      <c r="H2695" s="337"/>
      <c r="J2695"/>
      <c r="K2695"/>
      <c r="L2695"/>
    </row>
    <row r="2696" spans="1:12">
      <c r="A2696" s="136">
        <f t="shared" si="198"/>
        <v>2692</v>
      </c>
      <c r="B2696" s="136" t="str">
        <f t="shared" si="199"/>
        <v>2692:</v>
      </c>
      <c r="F2696" s="378">
        <f t="shared" si="196"/>
        <v>0</v>
      </c>
      <c r="G2696" s="378" t="str">
        <f t="shared" si="197"/>
        <v/>
      </c>
      <c r="H2696" s="337"/>
      <c r="J2696"/>
      <c r="K2696"/>
      <c r="L2696"/>
    </row>
    <row r="2697" spans="1:12">
      <c r="A2697" s="136">
        <f t="shared" si="198"/>
        <v>2693</v>
      </c>
      <c r="B2697" s="136" t="str">
        <f t="shared" si="199"/>
        <v>2693:</v>
      </c>
      <c r="F2697" s="378">
        <f t="shared" ref="F2697:F2760" si="200">IF(TRIM(E2697)="",0,IF(AgeAtDate=0,0,IF(E2697=0,0,IF(COUNTBLANK(E2697)=1,"",DATEDIF(E2697,AgeAtDate,"y")))))</f>
        <v>0</v>
      </c>
      <c r="G2697" s="378" t="str">
        <f t="shared" ref="G2697:G2760" si="201">IF(ISBLANK(E2697),"",IF(HSL_Format="Majors",IF(F2697 &lt; 9, "To Young", IF(F2697 &gt; 15, VLOOKUP(99,MajorsAGRev, 2,0),VLOOKUP(F2697,MajorsAGRev, 2,0))), IF(F2697 &lt; 9, "To Young", IF(F2697&gt;12, "To Old", VLOOKUP(F2697,PeanutsAGRev,2,0)))))</f>
        <v/>
      </c>
      <c r="H2697" s="337"/>
      <c r="J2697"/>
      <c r="K2697"/>
      <c r="L2697"/>
    </row>
    <row r="2698" spans="1:12">
      <c r="A2698" s="136">
        <f t="shared" si="198"/>
        <v>2694</v>
      </c>
      <c r="B2698" s="136" t="str">
        <f t="shared" si="199"/>
        <v>2694:</v>
      </c>
      <c r="F2698" s="378">
        <f t="shared" si="200"/>
        <v>0</v>
      </c>
      <c r="G2698" s="378" t="str">
        <f t="shared" si="201"/>
        <v/>
      </c>
      <c r="H2698" s="337"/>
      <c r="J2698"/>
      <c r="K2698"/>
      <c r="L2698"/>
    </row>
    <row r="2699" spans="1:12">
      <c r="A2699" s="136">
        <f t="shared" ref="A2699:A2762" si="202">A2698+1</f>
        <v>2695</v>
      </c>
      <c r="B2699" s="136" t="str">
        <f t="shared" si="199"/>
        <v>2695:</v>
      </c>
      <c r="F2699" s="378">
        <f t="shared" si="200"/>
        <v>0</v>
      </c>
      <c r="G2699" s="378" t="str">
        <f t="shared" si="201"/>
        <v/>
      </c>
      <c r="H2699" s="337"/>
      <c r="J2699"/>
      <c r="K2699"/>
      <c r="L2699"/>
    </row>
    <row r="2700" spans="1:12">
      <c r="A2700" s="136">
        <f t="shared" si="202"/>
        <v>2696</v>
      </c>
      <c r="B2700" s="136" t="str">
        <f t="shared" si="199"/>
        <v>2696:</v>
      </c>
      <c r="F2700" s="378">
        <f t="shared" si="200"/>
        <v>0</v>
      </c>
      <c r="G2700" s="378" t="str">
        <f t="shared" si="201"/>
        <v/>
      </c>
      <c r="H2700" s="337"/>
      <c r="J2700"/>
      <c r="K2700"/>
      <c r="L2700"/>
    </row>
    <row r="2701" spans="1:12">
      <c r="A2701" s="136">
        <f t="shared" si="202"/>
        <v>2697</v>
      </c>
      <c r="B2701" s="136" t="str">
        <f t="shared" si="199"/>
        <v>2697:</v>
      </c>
      <c r="F2701" s="378">
        <f t="shared" si="200"/>
        <v>0</v>
      </c>
      <c r="G2701" s="378" t="str">
        <f t="shared" si="201"/>
        <v/>
      </c>
      <c r="H2701" s="337"/>
      <c r="J2701"/>
      <c r="K2701"/>
      <c r="L2701"/>
    </row>
    <row r="2702" spans="1:12">
      <c r="A2702" s="136">
        <f t="shared" si="202"/>
        <v>2698</v>
      </c>
      <c r="B2702" s="136" t="str">
        <f t="shared" si="199"/>
        <v>2698:</v>
      </c>
      <c r="F2702" s="378">
        <f t="shared" si="200"/>
        <v>0</v>
      </c>
      <c r="G2702" s="378" t="str">
        <f t="shared" si="201"/>
        <v/>
      </c>
      <c r="H2702" s="337"/>
      <c r="J2702"/>
      <c r="K2702"/>
      <c r="L2702"/>
    </row>
    <row r="2703" spans="1:12">
      <c r="A2703" s="136">
        <f t="shared" si="202"/>
        <v>2699</v>
      </c>
      <c r="B2703" s="136" t="str">
        <f t="shared" si="199"/>
        <v>2699:</v>
      </c>
      <c r="F2703" s="378">
        <f t="shared" si="200"/>
        <v>0</v>
      </c>
      <c r="G2703" s="378" t="str">
        <f t="shared" si="201"/>
        <v/>
      </c>
      <c r="H2703" s="337"/>
      <c r="J2703"/>
      <c r="K2703"/>
      <c r="L2703"/>
    </row>
    <row r="2704" spans="1:12">
      <c r="A2704" s="136">
        <f t="shared" si="202"/>
        <v>2700</v>
      </c>
      <c r="B2704" s="136" t="str">
        <f t="shared" si="199"/>
        <v>2700:</v>
      </c>
      <c r="F2704" s="378">
        <f t="shared" si="200"/>
        <v>0</v>
      </c>
      <c r="G2704" s="378" t="str">
        <f t="shared" si="201"/>
        <v/>
      </c>
      <c r="H2704" s="337"/>
      <c r="J2704"/>
      <c r="K2704"/>
      <c r="L2704"/>
    </row>
    <row r="2705" spans="1:12">
      <c r="A2705" s="136">
        <f t="shared" si="202"/>
        <v>2701</v>
      </c>
      <c r="B2705" s="136" t="str">
        <f t="shared" si="199"/>
        <v>2701:</v>
      </c>
      <c r="F2705" s="378">
        <f t="shared" si="200"/>
        <v>0</v>
      </c>
      <c r="G2705" s="378" t="str">
        <f t="shared" si="201"/>
        <v/>
      </c>
      <c r="H2705" s="337"/>
      <c r="J2705"/>
      <c r="K2705"/>
      <c r="L2705"/>
    </row>
    <row r="2706" spans="1:12">
      <c r="A2706" s="136">
        <f t="shared" si="202"/>
        <v>2702</v>
      </c>
      <c r="B2706" s="136" t="str">
        <f t="shared" si="199"/>
        <v>2702:</v>
      </c>
      <c r="F2706" s="378">
        <f t="shared" si="200"/>
        <v>0</v>
      </c>
      <c r="G2706" s="378" t="str">
        <f t="shared" si="201"/>
        <v/>
      </c>
      <c r="H2706" s="337"/>
      <c r="J2706"/>
      <c r="K2706"/>
      <c r="L2706"/>
    </row>
    <row r="2707" spans="1:12">
      <c r="A2707" s="136">
        <f t="shared" si="202"/>
        <v>2703</v>
      </c>
      <c r="B2707" s="136" t="str">
        <f t="shared" si="199"/>
        <v>2703:</v>
      </c>
      <c r="F2707" s="378">
        <f t="shared" si="200"/>
        <v>0</v>
      </c>
      <c r="G2707" s="378" t="str">
        <f t="shared" si="201"/>
        <v/>
      </c>
      <c r="H2707" s="337"/>
      <c r="J2707"/>
      <c r="K2707"/>
      <c r="L2707"/>
    </row>
    <row r="2708" spans="1:12">
      <c r="A2708" s="136">
        <f t="shared" si="202"/>
        <v>2704</v>
      </c>
      <c r="B2708" s="136" t="str">
        <f t="shared" si="199"/>
        <v>2704:</v>
      </c>
      <c r="F2708" s="378">
        <f t="shared" si="200"/>
        <v>0</v>
      </c>
      <c r="G2708" s="378" t="str">
        <f t="shared" si="201"/>
        <v/>
      </c>
      <c r="H2708" s="337"/>
      <c r="J2708"/>
      <c r="K2708"/>
      <c r="L2708"/>
    </row>
    <row r="2709" spans="1:12">
      <c r="A2709" s="136">
        <f t="shared" si="202"/>
        <v>2705</v>
      </c>
      <c r="B2709" s="136" t="str">
        <f t="shared" si="199"/>
        <v>2705:</v>
      </c>
      <c r="F2709" s="378">
        <f t="shared" si="200"/>
        <v>0</v>
      </c>
      <c r="G2709" s="378" t="str">
        <f t="shared" si="201"/>
        <v/>
      </c>
      <c r="H2709" s="337"/>
      <c r="J2709"/>
      <c r="K2709"/>
      <c r="L2709"/>
    </row>
    <row r="2710" spans="1:12">
      <c r="A2710" s="136">
        <f t="shared" si="202"/>
        <v>2706</v>
      </c>
      <c r="B2710" s="136" t="str">
        <f t="shared" si="199"/>
        <v>2706:</v>
      </c>
      <c r="F2710" s="378">
        <f t="shared" si="200"/>
        <v>0</v>
      </c>
      <c r="G2710" s="378" t="str">
        <f t="shared" si="201"/>
        <v/>
      </c>
      <c r="H2710" s="337"/>
      <c r="J2710"/>
      <c r="K2710"/>
      <c r="L2710"/>
    </row>
    <row r="2711" spans="1:12">
      <c r="A2711" s="136">
        <f t="shared" si="202"/>
        <v>2707</v>
      </c>
      <c r="B2711" s="136" t="str">
        <f t="shared" si="199"/>
        <v>2707:</v>
      </c>
      <c r="F2711" s="378">
        <f t="shared" si="200"/>
        <v>0</v>
      </c>
      <c r="G2711" s="378" t="str">
        <f t="shared" si="201"/>
        <v/>
      </c>
      <c r="H2711" s="337"/>
      <c r="J2711"/>
      <c r="K2711"/>
      <c r="L2711"/>
    </row>
    <row r="2712" spans="1:12">
      <c r="A2712" s="136">
        <f t="shared" si="202"/>
        <v>2708</v>
      </c>
      <c r="B2712" s="136" t="str">
        <f t="shared" si="199"/>
        <v>2708:</v>
      </c>
      <c r="F2712" s="378">
        <f t="shared" si="200"/>
        <v>0</v>
      </c>
      <c r="G2712" s="378" t="str">
        <f t="shared" si="201"/>
        <v/>
      </c>
      <c r="H2712" s="337"/>
      <c r="J2712"/>
      <c r="K2712"/>
      <c r="L2712"/>
    </row>
    <row r="2713" spans="1:12">
      <c r="A2713" s="136">
        <f t="shared" si="202"/>
        <v>2709</v>
      </c>
      <c r="B2713" s="136" t="str">
        <f t="shared" si="199"/>
        <v>2709:</v>
      </c>
      <c r="F2713" s="378">
        <f t="shared" si="200"/>
        <v>0</v>
      </c>
      <c r="G2713" s="378" t="str">
        <f t="shared" si="201"/>
        <v/>
      </c>
      <c r="H2713" s="337"/>
      <c r="J2713"/>
      <c r="K2713"/>
      <c r="L2713"/>
    </row>
    <row r="2714" spans="1:12">
      <c r="A2714" s="136">
        <f t="shared" si="202"/>
        <v>2710</v>
      </c>
      <c r="B2714" s="136" t="str">
        <f t="shared" si="199"/>
        <v>2710:</v>
      </c>
      <c r="F2714" s="378">
        <f t="shared" si="200"/>
        <v>0</v>
      </c>
      <c r="G2714" s="378" t="str">
        <f t="shared" si="201"/>
        <v/>
      </c>
      <c r="H2714" s="337"/>
      <c r="J2714"/>
      <c r="K2714"/>
      <c r="L2714"/>
    </row>
    <row r="2715" spans="1:12">
      <c r="A2715" s="136">
        <f t="shared" si="202"/>
        <v>2711</v>
      </c>
      <c r="B2715" s="136" t="str">
        <f t="shared" si="199"/>
        <v>2711:</v>
      </c>
      <c r="F2715" s="378">
        <f t="shared" si="200"/>
        <v>0</v>
      </c>
      <c r="G2715" s="378" t="str">
        <f t="shared" si="201"/>
        <v/>
      </c>
      <c r="H2715" s="337"/>
      <c r="J2715"/>
      <c r="K2715"/>
      <c r="L2715"/>
    </row>
    <row r="2716" spans="1:12">
      <c r="A2716" s="136">
        <f t="shared" si="202"/>
        <v>2712</v>
      </c>
      <c r="B2716" s="136" t="str">
        <f t="shared" si="199"/>
        <v>2712:</v>
      </c>
      <c r="F2716" s="378">
        <f t="shared" si="200"/>
        <v>0</v>
      </c>
      <c r="G2716" s="378" t="str">
        <f t="shared" si="201"/>
        <v/>
      </c>
      <c r="H2716" s="337"/>
      <c r="J2716"/>
      <c r="K2716"/>
      <c r="L2716"/>
    </row>
    <row r="2717" spans="1:12">
      <c r="A2717" s="136">
        <f t="shared" si="202"/>
        <v>2713</v>
      </c>
      <c r="B2717" s="136" t="str">
        <f t="shared" si="199"/>
        <v>2713:</v>
      </c>
      <c r="F2717" s="378">
        <f t="shared" si="200"/>
        <v>0</v>
      </c>
      <c r="G2717" s="378" t="str">
        <f t="shared" si="201"/>
        <v/>
      </c>
      <c r="H2717" s="337"/>
      <c r="J2717"/>
      <c r="K2717"/>
      <c r="L2717"/>
    </row>
    <row r="2718" spans="1:12">
      <c r="A2718" s="136">
        <f t="shared" si="202"/>
        <v>2714</v>
      </c>
      <c r="B2718" s="136" t="str">
        <f t="shared" si="199"/>
        <v>2714:</v>
      </c>
      <c r="F2718" s="378">
        <f t="shared" si="200"/>
        <v>0</v>
      </c>
      <c r="G2718" s="378" t="str">
        <f t="shared" si="201"/>
        <v/>
      </c>
      <c r="H2718" s="337"/>
      <c r="J2718"/>
      <c r="K2718"/>
      <c r="L2718"/>
    </row>
    <row r="2719" spans="1:12">
      <c r="A2719" s="136">
        <f t="shared" si="202"/>
        <v>2715</v>
      </c>
      <c r="B2719" s="136" t="str">
        <f t="shared" si="199"/>
        <v>2715:</v>
      </c>
      <c r="F2719" s="378">
        <f t="shared" si="200"/>
        <v>0</v>
      </c>
      <c r="G2719" s="378" t="str">
        <f t="shared" si="201"/>
        <v/>
      </c>
      <c r="H2719" s="337"/>
      <c r="J2719"/>
      <c r="K2719"/>
      <c r="L2719"/>
    </row>
    <row r="2720" spans="1:12">
      <c r="A2720" s="136">
        <f t="shared" si="202"/>
        <v>2716</v>
      </c>
      <c r="B2720" s="136" t="str">
        <f t="shared" si="199"/>
        <v>2716:</v>
      </c>
      <c r="F2720" s="378">
        <f t="shared" si="200"/>
        <v>0</v>
      </c>
      <c r="G2720" s="378" t="str">
        <f t="shared" si="201"/>
        <v/>
      </c>
      <c r="H2720" s="337"/>
      <c r="J2720"/>
      <c r="K2720"/>
      <c r="L2720"/>
    </row>
    <row r="2721" spans="1:12">
      <c r="A2721" s="136">
        <f t="shared" si="202"/>
        <v>2717</v>
      </c>
      <c r="B2721" s="136" t="str">
        <f t="shared" si="199"/>
        <v>2717:</v>
      </c>
      <c r="F2721" s="378">
        <f t="shared" si="200"/>
        <v>0</v>
      </c>
      <c r="G2721" s="378" t="str">
        <f t="shared" si="201"/>
        <v/>
      </c>
      <c r="H2721" s="337"/>
      <c r="J2721"/>
      <c r="K2721"/>
      <c r="L2721"/>
    </row>
    <row r="2722" spans="1:12">
      <c r="A2722" s="136">
        <f t="shared" si="202"/>
        <v>2718</v>
      </c>
      <c r="B2722" s="136" t="str">
        <f t="shared" si="199"/>
        <v>2718:</v>
      </c>
      <c r="F2722" s="378">
        <f t="shared" si="200"/>
        <v>0</v>
      </c>
      <c r="G2722" s="378" t="str">
        <f t="shared" si="201"/>
        <v/>
      </c>
      <c r="H2722" s="337"/>
      <c r="J2722"/>
      <c r="K2722"/>
      <c r="L2722"/>
    </row>
    <row r="2723" spans="1:12">
      <c r="A2723" s="136">
        <f t="shared" si="202"/>
        <v>2719</v>
      </c>
      <c r="B2723" s="136" t="str">
        <f t="shared" si="199"/>
        <v>2719:</v>
      </c>
      <c r="F2723" s="378">
        <f t="shared" si="200"/>
        <v>0</v>
      </c>
      <c r="G2723" s="378" t="str">
        <f t="shared" si="201"/>
        <v/>
      </c>
      <c r="H2723" s="337"/>
      <c r="J2723"/>
      <c r="K2723"/>
      <c r="L2723"/>
    </row>
    <row r="2724" spans="1:12">
      <c r="A2724" s="136">
        <f t="shared" si="202"/>
        <v>2720</v>
      </c>
      <c r="B2724" s="136" t="str">
        <f t="shared" si="199"/>
        <v>2720:</v>
      </c>
      <c r="F2724" s="378">
        <f t="shared" si="200"/>
        <v>0</v>
      </c>
      <c r="G2724" s="378" t="str">
        <f t="shared" si="201"/>
        <v/>
      </c>
      <c r="H2724" s="337"/>
      <c r="J2724"/>
      <c r="K2724"/>
      <c r="L2724"/>
    </row>
    <row r="2725" spans="1:12">
      <c r="A2725" s="136">
        <f t="shared" si="202"/>
        <v>2721</v>
      </c>
      <c r="B2725" s="136" t="str">
        <f t="shared" si="199"/>
        <v>2721:</v>
      </c>
      <c r="F2725" s="378">
        <f t="shared" si="200"/>
        <v>0</v>
      </c>
      <c r="G2725" s="378" t="str">
        <f t="shared" si="201"/>
        <v/>
      </c>
      <c r="H2725" s="337"/>
      <c r="J2725"/>
      <c r="K2725"/>
      <c r="L2725"/>
    </row>
    <row r="2726" spans="1:12">
      <c r="A2726" s="136">
        <f t="shared" si="202"/>
        <v>2722</v>
      </c>
      <c r="B2726" s="136" t="str">
        <f t="shared" si="199"/>
        <v>2722:</v>
      </c>
      <c r="F2726" s="378">
        <f t="shared" si="200"/>
        <v>0</v>
      </c>
      <c r="G2726" s="378" t="str">
        <f t="shared" si="201"/>
        <v/>
      </c>
      <c r="H2726" s="337"/>
      <c r="J2726"/>
      <c r="K2726"/>
      <c r="L2726"/>
    </row>
    <row r="2727" spans="1:12">
      <c r="A2727" s="136">
        <f t="shared" si="202"/>
        <v>2723</v>
      </c>
      <c r="B2727" s="136" t="str">
        <f t="shared" si="199"/>
        <v>2723:</v>
      </c>
      <c r="F2727" s="378">
        <f t="shared" si="200"/>
        <v>0</v>
      </c>
      <c r="G2727" s="378" t="str">
        <f t="shared" si="201"/>
        <v/>
      </c>
      <c r="H2727" s="337"/>
      <c r="J2727"/>
      <c r="K2727"/>
      <c r="L2727"/>
    </row>
    <row r="2728" spans="1:12">
      <c r="A2728" s="136">
        <f t="shared" si="202"/>
        <v>2724</v>
      </c>
      <c r="B2728" s="136" t="str">
        <f t="shared" si="199"/>
        <v>2724:</v>
      </c>
      <c r="F2728" s="378">
        <f t="shared" si="200"/>
        <v>0</v>
      </c>
      <c r="G2728" s="378" t="str">
        <f t="shared" si="201"/>
        <v/>
      </c>
      <c r="H2728" s="337"/>
      <c r="J2728"/>
      <c r="K2728"/>
      <c r="L2728"/>
    </row>
    <row r="2729" spans="1:12">
      <c r="A2729" s="136">
        <f t="shared" si="202"/>
        <v>2725</v>
      </c>
      <c r="B2729" s="136" t="str">
        <f t="shared" si="199"/>
        <v>2725:</v>
      </c>
      <c r="F2729" s="378">
        <f t="shared" si="200"/>
        <v>0</v>
      </c>
      <c r="G2729" s="378" t="str">
        <f t="shared" si="201"/>
        <v/>
      </c>
      <c r="H2729" s="337"/>
      <c r="J2729"/>
      <c r="K2729"/>
      <c r="L2729"/>
    </row>
    <row r="2730" spans="1:12">
      <c r="A2730" s="136">
        <f t="shared" si="202"/>
        <v>2726</v>
      </c>
      <c r="B2730" s="136" t="str">
        <f t="shared" si="199"/>
        <v>2726:</v>
      </c>
      <c r="F2730" s="378">
        <f t="shared" si="200"/>
        <v>0</v>
      </c>
      <c r="G2730" s="378" t="str">
        <f t="shared" si="201"/>
        <v/>
      </c>
      <c r="H2730" s="337"/>
      <c r="J2730"/>
      <c r="K2730"/>
      <c r="L2730"/>
    </row>
    <row r="2731" spans="1:12">
      <c r="A2731" s="136">
        <f t="shared" si="202"/>
        <v>2727</v>
      </c>
      <c r="B2731" s="136" t="str">
        <f t="shared" si="199"/>
        <v>2727:</v>
      </c>
      <c r="F2731" s="378">
        <f t="shared" si="200"/>
        <v>0</v>
      </c>
      <c r="G2731" s="378" t="str">
        <f t="shared" si="201"/>
        <v/>
      </c>
      <c r="H2731" s="337"/>
      <c r="J2731"/>
      <c r="K2731"/>
      <c r="L2731"/>
    </row>
    <row r="2732" spans="1:12">
      <c r="A2732" s="136">
        <f t="shared" si="202"/>
        <v>2728</v>
      </c>
      <c r="B2732" s="136" t="str">
        <f t="shared" si="199"/>
        <v>2728:</v>
      </c>
      <c r="F2732" s="378">
        <f t="shared" si="200"/>
        <v>0</v>
      </c>
      <c r="G2732" s="378" t="str">
        <f t="shared" si="201"/>
        <v/>
      </c>
      <c r="H2732" s="337"/>
      <c r="J2732"/>
      <c r="K2732"/>
      <c r="L2732"/>
    </row>
    <row r="2733" spans="1:12">
      <c r="A2733" s="136">
        <f t="shared" si="202"/>
        <v>2729</v>
      </c>
      <c r="B2733" s="136" t="str">
        <f t="shared" si="199"/>
        <v>2729:</v>
      </c>
      <c r="F2733" s="378">
        <f t="shared" si="200"/>
        <v>0</v>
      </c>
      <c r="G2733" s="378" t="str">
        <f t="shared" si="201"/>
        <v/>
      </c>
      <c r="H2733" s="337"/>
      <c r="J2733"/>
      <c r="K2733"/>
      <c r="L2733"/>
    </row>
    <row r="2734" spans="1:12">
      <c r="A2734" s="136">
        <f t="shared" si="202"/>
        <v>2730</v>
      </c>
      <c r="B2734" s="136" t="str">
        <f t="shared" si="199"/>
        <v>2730:</v>
      </c>
      <c r="F2734" s="378">
        <f t="shared" si="200"/>
        <v>0</v>
      </c>
      <c r="G2734" s="378" t="str">
        <f t="shared" si="201"/>
        <v/>
      </c>
      <c r="H2734" s="337"/>
      <c r="J2734"/>
      <c r="K2734"/>
      <c r="L2734"/>
    </row>
    <row r="2735" spans="1:12">
      <c r="A2735" s="136">
        <f t="shared" si="202"/>
        <v>2731</v>
      </c>
      <c r="B2735" s="136" t="str">
        <f t="shared" si="199"/>
        <v>2731:</v>
      </c>
      <c r="F2735" s="378">
        <f t="shared" si="200"/>
        <v>0</v>
      </c>
      <c r="G2735" s="378" t="str">
        <f t="shared" si="201"/>
        <v/>
      </c>
      <c r="H2735" s="337"/>
      <c r="J2735"/>
      <c r="K2735"/>
      <c r="L2735"/>
    </row>
    <row r="2736" spans="1:12">
      <c r="A2736" s="136">
        <f t="shared" si="202"/>
        <v>2732</v>
      </c>
      <c r="B2736" s="136" t="str">
        <f t="shared" si="199"/>
        <v>2732:</v>
      </c>
      <c r="F2736" s="378">
        <f t="shared" si="200"/>
        <v>0</v>
      </c>
      <c r="G2736" s="378" t="str">
        <f t="shared" si="201"/>
        <v/>
      </c>
      <c r="H2736" s="337"/>
      <c r="J2736"/>
      <c r="K2736"/>
      <c r="L2736"/>
    </row>
    <row r="2737" spans="1:12">
      <c r="A2737" s="136">
        <f t="shared" si="202"/>
        <v>2733</v>
      </c>
      <c r="B2737" s="136" t="str">
        <f t="shared" si="199"/>
        <v>2733:</v>
      </c>
      <c r="F2737" s="378">
        <f t="shared" si="200"/>
        <v>0</v>
      </c>
      <c r="G2737" s="378" t="str">
        <f t="shared" si="201"/>
        <v/>
      </c>
      <c r="H2737" s="337"/>
      <c r="J2737"/>
      <c r="K2737"/>
      <c r="L2737"/>
    </row>
    <row r="2738" spans="1:12">
      <c r="A2738" s="136">
        <f t="shared" si="202"/>
        <v>2734</v>
      </c>
      <c r="B2738" s="136" t="str">
        <f t="shared" si="199"/>
        <v>2734:</v>
      </c>
      <c r="F2738" s="378">
        <f t="shared" si="200"/>
        <v>0</v>
      </c>
      <c r="G2738" s="378" t="str">
        <f t="shared" si="201"/>
        <v/>
      </c>
      <c r="H2738" s="337"/>
      <c r="J2738"/>
      <c r="K2738"/>
      <c r="L2738"/>
    </row>
    <row r="2739" spans="1:12">
      <c r="A2739" s="136">
        <f t="shared" si="202"/>
        <v>2735</v>
      </c>
      <c r="B2739" s="136" t="str">
        <f t="shared" si="199"/>
        <v>2735:</v>
      </c>
      <c r="F2739" s="378">
        <f t="shared" si="200"/>
        <v>0</v>
      </c>
      <c r="G2739" s="378" t="str">
        <f t="shared" si="201"/>
        <v/>
      </c>
      <c r="H2739" s="337"/>
      <c r="J2739"/>
      <c r="K2739"/>
      <c r="L2739"/>
    </row>
    <row r="2740" spans="1:12">
      <c r="A2740" s="136">
        <f t="shared" si="202"/>
        <v>2736</v>
      </c>
      <c r="B2740" s="136" t="str">
        <f t="shared" si="199"/>
        <v>2736:</v>
      </c>
      <c r="F2740" s="378">
        <f t="shared" si="200"/>
        <v>0</v>
      </c>
      <c r="G2740" s="378" t="str">
        <f t="shared" si="201"/>
        <v/>
      </c>
      <c r="H2740" s="337"/>
      <c r="J2740"/>
      <c r="K2740"/>
      <c r="L2740"/>
    </row>
    <row r="2741" spans="1:12">
      <c r="A2741" s="136">
        <f t="shared" si="202"/>
        <v>2737</v>
      </c>
      <c r="B2741" s="136" t="str">
        <f t="shared" si="199"/>
        <v>2737:</v>
      </c>
      <c r="F2741" s="378">
        <f t="shared" si="200"/>
        <v>0</v>
      </c>
      <c r="G2741" s="378" t="str">
        <f t="shared" si="201"/>
        <v/>
      </c>
      <c r="H2741" s="337"/>
      <c r="J2741"/>
      <c r="K2741"/>
      <c r="L2741"/>
    </row>
    <row r="2742" spans="1:12">
      <c r="A2742" s="136">
        <f t="shared" si="202"/>
        <v>2738</v>
      </c>
      <c r="B2742" s="136" t="str">
        <f t="shared" si="199"/>
        <v>2738:</v>
      </c>
      <c r="F2742" s="378">
        <f t="shared" si="200"/>
        <v>0</v>
      </c>
      <c r="G2742" s="378" t="str">
        <f t="shared" si="201"/>
        <v/>
      </c>
      <c r="H2742" s="337"/>
      <c r="J2742"/>
      <c r="K2742"/>
      <c r="L2742"/>
    </row>
    <row r="2743" spans="1:12">
      <c r="A2743" s="136">
        <f t="shared" si="202"/>
        <v>2739</v>
      </c>
      <c r="B2743" s="136" t="str">
        <f t="shared" si="199"/>
        <v>2739:</v>
      </c>
      <c r="F2743" s="378">
        <f t="shared" si="200"/>
        <v>0</v>
      </c>
      <c r="G2743" s="378" t="str">
        <f t="shared" si="201"/>
        <v/>
      </c>
      <c r="H2743" s="337"/>
      <c r="J2743"/>
      <c r="K2743"/>
      <c r="L2743"/>
    </row>
    <row r="2744" spans="1:12">
      <c r="A2744" s="136">
        <f t="shared" si="202"/>
        <v>2740</v>
      </c>
      <c r="B2744" s="136" t="str">
        <f t="shared" si="199"/>
        <v>2740:</v>
      </c>
      <c r="F2744" s="378">
        <f t="shared" si="200"/>
        <v>0</v>
      </c>
      <c r="G2744" s="378" t="str">
        <f t="shared" si="201"/>
        <v/>
      </c>
      <c r="H2744" s="337"/>
      <c r="J2744"/>
      <c r="K2744"/>
      <c r="L2744"/>
    </row>
    <row r="2745" spans="1:12">
      <c r="A2745" s="136">
        <f t="shared" si="202"/>
        <v>2741</v>
      </c>
      <c r="B2745" s="136" t="str">
        <f t="shared" si="199"/>
        <v>2741:</v>
      </c>
      <c r="F2745" s="378">
        <f t="shared" si="200"/>
        <v>0</v>
      </c>
      <c r="G2745" s="378" t="str">
        <f t="shared" si="201"/>
        <v/>
      </c>
      <c r="H2745" s="337"/>
      <c r="J2745"/>
      <c r="K2745"/>
      <c r="L2745"/>
    </row>
    <row r="2746" spans="1:12">
      <c r="A2746" s="136">
        <f t="shared" si="202"/>
        <v>2742</v>
      </c>
      <c r="B2746" s="136" t="str">
        <f t="shared" si="199"/>
        <v>2742:</v>
      </c>
      <c r="F2746" s="378">
        <f t="shared" si="200"/>
        <v>0</v>
      </c>
      <c r="G2746" s="378" t="str">
        <f t="shared" si="201"/>
        <v/>
      </c>
      <c r="H2746" s="337"/>
      <c r="J2746"/>
      <c r="K2746"/>
      <c r="L2746"/>
    </row>
    <row r="2747" spans="1:12">
      <c r="A2747" s="136">
        <f t="shared" si="202"/>
        <v>2743</v>
      </c>
      <c r="B2747" s="136" t="str">
        <f t="shared" si="199"/>
        <v>2743:</v>
      </c>
      <c r="F2747" s="378">
        <f t="shared" si="200"/>
        <v>0</v>
      </c>
      <c r="G2747" s="378" t="str">
        <f t="shared" si="201"/>
        <v/>
      </c>
      <c r="H2747" s="337"/>
      <c r="J2747"/>
      <c r="K2747"/>
      <c r="L2747"/>
    </row>
    <row r="2748" spans="1:12">
      <c r="A2748" s="136">
        <f t="shared" si="202"/>
        <v>2744</v>
      </c>
      <c r="B2748" s="136" t="str">
        <f t="shared" ref="B2748:B2811" si="203">TEXT(A2748, "#0") &amp; ":" &amp; TRIM(H2748)</f>
        <v>2744:</v>
      </c>
      <c r="F2748" s="378">
        <f t="shared" si="200"/>
        <v>0</v>
      </c>
      <c r="G2748" s="378" t="str">
        <f t="shared" si="201"/>
        <v/>
      </c>
      <c r="H2748" s="337"/>
      <c r="J2748"/>
      <c r="K2748"/>
      <c r="L2748"/>
    </row>
    <row r="2749" spans="1:12">
      <c r="A2749" s="136">
        <f t="shared" si="202"/>
        <v>2745</v>
      </c>
      <c r="B2749" s="136" t="str">
        <f t="shared" si="203"/>
        <v>2745:</v>
      </c>
      <c r="F2749" s="378">
        <f t="shared" si="200"/>
        <v>0</v>
      </c>
      <c r="G2749" s="378" t="str">
        <f t="shared" si="201"/>
        <v/>
      </c>
      <c r="H2749" s="337"/>
      <c r="J2749"/>
      <c r="K2749"/>
      <c r="L2749"/>
    </row>
    <row r="2750" spans="1:12">
      <c r="A2750" s="136">
        <f t="shared" si="202"/>
        <v>2746</v>
      </c>
      <c r="B2750" s="136" t="str">
        <f t="shared" si="203"/>
        <v>2746:</v>
      </c>
      <c r="F2750" s="378">
        <f t="shared" si="200"/>
        <v>0</v>
      </c>
      <c r="G2750" s="378" t="str">
        <f t="shared" si="201"/>
        <v/>
      </c>
      <c r="H2750" s="337"/>
      <c r="J2750"/>
      <c r="K2750"/>
      <c r="L2750"/>
    </row>
    <row r="2751" spans="1:12">
      <c r="A2751" s="136">
        <f t="shared" si="202"/>
        <v>2747</v>
      </c>
      <c r="B2751" s="136" t="str">
        <f t="shared" si="203"/>
        <v>2747:</v>
      </c>
      <c r="F2751" s="378">
        <f t="shared" si="200"/>
        <v>0</v>
      </c>
      <c r="G2751" s="378" t="str">
        <f t="shared" si="201"/>
        <v/>
      </c>
      <c r="H2751" s="337"/>
      <c r="J2751"/>
      <c r="K2751"/>
      <c r="L2751"/>
    </row>
    <row r="2752" spans="1:12">
      <c r="A2752" s="136">
        <f t="shared" si="202"/>
        <v>2748</v>
      </c>
      <c r="B2752" s="136" t="str">
        <f t="shared" si="203"/>
        <v>2748:</v>
      </c>
      <c r="F2752" s="378">
        <f t="shared" si="200"/>
        <v>0</v>
      </c>
      <c r="G2752" s="378" t="str">
        <f t="shared" si="201"/>
        <v/>
      </c>
      <c r="H2752" s="337"/>
      <c r="J2752"/>
      <c r="K2752"/>
      <c r="L2752"/>
    </row>
    <row r="2753" spans="1:12">
      <c r="A2753" s="136">
        <f t="shared" si="202"/>
        <v>2749</v>
      </c>
      <c r="B2753" s="136" t="str">
        <f t="shared" si="203"/>
        <v>2749:</v>
      </c>
      <c r="F2753" s="378">
        <f t="shared" si="200"/>
        <v>0</v>
      </c>
      <c r="G2753" s="378" t="str">
        <f t="shared" si="201"/>
        <v/>
      </c>
      <c r="H2753" s="337"/>
      <c r="J2753"/>
      <c r="K2753"/>
      <c r="L2753"/>
    </row>
    <row r="2754" spans="1:12">
      <c r="A2754" s="136">
        <f t="shared" si="202"/>
        <v>2750</v>
      </c>
      <c r="B2754" s="136" t="str">
        <f t="shared" si="203"/>
        <v>2750:</v>
      </c>
      <c r="F2754" s="378">
        <f t="shared" si="200"/>
        <v>0</v>
      </c>
      <c r="G2754" s="378" t="str">
        <f t="shared" si="201"/>
        <v/>
      </c>
      <c r="H2754" s="337"/>
      <c r="J2754"/>
      <c r="K2754"/>
      <c r="L2754"/>
    </row>
    <row r="2755" spans="1:12">
      <c r="A2755" s="136">
        <f t="shared" si="202"/>
        <v>2751</v>
      </c>
      <c r="B2755" s="136" t="str">
        <f t="shared" si="203"/>
        <v>2751:</v>
      </c>
      <c r="F2755" s="378">
        <f t="shared" si="200"/>
        <v>0</v>
      </c>
      <c r="G2755" s="378" t="str">
        <f t="shared" si="201"/>
        <v/>
      </c>
      <c r="H2755" s="337"/>
      <c r="J2755"/>
      <c r="K2755"/>
      <c r="L2755"/>
    </row>
    <row r="2756" spans="1:12">
      <c r="A2756" s="136">
        <f t="shared" si="202"/>
        <v>2752</v>
      </c>
      <c r="B2756" s="136" t="str">
        <f t="shared" si="203"/>
        <v>2752:</v>
      </c>
      <c r="F2756" s="378">
        <f t="shared" si="200"/>
        <v>0</v>
      </c>
      <c r="G2756" s="378" t="str">
        <f t="shared" si="201"/>
        <v/>
      </c>
      <c r="H2756" s="337"/>
      <c r="J2756"/>
      <c r="K2756"/>
      <c r="L2756"/>
    </row>
    <row r="2757" spans="1:12">
      <c r="A2757" s="136">
        <f t="shared" si="202"/>
        <v>2753</v>
      </c>
      <c r="B2757" s="136" t="str">
        <f t="shared" si="203"/>
        <v>2753:</v>
      </c>
      <c r="F2757" s="378">
        <f t="shared" si="200"/>
        <v>0</v>
      </c>
      <c r="G2757" s="378" t="str">
        <f t="shared" si="201"/>
        <v/>
      </c>
      <c r="H2757" s="337"/>
      <c r="J2757"/>
      <c r="K2757"/>
      <c r="L2757"/>
    </row>
    <row r="2758" spans="1:12">
      <c r="A2758" s="136">
        <f t="shared" si="202"/>
        <v>2754</v>
      </c>
      <c r="B2758" s="136" t="str">
        <f t="shared" si="203"/>
        <v>2754:</v>
      </c>
      <c r="F2758" s="378">
        <f t="shared" si="200"/>
        <v>0</v>
      </c>
      <c r="G2758" s="378" t="str">
        <f t="shared" si="201"/>
        <v/>
      </c>
      <c r="H2758" s="337"/>
      <c r="J2758"/>
      <c r="K2758"/>
      <c r="L2758"/>
    </row>
    <row r="2759" spans="1:12">
      <c r="A2759" s="136">
        <f t="shared" si="202"/>
        <v>2755</v>
      </c>
      <c r="B2759" s="136" t="str">
        <f t="shared" si="203"/>
        <v>2755:</v>
      </c>
      <c r="F2759" s="378">
        <f t="shared" si="200"/>
        <v>0</v>
      </c>
      <c r="G2759" s="378" t="str">
        <f t="shared" si="201"/>
        <v/>
      </c>
      <c r="H2759" s="337"/>
      <c r="J2759"/>
      <c r="K2759"/>
      <c r="L2759"/>
    </row>
    <row r="2760" spans="1:12">
      <c r="A2760" s="136">
        <f t="shared" si="202"/>
        <v>2756</v>
      </c>
      <c r="B2760" s="136" t="str">
        <f t="shared" si="203"/>
        <v>2756:</v>
      </c>
      <c r="F2760" s="378">
        <f t="shared" si="200"/>
        <v>0</v>
      </c>
      <c r="G2760" s="378" t="str">
        <f t="shared" si="201"/>
        <v/>
      </c>
      <c r="H2760" s="337"/>
      <c r="J2760"/>
      <c r="K2760"/>
      <c r="L2760"/>
    </row>
    <row r="2761" spans="1:12">
      <c r="A2761" s="136">
        <f t="shared" si="202"/>
        <v>2757</v>
      </c>
      <c r="B2761" s="136" t="str">
        <f t="shared" si="203"/>
        <v>2757:</v>
      </c>
      <c r="F2761" s="378">
        <f t="shared" ref="F2761:F2824" si="204">IF(TRIM(E2761)="",0,IF(AgeAtDate=0,0,IF(E2761=0,0,IF(COUNTBLANK(E2761)=1,"",DATEDIF(E2761,AgeAtDate,"y")))))</f>
        <v>0</v>
      </c>
      <c r="G2761" s="378" t="str">
        <f t="shared" ref="G2761:G2824" si="205">IF(ISBLANK(E2761),"",IF(HSL_Format="Majors",IF(F2761 &lt; 9, "To Young", IF(F2761 &gt; 15, VLOOKUP(99,MajorsAGRev, 2,0),VLOOKUP(F2761,MajorsAGRev, 2,0))), IF(F2761 &lt; 9, "To Young", IF(F2761&gt;12, "To Old", VLOOKUP(F2761,PeanutsAGRev,2,0)))))</f>
        <v/>
      </c>
      <c r="H2761" s="337"/>
      <c r="J2761"/>
      <c r="K2761"/>
      <c r="L2761"/>
    </row>
    <row r="2762" spans="1:12">
      <c r="A2762" s="136">
        <f t="shared" si="202"/>
        <v>2758</v>
      </c>
      <c r="B2762" s="136" t="str">
        <f t="shared" si="203"/>
        <v>2758:</v>
      </c>
      <c r="F2762" s="378">
        <f t="shared" si="204"/>
        <v>0</v>
      </c>
      <c r="G2762" s="378" t="str">
        <f t="shared" si="205"/>
        <v/>
      </c>
      <c r="H2762" s="337"/>
      <c r="J2762"/>
      <c r="K2762"/>
      <c r="L2762"/>
    </row>
    <row r="2763" spans="1:12">
      <c r="A2763" s="136">
        <f t="shared" ref="A2763:A2826" si="206">A2762+1</f>
        <v>2759</v>
      </c>
      <c r="B2763" s="136" t="str">
        <f t="shared" si="203"/>
        <v>2759:</v>
      </c>
      <c r="F2763" s="378">
        <f t="shared" si="204"/>
        <v>0</v>
      </c>
      <c r="G2763" s="378" t="str">
        <f t="shared" si="205"/>
        <v/>
      </c>
      <c r="H2763" s="337"/>
      <c r="J2763"/>
      <c r="K2763"/>
      <c r="L2763"/>
    </row>
    <row r="2764" spans="1:12">
      <c r="A2764" s="136">
        <f t="shared" si="206"/>
        <v>2760</v>
      </c>
      <c r="B2764" s="136" t="str">
        <f t="shared" si="203"/>
        <v>2760:</v>
      </c>
      <c r="F2764" s="378">
        <f t="shared" si="204"/>
        <v>0</v>
      </c>
      <c r="G2764" s="378" t="str">
        <f t="shared" si="205"/>
        <v/>
      </c>
      <c r="H2764" s="337"/>
      <c r="J2764"/>
      <c r="K2764"/>
      <c r="L2764"/>
    </row>
    <row r="2765" spans="1:12">
      <c r="A2765" s="136">
        <f t="shared" si="206"/>
        <v>2761</v>
      </c>
      <c r="B2765" s="136" t="str">
        <f t="shared" si="203"/>
        <v>2761:</v>
      </c>
      <c r="F2765" s="378">
        <f t="shared" si="204"/>
        <v>0</v>
      </c>
      <c r="G2765" s="378" t="str">
        <f t="shared" si="205"/>
        <v/>
      </c>
      <c r="H2765" s="337"/>
      <c r="J2765"/>
      <c r="K2765"/>
      <c r="L2765"/>
    </row>
    <row r="2766" spans="1:12">
      <c r="A2766" s="136">
        <f t="shared" si="206"/>
        <v>2762</v>
      </c>
      <c r="B2766" s="136" t="str">
        <f t="shared" si="203"/>
        <v>2762:</v>
      </c>
      <c r="F2766" s="378">
        <f t="shared" si="204"/>
        <v>0</v>
      </c>
      <c r="G2766" s="378" t="str">
        <f t="shared" si="205"/>
        <v/>
      </c>
      <c r="H2766" s="337"/>
      <c r="J2766"/>
      <c r="K2766"/>
      <c r="L2766"/>
    </row>
    <row r="2767" spans="1:12">
      <c r="A2767" s="136">
        <f t="shared" si="206"/>
        <v>2763</v>
      </c>
      <c r="B2767" s="136" t="str">
        <f t="shared" si="203"/>
        <v>2763:</v>
      </c>
      <c r="F2767" s="378">
        <f t="shared" si="204"/>
        <v>0</v>
      </c>
      <c r="G2767" s="378" t="str">
        <f t="shared" si="205"/>
        <v/>
      </c>
      <c r="H2767" s="337"/>
      <c r="J2767"/>
      <c r="K2767"/>
      <c r="L2767"/>
    </row>
    <row r="2768" spans="1:12">
      <c r="A2768" s="136">
        <f t="shared" si="206"/>
        <v>2764</v>
      </c>
      <c r="B2768" s="136" t="str">
        <f t="shared" si="203"/>
        <v>2764:</v>
      </c>
      <c r="F2768" s="378">
        <f t="shared" si="204"/>
        <v>0</v>
      </c>
      <c r="G2768" s="378" t="str">
        <f t="shared" si="205"/>
        <v/>
      </c>
      <c r="H2768" s="337"/>
      <c r="J2768"/>
      <c r="K2768"/>
      <c r="L2768"/>
    </row>
    <row r="2769" spans="1:12">
      <c r="A2769" s="136">
        <f t="shared" si="206"/>
        <v>2765</v>
      </c>
      <c r="B2769" s="136" t="str">
        <f t="shared" si="203"/>
        <v>2765:</v>
      </c>
      <c r="F2769" s="378">
        <f t="shared" si="204"/>
        <v>0</v>
      </c>
      <c r="G2769" s="378" t="str">
        <f t="shared" si="205"/>
        <v/>
      </c>
      <c r="H2769" s="337"/>
      <c r="J2769"/>
      <c r="K2769"/>
      <c r="L2769"/>
    </row>
    <row r="2770" spans="1:12">
      <c r="A2770" s="136">
        <f t="shared" si="206"/>
        <v>2766</v>
      </c>
      <c r="B2770" s="136" t="str">
        <f t="shared" si="203"/>
        <v>2766:</v>
      </c>
      <c r="F2770" s="378">
        <f t="shared" si="204"/>
        <v>0</v>
      </c>
      <c r="G2770" s="378" t="str">
        <f t="shared" si="205"/>
        <v/>
      </c>
      <c r="H2770" s="337"/>
      <c r="J2770"/>
      <c r="K2770"/>
      <c r="L2770"/>
    </row>
    <row r="2771" spans="1:12">
      <c r="A2771" s="136">
        <f t="shared" si="206"/>
        <v>2767</v>
      </c>
      <c r="B2771" s="136" t="str">
        <f t="shared" si="203"/>
        <v>2767:</v>
      </c>
      <c r="F2771" s="378">
        <f t="shared" si="204"/>
        <v>0</v>
      </c>
      <c r="G2771" s="378" t="str">
        <f t="shared" si="205"/>
        <v/>
      </c>
      <c r="H2771" s="337"/>
      <c r="J2771"/>
      <c r="K2771"/>
      <c r="L2771"/>
    </row>
    <row r="2772" spans="1:12">
      <c r="A2772" s="136">
        <f t="shared" si="206"/>
        <v>2768</v>
      </c>
      <c r="B2772" s="136" t="str">
        <f t="shared" si="203"/>
        <v>2768:</v>
      </c>
      <c r="F2772" s="378">
        <f t="shared" si="204"/>
        <v>0</v>
      </c>
      <c r="G2772" s="378" t="str">
        <f t="shared" si="205"/>
        <v/>
      </c>
      <c r="H2772" s="337"/>
      <c r="J2772"/>
      <c r="K2772"/>
      <c r="L2772"/>
    </row>
    <row r="2773" spans="1:12">
      <c r="A2773" s="136">
        <f t="shared" si="206"/>
        <v>2769</v>
      </c>
      <c r="B2773" s="136" t="str">
        <f t="shared" si="203"/>
        <v>2769:</v>
      </c>
      <c r="F2773" s="378">
        <f t="shared" si="204"/>
        <v>0</v>
      </c>
      <c r="G2773" s="378" t="str">
        <f t="shared" si="205"/>
        <v/>
      </c>
      <c r="H2773" s="337"/>
      <c r="J2773"/>
      <c r="K2773"/>
      <c r="L2773"/>
    </row>
    <row r="2774" spans="1:12">
      <c r="A2774" s="136">
        <f t="shared" si="206"/>
        <v>2770</v>
      </c>
      <c r="B2774" s="136" t="str">
        <f t="shared" si="203"/>
        <v>2770:</v>
      </c>
      <c r="F2774" s="378">
        <f t="shared" si="204"/>
        <v>0</v>
      </c>
      <c r="G2774" s="378" t="str">
        <f t="shared" si="205"/>
        <v/>
      </c>
      <c r="H2774" s="337"/>
      <c r="J2774"/>
      <c r="K2774"/>
      <c r="L2774"/>
    </row>
    <row r="2775" spans="1:12">
      <c r="A2775" s="136">
        <f t="shared" si="206"/>
        <v>2771</v>
      </c>
      <c r="B2775" s="136" t="str">
        <f t="shared" si="203"/>
        <v>2771:</v>
      </c>
      <c r="F2775" s="378">
        <f t="shared" si="204"/>
        <v>0</v>
      </c>
      <c r="G2775" s="378" t="str">
        <f t="shared" si="205"/>
        <v/>
      </c>
      <c r="H2775" s="337"/>
      <c r="J2775"/>
      <c r="K2775"/>
      <c r="L2775"/>
    </row>
    <row r="2776" spans="1:12">
      <c r="A2776" s="136">
        <f t="shared" si="206"/>
        <v>2772</v>
      </c>
      <c r="B2776" s="136" t="str">
        <f t="shared" si="203"/>
        <v>2772:</v>
      </c>
      <c r="F2776" s="378">
        <f t="shared" si="204"/>
        <v>0</v>
      </c>
      <c r="G2776" s="378" t="str">
        <f t="shared" si="205"/>
        <v/>
      </c>
      <c r="H2776" s="337"/>
      <c r="J2776"/>
      <c r="K2776"/>
      <c r="L2776"/>
    </row>
    <row r="2777" spans="1:12">
      <c r="A2777" s="136">
        <f t="shared" si="206"/>
        <v>2773</v>
      </c>
      <c r="B2777" s="136" t="str">
        <f t="shared" si="203"/>
        <v>2773:</v>
      </c>
      <c r="F2777" s="378">
        <f t="shared" si="204"/>
        <v>0</v>
      </c>
      <c r="G2777" s="378" t="str">
        <f t="shared" si="205"/>
        <v/>
      </c>
      <c r="H2777" s="337"/>
      <c r="J2777"/>
      <c r="K2777"/>
      <c r="L2777"/>
    </row>
    <row r="2778" spans="1:12">
      <c r="A2778" s="136">
        <f t="shared" si="206"/>
        <v>2774</v>
      </c>
      <c r="B2778" s="136" t="str">
        <f t="shared" si="203"/>
        <v>2774:</v>
      </c>
      <c r="F2778" s="378">
        <f t="shared" si="204"/>
        <v>0</v>
      </c>
      <c r="G2778" s="378" t="str">
        <f t="shared" si="205"/>
        <v/>
      </c>
      <c r="H2778" s="337"/>
      <c r="J2778"/>
      <c r="K2778"/>
      <c r="L2778"/>
    </row>
    <row r="2779" spans="1:12">
      <c r="A2779" s="136">
        <f t="shared" si="206"/>
        <v>2775</v>
      </c>
      <c r="B2779" s="136" t="str">
        <f t="shared" si="203"/>
        <v>2775:</v>
      </c>
      <c r="F2779" s="378">
        <f t="shared" si="204"/>
        <v>0</v>
      </c>
      <c r="G2779" s="378" t="str">
        <f t="shared" si="205"/>
        <v/>
      </c>
      <c r="H2779" s="337"/>
      <c r="J2779"/>
      <c r="K2779"/>
      <c r="L2779"/>
    </row>
    <row r="2780" spans="1:12">
      <c r="A2780" s="136">
        <f t="shared" si="206"/>
        <v>2776</v>
      </c>
      <c r="B2780" s="136" t="str">
        <f t="shared" si="203"/>
        <v>2776:</v>
      </c>
      <c r="F2780" s="378">
        <f t="shared" si="204"/>
        <v>0</v>
      </c>
      <c r="G2780" s="378" t="str">
        <f t="shared" si="205"/>
        <v/>
      </c>
      <c r="H2780" s="337"/>
      <c r="J2780"/>
      <c r="K2780"/>
      <c r="L2780"/>
    </row>
    <row r="2781" spans="1:12">
      <c r="A2781" s="136">
        <f t="shared" si="206"/>
        <v>2777</v>
      </c>
      <c r="B2781" s="136" t="str">
        <f t="shared" si="203"/>
        <v>2777:</v>
      </c>
      <c r="F2781" s="378">
        <f t="shared" si="204"/>
        <v>0</v>
      </c>
      <c r="G2781" s="378" t="str">
        <f t="shared" si="205"/>
        <v/>
      </c>
      <c r="H2781" s="337"/>
      <c r="J2781"/>
      <c r="K2781"/>
      <c r="L2781"/>
    </row>
    <row r="2782" spans="1:12">
      <c r="A2782" s="136">
        <f t="shared" si="206"/>
        <v>2778</v>
      </c>
      <c r="B2782" s="136" t="str">
        <f t="shared" si="203"/>
        <v>2778:</v>
      </c>
      <c r="F2782" s="378">
        <f t="shared" si="204"/>
        <v>0</v>
      </c>
      <c r="G2782" s="378" t="str">
        <f t="shared" si="205"/>
        <v/>
      </c>
      <c r="H2782" s="337"/>
      <c r="J2782"/>
      <c r="K2782"/>
      <c r="L2782"/>
    </row>
    <row r="2783" spans="1:12">
      <c r="A2783" s="136">
        <f t="shared" si="206"/>
        <v>2779</v>
      </c>
      <c r="B2783" s="136" t="str">
        <f t="shared" si="203"/>
        <v>2779:</v>
      </c>
      <c r="F2783" s="378">
        <f t="shared" si="204"/>
        <v>0</v>
      </c>
      <c r="G2783" s="378" t="str">
        <f t="shared" si="205"/>
        <v/>
      </c>
      <c r="H2783" s="337"/>
      <c r="J2783"/>
      <c r="K2783"/>
      <c r="L2783"/>
    </row>
    <row r="2784" spans="1:12">
      <c r="A2784" s="136">
        <f t="shared" si="206"/>
        <v>2780</v>
      </c>
      <c r="B2784" s="136" t="str">
        <f t="shared" si="203"/>
        <v>2780:</v>
      </c>
      <c r="F2784" s="378">
        <f t="shared" si="204"/>
        <v>0</v>
      </c>
      <c r="G2784" s="378" t="str">
        <f t="shared" si="205"/>
        <v/>
      </c>
      <c r="H2784" s="337"/>
      <c r="J2784"/>
      <c r="K2784"/>
      <c r="L2784"/>
    </row>
    <row r="2785" spans="1:12">
      <c r="A2785" s="136">
        <f t="shared" si="206"/>
        <v>2781</v>
      </c>
      <c r="B2785" s="136" t="str">
        <f t="shared" si="203"/>
        <v>2781:</v>
      </c>
      <c r="F2785" s="378">
        <f t="shared" si="204"/>
        <v>0</v>
      </c>
      <c r="G2785" s="378" t="str">
        <f t="shared" si="205"/>
        <v/>
      </c>
      <c r="H2785" s="337"/>
      <c r="J2785"/>
      <c r="K2785"/>
      <c r="L2785"/>
    </row>
    <row r="2786" spans="1:12">
      <c r="A2786" s="136">
        <f t="shared" si="206"/>
        <v>2782</v>
      </c>
      <c r="B2786" s="136" t="str">
        <f t="shared" si="203"/>
        <v>2782:</v>
      </c>
      <c r="F2786" s="378">
        <f t="shared" si="204"/>
        <v>0</v>
      </c>
      <c r="G2786" s="378" t="str">
        <f t="shared" si="205"/>
        <v/>
      </c>
      <c r="H2786" s="337"/>
      <c r="J2786"/>
      <c r="K2786"/>
      <c r="L2786"/>
    </row>
    <row r="2787" spans="1:12">
      <c r="A2787" s="136">
        <f t="shared" si="206"/>
        <v>2783</v>
      </c>
      <c r="B2787" s="136" t="str">
        <f t="shared" si="203"/>
        <v>2783:</v>
      </c>
      <c r="F2787" s="378">
        <f t="shared" si="204"/>
        <v>0</v>
      </c>
      <c r="G2787" s="378" t="str">
        <f t="shared" si="205"/>
        <v/>
      </c>
      <c r="H2787" s="337"/>
      <c r="J2787"/>
      <c r="K2787"/>
      <c r="L2787"/>
    </row>
    <row r="2788" spans="1:12">
      <c r="A2788" s="136">
        <f t="shared" si="206"/>
        <v>2784</v>
      </c>
      <c r="B2788" s="136" t="str">
        <f t="shared" si="203"/>
        <v>2784:</v>
      </c>
      <c r="F2788" s="378">
        <f t="shared" si="204"/>
        <v>0</v>
      </c>
      <c r="G2788" s="378" t="str">
        <f t="shared" si="205"/>
        <v/>
      </c>
      <c r="H2788" s="337"/>
      <c r="J2788"/>
      <c r="K2788"/>
      <c r="L2788"/>
    </row>
    <row r="2789" spans="1:12">
      <c r="A2789" s="136">
        <f t="shared" si="206"/>
        <v>2785</v>
      </c>
      <c r="B2789" s="136" t="str">
        <f t="shared" si="203"/>
        <v>2785:</v>
      </c>
      <c r="F2789" s="378">
        <f t="shared" si="204"/>
        <v>0</v>
      </c>
      <c r="G2789" s="378" t="str">
        <f t="shared" si="205"/>
        <v/>
      </c>
      <c r="H2789" s="337"/>
      <c r="J2789"/>
      <c r="K2789"/>
      <c r="L2789"/>
    </row>
    <row r="2790" spans="1:12">
      <c r="A2790" s="136">
        <f t="shared" si="206"/>
        <v>2786</v>
      </c>
      <c r="B2790" s="136" t="str">
        <f t="shared" si="203"/>
        <v>2786:</v>
      </c>
      <c r="F2790" s="378">
        <f t="shared" si="204"/>
        <v>0</v>
      </c>
      <c r="G2790" s="378" t="str">
        <f t="shared" si="205"/>
        <v/>
      </c>
      <c r="H2790" s="337"/>
      <c r="J2790"/>
      <c r="K2790"/>
      <c r="L2790"/>
    </row>
    <row r="2791" spans="1:12">
      <c r="A2791" s="136">
        <f t="shared" si="206"/>
        <v>2787</v>
      </c>
      <c r="B2791" s="136" t="str">
        <f t="shared" si="203"/>
        <v>2787:</v>
      </c>
      <c r="F2791" s="378">
        <f t="shared" si="204"/>
        <v>0</v>
      </c>
      <c r="G2791" s="378" t="str">
        <f t="shared" si="205"/>
        <v/>
      </c>
      <c r="H2791" s="337"/>
      <c r="J2791"/>
      <c r="K2791"/>
      <c r="L2791"/>
    </row>
    <row r="2792" spans="1:12">
      <c r="A2792" s="136">
        <f t="shared" si="206"/>
        <v>2788</v>
      </c>
      <c r="B2792" s="136" t="str">
        <f t="shared" si="203"/>
        <v>2788:</v>
      </c>
      <c r="F2792" s="378">
        <f t="shared" si="204"/>
        <v>0</v>
      </c>
      <c r="G2792" s="378" t="str">
        <f t="shared" si="205"/>
        <v/>
      </c>
      <c r="H2792" s="337"/>
      <c r="J2792"/>
      <c r="K2792"/>
      <c r="L2792"/>
    </row>
    <row r="2793" spans="1:12">
      <c r="A2793" s="136">
        <f t="shared" si="206"/>
        <v>2789</v>
      </c>
      <c r="B2793" s="136" t="str">
        <f t="shared" si="203"/>
        <v>2789:</v>
      </c>
      <c r="F2793" s="378">
        <f t="shared" si="204"/>
        <v>0</v>
      </c>
      <c r="G2793" s="378" t="str">
        <f t="shared" si="205"/>
        <v/>
      </c>
      <c r="H2793" s="337"/>
      <c r="J2793"/>
      <c r="K2793"/>
      <c r="L2793"/>
    </row>
    <row r="2794" spans="1:12">
      <c r="A2794" s="136">
        <f t="shared" si="206"/>
        <v>2790</v>
      </c>
      <c r="B2794" s="136" t="str">
        <f t="shared" si="203"/>
        <v>2790:</v>
      </c>
      <c r="F2794" s="378">
        <f t="shared" si="204"/>
        <v>0</v>
      </c>
      <c r="G2794" s="378" t="str">
        <f t="shared" si="205"/>
        <v/>
      </c>
      <c r="H2794" s="337"/>
      <c r="J2794"/>
      <c r="K2794"/>
      <c r="L2794"/>
    </row>
    <row r="2795" spans="1:12">
      <c r="A2795" s="136">
        <f t="shared" si="206"/>
        <v>2791</v>
      </c>
      <c r="B2795" s="136" t="str">
        <f t="shared" si="203"/>
        <v>2791:</v>
      </c>
      <c r="F2795" s="378">
        <f t="shared" si="204"/>
        <v>0</v>
      </c>
      <c r="G2795" s="378" t="str">
        <f t="shared" si="205"/>
        <v/>
      </c>
      <c r="H2795" s="337"/>
      <c r="J2795"/>
      <c r="K2795"/>
      <c r="L2795"/>
    </row>
    <row r="2796" spans="1:12">
      <c r="A2796" s="136">
        <f t="shared" si="206"/>
        <v>2792</v>
      </c>
      <c r="B2796" s="136" t="str">
        <f t="shared" si="203"/>
        <v>2792:</v>
      </c>
      <c r="F2796" s="378">
        <f t="shared" si="204"/>
        <v>0</v>
      </c>
      <c r="G2796" s="378" t="str">
        <f t="shared" si="205"/>
        <v/>
      </c>
      <c r="H2796" s="337"/>
      <c r="J2796"/>
      <c r="K2796"/>
      <c r="L2796"/>
    </row>
    <row r="2797" spans="1:12">
      <c r="A2797" s="136">
        <f t="shared" si="206"/>
        <v>2793</v>
      </c>
      <c r="B2797" s="136" t="str">
        <f t="shared" si="203"/>
        <v>2793:</v>
      </c>
      <c r="F2797" s="378">
        <f t="shared" si="204"/>
        <v>0</v>
      </c>
      <c r="G2797" s="378" t="str">
        <f t="shared" si="205"/>
        <v/>
      </c>
      <c r="H2797" s="337"/>
      <c r="J2797"/>
      <c r="K2797"/>
      <c r="L2797"/>
    </row>
    <row r="2798" spans="1:12">
      <c r="A2798" s="136">
        <f t="shared" si="206"/>
        <v>2794</v>
      </c>
      <c r="B2798" s="136" t="str">
        <f t="shared" si="203"/>
        <v>2794:</v>
      </c>
      <c r="F2798" s="378">
        <f t="shared" si="204"/>
        <v>0</v>
      </c>
      <c r="G2798" s="378" t="str">
        <f t="shared" si="205"/>
        <v/>
      </c>
      <c r="H2798" s="337"/>
      <c r="J2798"/>
      <c r="K2798"/>
      <c r="L2798"/>
    </row>
    <row r="2799" spans="1:12">
      <c r="A2799" s="136">
        <f t="shared" si="206"/>
        <v>2795</v>
      </c>
      <c r="B2799" s="136" t="str">
        <f t="shared" si="203"/>
        <v>2795:</v>
      </c>
      <c r="F2799" s="378">
        <f t="shared" si="204"/>
        <v>0</v>
      </c>
      <c r="G2799" s="378" t="str">
        <f t="shared" si="205"/>
        <v/>
      </c>
      <c r="H2799" s="337"/>
      <c r="J2799"/>
      <c r="K2799"/>
      <c r="L2799"/>
    </row>
    <row r="2800" spans="1:12">
      <c r="A2800" s="136">
        <f t="shared" si="206"/>
        <v>2796</v>
      </c>
      <c r="B2800" s="136" t="str">
        <f t="shared" si="203"/>
        <v>2796:</v>
      </c>
      <c r="F2800" s="378">
        <f t="shared" si="204"/>
        <v>0</v>
      </c>
      <c r="G2800" s="378" t="str">
        <f t="shared" si="205"/>
        <v/>
      </c>
      <c r="H2800" s="337"/>
      <c r="J2800"/>
      <c r="K2800"/>
      <c r="L2800"/>
    </row>
    <row r="2801" spans="1:12">
      <c r="A2801" s="136">
        <f t="shared" si="206"/>
        <v>2797</v>
      </c>
      <c r="B2801" s="136" t="str">
        <f t="shared" si="203"/>
        <v>2797:</v>
      </c>
      <c r="F2801" s="378">
        <f t="shared" si="204"/>
        <v>0</v>
      </c>
      <c r="G2801" s="378" t="str">
        <f t="shared" si="205"/>
        <v/>
      </c>
      <c r="H2801" s="337"/>
      <c r="J2801"/>
      <c r="K2801"/>
      <c r="L2801"/>
    </row>
    <row r="2802" spans="1:12">
      <c r="A2802" s="136">
        <f t="shared" si="206"/>
        <v>2798</v>
      </c>
      <c r="B2802" s="136" t="str">
        <f t="shared" si="203"/>
        <v>2798:</v>
      </c>
      <c r="F2802" s="378">
        <f t="shared" si="204"/>
        <v>0</v>
      </c>
      <c r="G2802" s="378" t="str">
        <f t="shared" si="205"/>
        <v/>
      </c>
      <c r="H2802" s="337"/>
      <c r="J2802"/>
      <c r="K2802"/>
      <c r="L2802"/>
    </row>
    <row r="2803" spans="1:12">
      <c r="A2803" s="136">
        <f t="shared" si="206"/>
        <v>2799</v>
      </c>
      <c r="B2803" s="136" t="str">
        <f t="shared" si="203"/>
        <v>2799:</v>
      </c>
      <c r="F2803" s="378">
        <f t="shared" si="204"/>
        <v>0</v>
      </c>
      <c r="G2803" s="378" t="str">
        <f t="shared" si="205"/>
        <v/>
      </c>
      <c r="H2803" s="337"/>
      <c r="J2803"/>
      <c r="K2803"/>
      <c r="L2803"/>
    </row>
    <row r="2804" spans="1:12">
      <c r="A2804" s="136">
        <f t="shared" si="206"/>
        <v>2800</v>
      </c>
      <c r="B2804" s="136" t="str">
        <f t="shared" si="203"/>
        <v>2800:</v>
      </c>
      <c r="F2804" s="378">
        <f t="shared" si="204"/>
        <v>0</v>
      </c>
      <c r="G2804" s="378" t="str">
        <f t="shared" si="205"/>
        <v/>
      </c>
      <c r="H2804" s="337"/>
      <c r="J2804"/>
      <c r="K2804"/>
      <c r="L2804"/>
    </row>
    <row r="2805" spans="1:12">
      <c r="A2805" s="136">
        <f t="shared" si="206"/>
        <v>2801</v>
      </c>
      <c r="B2805" s="136" t="str">
        <f t="shared" si="203"/>
        <v>2801:</v>
      </c>
      <c r="F2805" s="378">
        <f t="shared" si="204"/>
        <v>0</v>
      </c>
      <c r="G2805" s="378" t="str">
        <f t="shared" si="205"/>
        <v/>
      </c>
      <c r="H2805" s="337"/>
      <c r="J2805"/>
      <c r="K2805"/>
      <c r="L2805"/>
    </row>
    <row r="2806" spans="1:12">
      <c r="A2806" s="136">
        <f t="shared" si="206"/>
        <v>2802</v>
      </c>
      <c r="B2806" s="136" t="str">
        <f t="shared" si="203"/>
        <v>2802:</v>
      </c>
      <c r="F2806" s="378">
        <f t="shared" si="204"/>
        <v>0</v>
      </c>
      <c r="G2806" s="378" t="str">
        <f t="shared" si="205"/>
        <v/>
      </c>
      <c r="H2806" s="337"/>
      <c r="J2806"/>
      <c r="K2806"/>
      <c r="L2806"/>
    </row>
    <row r="2807" spans="1:12">
      <c r="A2807" s="136">
        <f t="shared" si="206"/>
        <v>2803</v>
      </c>
      <c r="B2807" s="136" t="str">
        <f t="shared" si="203"/>
        <v>2803:</v>
      </c>
      <c r="F2807" s="378">
        <f t="shared" si="204"/>
        <v>0</v>
      </c>
      <c r="G2807" s="378" t="str">
        <f t="shared" si="205"/>
        <v/>
      </c>
      <c r="H2807" s="337"/>
      <c r="J2807"/>
      <c r="K2807"/>
      <c r="L2807"/>
    </row>
    <row r="2808" spans="1:12">
      <c r="A2808" s="136">
        <f t="shared" si="206"/>
        <v>2804</v>
      </c>
      <c r="B2808" s="136" t="str">
        <f t="shared" si="203"/>
        <v>2804:</v>
      </c>
      <c r="F2808" s="378">
        <f t="shared" si="204"/>
        <v>0</v>
      </c>
      <c r="G2808" s="378" t="str">
        <f t="shared" si="205"/>
        <v/>
      </c>
      <c r="H2808" s="337"/>
      <c r="J2808"/>
      <c r="K2808"/>
      <c r="L2808"/>
    </row>
    <row r="2809" spans="1:12">
      <c r="A2809" s="136">
        <f t="shared" si="206"/>
        <v>2805</v>
      </c>
      <c r="B2809" s="136" t="str">
        <f t="shared" si="203"/>
        <v>2805:</v>
      </c>
      <c r="F2809" s="378">
        <f t="shared" si="204"/>
        <v>0</v>
      </c>
      <c r="G2809" s="378" t="str">
        <f t="shared" si="205"/>
        <v/>
      </c>
      <c r="H2809" s="337"/>
      <c r="J2809"/>
      <c r="K2809"/>
      <c r="L2809"/>
    </row>
    <row r="2810" spans="1:12">
      <c r="A2810" s="136">
        <f t="shared" si="206"/>
        <v>2806</v>
      </c>
      <c r="B2810" s="136" t="str">
        <f t="shared" si="203"/>
        <v>2806:</v>
      </c>
      <c r="F2810" s="378">
        <f t="shared" si="204"/>
        <v>0</v>
      </c>
      <c r="G2810" s="378" t="str">
        <f t="shared" si="205"/>
        <v/>
      </c>
      <c r="H2810" s="337"/>
      <c r="J2810"/>
      <c r="K2810"/>
      <c r="L2810"/>
    </row>
    <row r="2811" spans="1:12">
      <c r="A2811" s="136">
        <f t="shared" si="206"/>
        <v>2807</v>
      </c>
      <c r="B2811" s="136" t="str">
        <f t="shared" si="203"/>
        <v>2807:</v>
      </c>
      <c r="F2811" s="378">
        <f t="shared" si="204"/>
        <v>0</v>
      </c>
      <c r="G2811" s="378" t="str">
        <f t="shared" si="205"/>
        <v/>
      </c>
      <c r="H2811" s="337"/>
      <c r="J2811"/>
      <c r="K2811"/>
      <c r="L2811"/>
    </row>
    <row r="2812" spans="1:12">
      <c r="A2812" s="136">
        <f t="shared" si="206"/>
        <v>2808</v>
      </c>
      <c r="B2812" s="136" t="str">
        <f t="shared" ref="B2812:B2875" si="207">TEXT(A2812, "#0") &amp; ":" &amp; TRIM(H2812)</f>
        <v>2808:</v>
      </c>
      <c r="F2812" s="378">
        <f t="shared" si="204"/>
        <v>0</v>
      </c>
      <c r="G2812" s="378" t="str">
        <f t="shared" si="205"/>
        <v/>
      </c>
      <c r="H2812" s="337"/>
      <c r="J2812"/>
      <c r="K2812"/>
      <c r="L2812"/>
    </row>
    <row r="2813" spans="1:12">
      <c r="A2813" s="136">
        <f t="shared" si="206"/>
        <v>2809</v>
      </c>
      <c r="B2813" s="136" t="str">
        <f t="shared" si="207"/>
        <v>2809:</v>
      </c>
      <c r="F2813" s="378">
        <f t="shared" si="204"/>
        <v>0</v>
      </c>
      <c r="G2813" s="378" t="str">
        <f t="shared" si="205"/>
        <v/>
      </c>
      <c r="H2813" s="337"/>
      <c r="J2813"/>
      <c r="K2813"/>
      <c r="L2813"/>
    </row>
    <row r="2814" spans="1:12">
      <c r="A2814" s="136">
        <f t="shared" si="206"/>
        <v>2810</v>
      </c>
      <c r="B2814" s="136" t="str">
        <f t="shared" si="207"/>
        <v>2810:</v>
      </c>
      <c r="F2814" s="378">
        <f t="shared" si="204"/>
        <v>0</v>
      </c>
      <c r="G2814" s="378" t="str">
        <f t="shared" si="205"/>
        <v/>
      </c>
      <c r="H2814" s="337"/>
      <c r="J2814"/>
      <c r="K2814"/>
      <c r="L2814"/>
    </row>
    <row r="2815" spans="1:12">
      <c r="A2815" s="136">
        <f t="shared" si="206"/>
        <v>2811</v>
      </c>
      <c r="B2815" s="136" t="str">
        <f t="shared" si="207"/>
        <v>2811:</v>
      </c>
      <c r="F2815" s="378">
        <f t="shared" si="204"/>
        <v>0</v>
      </c>
      <c r="G2815" s="378" t="str">
        <f t="shared" si="205"/>
        <v/>
      </c>
      <c r="H2815" s="337"/>
      <c r="J2815"/>
      <c r="K2815"/>
      <c r="L2815"/>
    </row>
    <row r="2816" spans="1:12">
      <c r="A2816" s="136">
        <f t="shared" si="206"/>
        <v>2812</v>
      </c>
      <c r="B2816" s="136" t="str">
        <f t="shared" si="207"/>
        <v>2812:</v>
      </c>
      <c r="F2816" s="378">
        <f t="shared" si="204"/>
        <v>0</v>
      </c>
      <c r="G2816" s="378" t="str">
        <f t="shared" si="205"/>
        <v/>
      </c>
      <c r="H2816" s="337"/>
      <c r="J2816"/>
      <c r="K2816"/>
      <c r="L2816"/>
    </row>
    <row r="2817" spans="1:12">
      <c r="A2817" s="136">
        <f t="shared" si="206"/>
        <v>2813</v>
      </c>
      <c r="B2817" s="136" t="str">
        <f t="shared" si="207"/>
        <v>2813:</v>
      </c>
      <c r="F2817" s="378">
        <f t="shared" si="204"/>
        <v>0</v>
      </c>
      <c r="G2817" s="378" t="str">
        <f t="shared" si="205"/>
        <v/>
      </c>
      <c r="H2817" s="337"/>
      <c r="J2817"/>
      <c r="K2817"/>
      <c r="L2817"/>
    </row>
    <row r="2818" spans="1:12">
      <c r="A2818" s="136">
        <f t="shared" si="206"/>
        <v>2814</v>
      </c>
      <c r="B2818" s="136" t="str">
        <f t="shared" si="207"/>
        <v>2814:</v>
      </c>
      <c r="F2818" s="378">
        <f t="shared" si="204"/>
        <v>0</v>
      </c>
      <c r="G2818" s="378" t="str">
        <f t="shared" si="205"/>
        <v/>
      </c>
      <c r="H2818" s="337"/>
      <c r="J2818"/>
      <c r="K2818"/>
      <c r="L2818"/>
    </row>
    <row r="2819" spans="1:12">
      <c r="A2819" s="136">
        <f t="shared" si="206"/>
        <v>2815</v>
      </c>
      <c r="B2819" s="136" t="str">
        <f t="shared" si="207"/>
        <v>2815:</v>
      </c>
      <c r="F2819" s="378">
        <f t="shared" si="204"/>
        <v>0</v>
      </c>
      <c r="G2819" s="378" t="str">
        <f t="shared" si="205"/>
        <v/>
      </c>
      <c r="H2819" s="337"/>
      <c r="J2819"/>
      <c r="K2819"/>
      <c r="L2819"/>
    </row>
    <row r="2820" spans="1:12">
      <c r="A2820" s="136">
        <f t="shared" si="206"/>
        <v>2816</v>
      </c>
      <c r="B2820" s="136" t="str">
        <f t="shared" si="207"/>
        <v>2816:</v>
      </c>
      <c r="F2820" s="378">
        <f t="shared" si="204"/>
        <v>0</v>
      </c>
      <c r="G2820" s="378" t="str">
        <f t="shared" si="205"/>
        <v/>
      </c>
      <c r="H2820" s="337"/>
      <c r="J2820"/>
      <c r="K2820"/>
      <c r="L2820"/>
    </row>
    <row r="2821" spans="1:12">
      <c r="A2821" s="136">
        <f t="shared" si="206"/>
        <v>2817</v>
      </c>
      <c r="B2821" s="136" t="str">
        <f t="shared" si="207"/>
        <v>2817:</v>
      </c>
      <c r="F2821" s="378">
        <f t="shared" si="204"/>
        <v>0</v>
      </c>
      <c r="G2821" s="378" t="str">
        <f t="shared" si="205"/>
        <v/>
      </c>
      <c r="H2821" s="337"/>
      <c r="J2821"/>
      <c r="K2821"/>
      <c r="L2821"/>
    </row>
    <row r="2822" spans="1:12">
      <c r="A2822" s="136">
        <f t="shared" si="206"/>
        <v>2818</v>
      </c>
      <c r="B2822" s="136" t="str">
        <f t="shared" si="207"/>
        <v>2818:</v>
      </c>
      <c r="F2822" s="378">
        <f t="shared" si="204"/>
        <v>0</v>
      </c>
      <c r="G2822" s="378" t="str">
        <f t="shared" si="205"/>
        <v/>
      </c>
      <c r="H2822" s="337"/>
      <c r="J2822"/>
      <c r="K2822"/>
      <c r="L2822"/>
    </row>
    <row r="2823" spans="1:12">
      <c r="A2823" s="136">
        <f t="shared" si="206"/>
        <v>2819</v>
      </c>
      <c r="B2823" s="136" t="str">
        <f t="shared" si="207"/>
        <v>2819:</v>
      </c>
      <c r="F2823" s="378">
        <f t="shared" si="204"/>
        <v>0</v>
      </c>
      <c r="G2823" s="378" t="str">
        <f t="shared" si="205"/>
        <v/>
      </c>
      <c r="H2823" s="337"/>
      <c r="J2823"/>
      <c r="K2823"/>
      <c r="L2823"/>
    </row>
    <row r="2824" spans="1:12">
      <c r="A2824" s="136">
        <f t="shared" si="206"/>
        <v>2820</v>
      </c>
      <c r="B2824" s="136" t="str">
        <f t="shared" si="207"/>
        <v>2820:</v>
      </c>
      <c r="F2824" s="378">
        <f t="shared" si="204"/>
        <v>0</v>
      </c>
      <c r="G2824" s="378" t="str">
        <f t="shared" si="205"/>
        <v/>
      </c>
      <c r="H2824" s="337"/>
      <c r="J2824"/>
      <c r="K2824"/>
      <c r="L2824"/>
    </row>
    <row r="2825" spans="1:12">
      <c r="A2825" s="136">
        <f t="shared" si="206"/>
        <v>2821</v>
      </c>
      <c r="B2825" s="136" t="str">
        <f t="shared" si="207"/>
        <v>2821:</v>
      </c>
      <c r="F2825" s="378">
        <f t="shared" ref="F2825:F2888" si="208">IF(TRIM(E2825)="",0,IF(AgeAtDate=0,0,IF(E2825=0,0,IF(COUNTBLANK(E2825)=1,"",DATEDIF(E2825,AgeAtDate,"y")))))</f>
        <v>0</v>
      </c>
      <c r="G2825" s="378" t="str">
        <f t="shared" ref="G2825:G2888" si="209">IF(ISBLANK(E2825),"",IF(HSL_Format="Majors",IF(F2825 &lt; 9, "To Young", IF(F2825 &gt; 15, VLOOKUP(99,MajorsAGRev, 2,0),VLOOKUP(F2825,MajorsAGRev, 2,0))), IF(F2825 &lt; 9, "To Young", IF(F2825&gt;12, "To Old", VLOOKUP(F2825,PeanutsAGRev,2,0)))))</f>
        <v/>
      </c>
      <c r="H2825" s="337"/>
      <c r="J2825"/>
      <c r="K2825"/>
      <c r="L2825"/>
    </row>
    <row r="2826" spans="1:12">
      <c r="A2826" s="136">
        <f t="shared" si="206"/>
        <v>2822</v>
      </c>
      <c r="B2826" s="136" t="str">
        <f t="shared" si="207"/>
        <v>2822:</v>
      </c>
      <c r="F2826" s="378">
        <f t="shared" si="208"/>
        <v>0</v>
      </c>
      <c r="G2826" s="378" t="str">
        <f t="shared" si="209"/>
        <v/>
      </c>
      <c r="H2826" s="337"/>
      <c r="J2826"/>
      <c r="K2826"/>
      <c r="L2826"/>
    </row>
    <row r="2827" spans="1:12">
      <c r="A2827" s="136">
        <f t="shared" ref="A2827:A2890" si="210">A2826+1</f>
        <v>2823</v>
      </c>
      <c r="B2827" s="136" t="str">
        <f t="shared" si="207"/>
        <v>2823:</v>
      </c>
      <c r="F2827" s="378">
        <f t="shared" si="208"/>
        <v>0</v>
      </c>
      <c r="G2827" s="378" t="str">
        <f t="shared" si="209"/>
        <v/>
      </c>
      <c r="H2827" s="337"/>
      <c r="J2827"/>
      <c r="K2827"/>
      <c r="L2827"/>
    </row>
    <row r="2828" spans="1:12">
      <c r="A2828" s="136">
        <f t="shared" si="210"/>
        <v>2824</v>
      </c>
      <c r="B2828" s="136" t="str">
        <f t="shared" si="207"/>
        <v>2824:</v>
      </c>
      <c r="F2828" s="378">
        <f t="shared" si="208"/>
        <v>0</v>
      </c>
      <c r="G2828" s="378" t="str">
        <f t="shared" si="209"/>
        <v/>
      </c>
      <c r="H2828" s="337"/>
      <c r="J2828"/>
      <c r="K2828"/>
      <c r="L2828"/>
    </row>
    <row r="2829" spans="1:12">
      <c r="A2829" s="136">
        <f t="shared" si="210"/>
        <v>2825</v>
      </c>
      <c r="B2829" s="136" t="str">
        <f t="shared" si="207"/>
        <v>2825:</v>
      </c>
      <c r="F2829" s="378">
        <f t="shared" si="208"/>
        <v>0</v>
      </c>
      <c r="G2829" s="378" t="str">
        <f t="shared" si="209"/>
        <v/>
      </c>
      <c r="H2829" s="337"/>
      <c r="J2829"/>
      <c r="K2829"/>
      <c r="L2829"/>
    </row>
    <row r="2830" spans="1:12">
      <c r="A2830" s="136">
        <f t="shared" si="210"/>
        <v>2826</v>
      </c>
      <c r="B2830" s="136" t="str">
        <f t="shared" si="207"/>
        <v>2826:</v>
      </c>
      <c r="F2830" s="378">
        <f t="shared" si="208"/>
        <v>0</v>
      </c>
      <c r="G2830" s="378" t="str">
        <f t="shared" si="209"/>
        <v/>
      </c>
      <c r="H2830" s="337"/>
      <c r="J2830"/>
      <c r="K2830"/>
      <c r="L2830"/>
    </row>
    <row r="2831" spans="1:12">
      <c r="A2831" s="136">
        <f t="shared" si="210"/>
        <v>2827</v>
      </c>
      <c r="B2831" s="136" t="str">
        <f t="shared" si="207"/>
        <v>2827:</v>
      </c>
      <c r="F2831" s="378">
        <f t="shared" si="208"/>
        <v>0</v>
      </c>
      <c r="G2831" s="378" t="str">
        <f t="shared" si="209"/>
        <v/>
      </c>
      <c r="H2831" s="337"/>
      <c r="J2831"/>
      <c r="K2831"/>
      <c r="L2831"/>
    </row>
    <row r="2832" spans="1:12">
      <c r="A2832" s="136">
        <f t="shared" si="210"/>
        <v>2828</v>
      </c>
      <c r="B2832" s="136" t="str">
        <f t="shared" si="207"/>
        <v>2828:</v>
      </c>
      <c r="F2832" s="378">
        <f t="shared" si="208"/>
        <v>0</v>
      </c>
      <c r="G2832" s="378" t="str">
        <f t="shared" si="209"/>
        <v/>
      </c>
      <c r="H2832" s="337"/>
      <c r="J2832"/>
      <c r="K2832"/>
      <c r="L2832"/>
    </row>
    <row r="2833" spans="1:12">
      <c r="A2833" s="136">
        <f t="shared" si="210"/>
        <v>2829</v>
      </c>
      <c r="B2833" s="136" t="str">
        <f t="shared" si="207"/>
        <v>2829:</v>
      </c>
      <c r="F2833" s="378">
        <f t="shared" si="208"/>
        <v>0</v>
      </c>
      <c r="G2833" s="378" t="str">
        <f t="shared" si="209"/>
        <v/>
      </c>
      <c r="H2833" s="337"/>
      <c r="J2833"/>
      <c r="K2833"/>
      <c r="L2833"/>
    </row>
    <row r="2834" spans="1:12">
      <c r="A2834" s="136">
        <f t="shared" si="210"/>
        <v>2830</v>
      </c>
      <c r="B2834" s="136" t="str">
        <f t="shared" si="207"/>
        <v>2830:</v>
      </c>
      <c r="F2834" s="378">
        <f t="shared" si="208"/>
        <v>0</v>
      </c>
      <c r="G2834" s="378" t="str">
        <f t="shared" si="209"/>
        <v/>
      </c>
      <c r="H2834" s="337"/>
      <c r="J2834"/>
      <c r="K2834"/>
      <c r="L2834"/>
    </row>
    <row r="2835" spans="1:12">
      <c r="A2835" s="136">
        <f t="shared" si="210"/>
        <v>2831</v>
      </c>
      <c r="B2835" s="136" t="str">
        <f t="shared" si="207"/>
        <v>2831:</v>
      </c>
      <c r="F2835" s="378">
        <f t="shared" si="208"/>
        <v>0</v>
      </c>
      <c r="G2835" s="378" t="str">
        <f t="shared" si="209"/>
        <v/>
      </c>
      <c r="H2835" s="337"/>
      <c r="J2835"/>
      <c r="K2835"/>
      <c r="L2835"/>
    </row>
    <row r="2836" spans="1:12">
      <c r="A2836" s="136">
        <f t="shared" si="210"/>
        <v>2832</v>
      </c>
      <c r="B2836" s="136" t="str">
        <f t="shared" si="207"/>
        <v>2832:</v>
      </c>
      <c r="F2836" s="378">
        <f t="shared" si="208"/>
        <v>0</v>
      </c>
      <c r="G2836" s="378" t="str">
        <f t="shared" si="209"/>
        <v/>
      </c>
      <c r="H2836" s="337"/>
      <c r="J2836"/>
      <c r="K2836"/>
      <c r="L2836"/>
    </row>
    <row r="2837" spans="1:12">
      <c r="A2837" s="136">
        <f t="shared" si="210"/>
        <v>2833</v>
      </c>
      <c r="B2837" s="136" t="str">
        <f t="shared" si="207"/>
        <v>2833:</v>
      </c>
      <c r="F2837" s="378">
        <f t="shared" si="208"/>
        <v>0</v>
      </c>
      <c r="G2837" s="378" t="str">
        <f t="shared" si="209"/>
        <v/>
      </c>
      <c r="H2837" s="337"/>
      <c r="J2837"/>
      <c r="K2837"/>
      <c r="L2837"/>
    </row>
    <row r="2838" spans="1:12">
      <c r="A2838" s="136">
        <f t="shared" si="210"/>
        <v>2834</v>
      </c>
      <c r="B2838" s="136" t="str">
        <f t="shared" si="207"/>
        <v>2834:</v>
      </c>
      <c r="F2838" s="378">
        <f t="shared" si="208"/>
        <v>0</v>
      </c>
      <c r="G2838" s="378" t="str">
        <f t="shared" si="209"/>
        <v/>
      </c>
      <c r="H2838" s="337"/>
      <c r="J2838"/>
      <c r="K2838"/>
      <c r="L2838"/>
    </row>
    <row r="2839" spans="1:12">
      <c r="A2839" s="136">
        <f t="shared" si="210"/>
        <v>2835</v>
      </c>
      <c r="B2839" s="136" t="str">
        <f t="shared" si="207"/>
        <v>2835:</v>
      </c>
      <c r="F2839" s="378">
        <f t="shared" si="208"/>
        <v>0</v>
      </c>
      <c r="G2839" s="378" t="str">
        <f t="shared" si="209"/>
        <v/>
      </c>
      <c r="H2839" s="337"/>
      <c r="J2839"/>
      <c r="K2839"/>
      <c r="L2839"/>
    </row>
    <row r="2840" spans="1:12">
      <c r="A2840" s="136">
        <f t="shared" si="210"/>
        <v>2836</v>
      </c>
      <c r="B2840" s="136" t="str">
        <f t="shared" si="207"/>
        <v>2836:</v>
      </c>
      <c r="F2840" s="378">
        <f t="shared" si="208"/>
        <v>0</v>
      </c>
      <c r="G2840" s="378" t="str">
        <f t="shared" si="209"/>
        <v/>
      </c>
      <c r="H2840" s="337"/>
      <c r="J2840"/>
      <c r="K2840"/>
      <c r="L2840"/>
    </row>
    <row r="2841" spans="1:12">
      <c r="A2841" s="136">
        <f t="shared" si="210"/>
        <v>2837</v>
      </c>
      <c r="B2841" s="136" t="str">
        <f t="shared" si="207"/>
        <v>2837:</v>
      </c>
      <c r="F2841" s="378">
        <f t="shared" si="208"/>
        <v>0</v>
      </c>
      <c r="G2841" s="378" t="str">
        <f t="shared" si="209"/>
        <v/>
      </c>
      <c r="H2841" s="337"/>
      <c r="J2841"/>
      <c r="K2841"/>
      <c r="L2841"/>
    </row>
    <row r="2842" spans="1:12">
      <c r="A2842" s="136">
        <f t="shared" si="210"/>
        <v>2838</v>
      </c>
      <c r="B2842" s="136" t="str">
        <f t="shared" si="207"/>
        <v>2838:</v>
      </c>
      <c r="F2842" s="378">
        <f t="shared" si="208"/>
        <v>0</v>
      </c>
      <c r="G2842" s="378" t="str">
        <f t="shared" si="209"/>
        <v/>
      </c>
      <c r="H2842" s="337"/>
      <c r="J2842"/>
      <c r="K2842"/>
      <c r="L2842"/>
    </row>
    <row r="2843" spans="1:12">
      <c r="A2843" s="136">
        <f t="shared" si="210"/>
        <v>2839</v>
      </c>
      <c r="B2843" s="136" t="str">
        <f t="shared" si="207"/>
        <v>2839:</v>
      </c>
      <c r="F2843" s="378">
        <f t="shared" si="208"/>
        <v>0</v>
      </c>
      <c r="G2843" s="378" t="str">
        <f t="shared" si="209"/>
        <v/>
      </c>
      <c r="H2843" s="337"/>
      <c r="J2843"/>
      <c r="K2843"/>
      <c r="L2843"/>
    </row>
    <row r="2844" spans="1:12">
      <c r="A2844" s="136">
        <f t="shared" si="210"/>
        <v>2840</v>
      </c>
      <c r="B2844" s="136" t="str">
        <f t="shared" si="207"/>
        <v>2840:</v>
      </c>
      <c r="F2844" s="378">
        <f t="shared" si="208"/>
        <v>0</v>
      </c>
      <c r="G2844" s="378" t="str">
        <f t="shared" si="209"/>
        <v/>
      </c>
      <c r="H2844" s="337"/>
      <c r="J2844"/>
      <c r="K2844"/>
      <c r="L2844"/>
    </row>
    <row r="2845" spans="1:12">
      <c r="A2845" s="136">
        <f t="shared" si="210"/>
        <v>2841</v>
      </c>
      <c r="B2845" s="136" t="str">
        <f t="shared" si="207"/>
        <v>2841:</v>
      </c>
      <c r="F2845" s="378">
        <f t="shared" si="208"/>
        <v>0</v>
      </c>
      <c r="G2845" s="378" t="str">
        <f t="shared" si="209"/>
        <v/>
      </c>
      <c r="H2845" s="337"/>
      <c r="J2845"/>
      <c r="K2845"/>
      <c r="L2845"/>
    </row>
    <row r="2846" spans="1:12">
      <c r="A2846" s="136">
        <f t="shared" si="210"/>
        <v>2842</v>
      </c>
      <c r="B2846" s="136" t="str">
        <f t="shared" si="207"/>
        <v>2842:</v>
      </c>
      <c r="F2846" s="378">
        <f t="shared" si="208"/>
        <v>0</v>
      </c>
      <c r="G2846" s="378" t="str">
        <f t="shared" si="209"/>
        <v/>
      </c>
      <c r="H2846" s="337"/>
      <c r="J2846"/>
      <c r="K2846"/>
      <c r="L2846"/>
    </row>
    <row r="2847" spans="1:12">
      <c r="A2847" s="136">
        <f t="shared" si="210"/>
        <v>2843</v>
      </c>
      <c r="B2847" s="136" t="str">
        <f t="shared" si="207"/>
        <v>2843:</v>
      </c>
      <c r="F2847" s="378">
        <f t="shared" si="208"/>
        <v>0</v>
      </c>
      <c r="G2847" s="378" t="str">
        <f t="shared" si="209"/>
        <v/>
      </c>
      <c r="H2847" s="337"/>
      <c r="J2847"/>
      <c r="K2847"/>
      <c r="L2847"/>
    </row>
    <row r="2848" spans="1:12">
      <c r="A2848" s="136">
        <f t="shared" si="210"/>
        <v>2844</v>
      </c>
      <c r="B2848" s="136" t="str">
        <f t="shared" si="207"/>
        <v>2844:</v>
      </c>
      <c r="F2848" s="378">
        <f t="shared" si="208"/>
        <v>0</v>
      </c>
      <c r="G2848" s="378" t="str">
        <f t="shared" si="209"/>
        <v/>
      </c>
      <c r="H2848" s="337"/>
      <c r="J2848"/>
      <c r="K2848"/>
      <c r="L2848"/>
    </row>
    <row r="2849" spans="1:12">
      <c r="A2849" s="136">
        <f t="shared" si="210"/>
        <v>2845</v>
      </c>
      <c r="B2849" s="136" t="str">
        <f t="shared" si="207"/>
        <v>2845:</v>
      </c>
      <c r="F2849" s="378">
        <f t="shared" si="208"/>
        <v>0</v>
      </c>
      <c r="G2849" s="378" t="str">
        <f t="shared" si="209"/>
        <v/>
      </c>
      <c r="H2849" s="337"/>
      <c r="J2849"/>
      <c r="K2849"/>
      <c r="L2849"/>
    </row>
    <row r="2850" spans="1:12">
      <c r="A2850" s="136">
        <f t="shared" si="210"/>
        <v>2846</v>
      </c>
      <c r="B2850" s="136" t="str">
        <f t="shared" si="207"/>
        <v>2846:</v>
      </c>
      <c r="F2850" s="378">
        <f t="shared" si="208"/>
        <v>0</v>
      </c>
      <c r="G2850" s="378" t="str">
        <f t="shared" si="209"/>
        <v/>
      </c>
      <c r="H2850" s="337"/>
      <c r="J2850"/>
      <c r="K2850"/>
      <c r="L2850"/>
    </row>
    <row r="2851" spans="1:12">
      <c r="A2851" s="136">
        <f t="shared" si="210"/>
        <v>2847</v>
      </c>
      <c r="B2851" s="136" t="str">
        <f t="shared" si="207"/>
        <v>2847:</v>
      </c>
      <c r="F2851" s="378">
        <f t="shared" si="208"/>
        <v>0</v>
      </c>
      <c r="G2851" s="378" t="str">
        <f t="shared" si="209"/>
        <v/>
      </c>
      <c r="H2851" s="337"/>
      <c r="J2851"/>
      <c r="K2851"/>
      <c r="L2851"/>
    </row>
    <row r="2852" spans="1:12">
      <c r="A2852" s="136">
        <f t="shared" si="210"/>
        <v>2848</v>
      </c>
      <c r="B2852" s="136" t="str">
        <f t="shared" si="207"/>
        <v>2848:</v>
      </c>
      <c r="F2852" s="378">
        <f t="shared" si="208"/>
        <v>0</v>
      </c>
      <c r="G2852" s="378" t="str">
        <f t="shared" si="209"/>
        <v/>
      </c>
      <c r="H2852" s="337"/>
      <c r="J2852"/>
      <c r="K2852"/>
      <c r="L2852"/>
    </row>
    <row r="2853" spans="1:12">
      <c r="A2853" s="136">
        <f t="shared" si="210"/>
        <v>2849</v>
      </c>
      <c r="B2853" s="136" t="str">
        <f t="shared" si="207"/>
        <v>2849:</v>
      </c>
      <c r="F2853" s="378">
        <f t="shared" si="208"/>
        <v>0</v>
      </c>
      <c r="G2853" s="378" t="str">
        <f t="shared" si="209"/>
        <v/>
      </c>
      <c r="H2853" s="337"/>
      <c r="J2853"/>
      <c r="K2853"/>
      <c r="L2853"/>
    </row>
    <row r="2854" spans="1:12">
      <c r="A2854" s="136">
        <f t="shared" si="210"/>
        <v>2850</v>
      </c>
      <c r="B2854" s="136" t="str">
        <f t="shared" si="207"/>
        <v>2850:</v>
      </c>
      <c r="F2854" s="378">
        <f t="shared" si="208"/>
        <v>0</v>
      </c>
      <c r="G2854" s="378" t="str">
        <f t="shared" si="209"/>
        <v/>
      </c>
      <c r="H2854" s="337"/>
      <c r="J2854"/>
      <c r="K2854"/>
      <c r="L2854"/>
    </row>
    <row r="2855" spans="1:12">
      <c r="A2855" s="136">
        <f t="shared" si="210"/>
        <v>2851</v>
      </c>
      <c r="B2855" s="136" t="str">
        <f t="shared" si="207"/>
        <v>2851:</v>
      </c>
      <c r="F2855" s="378">
        <f t="shared" si="208"/>
        <v>0</v>
      </c>
      <c r="G2855" s="378" t="str">
        <f t="shared" si="209"/>
        <v/>
      </c>
      <c r="H2855" s="337"/>
      <c r="J2855"/>
      <c r="K2855"/>
      <c r="L2855"/>
    </row>
    <row r="2856" spans="1:12">
      <c r="A2856" s="136">
        <f t="shared" si="210"/>
        <v>2852</v>
      </c>
      <c r="B2856" s="136" t="str">
        <f t="shared" si="207"/>
        <v>2852:</v>
      </c>
      <c r="F2856" s="378">
        <f t="shared" si="208"/>
        <v>0</v>
      </c>
      <c r="G2856" s="378" t="str">
        <f t="shared" si="209"/>
        <v/>
      </c>
      <c r="H2856" s="337"/>
      <c r="J2856"/>
      <c r="K2856"/>
      <c r="L2856"/>
    </row>
    <row r="2857" spans="1:12">
      <c r="A2857" s="136">
        <f t="shared" si="210"/>
        <v>2853</v>
      </c>
      <c r="B2857" s="136" t="str">
        <f t="shared" si="207"/>
        <v>2853:</v>
      </c>
      <c r="F2857" s="378">
        <f t="shared" si="208"/>
        <v>0</v>
      </c>
      <c r="G2857" s="378" t="str">
        <f t="shared" si="209"/>
        <v/>
      </c>
      <c r="H2857" s="337"/>
      <c r="J2857"/>
      <c r="K2857"/>
      <c r="L2857"/>
    </row>
    <row r="2858" spans="1:12">
      <c r="A2858" s="136">
        <f t="shared" si="210"/>
        <v>2854</v>
      </c>
      <c r="B2858" s="136" t="str">
        <f t="shared" si="207"/>
        <v>2854:</v>
      </c>
      <c r="F2858" s="378">
        <f t="shared" si="208"/>
        <v>0</v>
      </c>
      <c r="G2858" s="378" t="str">
        <f t="shared" si="209"/>
        <v/>
      </c>
      <c r="H2858" s="337"/>
      <c r="J2858"/>
      <c r="K2858"/>
      <c r="L2858"/>
    </row>
    <row r="2859" spans="1:12">
      <c r="A2859" s="136">
        <f t="shared" si="210"/>
        <v>2855</v>
      </c>
      <c r="B2859" s="136" t="str">
        <f t="shared" si="207"/>
        <v>2855:</v>
      </c>
      <c r="F2859" s="378">
        <f t="shared" si="208"/>
        <v>0</v>
      </c>
      <c r="G2859" s="378" t="str">
        <f t="shared" si="209"/>
        <v/>
      </c>
      <c r="H2859" s="337"/>
      <c r="J2859"/>
      <c r="K2859"/>
      <c r="L2859"/>
    </row>
    <row r="2860" spans="1:12">
      <c r="A2860" s="136">
        <f t="shared" si="210"/>
        <v>2856</v>
      </c>
      <c r="B2860" s="136" t="str">
        <f t="shared" si="207"/>
        <v>2856:</v>
      </c>
      <c r="F2860" s="378">
        <f t="shared" si="208"/>
        <v>0</v>
      </c>
      <c r="G2860" s="378" t="str">
        <f t="shared" si="209"/>
        <v/>
      </c>
      <c r="H2860" s="337"/>
      <c r="J2860"/>
      <c r="K2860"/>
      <c r="L2860"/>
    </row>
    <row r="2861" spans="1:12">
      <c r="A2861" s="136">
        <f t="shared" si="210"/>
        <v>2857</v>
      </c>
      <c r="B2861" s="136" t="str">
        <f t="shared" si="207"/>
        <v>2857:</v>
      </c>
      <c r="F2861" s="378">
        <f t="shared" si="208"/>
        <v>0</v>
      </c>
      <c r="G2861" s="378" t="str">
        <f t="shared" si="209"/>
        <v/>
      </c>
      <c r="H2861" s="337"/>
      <c r="J2861"/>
      <c r="K2861"/>
      <c r="L2861"/>
    </row>
    <row r="2862" spans="1:12">
      <c r="A2862" s="136">
        <f t="shared" si="210"/>
        <v>2858</v>
      </c>
      <c r="B2862" s="136" t="str">
        <f t="shared" si="207"/>
        <v>2858:</v>
      </c>
      <c r="F2862" s="378">
        <f t="shared" si="208"/>
        <v>0</v>
      </c>
      <c r="G2862" s="378" t="str">
        <f t="shared" si="209"/>
        <v/>
      </c>
      <c r="H2862" s="337"/>
      <c r="J2862"/>
      <c r="K2862"/>
      <c r="L2862"/>
    </row>
    <row r="2863" spans="1:12">
      <c r="A2863" s="136">
        <f t="shared" si="210"/>
        <v>2859</v>
      </c>
      <c r="B2863" s="136" t="str">
        <f t="shared" si="207"/>
        <v>2859:</v>
      </c>
      <c r="F2863" s="378">
        <f t="shared" si="208"/>
        <v>0</v>
      </c>
      <c r="G2863" s="378" t="str">
        <f t="shared" si="209"/>
        <v/>
      </c>
      <c r="H2863" s="337"/>
      <c r="J2863"/>
      <c r="K2863"/>
      <c r="L2863"/>
    </row>
    <row r="2864" spans="1:12">
      <c r="A2864" s="136">
        <f t="shared" si="210"/>
        <v>2860</v>
      </c>
      <c r="B2864" s="136" t="str">
        <f t="shared" si="207"/>
        <v>2860:</v>
      </c>
      <c r="F2864" s="378">
        <f t="shared" si="208"/>
        <v>0</v>
      </c>
      <c r="G2864" s="378" t="str">
        <f t="shared" si="209"/>
        <v/>
      </c>
      <c r="H2864" s="337"/>
      <c r="J2864"/>
      <c r="K2864"/>
      <c r="L2864"/>
    </row>
    <row r="2865" spans="1:12">
      <c r="A2865" s="136">
        <f t="shared" si="210"/>
        <v>2861</v>
      </c>
      <c r="B2865" s="136" t="str">
        <f t="shared" si="207"/>
        <v>2861:</v>
      </c>
      <c r="F2865" s="378">
        <f t="shared" si="208"/>
        <v>0</v>
      </c>
      <c r="G2865" s="378" t="str">
        <f t="shared" si="209"/>
        <v/>
      </c>
      <c r="H2865" s="337"/>
      <c r="J2865"/>
      <c r="K2865"/>
      <c r="L2865"/>
    </row>
    <row r="2866" spans="1:12">
      <c r="A2866" s="136">
        <f t="shared" si="210"/>
        <v>2862</v>
      </c>
      <c r="B2866" s="136" t="str">
        <f t="shared" si="207"/>
        <v>2862:</v>
      </c>
      <c r="F2866" s="378">
        <f t="shared" si="208"/>
        <v>0</v>
      </c>
      <c r="G2866" s="378" t="str">
        <f t="shared" si="209"/>
        <v/>
      </c>
      <c r="H2866" s="337"/>
      <c r="J2866"/>
      <c r="K2866"/>
      <c r="L2866"/>
    </row>
    <row r="2867" spans="1:12">
      <c r="A2867" s="136">
        <f t="shared" si="210"/>
        <v>2863</v>
      </c>
      <c r="B2867" s="136" t="str">
        <f t="shared" si="207"/>
        <v>2863:</v>
      </c>
      <c r="F2867" s="378">
        <f t="shared" si="208"/>
        <v>0</v>
      </c>
      <c r="G2867" s="378" t="str">
        <f t="shared" si="209"/>
        <v/>
      </c>
      <c r="H2867" s="337"/>
      <c r="J2867"/>
      <c r="K2867"/>
      <c r="L2867"/>
    </row>
    <row r="2868" spans="1:12">
      <c r="A2868" s="136">
        <f t="shared" si="210"/>
        <v>2864</v>
      </c>
      <c r="B2868" s="136" t="str">
        <f t="shared" si="207"/>
        <v>2864:</v>
      </c>
      <c r="F2868" s="378">
        <f t="shared" si="208"/>
        <v>0</v>
      </c>
      <c r="G2868" s="378" t="str">
        <f t="shared" si="209"/>
        <v/>
      </c>
      <c r="H2868" s="337"/>
      <c r="J2868"/>
      <c r="K2868"/>
      <c r="L2868"/>
    </row>
    <row r="2869" spans="1:12">
      <c r="A2869" s="136">
        <f t="shared" si="210"/>
        <v>2865</v>
      </c>
      <c r="B2869" s="136" t="str">
        <f t="shared" si="207"/>
        <v>2865:</v>
      </c>
      <c r="F2869" s="378">
        <f t="shared" si="208"/>
        <v>0</v>
      </c>
      <c r="G2869" s="378" t="str">
        <f t="shared" si="209"/>
        <v/>
      </c>
      <c r="H2869" s="337"/>
      <c r="J2869"/>
      <c r="K2869"/>
      <c r="L2869"/>
    </row>
    <row r="2870" spans="1:12">
      <c r="A2870" s="136">
        <f t="shared" si="210"/>
        <v>2866</v>
      </c>
      <c r="B2870" s="136" t="str">
        <f t="shared" si="207"/>
        <v>2866:</v>
      </c>
      <c r="F2870" s="378">
        <f t="shared" si="208"/>
        <v>0</v>
      </c>
      <c r="G2870" s="378" t="str">
        <f t="shared" si="209"/>
        <v/>
      </c>
      <c r="H2870" s="337"/>
      <c r="J2870"/>
      <c r="K2870"/>
      <c r="L2870"/>
    </row>
    <row r="2871" spans="1:12">
      <c r="A2871" s="136">
        <f t="shared" si="210"/>
        <v>2867</v>
      </c>
      <c r="B2871" s="136" t="str">
        <f t="shared" si="207"/>
        <v>2867:</v>
      </c>
      <c r="F2871" s="378">
        <f t="shared" si="208"/>
        <v>0</v>
      </c>
      <c r="G2871" s="378" t="str">
        <f t="shared" si="209"/>
        <v/>
      </c>
      <c r="H2871" s="337"/>
      <c r="J2871"/>
      <c r="K2871"/>
      <c r="L2871"/>
    </row>
    <row r="2872" spans="1:12">
      <c r="A2872" s="136">
        <f t="shared" si="210"/>
        <v>2868</v>
      </c>
      <c r="B2872" s="136" t="str">
        <f t="shared" si="207"/>
        <v>2868:</v>
      </c>
      <c r="F2872" s="378">
        <f t="shared" si="208"/>
        <v>0</v>
      </c>
      <c r="G2872" s="378" t="str">
        <f t="shared" si="209"/>
        <v/>
      </c>
      <c r="H2872" s="337"/>
      <c r="J2872"/>
      <c r="K2872"/>
      <c r="L2872"/>
    </row>
    <row r="2873" spans="1:12">
      <c r="A2873" s="136">
        <f t="shared" si="210"/>
        <v>2869</v>
      </c>
      <c r="B2873" s="136" t="str">
        <f t="shared" si="207"/>
        <v>2869:</v>
      </c>
      <c r="F2873" s="378">
        <f t="shared" si="208"/>
        <v>0</v>
      </c>
      <c r="G2873" s="378" t="str">
        <f t="shared" si="209"/>
        <v/>
      </c>
      <c r="H2873" s="337"/>
      <c r="J2873"/>
      <c r="K2873"/>
      <c r="L2873"/>
    </row>
    <row r="2874" spans="1:12">
      <c r="A2874" s="136">
        <f t="shared" si="210"/>
        <v>2870</v>
      </c>
      <c r="B2874" s="136" t="str">
        <f t="shared" si="207"/>
        <v>2870:</v>
      </c>
      <c r="F2874" s="378">
        <f t="shared" si="208"/>
        <v>0</v>
      </c>
      <c r="G2874" s="378" t="str">
        <f t="shared" si="209"/>
        <v/>
      </c>
      <c r="H2874" s="337"/>
      <c r="J2874"/>
      <c r="K2874"/>
      <c r="L2874"/>
    </row>
    <row r="2875" spans="1:12">
      <c r="A2875" s="136">
        <f t="shared" si="210"/>
        <v>2871</v>
      </c>
      <c r="B2875" s="136" t="str">
        <f t="shared" si="207"/>
        <v>2871:</v>
      </c>
      <c r="F2875" s="378">
        <f t="shared" si="208"/>
        <v>0</v>
      </c>
      <c r="G2875" s="378" t="str">
        <f t="shared" si="209"/>
        <v/>
      </c>
      <c r="H2875" s="337"/>
      <c r="J2875"/>
      <c r="K2875"/>
      <c r="L2875"/>
    </row>
    <row r="2876" spans="1:12">
      <c r="A2876" s="136">
        <f t="shared" si="210"/>
        <v>2872</v>
      </c>
      <c r="B2876" s="136" t="str">
        <f t="shared" ref="B2876:B2939" si="211">TEXT(A2876, "#0") &amp; ":" &amp; TRIM(H2876)</f>
        <v>2872:</v>
      </c>
      <c r="F2876" s="378">
        <f t="shared" si="208"/>
        <v>0</v>
      </c>
      <c r="G2876" s="378" t="str">
        <f t="shared" si="209"/>
        <v/>
      </c>
      <c r="H2876" s="337"/>
      <c r="J2876"/>
      <c r="K2876"/>
      <c r="L2876"/>
    </row>
    <row r="2877" spans="1:12">
      <c r="A2877" s="136">
        <f t="shared" si="210"/>
        <v>2873</v>
      </c>
      <c r="B2877" s="136" t="str">
        <f t="shared" si="211"/>
        <v>2873:</v>
      </c>
      <c r="F2877" s="378">
        <f t="shared" si="208"/>
        <v>0</v>
      </c>
      <c r="G2877" s="378" t="str">
        <f t="shared" si="209"/>
        <v/>
      </c>
      <c r="H2877" s="337"/>
      <c r="J2877"/>
      <c r="K2877"/>
      <c r="L2877"/>
    </row>
    <row r="2878" spans="1:12">
      <c r="A2878" s="136">
        <f t="shared" si="210"/>
        <v>2874</v>
      </c>
      <c r="B2878" s="136" t="str">
        <f t="shared" si="211"/>
        <v>2874:</v>
      </c>
      <c r="F2878" s="378">
        <f t="shared" si="208"/>
        <v>0</v>
      </c>
      <c r="G2878" s="378" t="str">
        <f t="shared" si="209"/>
        <v/>
      </c>
      <c r="H2878" s="337"/>
      <c r="J2878"/>
      <c r="K2878"/>
      <c r="L2878"/>
    </row>
    <row r="2879" spans="1:12">
      <c r="A2879" s="136">
        <f t="shared" si="210"/>
        <v>2875</v>
      </c>
      <c r="B2879" s="136" t="str">
        <f t="shared" si="211"/>
        <v>2875:</v>
      </c>
      <c r="F2879" s="378">
        <f t="shared" si="208"/>
        <v>0</v>
      </c>
      <c r="G2879" s="378" t="str">
        <f t="shared" si="209"/>
        <v/>
      </c>
      <c r="H2879" s="337"/>
      <c r="J2879"/>
      <c r="K2879"/>
      <c r="L2879"/>
    </row>
    <row r="2880" spans="1:12">
      <c r="A2880" s="136">
        <f t="shared" si="210"/>
        <v>2876</v>
      </c>
      <c r="B2880" s="136" t="str">
        <f t="shared" si="211"/>
        <v>2876:</v>
      </c>
      <c r="F2880" s="378">
        <f t="shared" si="208"/>
        <v>0</v>
      </c>
      <c r="G2880" s="378" t="str">
        <f t="shared" si="209"/>
        <v/>
      </c>
      <c r="H2880" s="337"/>
      <c r="J2880"/>
      <c r="K2880"/>
      <c r="L2880"/>
    </row>
    <row r="2881" spans="1:12">
      <c r="A2881" s="136">
        <f t="shared" si="210"/>
        <v>2877</v>
      </c>
      <c r="B2881" s="136" t="str">
        <f t="shared" si="211"/>
        <v>2877:</v>
      </c>
      <c r="F2881" s="378">
        <f t="shared" si="208"/>
        <v>0</v>
      </c>
      <c r="G2881" s="378" t="str">
        <f t="shared" si="209"/>
        <v/>
      </c>
      <c r="H2881" s="337"/>
      <c r="J2881"/>
      <c r="K2881"/>
      <c r="L2881"/>
    </row>
    <row r="2882" spans="1:12">
      <c r="A2882" s="136">
        <f t="shared" si="210"/>
        <v>2878</v>
      </c>
      <c r="B2882" s="136" t="str">
        <f t="shared" si="211"/>
        <v>2878:</v>
      </c>
      <c r="F2882" s="378">
        <f t="shared" si="208"/>
        <v>0</v>
      </c>
      <c r="G2882" s="378" t="str">
        <f t="shared" si="209"/>
        <v/>
      </c>
      <c r="H2882" s="337"/>
      <c r="J2882"/>
      <c r="K2882"/>
      <c r="L2882"/>
    </row>
    <row r="2883" spans="1:12">
      <c r="A2883" s="136">
        <f t="shared" si="210"/>
        <v>2879</v>
      </c>
      <c r="B2883" s="136" t="str">
        <f t="shared" si="211"/>
        <v>2879:</v>
      </c>
      <c r="F2883" s="378">
        <f t="shared" si="208"/>
        <v>0</v>
      </c>
      <c r="G2883" s="378" t="str">
        <f t="shared" si="209"/>
        <v/>
      </c>
      <c r="H2883" s="337"/>
      <c r="J2883"/>
      <c r="K2883"/>
      <c r="L2883"/>
    </row>
    <row r="2884" spans="1:12">
      <c r="A2884" s="136">
        <f t="shared" si="210"/>
        <v>2880</v>
      </c>
      <c r="B2884" s="136" t="str">
        <f t="shared" si="211"/>
        <v>2880:</v>
      </c>
      <c r="F2884" s="378">
        <f t="shared" si="208"/>
        <v>0</v>
      </c>
      <c r="G2884" s="378" t="str">
        <f t="shared" si="209"/>
        <v/>
      </c>
      <c r="H2884" s="337"/>
      <c r="J2884"/>
      <c r="K2884"/>
      <c r="L2884"/>
    </row>
    <row r="2885" spans="1:12">
      <c r="A2885" s="136">
        <f t="shared" si="210"/>
        <v>2881</v>
      </c>
      <c r="B2885" s="136" t="str">
        <f t="shared" si="211"/>
        <v>2881:</v>
      </c>
      <c r="F2885" s="378">
        <f t="shared" si="208"/>
        <v>0</v>
      </c>
      <c r="G2885" s="378" t="str">
        <f t="shared" si="209"/>
        <v/>
      </c>
      <c r="H2885" s="337"/>
      <c r="J2885"/>
      <c r="K2885"/>
      <c r="L2885"/>
    </row>
    <row r="2886" spans="1:12">
      <c r="A2886" s="136">
        <f t="shared" si="210"/>
        <v>2882</v>
      </c>
      <c r="B2886" s="136" t="str">
        <f t="shared" si="211"/>
        <v>2882:</v>
      </c>
      <c r="F2886" s="378">
        <f t="shared" si="208"/>
        <v>0</v>
      </c>
      <c r="G2886" s="378" t="str">
        <f t="shared" si="209"/>
        <v/>
      </c>
      <c r="H2886" s="337"/>
      <c r="J2886"/>
      <c r="K2886"/>
      <c r="L2886"/>
    </row>
    <row r="2887" spans="1:12">
      <c r="A2887" s="136">
        <f t="shared" si="210"/>
        <v>2883</v>
      </c>
      <c r="B2887" s="136" t="str">
        <f t="shared" si="211"/>
        <v>2883:</v>
      </c>
      <c r="F2887" s="378">
        <f t="shared" si="208"/>
        <v>0</v>
      </c>
      <c r="G2887" s="378" t="str">
        <f t="shared" si="209"/>
        <v/>
      </c>
      <c r="H2887" s="337"/>
      <c r="J2887"/>
      <c r="K2887"/>
      <c r="L2887"/>
    </row>
    <row r="2888" spans="1:12">
      <c r="A2888" s="136">
        <f t="shared" si="210"/>
        <v>2884</v>
      </c>
      <c r="B2888" s="136" t="str">
        <f t="shared" si="211"/>
        <v>2884:</v>
      </c>
      <c r="F2888" s="378">
        <f t="shared" si="208"/>
        <v>0</v>
      </c>
      <c r="G2888" s="378" t="str">
        <f t="shared" si="209"/>
        <v/>
      </c>
      <c r="H2888" s="337"/>
      <c r="J2888"/>
      <c r="K2888"/>
      <c r="L2888"/>
    </row>
    <row r="2889" spans="1:12">
      <c r="A2889" s="136">
        <f t="shared" si="210"/>
        <v>2885</v>
      </c>
      <c r="B2889" s="136" t="str">
        <f t="shared" si="211"/>
        <v>2885:</v>
      </c>
      <c r="F2889" s="378">
        <f t="shared" ref="F2889:F2952" si="212">IF(TRIM(E2889)="",0,IF(AgeAtDate=0,0,IF(E2889=0,0,IF(COUNTBLANK(E2889)=1,"",DATEDIF(E2889,AgeAtDate,"y")))))</f>
        <v>0</v>
      </c>
      <c r="G2889" s="378" t="str">
        <f t="shared" ref="G2889:G2952" si="213">IF(ISBLANK(E2889),"",IF(HSL_Format="Majors",IF(F2889 &lt; 9, "To Young", IF(F2889 &gt; 15, VLOOKUP(99,MajorsAGRev, 2,0),VLOOKUP(F2889,MajorsAGRev, 2,0))), IF(F2889 &lt; 9, "To Young", IF(F2889&gt;12, "To Old", VLOOKUP(F2889,PeanutsAGRev,2,0)))))</f>
        <v/>
      </c>
      <c r="H2889" s="337"/>
      <c r="J2889"/>
      <c r="K2889"/>
      <c r="L2889"/>
    </row>
    <row r="2890" spans="1:12">
      <c r="A2890" s="136">
        <f t="shared" si="210"/>
        <v>2886</v>
      </c>
      <c r="B2890" s="136" t="str">
        <f t="shared" si="211"/>
        <v>2886:</v>
      </c>
      <c r="F2890" s="378">
        <f t="shared" si="212"/>
        <v>0</v>
      </c>
      <c r="G2890" s="378" t="str">
        <f t="shared" si="213"/>
        <v/>
      </c>
      <c r="H2890" s="337"/>
      <c r="J2890"/>
      <c r="K2890"/>
      <c r="L2890"/>
    </row>
    <row r="2891" spans="1:12">
      <c r="A2891" s="136">
        <f t="shared" ref="A2891:A2954" si="214">A2890+1</f>
        <v>2887</v>
      </c>
      <c r="B2891" s="136" t="str">
        <f t="shared" si="211"/>
        <v>2887:</v>
      </c>
      <c r="F2891" s="378">
        <f t="shared" si="212"/>
        <v>0</v>
      </c>
      <c r="G2891" s="378" t="str">
        <f t="shared" si="213"/>
        <v/>
      </c>
      <c r="H2891" s="337"/>
      <c r="J2891"/>
      <c r="K2891"/>
      <c r="L2891"/>
    </row>
    <row r="2892" spans="1:12">
      <c r="A2892" s="136">
        <f t="shared" si="214"/>
        <v>2888</v>
      </c>
      <c r="B2892" s="136" t="str">
        <f t="shared" si="211"/>
        <v>2888:</v>
      </c>
      <c r="F2892" s="378">
        <f t="shared" si="212"/>
        <v>0</v>
      </c>
      <c r="G2892" s="378" t="str">
        <f t="shared" si="213"/>
        <v/>
      </c>
      <c r="H2892" s="337"/>
      <c r="J2892"/>
      <c r="K2892"/>
      <c r="L2892"/>
    </row>
    <row r="2893" spans="1:12">
      <c r="A2893" s="136">
        <f t="shared" si="214"/>
        <v>2889</v>
      </c>
      <c r="B2893" s="136" t="str">
        <f t="shared" si="211"/>
        <v>2889:</v>
      </c>
      <c r="F2893" s="378">
        <f t="shared" si="212"/>
        <v>0</v>
      </c>
      <c r="G2893" s="378" t="str">
        <f t="shared" si="213"/>
        <v/>
      </c>
      <c r="H2893" s="337"/>
      <c r="J2893"/>
      <c r="K2893"/>
      <c r="L2893"/>
    </row>
    <row r="2894" spans="1:12">
      <c r="A2894" s="136">
        <f t="shared" si="214"/>
        <v>2890</v>
      </c>
      <c r="B2894" s="136" t="str">
        <f t="shared" si="211"/>
        <v>2890:</v>
      </c>
      <c r="F2894" s="378">
        <f t="shared" si="212"/>
        <v>0</v>
      </c>
      <c r="G2894" s="378" t="str">
        <f t="shared" si="213"/>
        <v/>
      </c>
      <c r="H2894" s="337"/>
      <c r="J2894"/>
      <c r="K2894"/>
      <c r="L2894"/>
    </row>
    <row r="2895" spans="1:12">
      <c r="A2895" s="136">
        <f t="shared" si="214"/>
        <v>2891</v>
      </c>
      <c r="B2895" s="136" t="str">
        <f t="shared" si="211"/>
        <v>2891:</v>
      </c>
      <c r="F2895" s="378">
        <f t="shared" si="212"/>
        <v>0</v>
      </c>
      <c r="G2895" s="378" t="str">
        <f t="shared" si="213"/>
        <v/>
      </c>
      <c r="H2895" s="337"/>
      <c r="J2895"/>
      <c r="K2895"/>
      <c r="L2895"/>
    </row>
    <row r="2896" spans="1:12">
      <c r="A2896" s="136">
        <f t="shared" si="214"/>
        <v>2892</v>
      </c>
      <c r="B2896" s="136" t="str">
        <f t="shared" si="211"/>
        <v>2892:</v>
      </c>
      <c r="F2896" s="378">
        <f t="shared" si="212"/>
        <v>0</v>
      </c>
      <c r="G2896" s="378" t="str">
        <f t="shared" si="213"/>
        <v/>
      </c>
      <c r="H2896" s="337"/>
      <c r="J2896"/>
      <c r="K2896"/>
      <c r="L2896"/>
    </row>
    <row r="2897" spans="1:12">
      <c r="A2897" s="136">
        <f t="shared" si="214"/>
        <v>2893</v>
      </c>
      <c r="B2897" s="136" t="str">
        <f t="shared" si="211"/>
        <v>2893:</v>
      </c>
      <c r="F2897" s="378">
        <f t="shared" si="212"/>
        <v>0</v>
      </c>
      <c r="G2897" s="378" t="str">
        <f t="shared" si="213"/>
        <v/>
      </c>
      <c r="H2897" s="337"/>
      <c r="J2897"/>
      <c r="K2897"/>
      <c r="L2897"/>
    </row>
    <row r="2898" spans="1:12">
      <c r="A2898" s="136">
        <f t="shared" si="214"/>
        <v>2894</v>
      </c>
      <c r="B2898" s="136" t="str">
        <f t="shared" si="211"/>
        <v>2894:</v>
      </c>
      <c r="F2898" s="378">
        <f t="shared" si="212"/>
        <v>0</v>
      </c>
      <c r="G2898" s="378" t="str">
        <f t="shared" si="213"/>
        <v/>
      </c>
      <c r="H2898" s="337"/>
      <c r="J2898"/>
      <c r="K2898"/>
      <c r="L2898"/>
    </row>
    <row r="2899" spans="1:12">
      <c r="A2899" s="136">
        <f t="shared" si="214"/>
        <v>2895</v>
      </c>
      <c r="B2899" s="136" t="str">
        <f t="shared" si="211"/>
        <v>2895:</v>
      </c>
      <c r="F2899" s="378">
        <f t="shared" si="212"/>
        <v>0</v>
      </c>
      <c r="G2899" s="378" t="str">
        <f t="shared" si="213"/>
        <v/>
      </c>
      <c r="H2899" s="337"/>
      <c r="J2899"/>
      <c r="K2899"/>
      <c r="L2899"/>
    </row>
    <row r="2900" spans="1:12">
      <c r="A2900" s="136">
        <f t="shared" si="214"/>
        <v>2896</v>
      </c>
      <c r="B2900" s="136" t="str">
        <f t="shared" si="211"/>
        <v>2896:</v>
      </c>
      <c r="F2900" s="378">
        <f t="shared" si="212"/>
        <v>0</v>
      </c>
      <c r="G2900" s="378" t="str">
        <f t="shared" si="213"/>
        <v/>
      </c>
      <c r="H2900" s="337"/>
      <c r="J2900"/>
      <c r="K2900"/>
      <c r="L2900"/>
    </row>
    <row r="2901" spans="1:12">
      <c r="A2901" s="136">
        <f t="shared" si="214"/>
        <v>2897</v>
      </c>
      <c r="B2901" s="136" t="str">
        <f t="shared" si="211"/>
        <v>2897:</v>
      </c>
      <c r="F2901" s="378">
        <f t="shared" si="212"/>
        <v>0</v>
      </c>
      <c r="G2901" s="378" t="str">
        <f t="shared" si="213"/>
        <v/>
      </c>
      <c r="H2901" s="337"/>
      <c r="J2901"/>
      <c r="K2901"/>
      <c r="L2901"/>
    </row>
    <row r="2902" spans="1:12">
      <c r="A2902" s="136">
        <f t="shared" si="214"/>
        <v>2898</v>
      </c>
      <c r="B2902" s="136" t="str">
        <f t="shared" si="211"/>
        <v>2898:</v>
      </c>
      <c r="F2902" s="378">
        <f t="shared" si="212"/>
        <v>0</v>
      </c>
      <c r="G2902" s="378" t="str">
        <f t="shared" si="213"/>
        <v/>
      </c>
      <c r="H2902" s="337"/>
      <c r="J2902"/>
      <c r="K2902"/>
      <c r="L2902"/>
    </row>
    <row r="2903" spans="1:12">
      <c r="A2903" s="136">
        <f t="shared" si="214"/>
        <v>2899</v>
      </c>
      <c r="B2903" s="136" t="str">
        <f t="shared" si="211"/>
        <v>2899:</v>
      </c>
      <c r="F2903" s="378">
        <f t="shared" si="212"/>
        <v>0</v>
      </c>
      <c r="G2903" s="378" t="str">
        <f t="shared" si="213"/>
        <v/>
      </c>
      <c r="H2903" s="337"/>
      <c r="J2903"/>
      <c r="K2903"/>
      <c r="L2903"/>
    </row>
    <row r="2904" spans="1:12">
      <c r="A2904" s="136">
        <f t="shared" si="214"/>
        <v>2900</v>
      </c>
      <c r="B2904" s="136" t="str">
        <f t="shared" si="211"/>
        <v>2900:</v>
      </c>
      <c r="F2904" s="378">
        <f t="shared" si="212"/>
        <v>0</v>
      </c>
      <c r="G2904" s="378" t="str">
        <f t="shared" si="213"/>
        <v/>
      </c>
      <c r="H2904" s="337"/>
      <c r="J2904"/>
      <c r="K2904"/>
      <c r="L2904"/>
    </row>
    <row r="2905" spans="1:12">
      <c r="A2905" s="136">
        <f t="shared" si="214"/>
        <v>2901</v>
      </c>
      <c r="B2905" s="136" t="str">
        <f t="shared" si="211"/>
        <v>2901:</v>
      </c>
      <c r="F2905" s="378">
        <f t="shared" si="212"/>
        <v>0</v>
      </c>
      <c r="G2905" s="378" t="str">
        <f t="shared" si="213"/>
        <v/>
      </c>
      <c r="H2905" s="337"/>
      <c r="J2905"/>
      <c r="K2905"/>
      <c r="L2905"/>
    </row>
    <row r="2906" spans="1:12">
      <c r="A2906" s="136">
        <f t="shared" si="214"/>
        <v>2902</v>
      </c>
      <c r="B2906" s="136" t="str">
        <f t="shared" si="211"/>
        <v>2902:</v>
      </c>
      <c r="F2906" s="378">
        <f t="shared" si="212"/>
        <v>0</v>
      </c>
      <c r="G2906" s="378" t="str">
        <f t="shared" si="213"/>
        <v/>
      </c>
      <c r="H2906" s="337"/>
      <c r="J2906"/>
      <c r="K2906"/>
      <c r="L2906"/>
    </row>
    <row r="2907" spans="1:12">
      <c r="A2907" s="136">
        <f t="shared" si="214"/>
        <v>2903</v>
      </c>
      <c r="B2907" s="136" t="str">
        <f t="shared" si="211"/>
        <v>2903:</v>
      </c>
      <c r="F2907" s="378">
        <f t="shared" si="212"/>
        <v>0</v>
      </c>
      <c r="G2907" s="378" t="str">
        <f t="shared" si="213"/>
        <v/>
      </c>
      <c r="H2907" s="337"/>
      <c r="J2907"/>
      <c r="K2907"/>
      <c r="L2907"/>
    </row>
    <row r="2908" spans="1:12">
      <c r="A2908" s="136">
        <f t="shared" si="214"/>
        <v>2904</v>
      </c>
      <c r="B2908" s="136" t="str">
        <f t="shared" si="211"/>
        <v>2904:</v>
      </c>
      <c r="F2908" s="378">
        <f t="shared" si="212"/>
        <v>0</v>
      </c>
      <c r="G2908" s="378" t="str">
        <f t="shared" si="213"/>
        <v/>
      </c>
      <c r="H2908" s="337"/>
      <c r="J2908"/>
      <c r="K2908"/>
      <c r="L2908"/>
    </row>
    <row r="2909" spans="1:12">
      <c r="A2909" s="136">
        <f t="shared" si="214"/>
        <v>2905</v>
      </c>
      <c r="B2909" s="136" t="str">
        <f t="shared" si="211"/>
        <v>2905:</v>
      </c>
      <c r="F2909" s="378">
        <f t="shared" si="212"/>
        <v>0</v>
      </c>
      <c r="G2909" s="378" t="str">
        <f t="shared" si="213"/>
        <v/>
      </c>
      <c r="H2909" s="337"/>
      <c r="J2909"/>
      <c r="K2909"/>
      <c r="L2909"/>
    </row>
    <row r="2910" spans="1:12">
      <c r="A2910" s="136">
        <f t="shared" si="214"/>
        <v>2906</v>
      </c>
      <c r="B2910" s="136" t="str">
        <f t="shared" si="211"/>
        <v>2906:</v>
      </c>
      <c r="F2910" s="378">
        <f t="shared" si="212"/>
        <v>0</v>
      </c>
      <c r="G2910" s="378" t="str">
        <f t="shared" si="213"/>
        <v/>
      </c>
      <c r="H2910" s="337"/>
      <c r="J2910"/>
      <c r="K2910"/>
      <c r="L2910"/>
    </row>
    <row r="2911" spans="1:12">
      <c r="A2911" s="136">
        <f t="shared" si="214"/>
        <v>2907</v>
      </c>
      <c r="B2911" s="136" t="str">
        <f t="shared" si="211"/>
        <v>2907:</v>
      </c>
      <c r="F2911" s="378">
        <f t="shared" si="212"/>
        <v>0</v>
      </c>
      <c r="G2911" s="378" t="str">
        <f t="shared" si="213"/>
        <v/>
      </c>
      <c r="H2911" s="337"/>
      <c r="J2911"/>
      <c r="K2911"/>
      <c r="L2911"/>
    </row>
    <row r="2912" spans="1:12">
      <c r="A2912" s="136">
        <f t="shared" si="214"/>
        <v>2908</v>
      </c>
      <c r="B2912" s="136" t="str">
        <f t="shared" si="211"/>
        <v>2908:</v>
      </c>
      <c r="F2912" s="378">
        <f t="shared" si="212"/>
        <v>0</v>
      </c>
      <c r="G2912" s="378" t="str">
        <f t="shared" si="213"/>
        <v/>
      </c>
      <c r="H2912" s="337"/>
      <c r="J2912"/>
      <c r="K2912"/>
      <c r="L2912"/>
    </row>
    <row r="2913" spans="1:12">
      <c r="A2913" s="136">
        <f t="shared" si="214"/>
        <v>2909</v>
      </c>
      <c r="B2913" s="136" t="str">
        <f t="shared" si="211"/>
        <v>2909:</v>
      </c>
      <c r="F2913" s="378">
        <f t="shared" si="212"/>
        <v>0</v>
      </c>
      <c r="G2913" s="378" t="str">
        <f t="shared" si="213"/>
        <v/>
      </c>
      <c r="H2913" s="337"/>
      <c r="J2913"/>
      <c r="K2913"/>
      <c r="L2913"/>
    </row>
    <row r="2914" spans="1:12">
      <c r="A2914" s="136">
        <f t="shared" si="214"/>
        <v>2910</v>
      </c>
      <c r="B2914" s="136" t="str">
        <f t="shared" si="211"/>
        <v>2910:</v>
      </c>
      <c r="F2914" s="378">
        <f t="shared" si="212"/>
        <v>0</v>
      </c>
      <c r="G2914" s="378" t="str">
        <f t="shared" si="213"/>
        <v/>
      </c>
      <c r="H2914" s="337"/>
      <c r="J2914"/>
      <c r="K2914"/>
      <c r="L2914"/>
    </row>
    <row r="2915" spans="1:12">
      <c r="A2915" s="136">
        <f t="shared" si="214"/>
        <v>2911</v>
      </c>
      <c r="B2915" s="136" t="str">
        <f t="shared" si="211"/>
        <v>2911:</v>
      </c>
      <c r="F2915" s="378">
        <f t="shared" si="212"/>
        <v>0</v>
      </c>
      <c r="G2915" s="378" t="str">
        <f t="shared" si="213"/>
        <v/>
      </c>
      <c r="H2915" s="337"/>
      <c r="J2915"/>
      <c r="K2915"/>
      <c r="L2915"/>
    </row>
    <row r="2916" spans="1:12">
      <c r="A2916" s="136">
        <f t="shared" si="214"/>
        <v>2912</v>
      </c>
      <c r="B2916" s="136" t="str">
        <f t="shared" si="211"/>
        <v>2912:</v>
      </c>
      <c r="F2916" s="378">
        <f t="shared" si="212"/>
        <v>0</v>
      </c>
      <c r="G2916" s="378" t="str">
        <f t="shared" si="213"/>
        <v/>
      </c>
      <c r="H2916" s="337"/>
      <c r="J2916"/>
      <c r="K2916"/>
      <c r="L2916"/>
    </row>
    <row r="2917" spans="1:12">
      <c r="A2917" s="136">
        <f t="shared" si="214"/>
        <v>2913</v>
      </c>
      <c r="B2917" s="136" t="str">
        <f t="shared" si="211"/>
        <v>2913:</v>
      </c>
      <c r="F2917" s="378">
        <f t="shared" si="212"/>
        <v>0</v>
      </c>
      <c r="G2917" s="378" t="str">
        <f t="shared" si="213"/>
        <v/>
      </c>
      <c r="H2917" s="337"/>
      <c r="J2917"/>
      <c r="K2917"/>
      <c r="L2917"/>
    </row>
    <row r="2918" spans="1:12">
      <c r="A2918" s="136">
        <f t="shared" si="214"/>
        <v>2914</v>
      </c>
      <c r="B2918" s="136" t="str">
        <f t="shared" si="211"/>
        <v>2914:</v>
      </c>
      <c r="F2918" s="378">
        <f t="shared" si="212"/>
        <v>0</v>
      </c>
      <c r="G2918" s="378" t="str">
        <f t="shared" si="213"/>
        <v/>
      </c>
      <c r="H2918" s="337"/>
      <c r="J2918"/>
      <c r="K2918"/>
      <c r="L2918"/>
    </row>
    <row r="2919" spans="1:12">
      <c r="A2919" s="136">
        <f t="shared" si="214"/>
        <v>2915</v>
      </c>
      <c r="B2919" s="136" t="str">
        <f t="shared" si="211"/>
        <v>2915:</v>
      </c>
      <c r="F2919" s="378">
        <f t="shared" si="212"/>
        <v>0</v>
      </c>
      <c r="G2919" s="378" t="str">
        <f t="shared" si="213"/>
        <v/>
      </c>
      <c r="H2919" s="337"/>
      <c r="J2919"/>
      <c r="K2919"/>
      <c r="L2919"/>
    </row>
    <row r="2920" spans="1:12">
      <c r="A2920" s="136">
        <f t="shared" si="214"/>
        <v>2916</v>
      </c>
      <c r="B2920" s="136" t="str">
        <f t="shared" si="211"/>
        <v>2916:</v>
      </c>
      <c r="F2920" s="378">
        <f t="shared" si="212"/>
        <v>0</v>
      </c>
      <c r="G2920" s="378" t="str">
        <f t="shared" si="213"/>
        <v/>
      </c>
      <c r="H2920" s="337"/>
      <c r="J2920"/>
      <c r="K2920"/>
      <c r="L2920"/>
    </row>
    <row r="2921" spans="1:12">
      <c r="A2921" s="136">
        <f t="shared" si="214"/>
        <v>2917</v>
      </c>
      <c r="B2921" s="136" t="str">
        <f t="shared" si="211"/>
        <v>2917:</v>
      </c>
      <c r="F2921" s="378">
        <f t="shared" si="212"/>
        <v>0</v>
      </c>
      <c r="G2921" s="378" t="str">
        <f t="shared" si="213"/>
        <v/>
      </c>
      <c r="H2921" s="337"/>
      <c r="J2921"/>
      <c r="K2921"/>
      <c r="L2921"/>
    </row>
    <row r="2922" spans="1:12">
      <c r="A2922" s="136">
        <f t="shared" si="214"/>
        <v>2918</v>
      </c>
      <c r="B2922" s="136" t="str">
        <f t="shared" si="211"/>
        <v>2918:</v>
      </c>
      <c r="F2922" s="378">
        <f t="shared" si="212"/>
        <v>0</v>
      </c>
      <c r="G2922" s="378" t="str">
        <f t="shared" si="213"/>
        <v/>
      </c>
      <c r="H2922" s="337"/>
      <c r="J2922"/>
      <c r="K2922"/>
      <c r="L2922"/>
    </row>
    <row r="2923" spans="1:12">
      <c r="A2923" s="136">
        <f t="shared" si="214"/>
        <v>2919</v>
      </c>
      <c r="B2923" s="136" t="str">
        <f t="shared" si="211"/>
        <v>2919:</v>
      </c>
      <c r="F2923" s="378">
        <f t="shared" si="212"/>
        <v>0</v>
      </c>
      <c r="G2923" s="378" t="str">
        <f t="shared" si="213"/>
        <v/>
      </c>
      <c r="H2923" s="337"/>
      <c r="J2923"/>
      <c r="K2923"/>
      <c r="L2923"/>
    </row>
    <row r="2924" spans="1:12">
      <c r="A2924" s="136">
        <f t="shared" si="214"/>
        <v>2920</v>
      </c>
      <c r="B2924" s="136" t="str">
        <f t="shared" si="211"/>
        <v>2920:</v>
      </c>
      <c r="F2924" s="378">
        <f t="shared" si="212"/>
        <v>0</v>
      </c>
      <c r="G2924" s="378" t="str">
        <f t="shared" si="213"/>
        <v/>
      </c>
      <c r="H2924" s="337"/>
      <c r="J2924"/>
      <c r="K2924"/>
      <c r="L2924"/>
    </row>
    <row r="2925" spans="1:12">
      <c r="A2925" s="136">
        <f t="shared" si="214"/>
        <v>2921</v>
      </c>
      <c r="B2925" s="136" t="str">
        <f t="shared" si="211"/>
        <v>2921:</v>
      </c>
      <c r="F2925" s="378">
        <f t="shared" si="212"/>
        <v>0</v>
      </c>
      <c r="G2925" s="378" t="str">
        <f t="shared" si="213"/>
        <v/>
      </c>
      <c r="H2925" s="337"/>
      <c r="J2925"/>
      <c r="K2925"/>
      <c r="L2925"/>
    </row>
    <row r="2926" spans="1:12">
      <c r="A2926" s="136">
        <f t="shared" si="214"/>
        <v>2922</v>
      </c>
      <c r="B2926" s="136" t="str">
        <f t="shared" si="211"/>
        <v>2922:</v>
      </c>
      <c r="F2926" s="378">
        <f t="shared" si="212"/>
        <v>0</v>
      </c>
      <c r="G2926" s="378" t="str">
        <f t="shared" si="213"/>
        <v/>
      </c>
      <c r="H2926" s="337"/>
      <c r="J2926"/>
      <c r="K2926"/>
      <c r="L2926"/>
    </row>
    <row r="2927" spans="1:12">
      <c r="A2927" s="136">
        <f t="shared" si="214"/>
        <v>2923</v>
      </c>
      <c r="B2927" s="136" t="str">
        <f t="shared" si="211"/>
        <v>2923:</v>
      </c>
      <c r="F2927" s="378">
        <f t="shared" si="212"/>
        <v>0</v>
      </c>
      <c r="G2927" s="378" t="str">
        <f t="shared" si="213"/>
        <v/>
      </c>
      <c r="H2927" s="337"/>
      <c r="J2927"/>
      <c r="K2927"/>
      <c r="L2927"/>
    </row>
    <row r="2928" spans="1:12">
      <c r="A2928" s="136">
        <f t="shared" si="214"/>
        <v>2924</v>
      </c>
      <c r="B2928" s="136" t="str">
        <f t="shared" si="211"/>
        <v>2924:</v>
      </c>
      <c r="F2928" s="378">
        <f t="shared" si="212"/>
        <v>0</v>
      </c>
      <c r="G2928" s="378" t="str">
        <f t="shared" si="213"/>
        <v/>
      </c>
      <c r="H2928" s="337"/>
      <c r="J2928"/>
      <c r="K2928"/>
      <c r="L2928"/>
    </row>
    <row r="2929" spans="1:12">
      <c r="A2929" s="136">
        <f t="shared" si="214"/>
        <v>2925</v>
      </c>
      <c r="B2929" s="136" t="str">
        <f t="shared" si="211"/>
        <v>2925:</v>
      </c>
      <c r="F2929" s="378">
        <f t="shared" si="212"/>
        <v>0</v>
      </c>
      <c r="G2929" s="378" t="str">
        <f t="shared" si="213"/>
        <v/>
      </c>
      <c r="H2929" s="337"/>
      <c r="J2929"/>
      <c r="K2929"/>
      <c r="L2929"/>
    </row>
    <row r="2930" spans="1:12">
      <c r="A2930" s="136">
        <f t="shared" si="214"/>
        <v>2926</v>
      </c>
      <c r="B2930" s="136" t="str">
        <f t="shared" si="211"/>
        <v>2926:</v>
      </c>
      <c r="F2930" s="378">
        <f t="shared" si="212"/>
        <v>0</v>
      </c>
      <c r="G2930" s="378" t="str">
        <f t="shared" si="213"/>
        <v/>
      </c>
      <c r="H2930" s="337"/>
      <c r="J2930"/>
      <c r="K2930"/>
      <c r="L2930"/>
    </row>
    <row r="2931" spans="1:12">
      <c r="A2931" s="136">
        <f t="shared" si="214"/>
        <v>2927</v>
      </c>
      <c r="B2931" s="136" t="str">
        <f t="shared" si="211"/>
        <v>2927:</v>
      </c>
      <c r="F2931" s="378">
        <f t="shared" si="212"/>
        <v>0</v>
      </c>
      <c r="G2931" s="378" t="str">
        <f t="shared" si="213"/>
        <v/>
      </c>
      <c r="H2931" s="337"/>
      <c r="J2931"/>
      <c r="K2931"/>
      <c r="L2931"/>
    </row>
    <row r="2932" spans="1:12">
      <c r="A2932" s="136">
        <f t="shared" si="214"/>
        <v>2928</v>
      </c>
      <c r="B2932" s="136" t="str">
        <f t="shared" si="211"/>
        <v>2928:</v>
      </c>
      <c r="F2932" s="378">
        <f t="shared" si="212"/>
        <v>0</v>
      </c>
      <c r="G2932" s="378" t="str">
        <f t="shared" si="213"/>
        <v/>
      </c>
      <c r="H2932" s="337"/>
      <c r="J2932"/>
      <c r="K2932"/>
      <c r="L2932"/>
    </row>
    <row r="2933" spans="1:12">
      <c r="A2933" s="136">
        <f t="shared" si="214"/>
        <v>2929</v>
      </c>
      <c r="B2933" s="136" t="str">
        <f t="shared" si="211"/>
        <v>2929:</v>
      </c>
      <c r="F2933" s="378">
        <f t="shared" si="212"/>
        <v>0</v>
      </c>
      <c r="G2933" s="378" t="str">
        <f t="shared" si="213"/>
        <v/>
      </c>
      <c r="H2933" s="337"/>
      <c r="J2933"/>
      <c r="K2933"/>
      <c r="L2933"/>
    </row>
    <row r="2934" spans="1:12">
      <c r="A2934" s="136">
        <f t="shared" si="214"/>
        <v>2930</v>
      </c>
      <c r="B2934" s="136" t="str">
        <f t="shared" si="211"/>
        <v>2930:</v>
      </c>
      <c r="F2934" s="378">
        <f t="shared" si="212"/>
        <v>0</v>
      </c>
      <c r="G2934" s="378" t="str">
        <f t="shared" si="213"/>
        <v/>
      </c>
      <c r="H2934" s="337"/>
      <c r="J2934"/>
      <c r="K2934"/>
      <c r="L2934"/>
    </row>
    <row r="2935" spans="1:12">
      <c r="A2935" s="136">
        <f t="shared" si="214"/>
        <v>2931</v>
      </c>
      <c r="B2935" s="136" t="str">
        <f t="shared" si="211"/>
        <v>2931:</v>
      </c>
      <c r="F2935" s="378">
        <f t="shared" si="212"/>
        <v>0</v>
      </c>
      <c r="G2935" s="378" t="str">
        <f t="shared" si="213"/>
        <v/>
      </c>
      <c r="H2935" s="337"/>
      <c r="J2935"/>
      <c r="K2935"/>
      <c r="L2935"/>
    </row>
    <row r="2936" spans="1:12">
      <c r="A2936" s="136">
        <f t="shared" si="214"/>
        <v>2932</v>
      </c>
      <c r="B2936" s="136" t="str">
        <f t="shared" si="211"/>
        <v>2932:</v>
      </c>
      <c r="F2936" s="378">
        <f t="shared" si="212"/>
        <v>0</v>
      </c>
      <c r="G2936" s="378" t="str">
        <f t="shared" si="213"/>
        <v/>
      </c>
      <c r="H2936" s="337"/>
      <c r="J2936"/>
      <c r="K2936"/>
      <c r="L2936"/>
    </row>
    <row r="2937" spans="1:12">
      <c r="A2937" s="136">
        <f t="shared" si="214"/>
        <v>2933</v>
      </c>
      <c r="B2937" s="136" t="str">
        <f t="shared" si="211"/>
        <v>2933:</v>
      </c>
      <c r="F2937" s="378">
        <f t="shared" si="212"/>
        <v>0</v>
      </c>
      <c r="G2937" s="378" t="str">
        <f t="shared" si="213"/>
        <v/>
      </c>
      <c r="H2937" s="337"/>
      <c r="J2937"/>
      <c r="K2937"/>
      <c r="L2937"/>
    </row>
    <row r="2938" spans="1:12">
      <c r="A2938" s="136">
        <f t="shared" si="214"/>
        <v>2934</v>
      </c>
      <c r="B2938" s="136" t="str">
        <f t="shared" si="211"/>
        <v>2934:</v>
      </c>
      <c r="F2938" s="378">
        <f t="shared" si="212"/>
        <v>0</v>
      </c>
      <c r="G2938" s="378" t="str">
        <f t="shared" si="213"/>
        <v/>
      </c>
      <c r="H2938" s="337"/>
      <c r="J2938"/>
      <c r="K2938"/>
      <c r="L2938"/>
    </row>
    <row r="2939" spans="1:12">
      <c r="A2939" s="136">
        <f t="shared" si="214"/>
        <v>2935</v>
      </c>
      <c r="B2939" s="136" t="str">
        <f t="shared" si="211"/>
        <v>2935:</v>
      </c>
      <c r="F2939" s="378">
        <f t="shared" si="212"/>
        <v>0</v>
      </c>
      <c r="G2939" s="378" t="str">
        <f t="shared" si="213"/>
        <v/>
      </c>
      <c r="H2939" s="337"/>
      <c r="J2939"/>
      <c r="K2939"/>
      <c r="L2939"/>
    </row>
    <row r="2940" spans="1:12">
      <c r="A2940" s="136">
        <f t="shared" si="214"/>
        <v>2936</v>
      </c>
      <c r="B2940" s="136" t="str">
        <f t="shared" ref="B2940:B3003" si="215">TEXT(A2940, "#0") &amp; ":" &amp; TRIM(H2940)</f>
        <v>2936:</v>
      </c>
      <c r="F2940" s="378">
        <f t="shared" si="212"/>
        <v>0</v>
      </c>
      <c r="G2940" s="378" t="str">
        <f t="shared" si="213"/>
        <v/>
      </c>
      <c r="H2940" s="337"/>
      <c r="J2940"/>
      <c r="K2940"/>
      <c r="L2940"/>
    </row>
    <row r="2941" spans="1:12">
      <c r="A2941" s="136">
        <f t="shared" si="214"/>
        <v>2937</v>
      </c>
      <c r="B2941" s="136" t="str">
        <f t="shared" si="215"/>
        <v>2937:</v>
      </c>
      <c r="F2941" s="378">
        <f t="shared" si="212"/>
        <v>0</v>
      </c>
      <c r="G2941" s="378" t="str">
        <f t="shared" si="213"/>
        <v/>
      </c>
      <c r="H2941" s="337"/>
      <c r="J2941"/>
      <c r="K2941"/>
      <c r="L2941"/>
    </row>
    <row r="2942" spans="1:12">
      <c r="A2942" s="136">
        <f t="shared" si="214"/>
        <v>2938</v>
      </c>
      <c r="B2942" s="136" t="str">
        <f t="shared" si="215"/>
        <v>2938:</v>
      </c>
      <c r="F2942" s="378">
        <f t="shared" si="212"/>
        <v>0</v>
      </c>
      <c r="G2942" s="378" t="str">
        <f t="shared" si="213"/>
        <v/>
      </c>
      <c r="H2942" s="337"/>
      <c r="J2942"/>
      <c r="K2942"/>
      <c r="L2942"/>
    </row>
    <row r="2943" spans="1:12">
      <c r="A2943" s="136">
        <f t="shared" si="214"/>
        <v>2939</v>
      </c>
      <c r="B2943" s="136" t="str">
        <f t="shared" si="215"/>
        <v>2939:</v>
      </c>
      <c r="F2943" s="378">
        <f t="shared" si="212"/>
        <v>0</v>
      </c>
      <c r="G2943" s="378" t="str">
        <f t="shared" si="213"/>
        <v/>
      </c>
      <c r="H2943" s="337"/>
      <c r="J2943"/>
      <c r="K2943"/>
      <c r="L2943"/>
    </row>
    <row r="2944" spans="1:12">
      <c r="A2944" s="136">
        <f t="shared" si="214"/>
        <v>2940</v>
      </c>
      <c r="B2944" s="136" t="str">
        <f t="shared" si="215"/>
        <v>2940:</v>
      </c>
      <c r="F2944" s="378">
        <f t="shared" si="212"/>
        <v>0</v>
      </c>
      <c r="G2944" s="378" t="str">
        <f t="shared" si="213"/>
        <v/>
      </c>
      <c r="H2944" s="337"/>
      <c r="J2944"/>
      <c r="K2944"/>
      <c r="L2944"/>
    </row>
    <row r="2945" spans="1:12">
      <c r="A2945" s="136">
        <f t="shared" si="214"/>
        <v>2941</v>
      </c>
      <c r="B2945" s="136" t="str">
        <f t="shared" si="215"/>
        <v>2941:</v>
      </c>
      <c r="F2945" s="378">
        <f t="shared" si="212"/>
        <v>0</v>
      </c>
      <c r="G2945" s="378" t="str">
        <f t="shared" si="213"/>
        <v/>
      </c>
      <c r="H2945" s="337"/>
      <c r="J2945"/>
      <c r="K2945"/>
      <c r="L2945"/>
    </row>
    <row r="2946" spans="1:12">
      <c r="A2946" s="136">
        <f t="shared" si="214"/>
        <v>2942</v>
      </c>
      <c r="B2946" s="136" t="str">
        <f t="shared" si="215"/>
        <v>2942:</v>
      </c>
      <c r="F2946" s="378">
        <f t="shared" si="212"/>
        <v>0</v>
      </c>
      <c r="G2946" s="378" t="str">
        <f t="shared" si="213"/>
        <v/>
      </c>
      <c r="H2946" s="337"/>
      <c r="J2946"/>
      <c r="K2946"/>
      <c r="L2946"/>
    </row>
    <row r="2947" spans="1:12">
      <c r="A2947" s="136">
        <f t="shared" si="214"/>
        <v>2943</v>
      </c>
      <c r="B2947" s="136" t="str">
        <f t="shared" si="215"/>
        <v>2943:</v>
      </c>
      <c r="F2947" s="378">
        <f t="shared" si="212"/>
        <v>0</v>
      </c>
      <c r="G2947" s="378" t="str">
        <f t="shared" si="213"/>
        <v/>
      </c>
      <c r="H2947" s="337"/>
      <c r="J2947"/>
      <c r="K2947"/>
      <c r="L2947"/>
    </row>
    <row r="2948" spans="1:12">
      <c r="A2948" s="136">
        <f t="shared" si="214"/>
        <v>2944</v>
      </c>
      <c r="B2948" s="136" t="str">
        <f t="shared" si="215"/>
        <v>2944:</v>
      </c>
      <c r="F2948" s="378">
        <f t="shared" si="212"/>
        <v>0</v>
      </c>
      <c r="G2948" s="378" t="str">
        <f t="shared" si="213"/>
        <v/>
      </c>
      <c r="H2948" s="337"/>
      <c r="J2948"/>
      <c r="K2948"/>
      <c r="L2948"/>
    </row>
    <row r="2949" spans="1:12">
      <c r="A2949" s="136">
        <f t="shared" si="214"/>
        <v>2945</v>
      </c>
      <c r="B2949" s="136" t="str">
        <f t="shared" si="215"/>
        <v>2945:</v>
      </c>
      <c r="F2949" s="378">
        <f t="shared" si="212"/>
        <v>0</v>
      </c>
      <c r="G2949" s="378" t="str">
        <f t="shared" si="213"/>
        <v/>
      </c>
      <c r="H2949" s="337"/>
      <c r="J2949"/>
      <c r="K2949"/>
      <c r="L2949"/>
    </row>
    <row r="2950" spans="1:12">
      <c r="A2950" s="136">
        <f t="shared" si="214"/>
        <v>2946</v>
      </c>
      <c r="B2950" s="136" t="str">
        <f t="shared" si="215"/>
        <v>2946:</v>
      </c>
      <c r="F2950" s="378">
        <f t="shared" si="212"/>
        <v>0</v>
      </c>
      <c r="G2950" s="378" t="str">
        <f t="shared" si="213"/>
        <v/>
      </c>
      <c r="H2950" s="337"/>
      <c r="J2950"/>
      <c r="K2950"/>
      <c r="L2950"/>
    </row>
    <row r="2951" spans="1:12">
      <c r="A2951" s="136">
        <f t="shared" si="214"/>
        <v>2947</v>
      </c>
      <c r="B2951" s="136" t="str">
        <f t="shared" si="215"/>
        <v>2947:</v>
      </c>
      <c r="F2951" s="378">
        <f t="shared" si="212"/>
        <v>0</v>
      </c>
      <c r="G2951" s="378" t="str">
        <f t="shared" si="213"/>
        <v/>
      </c>
      <c r="H2951" s="337"/>
      <c r="J2951"/>
      <c r="K2951"/>
      <c r="L2951"/>
    </row>
    <row r="2952" spans="1:12">
      <c r="A2952" s="136">
        <f t="shared" si="214"/>
        <v>2948</v>
      </c>
      <c r="B2952" s="136" t="str">
        <f t="shared" si="215"/>
        <v>2948:</v>
      </c>
      <c r="F2952" s="378">
        <f t="shared" si="212"/>
        <v>0</v>
      </c>
      <c r="G2952" s="378" t="str">
        <f t="shared" si="213"/>
        <v/>
      </c>
      <c r="H2952" s="337"/>
      <c r="J2952"/>
      <c r="K2952"/>
      <c r="L2952"/>
    </row>
    <row r="2953" spans="1:12">
      <c r="A2953" s="136">
        <f t="shared" si="214"/>
        <v>2949</v>
      </c>
      <c r="B2953" s="136" t="str">
        <f t="shared" si="215"/>
        <v>2949:</v>
      </c>
      <c r="F2953" s="378">
        <f t="shared" ref="F2953:F3016" si="216">IF(TRIM(E2953)="",0,IF(AgeAtDate=0,0,IF(E2953=0,0,IF(COUNTBLANK(E2953)=1,"",DATEDIF(E2953,AgeAtDate,"y")))))</f>
        <v>0</v>
      </c>
      <c r="G2953" s="378" t="str">
        <f t="shared" ref="G2953:G3016" si="217">IF(ISBLANK(E2953),"",IF(HSL_Format="Majors",IF(F2953 &lt; 9, "To Young", IF(F2953 &gt; 15, VLOOKUP(99,MajorsAGRev, 2,0),VLOOKUP(F2953,MajorsAGRev, 2,0))), IF(F2953 &lt; 9, "To Young", IF(F2953&gt;12, "To Old", VLOOKUP(F2953,PeanutsAGRev,2,0)))))</f>
        <v/>
      </c>
      <c r="H2953" s="337"/>
      <c r="J2953"/>
      <c r="K2953"/>
      <c r="L2953"/>
    </row>
    <row r="2954" spans="1:12">
      <c r="A2954" s="136">
        <f t="shared" si="214"/>
        <v>2950</v>
      </c>
      <c r="B2954" s="136" t="str">
        <f t="shared" si="215"/>
        <v>2950:</v>
      </c>
      <c r="F2954" s="378">
        <f t="shared" si="216"/>
        <v>0</v>
      </c>
      <c r="G2954" s="378" t="str">
        <f t="shared" si="217"/>
        <v/>
      </c>
      <c r="H2954" s="337"/>
      <c r="J2954"/>
      <c r="K2954"/>
      <c r="L2954"/>
    </row>
    <row r="2955" spans="1:12">
      <c r="A2955" s="136">
        <f t="shared" ref="A2955:A3018" si="218">A2954+1</f>
        <v>2951</v>
      </c>
      <c r="B2955" s="136" t="str">
        <f t="shared" si="215"/>
        <v>2951:</v>
      </c>
      <c r="F2955" s="378">
        <f t="shared" si="216"/>
        <v>0</v>
      </c>
      <c r="G2955" s="378" t="str">
        <f t="shared" si="217"/>
        <v/>
      </c>
      <c r="H2955" s="337"/>
      <c r="J2955"/>
      <c r="K2955"/>
      <c r="L2955"/>
    </row>
    <row r="2956" spans="1:12">
      <c r="A2956" s="136">
        <f t="shared" si="218"/>
        <v>2952</v>
      </c>
      <c r="B2956" s="136" t="str">
        <f t="shared" si="215"/>
        <v>2952:</v>
      </c>
      <c r="F2956" s="378">
        <f t="shared" si="216"/>
        <v>0</v>
      </c>
      <c r="G2956" s="378" t="str">
        <f t="shared" si="217"/>
        <v/>
      </c>
      <c r="H2956" s="337"/>
      <c r="J2956"/>
      <c r="K2956"/>
      <c r="L2956"/>
    </row>
    <row r="2957" spans="1:12">
      <c r="A2957" s="136">
        <f t="shared" si="218"/>
        <v>2953</v>
      </c>
      <c r="B2957" s="136" t="str">
        <f t="shared" si="215"/>
        <v>2953:</v>
      </c>
      <c r="F2957" s="378">
        <f t="shared" si="216"/>
        <v>0</v>
      </c>
      <c r="G2957" s="378" t="str">
        <f t="shared" si="217"/>
        <v/>
      </c>
      <c r="H2957" s="337"/>
      <c r="J2957"/>
      <c r="K2957"/>
      <c r="L2957"/>
    </row>
    <row r="2958" spans="1:12">
      <c r="A2958" s="136">
        <f t="shared" si="218"/>
        <v>2954</v>
      </c>
      <c r="B2958" s="136" t="str">
        <f t="shared" si="215"/>
        <v>2954:</v>
      </c>
      <c r="F2958" s="378">
        <f t="shared" si="216"/>
        <v>0</v>
      </c>
      <c r="G2958" s="378" t="str">
        <f t="shared" si="217"/>
        <v/>
      </c>
      <c r="H2958" s="337"/>
      <c r="J2958"/>
      <c r="K2958"/>
      <c r="L2958"/>
    </row>
    <row r="2959" spans="1:12">
      <c r="A2959" s="136">
        <f t="shared" si="218"/>
        <v>2955</v>
      </c>
      <c r="B2959" s="136" t="str">
        <f t="shared" si="215"/>
        <v>2955:</v>
      </c>
      <c r="F2959" s="378">
        <f t="shared" si="216"/>
        <v>0</v>
      </c>
      <c r="G2959" s="378" t="str">
        <f t="shared" si="217"/>
        <v/>
      </c>
      <c r="H2959" s="337"/>
      <c r="J2959"/>
      <c r="K2959"/>
      <c r="L2959"/>
    </row>
    <row r="2960" spans="1:12">
      <c r="A2960" s="136">
        <f t="shared" si="218"/>
        <v>2956</v>
      </c>
      <c r="B2960" s="136" t="str">
        <f t="shared" si="215"/>
        <v>2956:</v>
      </c>
      <c r="F2960" s="378">
        <f t="shared" si="216"/>
        <v>0</v>
      </c>
      <c r="G2960" s="378" t="str">
        <f t="shared" si="217"/>
        <v/>
      </c>
      <c r="H2960" s="337"/>
      <c r="J2960"/>
      <c r="K2960"/>
      <c r="L2960"/>
    </row>
    <row r="2961" spans="1:12">
      <c r="A2961" s="136">
        <f t="shared" si="218"/>
        <v>2957</v>
      </c>
      <c r="B2961" s="136" t="str">
        <f t="shared" si="215"/>
        <v>2957:</v>
      </c>
      <c r="F2961" s="378">
        <f t="shared" si="216"/>
        <v>0</v>
      </c>
      <c r="G2961" s="378" t="str">
        <f t="shared" si="217"/>
        <v/>
      </c>
      <c r="H2961" s="337"/>
      <c r="J2961"/>
      <c r="K2961"/>
      <c r="L2961"/>
    </row>
    <row r="2962" spans="1:12">
      <c r="A2962" s="136">
        <f t="shared" si="218"/>
        <v>2958</v>
      </c>
      <c r="B2962" s="136" t="str">
        <f t="shared" si="215"/>
        <v>2958:</v>
      </c>
      <c r="F2962" s="378">
        <f t="shared" si="216"/>
        <v>0</v>
      </c>
      <c r="G2962" s="378" t="str">
        <f t="shared" si="217"/>
        <v/>
      </c>
      <c r="H2962" s="337"/>
      <c r="J2962"/>
      <c r="K2962"/>
      <c r="L2962"/>
    </row>
    <row r="2963" spans="1:12">
      <c r="A2963" s="136">
        <f t="shared" si="218"/>
        <v>2959</v>
      </c>
      <c r="B2963" s="136" t="str">
        <f t="shared" si="215"/>
        <v>2959:</v>
      </c>
      <c r="F2963" s="378">
        <f t="shared" si="216"/>
        <v>0</v>
      </c>
      <c r="G2963" s="378" t="str">
        <f t="shared" si="217"/>
        <v/>
      </c>
      <c r="H2963" s="337"/>
      <c r="J2963"/>
      <c r="K2963"/>
      <c r="L2963"/>
    </row>
    <row r="2964" spans="1:12">
      <c r="A2964" s="136">
        <f t="shared" si="218"/>
        <v>2960</v>
      </c>
      <c r="B2964" s="136" t="str">
        <f t="shared" si="215"/>
        <v>2960:</v>
      </c>
      <c r="F2964" s="378">
        <f t="shared" si="216"/>
        <v>0</v>
      </c>
      <c r="G2964" s="378" t="str">
        <f t="shared" si="217"/>
        <v/>
      </c>
      <c r="H2964" s="337"/>
      <c r="J2964"/>
      <c r="K2964"/>
      <c r="L2964"/>
    </row>
    <row r="2965" spans="1:12">
      <c r="A2965" s="136">
        <f t="shared" si="218"/>
        <v>2961</v>
      </c>
      <c r="B2965" s="136" t="str">
        <f t="shared" si="215"/>
        <v>2961:</v>
      </c>
      <c r="F2965" s="378">
        <f t="shared" si="216"/>
        <v>0</v>
      </c>
      <c r="G2965" s="378" t="str">
        <f t="shared" si="217"/>
        <v/>
      </c>
      <c r="H2965" s="337"/>
      <c r="J2965"/>
      <c r="K2965"/>
      <c r="L2965"/>
    </row>
    <row r="2966" spans="1:12">
      <c r="A2966" s="136">
        <f t="shared" si="218"/>
        <v>2962</v>
      </c>
      <c r="B2966" s="136" t="str">
        <f t="shared" si="215"/>
        <v>2962:</v>
      </c>
      <c r="F2966" s="378">
        <f t="shared" si="216"/>
        <v>0</v>
      </c>
      <c r="G2966" s="378" t="str">
        <f t="shared" si="217"/>
        <v/>
      </c>
      <c r="H2966" s="337"/>
      <c r="J2966"/>
      <c r="K2966"/>
      <c r="L2966"/>
    </row>
    <row r="2967" spans="1:12">
      <c r="A2967" s="136">
        <f t="shared" si="218"/>
        <v>2963</v>
      </c>
      <c r="B2967" s="136" t="str">
        <f t="shared" si="215"/>
        <v>2963:</v>
      </c>
      <c r="F2967" s="378">
        <f t="shared" si="216"/>
        <v>0</v>
      </c>
      <c r="G2967" s="378" t="str">
        <f t="shared" si="217"/>
        <v/>
      </c>
      <c r="H2967" s="337"/>
      <c r="J2967"/>
      <c r="K2967"/>
      <c r="L2967"/>
    </row>
    <row r="2968" spans="1:12">
      <c r="A2968" s="136">
        <f t="shared" si="218"/>
        <v>2964</v>
      </c>
      <c r="B2968" s="136" t="str">
        <f t="shared" si="215"/>
        <v>2964:</v>
      </c>
      <c r="F2968" s="378">
        <f t="shared" si="216"/>
        <v>0</v>
      </c>
      <c r="G2968" s="378" t="str">
        <f t="shared" si="217"/>
        <v/>
      </c>
      <c r="H2968" s="337"/>
      <c r="J2968"/>
      <c r="K2968"/>
      <c r="L2968"/>
    </row>
    <row r="2969" spans="1:12">
      <c r="A2969" s="136">
        <f t="shared" si="218"/>
        <v>2965</v>
      </c>
      <c r="B2969" s="136" t="str">
        <f t="shared" si="215"/>
        <v>2965:</v>
      </c>
      <c r="F2969" s="378">
        <f t="shared" si="216"/>
        <v>0</v>
      </c>
      <c r="G2969" s="378" t="str">
        <f t="shared" si="217"/>
        <v/>
      </c>
      <c r="H2969" s="337"/>
      <c r="J2969"/>
      <c r="K2969"/>
      <c r="L2969"/>
    </row>
    <row r="2970" spans="1:12">
      <c r="A2970" s="136">
        <f t="shared" si="218"/>
        <v>2966</v>
      </c>
      <c r="B2970" s="136" t="str">
        <f t="shared" si="215"/>
        <v>2966:</v>
      </c>
      <c r="F2970" s="378">
        <f t="shared" si="216"/>
        <v>0</v>
      </c>
      <c r="G2970" s="378" t="str">
        <f t="shared" si="217"/>
        <v/>
      </c>
      <c r="H2970" s="337"/>
      <c r="J2970"/>
      <c r="K2970"/>
      <c r="L2970"/>
    </row>
    <row r="2971" spans="1:12">
      <c r="A2971" s="136">
        <f t="shared" si="218"/>
        <v>2967</v>
      </c>
      <c r="B2971" s="136" t="str">
        <f t="shared" si="215"/>
        <v>2967:</v>
      </c>
      <c r="F2971" s="378">
        <f t="shared" si="216"/>
        <v>0</v>
      </c>
      <c r="G2971" s="378" t="str">
        <f t="shared" si="217"/>
        <v/>
      </c>
      <c r="H2971" s="337"/>
      <c r="J2971"/>
      <c r="K2971"/>
      <c r="L2971"/>
    </row>
    <row r="2972" spans="1:12">
      <c r="A2972" s="136">
        <f t="shared" si="218"/>
        <v>2968</v>
      </c>
      <c r="B2972" s="136" t="str">
        <f t="shared" si="215"/>
        <v>2968:</v>
      </c>
      <c r="F2972" s="378">
        <f t="shared" si="216"/>
        <v>0</v>
      </c>
      <c r="G2972" s="378" t="str">
        <f t="shared" si="217"/>
        <v/>
      </c>
      <c r="H2972" s="337"/>
      <c r="J2972"/>
      <c r="K2972"/>
      <c r="L2972"/>
    </row>
    <row r="2973" spans="1:12">
      <c r="A2973" s="136">
        <f t="shared" si="218"/>
        <v>2969</v>
      </c>
      <c r="B2973" s="136" t="str">
        <f t="shared" si="215"/>
        <v>2969:</v>
      </c>
      <c r="F2973" s="378">
        <f t="shared" si="216"/>
        <v>0</v>
      </c>
      <c r="G2973" s="378" t="str">
        <f t="shared" si="217"/>
        <v/>
      </c>
      <c r="H2973" s="337"/>
      <c r="J2973"/>
      <c r="K2973"/>
      <c r="L2973"/>
    </row>
    <row r="2974" spans="1:12">
      <c r="A2974" s="136">
        <f t="shared" si="218"/>
        <v>2970</v>
      </c>
      <c r="B2974" s="136" t="str">
        <f t="shared" si="215"/>
        <v>2970:</v>
      </c>
      <c r="F2974" s="378">
        <f t="shared" si="216"/>
        <v>0</v>
      </c>
      <c r="G2974" s="378" t="str">
        <f t="shared" si="217"/>
        <v/>
      </c>
      <c r="H2974" s="337"/>
      <c r="J2974"/>
      <c r="K2974"/>
      <c r="L2974"/>
    </row>
    <row r="2975" spans="1:12">
      <c r="A2975" s="136">
        <f t="shared" si="218"/>
        <v>2971</v>
      </c>
      <c r="B2975" s="136" t="str">
        <f t="shared" si="215"/>
        <v>2971:</v>
      </c>
      <c r="F2975" s="378">
        <f t="shared" si="216"/>
        <v>0</v>
      </c>
      <c r="G2975" s="378" t="str">
        <f t="shared" si="217"/>
        <v/>
      </c>
      <c r="H2975" s="337"/>
      <c r="J2975"/>
      <c r="K2975"/>
      <c r="L2975"/>
    </row>
    <row r="2976" spans="1:12">
      <c r="A2976" s="136">
        <f t="shared" si="218"/>
        <v>2972</v>
      </c>
      <c r="B2976" s="136" t="str">
        <f t="shared" si="215"/>
        <v>2972:</v>
      </c>
      <c r="F2976" s="378">
        <f t="shared" si="216"/>
        <v>0</v>
      </c>
      <c r="G2976" s="378" t="str">
        <f t="shared" si="217"/>
        <v/>
      </c>
      <c r="H2976" s="337"/>
      <c r="J2976"/>
      <c r="K2976"/>
      <c r="L2976"/>
    </row>
    <row r="2977" spans="1:12">
      <c r="A2977" s="136">
        <f t="shared" si="218"/>
        <v>2973</v>
      </c>
      <c r="B2977" s="136" t="str">
        <f t="shared" si="215"/>
        <v>2973:</v>
      </c>
      <c r="F2977" s="378">
        <f t="shared" si="216"/>
        <v>0</v>
      </c>
      <c r="G2977" s="378" t="str">
        <f t="shared" si="217"/>
        <v/>
      </c>
      <c r="H2977" s="337"/>
      <c r="J2977"/>
      <c r="K2977"/>
      <c r="L2977"/>
    </row>
    <row r="2978" spans="1:12">
      <c r="A2978" s="136">
        <f t="shared" si="218"/>
        <v>2974</v>
      </c>
      <c r="B2978" s="136" t="str">
        <f t="shared" si="215"/>
        <v>2974:</v>
      </c>
      <c r="F2978" s="378">
        <f t="shared" si="216"/>
        <v>0</v>
      </c>
      <c r="G2978" s="378" t="str">
        <f t="shared" si="217"/>
        <v/>
      </c>
      <c r="H2978" s="337"/>
      <c r="J2978"/>
      <c r="K2978"/>
      <c r="L2978"/>
    </row>
    <row r="2979" spans="1:12">
      <c r="A2979" s="136">
        <f t="shared" si="218"/>
        <v>2975</v>
      </c>
      <c r="B2979" s="136" t="str">
        <f t="shared" si="215"/>
        <v>2975:</v>
      </c>
      <c r="F2979" s="378">
        <f t="shared" si="216"/>
        <v>0</v>
      </c>
      <c r="G2979" s="378" t="str">
        <f t="shared" si="217"/>
        <v/>
      </c>
      <c r="H2979" s="337"/>
      <c r="J2979"/>
      <c r="K2979"/>
      <c r="L2979"/>
    </row>
    <row r="2980" spans="1:12">
      <c r="A2980" s="136">
        <f t="shared" si="218"/>
        <v>2976</v>
      </c>
      <c r="B2980" s="136" t="str">
        <f t="shared" si="215"/>
        <v>2976:</v>
      </c>
      <c r="F2980" s="378">
        <f t="shared" si="216"/>
        <v>0</v>
      </c>
      <c r="G2980" s="378" t="str">
        <f t="shared" si="217"/>
        <v/>
      </c>
      <c r="H2980" s="337"/>
      <c r="J2980"/>
      <c r="K2980"/>
      <c r="L2980"/>
    </row>
    <row r="2981" spans="1:12">
      <c r="A2981" s="136">
        <f t="shared" si="218"/>
        <v>2977</v>
      </c>
      <c r="B2981" s="136" t="str">
        <f t="shared" si="215"/>
        <v>2977:</v>
      </c>
      <c r="F2981" s="378">
        <f t="shared" si="216"/>
        <v>0</v>
      </c>
      <c r="G2981" s="378" t="str">
        <f t="shared" si="217"/>
        <v/>
      </c>
      <c r="H2981" s="337"/>
      <c r="J2981"/>
      <c r="K2981"/>
      <c r="L2981"/>
    </row>
    <row r="2982" spans="1:12">
      <c r="A2982" s="136">
        <f t="shared" si="218"/>
        <v>2978</v>
      </c>
      <c r="B2982" s="136" t="str">
        <f t="shared" si="215"/>
        <v>2978:</v>
      </c>
      <c r="F2982" s="378">
        <f t="shared" si="216"/>
        <v>0</v>
      </c>
      <c r="G2982" s="378" t="str">
        <f t="shared" si="217"/>
        <v/>
      </c>
      <c r="H2982" s="337"/>
      <c r="J2982"/>
      <c r="K2982"/>
      <c r="L2982"/>
    </row>
    <row r="2983" spans="1:12">
      <c r="A2983" s="136">
        <f t="shared" si="218"/>
        <v>2979</v>
      </c>
      <c r="B2983" s="136" t="str">
        <f t="shared" si="215"/>
        <v>2979:</v>
      </c>
      <c r="F2983" s="378">
        <f t="shared" si="216"/>
        <v>0</v>
      </c>
      <c r="G2983" s="378" t="str">
        <f t="shared" si="217"/>
        <v/>
      </c>
      <c r="H2983" s="337"/>
      <c r="J2983"/>
      <c r="K2983"/>
      <c r="L2983"/>
    </row>
    <row r="2984" spans="1:12">
      <c r="A2984" s="136">
        <f t="shared" si="218"/>
        <v>2980</v>
      </c>
      <c r="B2984" s="136" t="str">
        <f t="shared" si="215"/>
        <v>2980:</v>
      </c>
      <c r="F2984" s="378">
        <f t="shared" si="216"/>
        <v>0</v>
      </c>
      <c r="G2984" s="378" t="str">
        <f t="shared" si="217"/>
        <v/>
      </c>
      <c r="H2984" s="337"/>
      <c r="J2984"/>
      <c r="K2984"/>
      <c r="L2984"/>
    </row>
    <row r="2985" spans="1:12">
      <c r="A2985" s="136">
        <f t="shared" si="218"/>
        <v>2981</v>
      </c>
      <c r="B2985" s="136" t="str">
        <f t="shared" si="215"/>
        <v>2981:</v>
      </c>
      <c r="F2985" s="378">
        <f t="shared" si="216"/>
        <v>0</v>
      </c>
      <c r="G2985" s="378" t="str">
        <f t="shared" si="217"/>
        <v/>
      </c>
      <c r="H2985" s="337"/>
      <c r="J2985"/>
      <c r="K2985"/>
      <c r="L2985"/>
    </row>
    <row r="2986" spans="1:12">
      <c r="A2986" s="136">
        <f t="shared" si="218"/>
        <v>2982</v>
      </c>
      <c r="B2986" s="136" t="str">
        <f t="shared" si="215"/>
        <v>2982:</v>
      </c>
      <c r="F2986" s="378">
        <f t="shared" si="216"/>
        <v>0</v>
      </c>
      <c r="G2986" s="378" t="str">
        <f t="shared" si="217"/>
        <v/>
      </c>
      <c r="H2986" s="337"/>
      <c r="J2986"/>
      <c r="K2986"/>
      <c r="L2986"/>
    </row>
    <row r="2987" spans="1:12">
      <c r="A2987" s="136">
        <f t="shared" si="218"/>
        <v>2983</v>
      </c>
      <c r="B2987" s="136" t="str">
        <f t="shared" si="215"/>
        <v>2983:</v>
      </c>
      <c r="F2987" s="378">
        <f t="shared" si="216"/>
        <v>0</v>
      </c>
      <c r="G2987" s="378" t="str">
        <f t="shared" si="217"/>
        <v/>
      </c>
      <c r="H2987" s="337"/>
      <c r="J2987"/>
      <c r="K2987"/>
      <c r="L2987"/>
    </row>
    <row r="2988" spans="1:12">
      <c r="A2988" s="136">
        <f t="shared" si="218"/>
        <v>2984</v>
      </c>
      <c r="B2988" s="136" t="str">
        <f t="shared" si="215"/>
        <v>2984:</v>
      </c>
      <c r="F2988" s="378">
        <f t="shared" si="216"/>
        <v>0</v>
      </c>
      <c r="G2988" s="378" t="str">
        <f t="shared" si="217"/>
        <v/>
      </c>
      <c r="H2988" s="337"/>
      <c r="J2988"/>
      <c r="K2988"/>
      <c r="L2988"/>
    </row>
    <row r="2989" spans="1:12">
      <c r="A2989" s="136">
        <f t="shared" si="218"/>
        <v>2985</v>
      </c>
      <c r="B2989" s="136" t="str">
        <f t="shared" si="215"/>
        <v>2985:</v>
      </c>
      <c r="F2989" s="378">
        <f t="shared" si="216"/>
        <v>0</v>
      </c>
      <c r="G2989" s="378" t="str">
        <f t="shared" si="217"/>
        <v/>
      </c>
      <c r="H2989" s="337"/>
      <c r="J2989"/>
      <c r="K2989"/>
      <c r="L2989"/>
    </row>
    <row r="2990" spans="1:12">
      <c r="A2990" s="136">
        <f t="shared" si="218"/>
        <v>2986</v>
      </c>
      <c r="B2990" s="136" t="str">
        <f t="shared" si="215"/>
        <v>2986:</v>
      </c>
      <c r="F2990" s="378">
        <f t="shared" si="216"/>
        <v>0</v>
      </c>
      <c r="G2990" s="378" t="str">
        <f t="shared" si="217"/>
        <v/>
      </c>
      <c r="H2990" s="337"/>
      <c r="J2990"/>
      <c r="K2990"/>
      <c r="L2990"/>
    </row>
    <row r="2991" spans="1:12">
      <c r="A2991" s="136">
        <f t="shared" si="218"/>
        <v>2987</v>
      </c>
      <c r="B2991" s="136" t="str">
        <f t="shared" si="215"/>
        <v>2987:</v>
      </c>
      <c r="F2991" s="378">
        <f t="shared" si="216"/>
        <v>0</v>
      </c>
      <c r="G2991" s="378" t="str">
        <f t="shared" si="217"/>
        <v/>
      </c>
      <c r="H2991" s="337"/>
      <c r="J2991"/>
      <c r="K2991"/>
      <c r="L2991"/>
    </row>
    <row r="2992" spans="1:12">
      <c r="A2992" s="136">
        <f t="shared" si="218"/>
        <v>2988</v>
      </c>
      <c r="B2992" s="136" t="str">
        <f t="shared" si="215"/>
        <v>2988:</v>
      </c>
      <c r="F2992" s="378">
        <f t="shared" si="216"/>
        <v>0</v>
      </c>
      <c r="G2992" s="378" t="str">
        <f t="shared" si="217"/>
        <v/>
      </c>
      <c r="H2992" s="337"/>
      <c r="J2992"/>
      <c r="K2992"/>
      <c r="L2992"/>
    </row>
    <row r="2993" spans="1:12">
      <c r="A2993" s="136">
        <f t="shared" si="218"/>
        <v>2989</v>
      </c>
      <c r="B2993" s="136" t="str">
        <f t="shared" si="215"/>
        <v>2989:</v>
      </c>
      <c r="F2993" s="378">
        <f t="shared" si="216"/>
        <v>0</v>
      </c>
      <c r="G2993" s="378" t="str">
        <f t="shared" si="217"/>
        <v/>
      </c>
      <c r="H2993" s="337"/>
      <c r="J2993"/>
      <c r="K2993"/>
      <c r="L2993"/>
    </row>
    <row r="2994" spans="1:12">
      <c r="A2994" s="136">
        <f t="shared" si="218"/>
        <v>2990</v>
      </c>
      <c r="B2994" s="136" t="str">
        <f t="shared" si="215"/>
        <v>2990:</v>
      </c>
      <c r="F2994" s="378">
        <f t="shared" si="216"/>
        <v>0</v>
      </c>
      <c r="G2994" s="378" t="str">
        <f t="shared" si="217"/>
        <v/>
      </c>
      <c r="H2994" s="337"/>
      <c r="J2994"/>
      <c r="K2994"/>
      <c r="L2994"/>
    </row>
    <row r="2995" spans="1:12">
      <c r="A2995" s="136">
        <f t="shared" si="218"/>
        <v>2991</v>
      </c>
      <c r="B2995" s="136" t="str">
        <f t="shared" si="215"/>
        <v>2991:</v>
      </c>
      <c r="F2995" s="378">
        <f t="shared" si="216"/>
        <v>0</v>
      </c>
      <c r="G2995" s="378" t="str">
        <f t="shared" si="217"/>
        <v/>
      </c>
      <c r="H2995" s="337"/>
      <c r="J2995"/>
      <c r="K2995"/>
      <c r="L2995"/>
    </row>
    <row r="2996" spans="1:12">
      <c r="A2996" s="136">
        <f t="shared" si="218"/>
        <v>2992</v>
      </c>
      <c r="B2996" s="136" t="str">
        <f t="shared" si="215"/>
        <v>2992:</v>
      </c>
      <c r="F2996" s="378">
        <f t="shared" si="216"/>
        <v>0</v>
      </c>
      <c r="G2996" s="378" t="str">
        <f t="shared" si="217"/>
        <v/>
      </c>
      <c r="H2996" s="337"/>
      <c r="J2996"/>
      <c r="K2996"/>
      <c r="L2996"/>
    </row>
    <row r="2997" spans="1:12">
      <c r="A2997" s="136">
        <f t="shared" si="218"/>
        <v>2993</v>
      </c>
      <c r="B2997" s="136" t="str">
        <f t="shared" si="215"/>
        <v>2993:</v>
      </c>
      <c r="F2997" s="378">
        <f t="shared" si="216"/>
        <v>0</v>
      </c>
      <c r="G2997" s="378" t="str">
        <f t="shared" si="217"/>
        <v/>
      </c>
      <c r="H2997" s="337"/>
      <c r="J2997"/>
      <c r="K2997"/>
      <c r="L2997"/>
    </row>
    <row r="2998" spans="1:12">
      <c r="A2998" s="136">
        <f t="shared" si="218"/>
        <v>2994</v>
      </c>
      <c r="B2998" s="136" t="str">
        <f t="shared" si="215"/>
        <v>2994:</v>
      </c>
      <c r="F2998" s="378">
        <f t="shared" si="216"/>
        <v>0</v>
      </c>
      <c r="G2998" s="378" t="str">
        <f t="shared" si="217"/>
        <v/>
      </c>
      <c r="H2998" s="337"/>
      <c r="J2998"/>
      <c r="K2998"/>
      <c r="L2998"/>
    </row>
    <row r="2999" spans="1:12">
      <c r="A2999" s="136">
        <f t="shared" si="218"/>
        <v>2995</v>
      </c>
      <c r="B2999" s="136" t="str">
        <f t="shared" si="215"/>
        <v>2995:</v>
      </c>
      <c r="F2999" s="378">
        <f t="shared" si="216"/>
        <v>0</v>
      </c>
      <c r="G2999" s="378" t="str">
        <f t="shared" si="217"/>
        <v/>
      </c>
      <c r="H2999" s="337"/>
      <c r="J2999"/>
      <c r="K2999"/>
      <c r="L2999"/>
    </row>
    <row r="3000" spans="1:12">
      <c r="A3000" s="136">
        <f t="shared" si="218"/>
        <v>2996</v>
      </c>
      <c r="B3000" s="136" t="str">
        <f t="shared" si="215"/>
        <v>2996:</v>
      </c>
      <c r="F3000" s="378">
        <f t="shared" si="216"/>
        <v>0</v>
      </c>
      <c r="G3000" s="378" t="str">
        <f t="shared" si="217"/>
        <v/>
      </c>
      <c r="H3000" s="337"/>
      <c r="J3000"/>
      <c r="K3000"/>
      <c r="L3000"/>
    </row>
    <row r="3001" spans="1:12">
      <c r="A3001" s="136">
        <f t="shared" si="218"/>
        <v>2997</v>
      </c>
      <c r="B3001" s="136" t="str">
        <f t="shared" si="215"/>
        <v>2997:</v>
      </c>
      <c r="F3001" s="378">
        <f t="shared" si="216"/>
        <v>0</v>
      </c>
      <c r="G3001" s="378" t="str">
        <f t="shared" si="217"/>
        <v/>
      </c>
      <c r="H3001" s="337"/>
      <c r="J3001"/>
      <c r="K3001"/>
      <c r="L3001"/>
    </row>
    <row r="3002" spans="1:12">
      <c r="A3002" s="136">
        <f t="shared" si="218"/>
        <v>2998</v>
      </c>
      <c r="B3002" s="136" t="str">
        <f t="shared" si="215"/>
        <v>2998:</v>
      </c>
      <c r="F3002" s="378">
        <f t="shared" si="216"/>
        <v>0</v>
      </c>
      <c r="G3002" s="378" t="str">
        <f t="shared" si="217"/>
        <v/>
      </c>
      <c r="H3002" s="337"/>
      <c r="J3002"/>
      <c r="K3002"/>
      <c r="L3002"/>
    </row>
    <row r="3003" spans="1:12">
      <c r="A3003" s="136">
        <f t="shared" si="218"/>
        <v>2999</v>
      </c>
      <c r="B3003" s="136" t="str">
        <f t="shared" si="215"/>
        <v>2999:</v>
      </c>
      <c r="F3003" s="378">
        <f t="shared" si="216"/>
        <v>0</v>
      </c>
      <c r="G3003" s="378" t="str">
        <f t="shared" si="217"/>
        <v/>
      </c>
      <c r="H3003" s="337"/>
      <c r="J3003"/>
      <c r="K3003"/>
      <c r="L3003"/>
    </row>
    <row r="3004" spans="1:12">
      <c r="A3004" s="136">
        <f t="shared" si="218"/>
        <v>3000</v>
      </c>
      <c r="B3004" s="136" t="str">
        <f t="shared" ref="B3004:B3067" si="219">TEXT(A3004, "#0") &amp; ":" &amp; TRIM(H3004)</f>
        <v>3000:</v>
      </c>
      <c r="F3004" s="378">
        <f t="shared" si="216"/>
        <v>0</v>
      </c>
      <c r="G3004" s="378" t="str">
        <f t="shared" si="217"/>
        <v/>
      </c>
      <c r="H3004" s="337"/>
      <c r="J3004"/>
      <c r="K3004"/>
      <c r="L3004"/>
    </row>
    <row r="3005" spans="1:12">
      <c r="A3005" s="136">
        <f t="shared" si="218"/>
        <v>3001</v>
      </c>
      <c r="B3005" s="136" t="str">
        <f t="shared" si="219"/>
        <v>3001:</v>
      </c>
      <c r="F3005" s="378">
        <f t="shared" si="216"/>
        <v>0</v>
      </c>
      <c r="G3005" s="378" t="str">
        <f t="shared" si="217"/>
        <v/>
      </c>
      <c r="H3005" s="337"/>
      <c r="J3005"/>
      <c r="K3005"/>
      <c r="L3005"/>
    </row>
    <row r="3006" spans="1:12">
      <c r="A3006" s="136">
        <f t="shared" si="218"/>
        <v>3002</v>
      </c>
      <c r="B3006" s="136" t="str">
        <f t="shared" si="219"/>
        <v>3002:</v>
      </c>
      <c r="F3006" s="378">
        <f t="shared" si="216"/>
        <v>0</v>
      </c>
      <c r="G3006" s="378" t="str">
        <f t="shared" si="217"/>
        <v/>
      </c>
      <c r="H3006" s="337"/>
      <c r="J3006"/>
      <c r="K3006"/>
      <c r="L3006"/>
    </row>
    <row r="3007" spans="1:12">
      <c r="A3007" s="136">
        <f t="shared" si="218"/>
        <v>3003</v>
      </c>
      <c r="B3007" s="136" t="str">
        <f t="shared" si="219"/>
        <v>3003:</v>
      </c>
      <c r="F3007" s="378">
        <f t="shared" si="216"/>
        <v>0</v>
      </c>
      <c r="G3007" s="378" t="str">
        <f t="shared" si="217"/>
        <v/>
      </c>
      <c r="H3007" s="337"/>
      <c r="J3007"/>
      <c r="K3007"/>
      <c r="L3007"/>
    </row>
    <row r="3008" spans="1:12">
      <c r="A3008" s="136">
        <f t="shared" si="218"/>
        <v>3004</v>
      </c>
      <c r="B3008" s="136" t="str">
        <f t="shared" si="219"/>
        <v>3004:</v>
      </c>
      <c r="F3008" s="378">
        <f t="shared" si="216"/>
        <v>0</v>
      </c>
      <c r="G3008" s="378" t="str">
        <f t="shared" si="217"/>
        <v/>
      </c>
      <c r="H3008" s="337"/>
      <c r="J3008"/>
      <c r="K3008"/>
      <c r="L3008"/>
    </row>
    <row r="3009" spans="1:12">
      <c r="A3009" s="136">
        <f t="shared" si="218"/>
        <v>3005</v>
      </c>
      <c r="B3009" s="136" t="str">
        <f t="shared" si="219"/>
        <v>3005:</v>
      </c>
      <c r="F3009" s="378">
        <f t="shared" si="216"/>
        <v>0</v>
      </c>
      <c r="G3009" s="378" t="str">
        <f t="shared" si="217"/>
        <v/>
      </c>
      <c r="H3009" s="337"/>
      <c r="J3009"/>
      <c r="K3009"/>
      <c r="L3009"/>
    </row>
    <row r="3010" spans="1:12">
      <c r="A3010" s="136">
        <f t="shared" si="218"/>
        <v>3006</v>
      </c>
      <c r="B3010" s="136" t="str">
        <f t="shared" si="219"/>
        <v>3006:</v>
      </c>
      <c r="F3010" s="378">
        <f t="shared" si="216"/>
        <v>0</v>
      </c>
      <c r="G3010" s="378" t="str">
        <f t="shared" si="217"/>
        <v/>
      </c>
      <c r="H3010" s="337"/>
      <c r="J3010"/>
      <c r="K3010"/>
      <c r="L3010"/>
    </row>
    <row r="3011" spans="1:12">
      <c r="A3011" s="136">
        <f t="shared" si="218"/>
        <v>3007</v>
      </c>
      <c r="B3011" s="136" t="str">
        <f t="shared" si="219"/>
        <v>3007:</v>
      </c>
      <c r="F3011" s="378">
        <f t="shared" si="216"/>
        <v>0</v>
      </c>
      <c r="G3011" s="378" t="str">
        <f t="shared" si="217"/>
        <v/>
      </c>
      <c r="H3011" s="337"/>
      <c r="J3011"/>
      <c r="K3011"/>
      <c r="L3011"/>
    </row>
    <row r="3012" spans="1:12">
      <c r="A3012" s="136">
        <f t="shared" si="218"/>
        <v>3008</v>
      </c>
      <c r="B3012" s="136" t="str">
        <f t="shared" si="219"/>
        <v>3008:</v>
      </c>
      <c r="F3012" s="378">
        <f t="shared" si="216"/>
        <v>0</v>
      </c>
      <c r="G3012" s="378" t="str">
        <f t="shared" si="217"/>
        <v/>
      </c>
      <c r="H3012" s="337"/>
      <c r="J3012"/>
      <c r="K3012"/>
      <c r="L3012"/>
    </row>
    <row r="3013" spans="1:12">
      <c r="A3013" s="136">
        <f t="shared" si="218"/>
        <v>3009</v>
      </c>
      <c r="B3013" s="136" t="str">
        <f t="shared" si="219"/>
        <v>3009:</v>
      </c>
      <c r="F3013" s="378">
        <f t="shared" si="216"/>
        <v>0</v>
      </c>
      <c r="G3013" s="378" t="str">
        <f t="shared" si="217"/>
        <v/>
      </c>
      <c r="H3013" s="337"/>
      <c r="J3013"/>
      <c r="K3013"/>
      <c r="L3013"/>
    </row>
    <row r="3014" spans="1:12">
      <c r="A3014" s="136">
        <f t="shared" si="218"/>
        <v>3010</v>
      </c>
      <c r="B3014" s="136" t="str">
        <f t="shared" si="219"/>
        <v>3010:</v>
      </c>
      <c r="F3014" s="378">
        <f t="shared" si="216"/>
        <v>0</v>
      </c>
      <c r="G3014" s="378" t="str">
        <f t="shared" si="217"/>
        <v/>
      </c>
      <c r="H3014" s="337"/>
      <c r="J3014"/>
      <c r="K3014"/>
      <c r="L3014"/>
    </row>
    <row r="3015" spans="1:12">
      <c r="A3015" s="136">
        <f t="shared" si="218"/>
        <v>3011</v>
      </c>
      <c r="B3015" s="136" t="str">
        <f t="shared" si="219"/>
        <v>3011:</v>
      </c>
      <c r="F3015" s="378">
        <f t="shared" si="216"/>
        <v>0</v>
      </c>
      <c r="G3015" s="378" t="str">
        <f t="shared" si="217"/>
        <v/>
      </c>
      <c r="H3015" s="337"/>
      <c r="J3015"/>
      <c r="K3015"/>
      <c r="L3015"/>
    </row>
    <row r="3016" spans="1:12">
      <c r="A3016" s="136">
        <f t="shared" si="218"/>
        <v>3012</v>
      </c>
      <c r="B3016" s="136" t="str">
        <f t="shared" si="219"/>
        <v>3012:</v>
      </c>
      <c r="F3016" s="378">
        <f t="shared" si="216"/>
        <v>0</v>
      </c>
      <c r="G3016" s="378" t="str">
        <f t="shared" si="217"/>
        <v/>
      </c>
      <c r="H3016" s="337"/>
      <c r="J3016"/>
      <c r="K3016"/>
      <c r="L3016"/>
    </row>
    <row r="3017" spans="1:12">
      <c r="A3017" s="136">
        <f t="shared" si="218"/>
        <v>3013</v>
      </c>
      <c r="B3017" s="136" t="str">
        <f t="shared" si="219"/>
        <v>3013:</v>
      </c>
      <c r="F3017" s="378">
        <f t="shared" ref="F3017:F3080" si="220">IF(TRIM(E3017)="",0,IF(AgeAtDate=0,0,IF(E3017=0,0,IF(COUNTBLANK(E3017)=1,"",DATEDIF(E3017,AgeAtDate,"y")))))</f>
        <v>0</v>
      </c>
      <c r="G3017" s="378" t="str">
        <f t="shared" ref="G3017:G3080" si="221">IF(ISBLANK(E3017),"",IF(HSL_Format="Majors",IF(F3017 &lt; 9, "To Young", IF(F3017 &gt; 15, VLOOKUP(99,MajorsAGRev, 2,0),VLOOKUP(F3017,MajorsAGRev, 2,0))), IF(F3017 &lt; 9, "To Young", IF(F3017&gt;12, "To Old", VLOOKUP(F3017,PeanutsAGRev,2,0)))))</f>
        <v/>
      </c>
      <c r="H3017" s="337"/>
      <c r="J3017"/>
      <c r="K3017"/>
      <c r="L3017"/>
    </row>
    <row r="3018" spans="1:12">
      <c r="A3018" s="136">
        <f t="shared" si="218"/>
        <v>3014</v>
      </c>
      <c r="B3018" s="136" t="str">
        <f t="shared" si="219"/>
        <v>3014:</v>
      </c>
      <c r="F3018" s="378">
        <f t="shared" si="220"/>
        <v>0</v>
      </c>
      <c r="G3018" s="378" t="str">
        <f t="shared" si="221"/>
        <v/>
      </c>
      <c r="H3018" s="337"/>
      <c r="J3018"/>
      <c r="K3018"/>
      <c r="L3018"/>
    </row>
    <row r="3019" spans="1:12">
      <c r="A3019" s="136">
        <f t="shared" ref="A3019:A3082" si="222">A3018+1</f>
        <v>3015</v>
      </c>
      <c r="B3019" s="136" t="str">
        <f t="shared" si="219"/>
        <v>3015:</v>
      </c>
      <c r="F3019" s="378">
        <f t="shared" si="220"/>
        <v>0</v>
      </c>
      <c r="G3019" s="378" t="str">
        <f t="shared" si="221"/>
        <v/>
      </c>
      <c r="H3019" s="337"/>
      <c r="J3019"/>
      <c r="K3019"/>
      <c r="L3019"/>
    </row>
    <row r="3020" spans="1:12">
      <c r="A3020" s="136">
        <f t="shared" si="222"/>
        <v>3016</v>
      </c>
      <c r="B3020" s="136" t="str">
        <f t="shared" si="219"/>
        <v>3016:</v>
      </c>
      <c r="F3020" s="378">
        <f t="shared" si="220"/>
        <v>0</v>
      </c>
      <c r="G3020" s="378" t="str">
        <f t="shared" si="221"/>
        <v/>
      </c>
      <c r="H3020" s="337"/>
      <c r="J3020"/>
      <c r="K3020"/>
      <c r="L3020"/>
    </row>
    <row r="3021" spans="1:12">
      <c r="A3021" s="136">
        <f t="shared" si="222"/>
        <v>3017</v>
      </c>
      <c r="B3021" s="136" t="str">
        <f t="shared" si="219"/>
        <v>3017:</v>
      </c>
      <c r="F3021" s="378">
        <f t="shared" si="220"/>
        <v>0</v>
      </c>
      <c r="G3021" s="378" t="str">
        <f t="shared" si="221"/>
        <v/>
      </c>
      <c r="H3021" s="337"/>
      <c r="J3021"/>
      <c r="K3021"/>
      <c r="L3021"/>
    </row>
    <row r="3022" spans="1:12">
      <c r="A3022" s="136">
        <f t="shared" si="222"/>
        <v>3018</v>
      </c>
      <c r="B3022" s="136" t="str">
        <f t="shared" si="219"/>
        <v>3018:</v>
      </c>
      <c r="F3022" s="378">
        <f t="shared" si="220"/>
        <v>0</v>
      </c>
      <c r="G3022" s="378" t="str">
        <f t="shared" si="221"/>
        <v/>
      </c>
      <c r="H3022" s="337"/>
      <c r="J3022"/>
      <c r="K3022"/>
      <c r="L3022"/>
    </row>
    <row r="3023" spans="1:12">
      <c r="A3023" s="136">
        <f t="shared" si="222"/>
        <v>3019</v>
      </c>
      <c r="B3023" s="136" t="str">
        <f t="shared" si="219"/>
        <v>3019:</v>
      </c>
      <c r="F3023" s="378">
        <f t="shared" si="220"/>
        <v>0</v>
      </c>
      <c r="G3023" s="378" t="str">
        <f t="shared" si="221"/>
        <v/>
      </c>
      <c r="H3023" s="337"/>
      <c r="J3023"/>
      <c r="K3023"/>
      <c r="L3023"/>
    </row>
    <row r="3024" spans="1:12">
      <c r="A3024" s="136">
        <f t="shared" si="222"/>
        <v>3020</v>
      </c>
      <c r="B3024" s="136" t="str">
        <f t="shared" si="219"/>
        <v>3020:</v>
      </c>
      <c r="F3024" s="378">
        <f t="shared" si="220"/>
        <v>0</v>
      </c>
      <c r="G3024" s="378" t="str">
        <f t="shared" si="221"/>
        <v/>
      </c>
      <c r="H3024" s="337"/>
      <c r="J3024"/>
      <c r="K3024"/>
      <c r="L3024"/>
    </row>
    <row r="3025" spans="1:12">
      <c r="A3025" s="136">
        <f t="shared" si="222"/>
        <v>3021</v>
      </c>
      <c r="B3025" s="136" t="str">
        <f t="shared" si="219"/>
        <v>3021:</v>
      </c>
      <c r="F3025" s="378">
        <f t="shared" si="220"/>
        <v>0</v>
      </c>
      <c r="G3025" s="378" t="str">
        <f t="shared" si="221"/>
        <v/>
      </c>
      <c r="H3025" s="337"/>
      <c r="J3025"/>
      <c r="K3025"/>
      <c r="L3025"/>
    </row>
    <row r="3026" spans="1:12">
      <c r="A3026" s="136">
        <f t="shared" si="222"/>
        <v>3022</v>
      </c>
      <c r="B3026" s="136" t="str">
        <f t="shared" si="219"/>
        <v>3022:</v>
      </c>
      <c r="F3026" s="378">
        <f t="shared" si="220"/>
        <v>0</v>
      </c>
      <c r="G3026" s="378" t="str">
        <f t="shared" si="221"/>
        <v/>
      </c>
      <c r="H3026" s="337"/>
      <c r="J3026"/>
      <c r="K3026"/>
      <c r="L3026"/>
    </row>
    <row r="3027" spans="1:12">
      <c r="A3027" s="136">
        <f t="shared" si="222"/>
        <v>3023</v>
      </c>
      <c r="B3027" s="136" t="str">
        <f t="shared" si="219"/>
        <v>3023:</v>
      </c>
      <c r="F3027" s="378">
        <f t="shared" si="220"/>
        <v>0</v>
      </c>
      <c r="G3027" s="378" t="str">
        <f t="shared" si="221"/>
        <v/>
      </c>
      <c r="H3027" s="337"/>
      <c r="J3027"/>
      <c r="K3027"/>
      <c r="L3027"/>
    </row>
    <row r="3028" spans="1:12">
      <c r="A3028" s="136">
        <f t="shared" si="222"/>
        <v>3024</v>
      </c>
      <c r="B3028" s="136" t="str">
        <f t="shared" si="219"/>
        <v>3024:</v>
      </c>
      <c r="F3028" s="378">
        <f t="shared" si="220"/>
        <v>0</v>
      </c>
      <c r="G3028" s="378" t="str">
        <f t="shared" si="221"/>
        <v/>
      </c>
      <c r="H3028" s="337"/>
      <c r="J3028"/>
      <c r="K3028"/>
      <c r="L3028"/>
    </row>
    <row r="3029" spans="1:12">
      <c r="A3029" s="136">
        <f t="shared" si="222"/>
        <v>3025</v>
      </c>
      <c r="B3029" s="136" t="str">
        <f t="shared" si="219"/>
        <v>3025:</v>
      </c>
      <c r="F3029" s="378">
        <f t="shared" si="220"/>
        <v>0</v>
      </c>
      <c r="G3029" s="378" t="str">
        <f t="shared" si="221"/>
        <v/>
      </c>
      <c r="H3029" s="337"/>
      <c r="J3029"/>
      <c r="K3029"/>
      <c r="L3029"/>
    </row>
    <row r="3030" spans="1:12">
      <c r="A3030" s="136">
        <f t="shared" si="222"/>
        <v>3026</v>
      </c>
      <c r="B3030" s="136" t="str">
        <f t="shared" si="219"/>
        <v>3026:</v>
      </c>
      <c r="F3030" s="378">
        <f t="shared" si="220"/>
        <v>0</v>
      </c>
      <c r="G3030" s="378" t="str">
        <f t="shared" si="221"/>
        <v/>
      </c>
      <c r="H3030" s="337"/>
      <c r="J3030"/>
      <c r="K3030"/>
      <c r="L3030"/>
    </row>
    <row r="3031" spans="1:12">
      <c r="A3031" s="136">
        <f t="shared" si="222"/>
        <v>3027</v>
      </c>
      <c r="B3031" s="136" t="str">
        <f t="shared" si="219"/>
        <v>3027:</v>
      </c>
      <c r="F3031" s="378">
        <f t="shared" si="220"/>
        <v>0</v>
      </c>
      <c r="G3031" s="378" t="str">
        <f t="shared" si="221"/>
        <v/>
      </c>
      <c r="H3031" s="337"/>
      <c r="J3031"/>
      <c r="K3031"/>
      <c r="L3031"/>
    </row>
    <row r="3032" spans="1:12">
      <c r="A3032" s="136">
        <f t="shared" si="222"/>
        <v>3028</v>
      </c>
      <c r="B3032" s="136" t="str">
        <f t="shared" si="219"/>
        <v>3028:</v>
      </c>
      <c r="F3032" s="378">
        <f t="shared" si="220"/>
        <v>0</v>
      </c>
      <c r="G3032" s="378" t="str">
        <f t="shared" si="221"/>
        <v/>
      </c>
      <c r="H3032" s="337"/>
      <c r="J3032"/>
      <c r="K3032"/>
      <c r="L3032"/>
    </row>
    <row r="3033" spans="1:12">
      <c r="A3033" s="136">
        <f t="shared" si="222"/>
        <v>3029</v>
      </c>
      <c r="B3033" s="136" t="str">
        <f t="shared" si="219"/>
        <v>3029:</v>
      </c>
      <c r="F3033" s="378">
        <f t="shared" si="220"/>
        <v>0</v>
      </c>
      <c r="G3033" s="378" t="str">
        <f t="shared" si="221"/>
        <v/>
      </c>
      <c r="H3033" s="337"/>
      <c r="J3033"/>
      <c r="K3033"/>
      <c r="L3033"/>
    </row>
    <row r="3034" spans="1:12">
      <c r="A3034" s="136">
        <f t="shared" si="222"/>
        <v>3030</v>
      </c>
      <c r="B3034" s="136" t="str">
        <f t="shared" si="219"/>
        <v>3030:</v>
      </c>
      <c r="F3034" s="378">
        <f t="shared" si="220"/>
        <v>0</v>
      </c>
      <c r="G3034" s="378" t="str">
        <f t="shared" si="221"/>
        <v/>
      </c>
      <c r="H3034" s="337"/>
      <c r="J3034"/>
      <c r="K3034"/>
      <c r="L3034"/>
    </row>
    <row r="3035" spans="1:12">
      <c r="A3035" s="136">
        <f t="shared" si="222"/>
        <v>3031</v>
      </c>
      <c r="B3035" s="136" t="str">
        <f t="shared" si="219"/>
        <v>3031:</v>
      </c>
      <c r="F3035" s="378">
        <f t="shared" si="220"/>
        <v>0</v>
      </c>
      <c r="G3035" s="378" t="str">
        <f t="shared" si="221"/>
        <v/>
      </c>
      <c r="H3035" s="337"/>
      <c r="J3035"/>
      <c r="K3035"/>
      <c r="L3035"/>
    </row>
    <row r="3036" spans="1:12">
      <c r="A3036" s="136">
        <f t="shared" si="222"/>
        <v>3032</v>
      </c>
      <c r="B3036" s="136" t="str">
        <f t="shared" si="219"/>
        <v>3032:</v>
      </c>
      <c r="F3036" s="378">
        <f t="shared" si="220"/>
        <v>0</v>
      </c>
      <c r="G3036" s="378" t="str">
        <f t="shared" si="221"/>
        <v/>
      </c>
      <c r="H3036" s="337"/>
      <c r="J3036"/>
      <c r="K3036"/>
      <c r="L3036"/>
    </row>
    <row r="3037" spans="1:12">
      <c r="A3037" s="136">
        <f t="shared" si="222"/>
        <v>3033</v>
      </c>
      <c r="B3037" s="136" t="str">
        <f t="shared" si="219"/>
        <v>3033:</v>
      </c>
      <c r="F3037" s="378">
        <f t="shared" si="220"/>
        <v>0</v>
      </c>
      <c r="G3037" s="378" t="str">
        <f t="shared" si="221"/>
        <v/>
      </c>
      <c r="H3037" s="337"/>
      <c r="J3037"/>
      <c r="K3037"/>
      <c r="L3037"/>
    </row>
    <row r="3038" spans="1:12">
      <c r="A3038" s="136">
        <f t="shared" si="222"/>
        <v>3034</v>
      </c>
      <c r="B3038" s="136" t="str">
        <f t="shared" si="219"/>
        <v>3034:</v>
      </c>
      <c r="F3038" s="378">
        <f t="shared" si="220"/>
        <v>0</v>
      </c>
      <c r="G3038" s="378" t="str">
        <f t="shared" si="221"/>
        <v/>
      </c>
      <c r="H3038" s="337"/>
      <c r="J3038"/>
      <c r="K3038"/>
      <c r="L3038"/>
    </row>
    <row r="3039" spans="1:12">
      <c r="A3039" s="136">
        <f t="shared" si="222"/>
        <v>3035</v>
      </c>
      <c r="B3039" s="136" t="str">
        <f t="shared" si="219"/>
        <v>3035:</v>
      </c>
      <c r="F3039" s="378">
        <f t="shared" si="220"/>
        <v>0</v>
      </c>
      <c r="G3039" s="378" t="str">
        <f t="shared" si="221"/>
        <v/>
      </c>
      <c r="H3039" s="337"/>
      <c r="J3039"/>
      <c r="K3039"/>
      <c r="L3039"/>
    </row>
    <row r="3040" spans="1:12">
      <c r="A3040" s="136">
        <f t="shared" si="222"/>
        <v>3036</v>
      </c>
      <c r="B3040" s="136" t="str">
        <f t="shared" si="219"/>
        <v>3036:</v>
      </c>
      <c r="F3040" s="378">
        <f t="shared" si="220"/>
        <v>0</v>
      </c>
      <c r="G3040" s="378" t="str">
        <f t="shared" si="221"/>
        <v/>
      </c>
      <c r="H3040" s="337"/>
      <c r="J3040"/>
      <c r="K3040"/>
      <c r="L3040"/>
    </row>
    <row r="3041" spans="1:12">
      <c r="A3041" s="136">
        <f t="shared" si="222"/>
        <v>3037</v>
      </c>
      <c r="B3041" s="136" t="str">
        <f t="shared" si="219"/>
        <v>3037:</v>
      </c>
      <c r="F3041" s="378">
        <f t="shared" si="220"/>
        <v>0</v>
      </c>
      <c r="G3041" s="378" t="str">
        <f t="shared" si="221"/>
        <v/>
      </c>
      <c r="H3041" s="337"/>
      <c r="J3041"/>
      <c r="K3041"/>
      <c r="L3041"/>
    </row>
    <row r="3042" spans="1:12">
      <c r="A3042" s="136">
        <f t="shared" si="222"/>
        <v>3038</v>
      </c>
      <c r="B3042" s="136" t="str">
        <f t="shared" si="219"/>
        <v>3038:</v>
      </c>
      <c r="F3042" s="378">
        <f t="shared" si="220"/>
        <v>0</v>
      </c>
      <c r="G3042" s="378" t="str">
        <f t="shared" si="221"/>
        <v/>
      </c>
      <c r="H3042" s="337"/>
      <c r="J3042"/>
      <c r="K3042"/>
      <c r="L3042"/>
    </row>
    <row r="3043" spans="1:12">
      <c r="A3043" s="136">
        <f t="shared" si="222"/>
        <v>3039</v>
      </c>
      <c r="B3043" s="136" t="str">
        <f t="shared" si="219"/>
        <v>3039:</v>
      </c>
      <c r="F3043" s="378">
        <f t="shared" si="220"/>
        <v>0</v>
      </c>
      <c r="G3043" s="378" t="str">
        <f t="shared" si="221"/>
        <v/>
      </c>
      <c r="H3043" s="337"/>
      <c r="J3043"/>
      <c r="K3043"/>
      <c r="L3043"/>
    </row>
    <row r="3044" spans="1:12">
      <c r="A3044" s="136">
        <f t="shared" si="222"/>
        <v>3040</v>
      </c>
      <c r="B3044" s="136" t="str">
        <f t="shared" si="219"/>
        <v>3040:</v>
      </c>
      <c r="F3044" s="378">
        <f t="shared" si="220"/>
        <v>0</v>
      </c>
      <c r="G3044" s="378" t="str">
        <f t="shared" si="221"/>
        <v/>
      </c>
      <c r="H3044" s="337"/>
      <c r="J3044"/>
      <c r="K3044"/>
      <c r="L3044"/>
    </row>
    <row r="3045" spans="1:12">
      <c r="A3045" s="136">
        <f t="shared" si="222"/>
        <v>3041</v>
      </c>
      <c r="B3045" s="136" t="str">
        <f t="shared" si="219"/>
        <v>3041:</v>
      </c>
      <c r="F3045" s="378">
        <f t="shared" si="220"/>
        <v>0</v>
      </c>
      <c r="G3045" s="378" t="str">
        <f t="shared" si="221"/>
        <v/>
      </c>
      <c r="H3045" s="337"/>
      <c r="J3045"/>
      <c r="K3045"/>
      <c r="L3045"/>
    </row>
    <row r="3046" spans="1:12">
      <c r="A3046" s="136">
        <f t="shared" si="222"/>
        <v>3042</v>
      </c>
      <c r="B3046" s="136" t="str">
        <f t="shared" si="219"/>
        <v>3042:</v>
      </c>
      <c r="F3046" s="378">
        <f t="shared" si="220"/>
        <v>0</v>
      </c>
      <c r="G3046" s="378" t="str">
        <f t="shared" si="221"/>
        <v/>
      </c>
      <c r="H3046" s="337"/>
      <c r="J3046"/>
      <c r="K3046"/>
      <c r="L3046"/>
    </row>
    <row r="3047" spans="1:12">
      <c r="A3047" s="136">
        <f t="shared" si="222"/>
        <v>3043</v>
      </c>
      <c r="B3047" s="136" t="str">
        <f t="shared" si="219"/>
        <v>3043:</v>
      </c>
      <c r="F3047" s="378">
        <f t="shared" si="220"/>
        <v>0</v>
      </c>
      <c r="G3047" s="378" t="str">
        <f t="shared" si="221"/>
        <v/>
      </c>
      <c r="H3047" s="337"/>
      <c r="J3047"/>
      <c r="K3047"/>
      <c r="L3047"/>
    </row>
    <row r="3048" spans="1:12">
      <c r="A3048" s="136">
        <f t="shared" si="222"/>
        <v>3044</v>
      </c>
      <c r="B3048" s="136" t="str">
        <f t="shared" si="219"/>
        <v>3044:</v>
      </c>
      <c r="F3048" s="378">
        <f t="shared" si="220"/>
        <v>0</v>
      </c>
      <c r="G3048" s="378" t="str">
        <f t="shared" si="221"/>
        <v/>
      </c>
      <c r="H3048" s="337"/>
      <c r="J3048"/>
      <c r="K3048"/>
      <c r="L3048"/>
    </row>
    <row r="3049" spans="1:12">
      <c r="A3049" s="136">
        <f t="shared" si="222"/>
        <v>3045</v>
      </c>
      <c r="B3049" s="136" t="str">
        <f t="shared" si="219"/>
        <v>3045:</v>
      </c>
      <c r="F3049" s="378">
        <f t="shared" si="220"/>
        <v>0</v>
      </c>
      <c r="G3049" s="378" t="str">
        <f t="shared" si="221"/>
        <v/>
      </c>
      <c r="H3049" s="337"/>
      <c r="J3049"/>
      <c r="K3049"/>
      <c r="L3049"/>
    </row>
    <row r="3050" spans="1:12">
      <c r="A3050" s="136">
        <f t="shared" si="222"/>
        <v>3046</v>
      </c>
      <c r="B3050" s="136" t="str">
        <f t="shared" si="219"/>
        <v>3046:</v>
      </c>
      <c r="F3050" s="378">
        <f t="shared" si="220"/>
        <v>0</v>
      </c>
      <c r="G3050" s="378" t="str">
        <f t="shared" si="221"/>
        <v/>
      </c>
      <c r="H3050" s="337"/>
      <c r="J3050"/>
      <c r="K3050"/>
      <c r="L3050"/>
    </row>
    <row r="3051" spans="1:12">
      <c r="A3051" s="136">
        <f t="shared" si="222"/>
        <v>3047</v>
      </c>
      <c r="B3051" s="136" t="str">
        <f t="shared" si="219"/>
        <v>3047:</v>
      </c>
      <c r="F3051" s="378">
        <f t="shared" si="220"/>
        <v>0</v>
      </c>
      <c r="G3051" s="378" t="str">
        <f t="shared" si="221"/>
        <v/>
      </c>
      <c r="H3051" s="337"/>
      <c r="J3051"/>
      <c r="K3051"/>
      <c r="L3051"/>
    </row>
    <row r="3052" spans="1:12">
      <c r="A3052" s="136">
        <f t="shared" si="222"/>
        <v>3048</v>
      </c>
      <c r="B3052" s="136" t="str">
        <f t="shared" si="219"/>
        <v>3048:</v>
      </c>
      <c r="F3052" s="378">
        <f t="shared" si="220"/>
        <v>0</v>
      </c>
      <c r="G3052" s="378" t="str">
        <f t="shared" si="221"/>
        <v/>
      </c>
      <c r="H3052" s="337"/>
      <c r="J3052"/>
      <c r="K3052"/>
      <c r="L3052"/>
    </row>
    <row r="3053" spans="1:12">
      <c r="A3053" s="136">
        <f t="shared" si="222"/>
        <v>3049</v>
      </c>
      <c r="B3053" s="136" t="str">
        <f t="shared" si="219"/>
        <v>3049:</v>
      </c>
      <c r="F3053" s="378">
        <f t="shared" si="220"/>
        <v>0</v>
      </c>
      <c r="G3053" s="378" t="str">
        <f t="shared" si="221"/>
        <v/>
      </c>
      <c r="H3053" s="337"/>
      <c r="J3053"/>
      <c r="K3053"/>
      <c r="L3053"/>
    </row>
    <row r="3054" spans="1:12">
      <c r="A3054" s="136">
        <f t="shared" si="222"/>
        <v>3050</v>
      </c>
      <c r="B3054" s="136" t="str">
        <f t="shared" si="219"/>
        <v>3050:</v>
      </c>
      <c r="F3054" s="378">
        <f t="shared" si="220"/>
        <v>0</v>
      </c>
      <c r="G3054" s="378" t="str">
        <f t="shared" si="221"/>
        <v/>
      </c>
      <c r="H3054" s="337"/>
      <c r="J3054"/>
      <c r="K3054"/>
      <c r="L3054"/>
    </row>
    <row r="3055" spans="1:12">
      <c r="A3055" s="136">
        <f t="shared" si="222"/>
        <v>3051</v>
      </c>
      <c r="B3055" s="136" t="str">
        <f t="shared" si="219"/>
        <v>3051:</v>
      </c>
      <c r="F3055" s="378">
        <f t="shared" si="220"/>
        <v>0</v>
      </c>
      <c r="G3055" s="378" t="str">
        <f t="shared" si="221"/>
        <v/>
      </c>
      <c r="H3055" s="337"/>
      <c r="J3055"/>
      <c r="K3055"/>
      <c r="L3055"/>
    </row>
    <row r="3056" spans="1:12">
      <c r="A3056" s="136">
        <f t="shared" si="222"/>
        <v>3052</v>
      </c>
      <c r="B3056" s="136" t="str">
        <f t="shared" si="219"/>
        <v>3052:</v>
      </c>
      <c r="F3056" s="378">
        <f t="shared" si="220"/>
        <v>0</v>
      </c>
      <c r="G3056" s="378" t="str">
        <f t="shared" si="221"/>
        <v/>
      </c>
      <c r="H3056" s="337"/>
      <c r="J3056"/>
      <c r="K3056"/>
      <c r="L3056"/>
    </row>
    <row r="3057" spans="1:12">
      <c r="A3057" s="136">
        <f t="shared" si="222"/>
        <v>3053</v>
      </c>
      <c r="B3057" s="136" t="str">
        <f t="shared" si="219"/>
        <v>3053:</v>
      </c>
      <c r="F3057" s="378">
        <f t="shared" si="220"/>
        <v>0</v>
      </c>
      <c r="G3057" s="378" t="str">
        <f t="shared" si="221"/>
        <v/>
      </c>
      <c r="H3057" s="337"/>
      <c r="J3057"/>
      <c r="K3057"/>
      <c r="L3057"/>
    </row>
    <row r="3058" spans="1:12">
      <c r="A3058" s="136">
        <f t="shared" si="222"/>
        <v>3054</v>
      </c>
      <c r="B3058" s="136" t="str">
        <f t="shared" si="219"/>
        <v>3054:</v>
      </c>
      <c r="F3058" s="378">
        <f t="shared" si="220"/>
        <v>0</v>
      </c>
      <c r="G3058" s="378" t="str">
        <f t="shared" si="221"/>
        <v/>
      </c>
      <c r="H3058" s="337"/>
      <c r="J3058"/>
      <c r="K3058"/>
      <c r="L3058"/>
    </row>
    <row r="3059" spans="1:12">
      <c r="A3059" s="136">
        <f t="shared" si="222"/>
        <v>3055</v>
      </c>
      <c r="B3059" s="136" t="str">
        <f t="shared" si="219"/>
        <v>3055:</v>
      </c>
      <c r="F3059" s="378">
        <f t="shared" si="220"/>
        <v>0</v>
      </c>
      <c r="G3059" s="378" t="str">
        <f t="shared" si="221"/>
        <v/>
      </c>
      <c r="H3059" s="337"/>
      <c r="J3059"/>
      <c r="K3059"/>
      <c r="L3059"/>
    </row>
    <row r="3060" spans="1:12">
      <c r="A3060" s="136">
        <f t="shared" si="222"/>
        <v>3056</v>
      </c>
      <c r="B3060" s="136" t="str">
        <f t="shared" si="219"/>
        <v>3056:</v>
      </c>
      <c r="F3060" s="378">
        <f t="shared" si="220"/>
        <v>0</v>
      </c>
      <c r="G3060" s="378" t="str">
        <f t="shared" si="221"/>
        <v/>
      </c>
      <c r="H3060" s="337"/>
      <c r="J3060"/>
      <c r="K3060"/>
      <c r="L3060"/>
    </row>
    <row r="3061" spans="1:12">
      <c r="A3061" s="136">
        <f t="shared" si="222"/>
        <v>3057</v>
      </c>
      <c r="B3061" s="136" t="str">
        <f t="shared" si="219"/>
        <v>3057:</v>
      </c>
      <c r="F3061" s="378">
        <f t="shared" si="220"/>
        <v>0</v>
      </c>
      <c r="G3061" s="378" t="str">
        <f t="shared" si="221"/>
        <v/>
      </c>
      <c r="H3061" s="337"/>
      <c r="J3061"/>
      <c r="K3061"/>
      <c r="L3061"/>
    </row>
    <row r="3062" spans="1:12">
      <c r="A3062" s="136">
        <f t="shared" si="222"/>
        <v>3058</v>
      </c>
      <c r="B3062" s="136" t="str">
        <f t="shared" si="219"/>
        <v>3058:</v>
      </c>
      <c r="F3062" s="378">
        <f t="shared" si="220"/>
        <v>0</v>
      </c>
      <c r="G3062" s="378" t="str">
        <f t="shared" si="221"/>
        <v/>
      </c>
      <c r="H3062" s="337"/>
      <c r="J3062"/>
      <c r="K3062"/>
      <c r="L3062"/>
    </row>
    <row r="3063" spans="1:12">
      <c r="A3063" s="136">
        <f t="shared" si="222"/>
        <v>3059</v>
      </c>
      <c r="B3063" s="136" t="str">
        <f t="shared" si="219"/>
        <v>3059:</v>
      </c>
      <c r="F3063" s="378">
        <f t="shared" si="220"/>
        <v>0</v>
      </c>
      <c r="G3063" s="378" t="str">
        <f t="shared" si="221"/>
        <v/>
      </c>
      <c r="H3063" s="337"/>
      <c r="J3063"/>
      <c r="K3063"/>
      <c r="L3063"/>
    </row>
    <row r="3064" spans="1:12">
      <c r="A3064" s="136">
        <f t="shared" si="222"/>
        <v>3060</v>
      </c>
      <c r="B3064" s="136" t="str">
        <f t="shared" si="219"/>
        <v>3060:</v>
      </c>
      <c r="F3064" s="378">
        <f t="shared" si="220"/>
        <v>0</v>
      </c>
      <c r="G3064" s="378" t="str">
        <f t="shared" si="221"/>
        <v/>
      </c>
      <c r="H3064" s="337"/>
      <c r="J3064"/>
      <c r="K3064"/>
      <c r="L3064"/>
    </row>
    <row r="3065" spans="1:12">
      <c r="A3065" s="136">
        <f t="shared" si="222"/>
        <v>3061</v>
      </c>
      <c r="B3065" s="136" t="str">
        <f t="shared" si="219"/>
        <v>3061:</v>
      </c>
      <c r="F3065" s="378">
        <f t="shared" si="220"/>
        <v>0</v>
      </c>
      <c r="G3065" s="378" t="str">
        <f t="shared" si="221"/>
        <v/>
      </c>
      <c r="H3065" s="337"/>
      <c r="J3065"/>
      <c r="K3065"/>
      <c r="L3065"/>
    </row>
    <row r="3066" spans="1:12">
      <c r="A3066" s="136">
        <f t="shared" si="222"/>
        <v>3062</v>
      </c>
      <c r="B3066" s="136" t="str">
        <f t="shared" si="219"/>
        <v>3062:</v>
      </c>
      <c r="F3066" s="378">
        <f t="shared" si="220"/>
        <v>0</v>
      </c>
      <c r="G3066" s="378" t="str">
        <f t="shared" si="221"/>
        <v/>
      </c>
      <c r="H3066" s="337"/>
      <c r="J3066"/>
      <c r="K3066"/>
      <c r="L3066"/>
    </row>
    <row r="3067" spans="1:12">
      <c r="A3067" s="136">
        <f t="shared" si="222"/>
        <v>3063</v>
      </c>
      <c r="B3067" s="136" t="str">
        <f t="shared" si="219"/>
        <v>3063:</v>
      </c>
      <c r="F3067" s="378">
        <f t="shared" si="220"/>
        <v>0</v>
      </c>
      <c r="G3067" s="378" t="str">
        <f t="shared" si="221"/>
        <v/>
      </c>
      <c r="H3067" s="337"/>
      <c r="J3067"/>
      <c r="K3067"/>
      <c r="L3067"/>
    </row>
    <row r="3068" spans="1:12">
      <c r="A3068" s="136">
        <f t="shared" si="222"/>
        <v>3064</v>
      </c>
      <c r="B3068" s="136" t="str">
        <f t="shared" ref="B3068:B3131" si="223">TEXT(A3068, "#0") &amp; ":" &amp; TRIM(H3068)</f>
        <v>3064:</v>
      </c>
      <c r="F3068" s="378">
        <f t="shared" si="220"/>
        <v>0</v>
      </c>
      <c r="G3068" s="378" t="str">
        <f t="shared" si="221"/>
        <v/>
      </c>
      <c r="H3068" s="337"/>
      <c r="J3068"/>
      <c r="K3068"/>
      <c r="L3068"/>
    </row>
    <row r="3069" spans="1:12">
      <c r="A3069" s="136">
        <f t="shared" si="222"/>
        <v>3065</v>
      </c>
      <c r="B3069" s="136" t="str">
        <f t="shared" si="223"/>
        <v>3065:</v>
      </c>
      <c r="F3069" s="378">
        <f t="shared" si="220"/>
        <v>0</v>
      </c>
      <c r="G3069" s="378" t="str">
        <f t="shared" si="221"/>
        <v/>
      </c>
      <c r="H3069" s="337"/>
      <c r="J3069"/>
      <c r="K3069"/>
      <c r="L3069"/>
    </row>
    <row r="3070" spans="1:12">
      <c r="A3070" s="136">
        <f t="shared" si="222"/>
        <v>3066</v>
      </c>
      <c r="B3070" s="136" t="str">
        <f t="shared" si="223"/>
        <v>3066:</v>
      </c>
      <c r="F3070" s="378">
        <f t="shared" si="220"/>
        <v>0</v>
      </c>
      <c r="G3070" s="378" t="str">
        <f t="shared" si="221"/>
        <v/>
      </c>
      <c r="H3070" s="337"/>
      <c r="J3070"/>
      <c r="K3070"/>
      <c r="L3070"/>
    </row>
    <row r="3071" spans="1:12">
      <c r="A3071" s="136">
        <f t="shared" si="222"/>
        <v>3067</v>
      </c>
      <c r="B3071" s="136" t="str">
        <f t="shared" si="223"/>
        <v>3067:</v>
      </c>
      <c r="F3071" s="378">
        <f t="shared" si="220"/>
        <v>0</v>
      </c>
      <c r="G3071" s="378" t="str">
        <f t="shared" si="221"/>
        <v/>
      </c>
      <c r="H3071" s="337"/>
      <c r="J3071"/>
      <c r="K3071"/>
      <c r="L3071"/>
    </row>
    <row r="3072" spans="1:12">
      <c r="A3072" s="136">
        <f t="shared" si="222"/>
        <v>3068</v>
      </c>
      <c r="B3072" s="136" t="str">
        <f t="shared" si="223"/>
        <v>3068:</v>
      </c>
      <c r="F3072" s="378">
        <f t="shared" si="220"/>
        <v>0</v>
      </c>
      <c r="G3072" s="378" t="str">
        <f t="shared" si="221"/>
        <v/>
      </c>
      <c r="H3072" s="337"/>
      <c r="J3072"/>
      <c r="K3072"/>
      <c r="L3072"/>
    </row>
    <row r="3073" spans="1:12">
      <c r="A3073" s="136">
        <f t="shared" si="222"/>
        <v>3069</v>
      </c>
      <c r="B3073" s="136" t="str">
        <f t="shared" si="223"/>
        <v>3069:</v>
      </c>
      <c r="F3073" s="378">
        <f t="shared" si="220"/>
        <v>0</v>
      </c>
      <c r="G3073" s="378" t="str">
        <f t="shared" si="221"/>
        <v/>
      </c>
      <c r="H3073" s="337"/>
      <c r="J3073"/>
      <c r="K3073"/>
      <c r="L3073"/>
    </row>
    <row r="3074" spans="1:12">
      <c r="A3074" s="136">
        <f t="shared" si="222"/>
        <v>3070</v>
      </c>
      <c r="B3074" s="136" t="str">
        <f t="shared" si="223"/>
        <v>3070:</v>
      </c>
      <c r="F3074" s="378">
        <f t="shared" si="220"/>
        <v>0</v>
      </c>
      <c r="G3074" s="378" t="str">
        <f t="shared" si="221"/>
        <v/>
      </c>
      <c r="H3074" s="337"/>
      <c r="J3074"/>
      <c r="K3074"/>
      <c r="L3074"/>
    </row>
    <row r="3075" spans="1:12">
      <c r="A3075" s="136">
        <f t="shared" si="222"/>
        <v>3071</v>
      </c>
      <c r="B3075" s="136" t="str">
        <f t="shared" si="223"/>
        <v>3071:</v>
      </c>
      <c r="F3075" s="378">
        <f t="shared" si="220"/>
        <v>0</v>
      </c>
      <c r="G3075" s="378" t="str">
        <f t="shared" si="221"/>
        <v/>
      </c>
      <c r="H3075" s="337"/>
      <c r="J3075"/>
      <c r="K3075"/>
      <c r="L3075"/>
    </row>
    <row r="3076" spans="1:12">
      <c r="A3076" s="136">
        <f t="shared" si="222"/>
        <v>3072</v>
      </c>
      <c r="B3076" s="136" t="str">
        <f t="shared" si="223"/>
        <v>3072:</v>
      </c>
      <c r="F3076" s="378">
        <f t="shared" si="220"/>
        <v>0</v>
      </c>
      <c r="G3076" s="378" t="str">
        <f t="shared" si="221"/>
        <v/>
      </c>
      <c r="H3076" s="337"/>
      <c r="J3076"/>
      <c r="K3076"/>
      <c r="L3076"/>
    </row>
    <row r="3077" spans="1:12">
      <c r="A3077" s="136">
        <f t="shared" si="222"/>
        <v>3073</v>
      </c>
      <c r="B3077" s="136" t="str">
        <f t="shared" si="223"/>
        <v>3073:</v>
      </c>
      <c r="F3077" s="378">
        <f t="shared" si="220"/>
        <v>0</v>
      </c>
      <c r="G3077" s="378" t="str">
        <f t="shared" si="221"/>
        <v/>
      </c>
      <c r="H3077" s="337"/>
      <c r="J3077"/>
      <c r="K3077"/>
      <c r="L3077"/>
    </row>
    <row r="3078" spans="1:12">
      <c r="A3078" s="136">
        <f t="shared" si="222"/>
        <v>3074</v>
      </c>
      <c r="B3078" s="136" t="str">
        <f t="shared" si="223"/>
        <v>3074:</v>
      </c>
      <c r="F3078" s="378">
        <f t="shared" si="220"/>
        <v>0</v>
      </c>
      <c r="G3078" s="378" t="str">
        <f t="shared" si="221"/>
        <v/>
      </c>
      <c r="H3078" s="337"/>
      <c r="J3078"/>
      <c r="K3078"/>
      <c r="L3078"/>
    </row>
    <row r="3079" spans="1:12">
      <c r="A3079" s="136">
        <f t="shared" si="222"/>
        <v>3075</v>
      </c>
      <c r="B3079" s="136" t="str">
        <f t="shared" si="223"/>
        <v>3075:</v>
      </c>
      <c r="F3079" s="378">
        <f t="shared" si="220"/>
        <v>0</v>
      </c>
      <c r="G3079" s="378" t="str">
        <f t="shared" si="221"/>
        <v/>
      </c>
      <c r="H3079" s="337"/>
      <c r="J3079"/>
      <c r="K3079"/>
      <c r="L3079"/>
    </row>
    <row r="3080" spans="1:12">
      <c r="A3080" s="136">
        <f t="shared" si="222"/>
        <v>3076</v>
      </c>
      <c r="B3080" s="136" t="str">
        <f t="shared" si="223"/>
        <v>3076:</v>
      </c>
      <c r="F3080" s="378">
        <f t="shared" si="220"/>
        <v>0</v>
      </c>
      <c r="G3080" s="378" t="str">
        <f t="shared" si="221"/>
        <v/>
      </c>
      <c r="H3080" s="337"/>
      <c r="J3080"/>
      <c r="K3080"/>
      <c r="L3080"/>
    </row>
    <row r="3081" spans="1:12">
      <c r="A3081" s="136">
        <f t="shared" si="222"/>
        <v>3077</v>
      </c>
      <c r="B3081" s="136" t="str">
        <f t="shared" si="223"/>
        <v>3077:</v>
      </c>
      <c r="F3081" s="378">
        <f t="shared" ref="F3081:F3144" si="224">IF(TRIM(E3081)="",0,IF(AgeAtDate=0,0,IF(E3081=0,0,IF(COUNTBLANK(E3081)=1,"",DATEDIF(E3081,AgeAtDate,"y")))))</f>
        <v>0</v>
      </c>
      <c r="G3081" s="378" t="str">
        <f t="shared" ref="G3081:G3144" si="225">IF(ISBLANK(E3081),"",IF(HSL_Format="Majors",IF(F3081 &lt; 9, "To Young", IF(F3081 &gt; 15, VLOOKUP(99,MajorsAGRev, 2,0),VLOOKUP(F3081,MajorsAGRev, 2,0))), IF(F3081 &lt; 9, "To Young", IF(F3081&gt;12, "To Old", VLOOKUP(F3081,PeanutsAGRev,2,0)))))</f>
        <v/>
      </c>
      <c r="H3081" s="337"/>
      <c r="J3081"/>
      <c r="K3081"/>
      <c r="L3081"/>
    </row>
    <row r="3082" spans="1:12">
      <c r="A3082" s="136">
        <f t="shared" si="222"/>
        <v>3078</v>
      </c>
      <c r="B3082" s="136" t="str">
        <f t="shared" si="223"/>
        <v>3078:</v>
      </c>
      <c r="F3082" s="378">
        <f t="shared" si="224"/>
        <v>0</v>
      </c>
      <c r="G3082" s="378" t="str">
        <f t="shared" si="225"/>
        <v/>
      </c>
      <c r="H3082" s="337"/>
      <c r="J3082"/>
      <c r="K3082"/>
      <c r="L3082"/>
    </row>
    <row r="3083" spans="1:12">
      <c r="A3083" s="136">
        <f t="shared" ref="A3083:A3146" si="226">A3082+1</f>
        <v>3079</v>
      </c>
      <c r="B3083" s="136" t="str">
        <f t="shared" si="223"/>
        <v>3079:</v>
      </c>
      <c r="F3083" s="378">
        <f t="shared" si="224"/>
        <v>0</v>
      </c>
      <c r="G3083" s="378" t="str">
        <f t="shared" si="225"/>
        <v/>
      </c>
      <c r="H3083" s="337"/>
      <c r="J3083"/>
      <c r="K3083"/>
      <c r="L3083"/>
    </row>
    <row r="3084" spans="1:12">
      <c r="A3084" s="136">
        <f t="shared" si="226"/>
        <v>3080</v>
      </c>
      <c r="B3084" s="136" t="str">
        <f t="shared" si="223"/>
        <v>3080:</v>
      </c>
      <c r="F3084" s="378">
        <f t="shared" si="224"/>
        <v>0</v>
      </c>
      <c r="G3084" s="378" t="str">
        <f t="shared" si="225"/>
        <v/>
      </c>
      <c r="H3084" s="337"/>
      <c r="J3084"/>
      <c r="K3084"/>
      <c r="L3084"/>
    </row>
    <row r="3085" spans="1:12">
      <c r="A3085" s="136">
        <f t="shared" si="226"/>
        <v>3081</v>
      </c>
      <c r="B3085" s="136" t="str">
        <f t="shared" si="223"/>
        <v>3081:</v>
      </c>
      <c r="F3085" s="378">
        <f t="shared" si="224"/>
        <v>0</v>
      </c>
      <c r="G3085" s="378" t="str">
        <f t="shared" si="225"/>
        <v/>
      </c>
      <c r="H3085" s="337"/>
      <c r="J3085"/>
      <c r="K3085"/>
      <c r="L3085"/>
    </row>
    <row r="3086" spans="1:12">
      <c r="A3086" s="136">
        <f t="shared" si="226"/>
        <v>3082</v>
      </c>
      <c r="B3086" s="136" t="str">
        <f t="shared" si="223"/>
        <v>3082:</v>
      </c>
      <c r="F3086" s="378">
        <f t="shared" si="224"/>
        <v>0</v>
      </c>
      <c r="G3086" s="378" t="str">
        <f t="shared" si="225"/>
        <v/>
      </c>
      <c r="H3086" s="337"/>
      <c r="J3086"/>
      <c r="K3086"/>
      <c r="L3086"/>
    </row>
    <row r="3087" spans="1:12">
      <c r="A3087" s="136">
        <f t="shared" si="226"/>
        <v>3083</v>
      </c>
      <c r="B3087" s="136" t="str">
        <f t="shared" si="223"/>
        <v>3083:</v>
      </c>
      <c r="F3087" s="378">
        <f t="shared" si="224"/>
        <v>0</v>
      </c>
      <c r="G3087" s="378" t="str">
        <f t="shared" si="225"/>
        <v/>
      </c>
      <c r="H3087" s="337"/>
      <c r="J3087"/>
      <c r="K3087"/>
      <c r="L3087"/>
    </row>
    <row r="3088" spans="1:12">
      <c r="A3088" s="136">
        <f t="shared" si="226"/>
        <v>3084</v>
      </c>
      <c r="B3088" s="136" t="str">
        <f t="shared" si="223"/>
        <v>3084:</v>
      </c>
      <c r="F3088" s="378">
        <f t="shared" si="224"/>
        <v>0</v>
      </c>
      <c r="G3088" s="378" t="str">
        <f t="shared" si="225"/>
        <v/>
      </c>
      <c r="H3088" s="337"/>
      <c r="J3088"/>
      <c r="K3088"/>
      <c r="L3088"/>
    </row>
    <row r="3089" spans="1:12">
      <c r="A3089" s="136">
        <f t="shared" si="226"/>
        <v>3085</v>
      </c>
      <c r="B3089" s="136" t="str">
        <f t="shared" si="223"/>
        <v>3085:</v>
      </c>
      <c r="F3089" s="378">
        <f t="shared" si="224"/>
        <v>0</v>
      </c>
      <c r="G3089" s="378" t="str">
        <f t="shared" si="225"/>
        <v/>
      </c>
      <c r="H3089" s="337"/>
      <c r="J3089"/>
      <c r="K3089"/>
      <c r="L3089"/>
    </row>
    <row r="3090" spans="1:12">
      <c r="A3090" s="136">
        <f t="shared" si="226"/>
        <v>3086</v>
      </c>
      <c r="B3090" s="136" t="str">
        <f t="shared" si="223"/>
        <v>3086:</v>
      </c>
      <c r="F3090" s="378">
        <f t="shared" si="224"/>
        <v>0</v>
      </c>
      <c r="G3090" s="378" t="str">
        <f t="shared" si="225"/>
        <v/>
      </c>
      <c r="H3090" s="337"/>
      <c r="J3090"/>
      <c r="K3090"/>
      <c r="L3090"/>
    </row>
    <row r="3091" spans="1:12">
      <c r="A3091" s="136">
        <f t="shared" si="226"/>
        <v>3087</v>
      </c>
      <c r="B3091" s="136" t="str">
        <f t="shared" si="223"/>
        <v>3087:</v>
      </c>
      <c r="F3091" s="378">
        <f t="shared" si="224"/>
        <v>0</v>
      </c>
      <c r="G3091" s="378" t="str">
        <f t="shared" si="225"/>
        <v/>
      </c>
      <c r="H3091" s="337"/>
      <c r="J3091"/>
      <c r="K3091"/>
      <c r="L3091"/>
    </row>
    <row r="3092" spans="1:12">
      <c r="A3092" s="136">
        <f t="shared" si="226"/>
        <v>3088</v>
      </c>
      <c r="B3092" s="136" t="str">
        <f t="shared" si="223"/>
        <v>3088:</v>
      </c>
      <c r="F3092" s="378">
        <f t="shared" si="224"/>
        <v>0</v>
      </c>
      <c r="G3092" s="378" t="str">
        <f t="shared" si="225"/>
        <v/>
      </c>
      <c r="H3092" s="337"/>
      <c r="J3092"/>
      <c r="K3092"/>
      <c r="L3092"/>
    </row>
    <row r="3093" spans="1:12">
      <c r="A3093" s="136">
        <f t="shared" si="226"/>
        <v>3089</v>
      </c>
      <c r="B3093" s="136" t="str">
        <f t="shared" si="223"/>
        <v>3089:</v>
      </c>
      <c r="F3093" s="378">
        <f t="shared" si="224"/>
        <v>0</v>
      </c>
      <c r="G3093" s="378" t="str">
        <f t="shared" si="225"/>
        <v/>
      </c>
      <c r="H3093" s="337"/>
      <c r="J3093"/>
      <c r="K3093"/>
      <c r="L3093"/>
    </row>
    <row r="3094" spans="1:12">
      <c r="A3094" s="136">
        <f t="shared" si="226"/>
        <v>3090</v>
      </c>
      <c r="B3094" s="136" t="str">
        <f t="shared" si="223"/>
        <v>3090:</v>
      </c>
      <c r="F3094" s="378">
        <f t="shared" si="224"/>
        <v>0</v>
      </c>
      <c r="G3094" s="378" t="str">
        <f t="shared" si="225"/>
        <v/>
      </c>
      <c r="H3094" s="337"/>
      <c r="J3094"/>
      <c r="K3094"/>
      <c r="L3094"/>
    </row>
    <row r="3095" spans="1:12">
      <c r="A3095" s="136">
        <f t="shared" si="226"/>
        <v>3091</v>
      </c>
      <c r="B3095" s="136" t="str">
        <f t="shared" si="223"/>
        <v>3091:</v>
      </c>
      <c r="F3095" s="378">
        <f t="shared" si="224"/>
        <v>0</v>
      </c>
      <c r="G3095" s="378" t="str">
        <f t="shared" si="225"/>
        <v/>
      </c>
      <c r="H3095" s="337"/>
      <c r="J3095"/>
      <c r="K3095"/>
      <c r="L3095"/>
    </row>
    <row r="3096" spans="1:12">
      <c r="A3096" s="136">
        <f t="shared" si="226"/>
        <v>3092</v>
      </c>
      <c r="B3096" s="136" t="str">
        <f t="shared" si="223"/>
        <v>3092:</v>
      </c>
      <c r="F3096" s="378">
        <f t="shared" si="224"/>
        <v>0</v>
      </c>
      <c r="G3096" s="378" t="str">
        <f t="shared" si="225"/>
        <v/>
      </c>
      <c r="H3096" s="337"/>
      <c r="J3096"/>
      <c r="K3096"/>
      <c r="L3096"/>
    </row>
    <row r="3097" spans="1:12">
      <c r="A3097" s="136">
        <f t="shared" si="226"/>
        <v>3093</v>
      </c>
      <c r="B3097" s="136" t="str">
        <f t="shared" si="223"/>
        <v>3093:</v>
      </c>
      <c r="F3097" s="378">
        <f t="shared" si="224"/>
        <v>0</v>
      </c>
      <c r="G3097" s="378" t="str">
        <f t="shared" si="225"/>
        <v/>
      </c>
      <c r="H3097" s="337"/>
      <c r="J3097"/>
      <c r="K3097"/>
      <c r="L3097"/>
    </row>
    <row r="3098" spans="1:12">
      <c r="A3098" s="136">
        <f t="shared" si="226"/>
        <v>3094</v>
      </c>
      <c r="B3098" s="136" t="str">
        <f t="shared" si="223"/>
        <v>3094:</v>
      </c>
      <c r="F3098" s="378">
        <f t="shared" si="224"/>
        <v>0</v>
      </c>
      <c r="G3098" s="378" t="str">
        <f t="shared" si="225"/>
        <v/>
      </c>
      <c r="H3098" s="337"/>
      <c r="J3098"/>
      <c r="K3098"/>
      <c r="L3098"/>
    </row>
    <row r="3099" spans="1:12">
      <c r="A3099" s="136">
        <f t="shared" si="226"/>
        <v>3095</v>
      </c>
      <c r="B3099" s="136" t="str">
        <f t="shared" si="223"/>
        <v>3095:</v>
      </c>
      <c r="F3099" s="378">
        <f t="shared" si="224"/>
        <v>0</v>
      </c>
      <c r="G3099" s="378" t="str">
        <f t="shared" si="225"/>
        <v/>
      </c>
      <c r="H3099" s="337"/>
      <c r="J3099"/>
      <c r="K3099"/>
      <c r="L3099"/>
    </row>
    <row r="3100" spans="1:12">
      <c r="A3100" s="136">
        <f t="shared" si="226"/>
        <v>3096</v>
      </c>
      <c r="B3100" s="136" t="str">
        <f t="shared" si="223"/>
        <v>3096:</v>
      </c>
      <c r="F3100" s="378">
        <f t="shared" si="224"/>
        <v>0</v>
      </c>
      <c r="G3100" s="378" t="str">
        <f t="shared" si="225"/>
        <v/>
      </c>
      <c r="H3100" s="337"/>
      <c r="J3100"/>
      <c r="K3100"/>
      <c r="L3100"/>
    </row>
    <row r="3101" spans="1:12">
      <c r="A3101" s="136">
        <f t="shared" si="226"/>
        <v>3097</v>
      </c>
      <c r="B3101" s="136" t="str">
        <f t="shared" si="223"/>
        <v>3097:</v>
      </c>
      <c r="F3101" s="378">
        <f t="shared" si="224"/>
        <v>0</v>
      </c>
      <c r="G3101" s="378" t="str">
        <f t="shared" si="225"/>
        <v/>
      </c>
      <c r="H3101" s="337"/>
      <c r="J3101"/>
      <c r="K3101"/>
      <c r="L3101"/>
    </row>
    <row r="3102" spans="1:12">
      <c r="A3102" s="136">
        <f t="shared" si="226"/>
        <v>3098</v>
      </c>
      <c r="B3102" s="136" t="str">
        <f t="shared" si="223"/>
        <v>3098:</v>
      </c>
      <c r="F3102" s="378">
        <f t="shared" si="224"/>
        <v>0</v>
      </c>
      <c r="G3102" s="378" t="str">
        <f t="shared" si="225"/>
        <v/>
      </c>
      <c r="H3102" s="337"/>
      <c r="J3102"/>
      <c r="K3102"/>
      <c r="L3102"/>
    </row>
    <row r="3103" spans="1:12">
      <c r="A3103" s="136">
        <f t="shared" si="226"/>
        <v>3099</v>
      </c>
      <c r="B3103" s="136" t="str">
        <f t="shared" si="223"/>
        <v>3099:</v>
      </c>
      <c r="F3103" s="378">
        <f t="shared" si="224"/>
        <v>0</v>
      </c>
      <c r="G3103" s="378" t="str">
        <f t="shared" si="225"/>
        <v/>
      </c>
      <c r="H3103" s="337"/>
      <c r="J3103"/>
      <c r="K3103"/>
      <c r="L3103"/>
    </row>
    <row r="3104" spans="1:12">
      <c r="A3104" s="136">
        <f t="shared" si="226"/>
        <v>3100</v>
      </c>
      <c r="B3104" s="136" t="str">
        <f t="shared" si="223"/>
        <v>3100:</v>
      </c>
      <c r="F3104" s="378">
        <f t="shared" si="224"/>
        <v>0</v>
      </c>
      <c r="G3104" s="378" t="str">
        <f t="shared" si="225"/>
        <v/>
      </c>
      <c r="H3104" s="337"/>
      <c r="J3104"/>
      <c r="K3104"/>
      <c r="L3104"/>
    </row>
    <row r="3105" spans="1:12">
      <c r="A3105" s="136">
        <f t="shared" si="226"/>
        <v>3101</v>
      </c>
      <c r="B3105" s="136" t="str">
        <f t="shared" si="223"/>
        <v>3101:</v>
      </c>
      <c r="F3105" s="378">
        <f t="shared" si="224"/>
        <v>0</v>
      </c>
      <c r="G3105" s="378" t="str">
        <f t="shared" si="225"/>
        <v/>
      </c>
      <c r="H3105" s="337"/>
      <c r="J3105"/>
      <c r="K3105"/>
      <c r="L3105"/>
    </row>
    <row r="3106" spans="1:12">
      <c r="A3106" s="136">
        <f t="shared" si="226"/>
        <v>3102</v>
      </c>
      <c r="B3106" s="136" t="str">
        <f t="shared" si="223"/>
        <v>3102:</v>
      </c>
      <c r="F3106" s="378">
        <f t="shared" si="224"/>
        <v>0</v>
      </c>
      <c r="G3106" s="378" t="str">
        <f t="shared" si="225"/>
        <v/>
      </c>
      <c r="H3106" s="337"/>
      <c r="J3106"/>
      <c r="K3106"/>
      <c r="L3106"/>
    </row>
    <row r="3107" spans="1:12">
      <c r="A3107" s="136">
        <f t="shared" si="226"/>
        <v>3103</v>
      </c>
      <c r="B3107" s="136" t="str">
        <f t="shared" si="223"/>
        <v>3103:</v>
      </c>
      <c r="F3107" s="378">
        <f t="shared" si="224"/>
        <v>0</v>
      </c>
      <c r="G3107" s="378" t="str">
        <f t="shared" si="225"/>
        <v/>
      </c>
      <c r="H3107" s="337"/>
      <c r="J3107"/>
      <c r="K3107"/>
      <c r="L3107"/>
    </row>
    <row r="3108" spans="1:12">
      <c r="A3108" s="136">
        <f t="shared" si="226"/>
        <v>3104</v>
      </c>
      <c r="B3108" s="136" t="str">
        <f t="shared" si="223"/>
        <v>3104:</v>
      </c>
      <c r="F3108" s="378">
        <f t="shared" si="224"/>
        <v>0</v>
      </c>
      <c r="G3108" s="378" t="str">
        <f t="shared" si="225"/>
        <v/>
      </c>
      <c r="H3108" s="337"/>
      <c r="J3108"/>
      <c r="K3108"/>
      <c r="L3108"/>
    </row>
    <row r="3109" spans="1:12">
      <c r="A3109" s="136">
        <f t="shared" si="226"/>
        <v>3105</v>
      </c>
      <c r="B3109" s="136" t="str">
        <f t="shared" si="223"/>
        <v>3105:</v>
      </c>
      <c r="F3109" s="378">
        <f t="shared" si="224"/>
        <v>0</v>
      </c>
      <c r="G3109" s="378" t="str">
        <f t="shared" si="225"/>
        <v/>
      </c>
      <c r="H3109" s="337"/>
      <c r="J3109"/>
      <c r="K3109"/>
      <c r="L3109"/>
    </row>
    <row r="3110" spans="1:12">
      <c r="A3110" s="136">
        <f t="shared" si="226"/>
        <v>3106</v>
      </c>
      <c r="B3110" s="136" t="str">
        <f t="shared" si="223"/>
        <v>3106:</v>
      </c>
      <c r="F3110" s="378">
        <f t="shared" si="224"/>
        <v>0</v>
      </c>
      <c r="G3110" s="378" t="str">
        <f t="shared" si="225"/>
        <v/>
      </c>
      <c r="H3110" s="337"/>
      <c r="J3110"/>
      <c r="K3110"/>
      <c r="L3110"/>
    </row>
    <row r="3111" spans="1:12">
      <c r="A3111" s="136">
        <f t="shared" si="226"/>
        <v>3107</v>
      </c>
      <c r="B3111" s="136" t="str">
        <f t="shared" si="223"/>
        <v>3107:</v>
      </c>
      <c r="F3111" s="378">
        <f t="shared" si="224"/>
        <v>0</v>
      </c>
      <c r="G3111" s="378" t="str">
        <f t="shared" si="225"/>
        <v/>
      </c>
      <c r="H3111" s="337"/>
      <c r="J3111"/>
      <c r="K3111"/>
      <c r="L3111"/>
    </row>
    <row r="3112" spans="1:12">
      <c r="A3112" s="136">
        <f t="shared" si="226"/>
        <v>3108</v>
      </c>
      <c r="B3112" s="136" t="str">
        <f t="shared" si="223"/>
        <v>3108:</v>
      </c>
      <c r="F3112" s="378">
        <f t="shared" si="224"/>
        <v>0</v>
      </c>
      <c r="G3112" s="378" t="str">
        <f t="shared" si="225"/>
        <v/>
      </c>
      <c r="H3112" s="337"/>
      <c r="J3112"/>
      <c r="K3112"/>
      <c r="L3112"/>
    </row>
    <row r="3113" spans="1:12">
      <c r="A3113" s="136">
        <f t="shared" si="226"/>
        <v>3109</v>
      </c>
      <c r="B3113" s="136" t="str">
        <f t="shared" si="223"/>
        <v>3109:</v>
      </c>
      <c r="F3113" s="378">
        <f t="shared" si="224"/>
        <v>0</v>
      </c>
      <c r="G3113" s="378" t="str">
        <f t="shared" si="225"/>
        <v/>
      </c>
      <c r="H3113" s="337"/>
      <c r="J3113"/>
      <c r="K3113"/>
      <c r="L3113"/>
    </row>
    <row r="3114" spans="1:12">
      <c r="A3114" s="136">
        <f t="shared" si="226"/>
        <v>3110</v>
      </c>
      <c r="B3114" s="136" t="str">
        <f t="shared" si="223"/>
        <v>3110:</v>
      </c>
      <c r="F3114" s="378">
        <f t="shared" si="224"/>
        <v>0</v>
      </c>
      <c r="G3114" s="378" t="str">
        <f t="shared" si="225"/>
        <v/>
      </c>
      <c r="H3114" s="337"/>
      <c r="J3114"/>
      <c r="K3114"/>
      <c r="L3114"/>
    </row>
    <row r="3115" spans="1:12">
      <c r="A3115" s="136">
        <f t="shared" si="226"/>
        <v>3111</v>
      </c>
      <c r="B3115" s="136" t="str">
        <f t="shared" si="223"/>
        <v>3111:</v>
      </c>
      <c r="F3115" s="378">
        <f t="shared" si="224"/>
        <v>0</v>
      </c>
      <c r="G3115" s="378" t="str">
        <f t="shared" si="225"/>
        <v/>
      </c>
      <c r="H3115" s="337"/>
      <c r="J3115"/>
      <c r="K3115"/>
      <c r="L3115"/>
    </row>
    <row r="3116" spans="1:12">
      <c r="A3116" s="136">
        <f t="shared" si="226"/>
        <v>3112</v>
      </c>
      <c r="B3116" s="136" t="str">
        <f t="shared" si="223"/>
        <v>3112:</v>
      </c>
      <c r="F3116" s="378">
        <f t="shared" si="224"/>
        <v>0</v>
      </c>
      <c r="G3116" s="378" t="str">
        <f t="shared" si="225"/>
        <v/>
      </c>
      <c r="H3116" s="337"/>
      <c r="J3116"/>
      <c r="K3116"/>
      <c r="L3116"/>
    </row>
    <row r="3117" spans="1:12">
      <c r="A3117" s="136">
        <f t="shared" si="226"/>
        <v>3113</v>
      </c>
      <c r="B3117" s="136" t="str">
        <f t="shared" si="223"/>
        <v>3113:</v>
      </c>
      <c r="F3117" s="378">
        <f t="shared" si="224"/>
        <v>0</v>
      </c>
      <c r="G3117" s="378" t="str">
        <f t="shared" si="225"/>
        <v/>
      </c>
      <c r="H3117" s="337"/>
      <c r="J3117"/>
      <c r="K3117"/>
      <c r="L3117"/>
    </row>
    <row r="3118" spans="1:12">
      <c r="A3118" s="136">
        <f t="shared" si="226"/>
        <v>3114</v>
      </c>
      <c r="B3118" s="136" t="str">
        <f t="shared" si="223"/>
        <v>3114:</v>
      </c>
      <c r="F3118" s="378">
        <f t="shared" si="224"/>
        <v>0</v>
      </c>
      <c r="G3118" s="378" t="str">
        <f t="shared" si="225"/>
        <v/>
      </c>
      <c r="H3118" s="337"/>
      <c r="J3118"/>
      <c r="K3118"/>
      <c r="L3118"/>
    </row>
    <row r="3119" spans="1:12">
      <c r="A3119" s="136">
        <f t="shared" si="226"/>
        <v>3115</v>
      </c>
      <c r="B3119" s="136" t="str">
        <f t="shared" si="223"/>
        <v>3115:</v>
      </c>
      <c r="F3119" s="378">
        <f t="shared" si="224"/>
        <v>0</v>
      </c>
      <c r="G3119" s="378" t="str">
        <f t="shared" si="225"/>
        <v/>
      </c>
      <c r="H3119" s="337"/>
      <c r="J3119"/>
      <c r="K3119"/>
      <c r="L3119"/>
    </row>
    <row r="3120" spans="1:12">
      <c r="A3120" s="136">
        <f t="shared" si="226"/>
        <v>3116</v>
      </c>
      <c r="B3120" s="136" t="str">
        <f t="shared" si="223"/>
        <v>3116:</v>
      </c>
      <c r="F3120" s="378">
        <f t="shared" si="224"/>
        <v>0</v>
      </c>
      <c r="G3120" s="378" t="str">
        <f t="shared" si="225"/>
        <v/>
      </c>
      <c r="H3120" s="337"/>
      <c r="J3120"/>
      <c r="K3120"/>
      <c r="L3120"/>
    </row>
    <row r="3121" spans="1:12">
      <c r="A3121" s="136">
        <f t="shared" si="226"/>
        <v>3117</v>
      </c>
      <c r="B3121" s="136" t="str">
        <f t="shared" si="223"/>
        <v>3117:</v>
      </c>
      <c r="F3121" s="378">
        <f t="shared" si="224"/>
        <v>0</v>
      </c>
      <c r="G3121" s="378" t="str">
        <f t="shared" si="225"/>
        <v/>
      </c>
      <c r="H3121" s="337"/>
      <c r="J3121"/>
      <c r="K3121"/>
      <c r="L3121"/>
    </row>
    <row r="3122" spans="1:12">
      <c r="A3122" s="136">
        <f t="shared" si="226"/>
        <v>3118</v>
      </c>
      <c r="B3122" s="136" t="str">
        <f t="shared" si="223"/>
        <v>3118:</v>
      </c>
      <c r="F3122" s="378">
        <f t="shared" si="224"/>
        <v>0</v>
      </c>
      <c r="G3122" s="378" t="str">
        <f t="shared" si="225"/>
        <v/>
      </c>
      <c r="H3122" s="337"/>
      <c r="J3122"/>
      <c r="K3122"/>
      <c r="L3122"/>
    </row>
    <row r="3123" spans="1:12">
      <c r="A3123" s="136">
        <f t="shared" si="226"/>
        <v>3119</v>
      </c>
      <c r="B3123" s="136" t="str">
        <f t="shared" si="223"/>
        <v>3119:</v>
      </c>
      <c r="F3123" s="378">
        <f t="shared" si="224"/>
        <v>0</v>
      </c>
      <c r="G3123" s="378" t="str">
        <f t="shared" si="225"/>
        <v/>
      </c>
      <c r="H3123" s="337"/>
      <c r="J3123"/>
      <c r="K3123"/>
      <c r="L3123"/>
    </row>
    <row r="3124" spans="1:12">
      <c r="A3124" s="136">
        <f t="shared" si="226"/>
        <v>3120</v>
      </c>
      <c r="B3124" s="136" t="str">
        <f t="shared" si="223"/>
        <v>3120:</v>
      </c>
      <c r="F3124" s="378">
        <f t="shared" si="224"/>
        <v>0</v>
      </c>
      <c r="G3124" s="378" t="str">
        <f t="shared" si="225"/>
        <v/>
      </c>
      <c r="H3124" s="337"/>
      <c r="J3124"/>
      <c r="K3124"/>
      <c r="L3124"/>
    </row>
    <row r="3125" spans="1:12">
      <c r="A3125" s="136">
        <f t="shared" si="226"/>
        <v>3121</v>
      </c>
      <c r="B3125" s="136" t="str">
        <f t="shared" si="223"/>
        <v>3121:</v>
      </c>
      <c r="F3125" s="378">
        <f t="shared" si="224"/>
        <v>0</v>
      </c>
      <c r="G3125" s="378" t="str">
        <f t="shared" si="225"/>
        <v/>
      </c>
      <c r="H3125" s="337"/>
      <c r="J3125"/>
      <c r="K3125"/>
      <c r="L3125"/>
    </row>
    <row r="3126" spans="1:12">
      <c r="A3126" s="136">
        <f t="shared" si="226"/>
        <v>3122</v>
      </c>
      <c r="B3126" s="136" t="str">
        <f t="shared" si="223"/>
        <v>3122:</v>
      </c>
      <c r="F3126" s="378">
        <f t="shared" si="224"/>
        <v>0</v>
      </c>
      <c r="G3126" s="378" t="str">
        <f t="shared" si="225"/>
        <v/>
      </c>
      <c r="H3126" s="337"/>
      <c r="J3126"/>
      <c r="K3126"/>
      <c r="L3126"/>
    </row>
    <row r="3127" spans="1:12">
      <c r="A3127" s="136">
        <f t="shared" si="226"/>
        <v>3123</v>
      </c>
      <c r="B3127" s="136" t="str">
        <f t="shared" si="223"/>
        <v>3123:</v>
      </c>
      <c r="F3127" s="378">
        <f t="shared" si="224"/>
        <v>0</v>
      </c>
      <c r="G3127" s="378" t="str">
        <f t="shared" si="225"/>
        <v/>
      </c>
      <c r="H3127" s="337"/>
      <c r="J3127"/>
      <c r="K3127"/>
      <c r="L3127"/>
    </row>
    <row r="3128" spans="1:12">
      <c r="A3128" s="136">
        <f t="shared" si="226"/>
        <v>3124</v>
      </c>
      <c r="B3128" s="136" t="str">
        <f t="shared" si="223"/>
        <v>3124:</v>
      </c>
      <c r="F3128" s="378">
        <f t="shared" si="224"/>
        <v>0</v>
      </c>
      <c r="G3128" s="378" t="str">
        <f t="shared" si="225"/>
        <v/>
      </c>
      <c r="H3128" s="337"/>
      <c r="J3128"/>
      <c r="K3128"/>
      <c r="L3128"/>
    </row>
    <row r="3129" spans="1:12">
      <c r="A3129" s="136">
        <f t="shared" si="226"/>
        <v>3125</v>
      </c>
      <c r="B3129" s="136" t="str">
        <f t="shared" si="223"/>
        <v>3125:</v>
      </c>
      <c r="F3129" s="378">
        <f t="shared" si="224"/>
        <v>0</v>
      </c>
      <c r="G3129" s="378" t="str">
        <f t="shared" si="225"/>
        <v/>
      </c>
      <c r="H3129" s="337"/>
      <c r="J3129"/>
      <c r="K3129"/>
      <c r="L3129"/>
    </row>
    <row r="3130" spans="1:12">
      <c r="A3130" s="136">
        <f t="shared" si="226"/>
        <v>3126</v>
      </c>
      <c r="B3130" s="136" t="str">
        <f t="shared" si="223"/>
        <v>3126:</v>
      </c>
      <c r="F3130" s="378">
        <f t="shared" si="224"/>
        <v>0</v>
      </c>
      <c r="G3130" s="378" t="str">
        <f t="shared" si="225"/>
        <v/>
      </c>
      <c r="H3130" s="337"/>
      <c r="J3130"/>
      <c r="K3130"/>
      <c r="L3130"/>
    </row>
    <row r="3131" spans="1:12">
      <c r="A3131" s="136">
        <f t="shared" si="226"/>
        <v>3127</v>
      </c>
      <c r="B3131" s="136" t="str">
        <f t="shared" si="223"/>
        <v>3127:</v>
      </c>
      <c r="F3131" s="378">
        <f t="shared" si="224"/>
        <v>0</v>
      </c>
      <c r="G3131" s="378" t="str">
        <f t="shared" si="225"/>
        <v/>
      </c>
      <c r="H3131" s="337"/>
      <c r="J3131"/>
      <c r="K3131"/>
      <c r="L3131"/>
    </row>
    <row r="3132" spans="1:12">
      <c r="A3132" s="136">
        <f t="shared" si="226"/>
        <v>3128</v>
      </c>
      <c r="B3132" s="136" t="str">
        <f t="shared" ref="B3132:B3195" si="227">TEXT(A3132, "#0") &amp; ":" &amp; TRIM(H3132)</f>
        <v>3128:</v>
      </c>
      <c r="F3132" s="378">
        <f t="shared" si="224"/>
        <v>0</v>
      </c>
      <c r="G3132" s="378" t="str">
        <f t="shared" si="225"/>
        <v/>
      </c>
      <c r="H3132" s="337"/>
      <c r="J3132"/>
      <c r="K3132"/>
      <c r="L3132"/>
    </row>
    <row r="3133" spans="1:12">
      <c r="A3133" s="136">
        <f t="shared" si="226"/>
        <v>3129</v>
      </c>
      <c r="B3133" s="136" t="str">
        <f t="shared" si="227"/>
        <v>3129:</v>
      </c>
      <c r="F3133" s="378">
        <f t="shared" si="224"/>
        <v>0</v>
      </c>
      <c r="G3133" s="378" t="str">
        <f t="shared" si="225"/>
        <v/>
      </c>
      <c r="H3133" s="337"/>
      <c r="J3133"/>
      <c r="K3133"/>
      <c r="L3133"/>
    </row>
    <row r="3134" spans="1:12">
      <c r="A3134" s="136">
        <f t="shared" si="226"/>
        <v>3130</v>
      </c>
      <c r="B3134" s="136" t="str">
        <f t="shared" si="227"/>
        <v>3130:</v>
      </c>
      <c r="F3134" s="378">
        <f t="shared" si="224"/>
        <v>0</v>
      </c>
      <c r="G3134" s="378" t="str">
        <f t="shared" si="225"/>
        <v/>
      </c>
      <c r="H3134" s="337"/>
      <c r="J3134"/>
      <c r="K3134"/>
      <c r="L3134"/>
    </row>
    <row r="3135" spans="1:12">
      <c r="A3135" s="136">
        <f t="shared" si="226"/>
        <v>3131</v>
      </c>
      <c r="B3135" s="136" t="str">
        <f t="shared" si="227"/>
        <v>3131:</v>
      </c>
      <c r="F3135" s="378">
        <f t="shared" si="224"/>
        <v>0</v>
      </c>
      <c r="G3135" s="378" t="str">
        <f t="shared" si="225"/>
        <v/>
      </c>
      <c r="H3135" s="337"/>
      <c r="J3135"/>
      <c r="K3135"/>
      <c r="L3135"/>
    </row>
    <row r="3136" spans="1:12">
      <c r="A3136" s="136">
        <f t="shared" si="226"/>
        <v>3132</v>
      </c>
      <c r="B3136" s="136" t="str">
        <f t="shared" si="227"/>
        <v>3132:</v>
      </c>
      <c r="F3136" s="378">
        <f t="shared" si="224"/>
        <v>0</v>
      </c>
      <c r="G3136" s="378" t="str">
        <f t="shared" si="225"/>
        <v/>
      </c>
      <c r="H3136" s="337"/>
      <c r="J3136"/>
      <c r="K3136"/>
      <c r="L3136"/>
    </row>
    <row r="3137" spans="1:12">
      <c r="A3137" s="136">
        <f t="shared" si="226"/>
        <v>3133</v>
      </c>
      <c r="B3137" s="136" t="str">
        <f t="shared" si="227"/>
        <v>3133:</v>
      </c>
      <c r="F3137" s="378">
        <f t="shared" si="224"/>
        <v>0</v>
      </c>
      <c r="G3137" s="378" t="str">
        <f t="shared" si="225"/>
        <v/>
      </c>
      <c r="H3137" s="337"/>
      <c r="J3137"/>
      <c r="K3137"/>
      <c r="L3137"/>
    </row>
    <row r="3138" spans="1:12">
      <c r="A3138" s="136">
        <f t="shared" si="226"/>
        <v>3134</v>
      </c>
      <c r="B3138" s="136" t="str">
        <f t="shared" si="227"/>
        <v>3134:</v>
      </c>
      <c r="F3138" s="378">
        <f t="shared" si="224"/>
        <v>0</v>
      </c>
      <c r="G3138" s="378" t="str">
        <f t="shared" si="225"/>
        <v/>
      </c>
      <c r="H3138" s="337"/>
      <c r="J3138"/>
      <c r="K3138"/>
      <c r="L3138"/>
    </row>
    <row r="3139" spans="1:12">
      <c r="A3139" s="136">
        <f t="shared" si="226"/>
        <v>3135</v>
      </c>
      <c r="B3139" s="136" t="str">
        <f t="shared" si="227"/>
        <v>3135:</v>
      </c>
      <c r="F3139" s="378">
        <f t="shared" si="224"/>
        <v>0</v>
      </c>
      <c r="G3139" s="378" t="str">
        <f t="shared" si="225"/>
        <v/>
      </c>
      <c r="H3139" s="337"/>
      <c r="J3139"/>
      <c r="K3139"/>
      <c r="L3139"/>
    </row>
    <row r="3140" spans="1:12">
      <c r="A3140" s="136">
        <f t="shared" si="226"/>
        <v>3136</v>
      </c>
      <c r="B3140" s="136" t="str">
        <f t="shared" si="227"/>
        <v>3136:</v>
      </c>
      <c r="F3140" s="378">
        <f t="shared" si="224"/>
        <v>0</v>
      </c>
      <c r="G3140" s="378" t="str">
        <f t="shared" si="225"/>
        <v/>
      </c>
      <c r="H3140" s="337"/>
      <c r="J3140"/>
      <c r="K3140"/>
      <c r="L3140"/>
    </row>
    <row r="3141" spans="1:12">
      <c r="A3141" s="136">
        <f t="shared" si="226"/>
        <v>3137</v>
      </c>
      <c r="B3141" s="136" t="str">
        <f t="shared" si="227"/>
        <v>3137:</v>
      </c>
      <c r="F3141" s="378">
        <f t="shared" si="224"/>
        <v>0</v>
      </c>
      <c r="G3141" s="378" t="str">
        <f t="shared" si="225"/>
        <v/>
      </c>
      <c r="H3141" s="337"/>
      <c r="J3141"/>
      <c r="K3141"/>
      <c r="L3141"/>
    </row>
    <row r="3142" spans="1:12">
      <c r="A3142" s="136">
        <f t="shared" si="226"/>
        <v>3138</v>
      </c>
      <c r="B3142" s="136" t="str">
        <f t="shared" si="227"/>
        <v>3138:</v>
      </c>
      <c r="F3142" s="378">
        <f t="shared" si="224"/>
        <v>0</v>
      </c>
      <c r="G3142" s="378" t="str">
        <f t="shared" si="225"/>
        <v/>
      </c>
      <c r="H3142" s="337"/>
      <c r="J3142"/>
      <c r="K3142"/>
      <c r="L3142"/>
    </row>
    <row r="3143" spans="1:12">
      <c r="A3143" s="136">
        <f t="shared" si="226"/>
        <v>3139</v>
      </c>
      <c r="B3143" s="136" t="str">
        <f t="shared" si="227"/>
        <v>3139:</v>
      </c>
      <c r="F3143" s="378">
        <f t="shared" si="224"/>
        <v>0</v>
      </c>
      <c r="G3143" s="378" t="str">
        <f t="shared" si="225"/>
        <v/>
      </c>
      <c r="H3143" s="337"/>
      <c r="J3143"/>
      <c r="K3143"/>
      <c r="L3143"/>
    </row>
    <row r="3144" spans="1:12">
      <c r="A3144" s="136">
        <f t="shared" si="226"/>
        <v>3140</v>
      </c>
      <c r="B3144" s="136" t="str">
        <f t="shared" si="227"/>
        <v>3140:</v>
      </c>
      <c r="F3144" s="378">
        <f t="shared" si="224"/>
        <v>0</v>
      </c>
      <c r="G3144" s="378" t="str">
        <f t="shared" si="225"/>
        <v/>
      </c>
      <c r="H3144" s="337"/>
      <c r="J3144"/>
      <c r="K3144"/>
      <c r="L3144"/>
    </row>
    <row r="3145" spans="1:12">
      <c r="A3145" s="136">
        <f t="shared" si="226"/>
        <v>3141</v>
      </c>
      <c r="B3145" s="136" t="str">
        <f t="shared" si="227"/>
        <v>3141:</v>
      </c>
      <c r="F3145" s="378">
        <f t="shared" ref="F3145:F3208" si="228">IF(TRIM(E3145)="",0,IF(AgeAtDate=0,0,IF(E3145=0,0,IF(COUNTBLANK(E3145)=1,"",DATEDIF(E3145,AgeAtDate,"y")))))</f>
        <v>0</v>
      </c>
      <c r="G3145" s="378" t="str">
        <f t="shared" ref="G3145:G3208" si="229">IF(ISBLANK(E3145),"",IF(HSL_Format="Majors",IF(F3145 &lt; 9, "To Young", IF(F3145 &gt; 15, VLOOKUP(99,MajorsAGRev, 2,0),VLOOKUP(F3145,MajorsAGRev, 2,0))), IF(F3145 &lt; 9, "To Young", IF(F3145&gt;12, "To Old", VLOOKUP(F3145,PeanutsAGRev,2,0)))))</f>
        <v/>
      </c>
      <c r="H3145" s="337"/>
      <c r="J3145"/>
      <c r="K3145"/>
      <c r="L3145"/>
    </row>
    <row r="3146" spans="1:12">
      <c r="A3146" s="136">
        <f t="shared" si="226"/>
        <v>3142</v>
      </c>
      <c r="B3146" s="136" t="str">
        <f t="shared" si="227"/>
        <v>3142:</v>
      </c>
      <c r="F3146" s="378">
        <f t="shared" si="228"/>
        <v>0</v>
      </c>
      <c r="G3146" s="378" t="str">
        <f t="shared" si="229"/>
        <v/>
      </c>
      <c r="H3146" s="337"/>
      <c r="J3146"/>
      <c r="K3146"/>
      <c r="L3146"/>
    </row>
    <row r="3147" spans="1:12">
      <c r="A3147" s="136">
        <f t="shared" ref="A3147:A3210" si="230">A3146+1</f>
        <v>3143</v>
      </c>
      <c r="B3147" s="136" t="str">
        <f t="shared" si="227"/>
        <v>3143:</v>
      </c>
      <c r="F3147" s="378">
        <f t="shared" si="228"/>
        <v>0</v>
      </c>
      <c r="G3147" s="378" t="str">
        <f t="shared" si="229"/>
        <v/>
      </c>
      <c r="H3147" s="337"/>
      <c r="J3147"/>
      <c r="K3147"/>
      <c r="L3147"/>
    </row>
    <row r="3148" spans="1:12">
      <c r="A3148" s="136">
        <f t="shared" si="230"/>
        <v>3144</v>
      </c>
      <c r="B3148" s="136" t="str">
        <f t="shared" si="227"/>
        <v>3144:</v>
      </c>
      <c r="F3148" s="378">
        <f t="shared" si="228"/>
        <v>0</v>
      </c>
      <c r="G3148" s="378" t="str">
        <f t="shared" si="229"/>
        <v/>
      </c>
      <c r="H3148" s="337"/>
      <c r="J3148"/>
      <c r="K3148"/>
      <c r="L3148"/>
    </row>
    <row r="3149" spans="1:12">
      <c r="A3149" s="136">
        <f t="shared" si="230"/>
        <v>3145</v>
      </c>
      <c r="B3149" s="136" t="str">
        <f t="shared" si="227"/>
        <v>3145:</v>
      </c>
      <c r="F3149" s="378">
        <f t="shared" si="228"/>
        <v>0</v>
      </c>
      <c r="G3149" s="378" t="str">
        <f t="shared" si="229"/>
        <v/>
      </c>
      <c r="H3149" s="337"/>
      <c r="J3149"/>
      <c r="K3149"/>
      <c r="L3149"/>
    </row>
    <row r="3150" spans="1:12">
      <c r="A3150" s="136">
        <f t="shared" si="230"/>
        <v>3146</v>
      </c>
      <c r="B3150" s="136" t="str">
        <f t="shared" si="227"/>
        <v>3146:</v>
      </c>
      <c r="F3150" s="378">
        <f t="shared" si="228"/>
        <v>0</v>
      </c>
      <c r="G3150" s="378" t="str">
        <f t="shared" si="229"/>
        <v/>
      </c>
      <c r="H3150" s="337"/>
      <c r="J3150"/>
      <c r="K3150"/>
      <c r="L3150"/>
    </row>
    <row r="3151" spans="1:12">
      <c r="A3151" s="136">
        <f t="shared" si="230"/>
        <v>3147</v>
      </c>
      <c r="B3151" s="136" t="str">
        <f t="shared" si="227"/>
        <v>3147:</v>
      </c>
      <c r="F3151" s="378">
        <f t="shared" si="228"/>
        <v>0</v>
      </c>
      <c r="G3151" s="378" t="str">
        <f t="shared" si="229"/>
        <v/>
      </c>
      <c r="H3151" s="337"/>
      <c r="J3151"/>
      <c r="K3151"/>
      <c r="L3151"/>
    </row>
    <row r="3152" spans="1:12">
      <c r="A3152" s="136">
        <f t="shared" si="230"/>
        <v>3148</v>
      </c>
      <c r="B3152" s="136" t="str">
        <f t="shared" si="227"/>
        <v>3148:</v>
      </c>
      <c r="F3152" s="378">
        <f t="shared" si="228"/>
        <v>0</v>
      </c>
      <c r="G3152" s="378" t="str">
        <f t="shared" si="229"/>
        <v/>
      </c>
      <c r="H3152" s="337"/>
      <c r="J3152"/>
      <c r="K3152"/>
      <c r="L3152"/>
    </row>
    <row r="3153" spans="1:12">
      <c r="A3153" s="136">
        <f t="shared" si="230"/>
        <v>3149</v>
      </c>
      <c r="B3153" s="136" t="str">
        <f t="shared" si="227"/>
        <v>3149:</v>
      </c>
      <c r="F3153" s="378">
        <f t="shared" si="228"/>
        <v>0</v>
      </c>
      <c r="G3153" s="378" t="str">
        <f t="shared" si="229"/>
        <v/>
      </c>
      <c r="H3153" s="337"/>
      <c r="J3153"/>
      <c r="K3153"/>
      <c r="L3153"/>
    </row>
    <row r="3154" spans="1:12">
      <c r="A3154" s="136">
        <f t="shared" si="230"/>
        <v>3150</v>
      </c>
      <c r="B3154" s="136" t="str">
        <f t="shared" si="227"/>
        <v>3150:</v>
      </c>
      <c r="F3154" s="378">
        <f t="shared" si="228"/>
        <v>0</v>
      </c>
      <c r="G3154" s="378" t="str">
        <f t="shared" si="229"/>
        <v/>
      </c>
      <c r="H3154" s="337"/>
      <c r="J3154"/>
      <c r="K3154"/>
      <c r="L3154"/>
    </row>
    <row r="3155" spans="1:12">
      <c r="A3155" s="136">
        <f t="shared" si="230"/>
        <v>3151</v>
      </c>
      <c r="B3155" s="136" t="str">
        <f t="shared" si="227"/>
        <v>3151:</v>
      </c>
      <c r="F3155" s="378">
        <f t="shared" si="228"/>
        <v>0</v>
      </c>
      <c r="G3155" s="378" t="str">
        <f t="shared" si="229"/>
        <v/>
      </c>
      <c r="H3155" s="337"/>
      <c r="J3155"/>
      <c r="K3155"/>
      <c r="L3155"/>
    </row>
    <row r="3156" spans="1:12">
      <c r="A3156" s="136">
        <f t="shared" si="230"/>
        <v>3152</v>
      </c>
      <c r="B3156" s="136" t="str">
        <f t="shared" si="227"/>
        <v>3152:</v>
      </c>
      <c r="F3156" s="378">
        <f t="shared" si="228"/>
        <v>0</v>
      </c>
      <c r="G3156" s="378" t="str">
        <f t="shared" si="229"/>
        <v/>
      </c>
      <c r="H3156" s="337"/>
      <c r="J3156"/>
      <c r="K3156"/>
      <c r="L3156"/>
    </row>
    <row r="3157" spans="1:12">
      <c r="A3157" s="136">
        <f t="shared" si="230"/>
        <v>3153</v>
      </c>
      <c r="B3157" s="136" t="str">
        <f t="shared" si="227"/>
        <v>3153:</v>
      </c>
      <c r="F3157" s="378">
        <f t="shared" si="228"/>
        <v>0</v>
      </c>
      <c r="G3157" s="378" t="str">
        <f t="shared" si="229"/>
        <v/>
      </c>
      <c r="H3157" s="337"/>
      <c r="J3157"/>
      <c r="K3157"/>
      <c r="L3157"/>
    </row>
    <row r="3158" spans="1:12">
      <c r="A3158" s="136">
        <f t="shared" si="230"/>
        <v>3154</v>
      </c>
      <c r="B3158" s="136" t="str">
        <f t="shared" si="227"/>
        <v>3154:</v>
      </c>
      <c r="F3158" s="378">
        <f t="shared" si="228"/>
        <v>0</v>
      </c>
      <c r="G3158" s="378" t="str">
        <f t="shared" si="229"/>
        <v/>
      </c>
      <c r="H3158" s="337"/>
      <c r="J3158"/>
      <c r="K3158"/>
      <c r="L3158"/>
    </row>
    <row r="3159" spans="1:12">
      <c r="A3159" s="136">
        <f t="shared" si="230"/>
        <v>3155</v>
      </c>
      <c r="B3159" s="136" t="str">
        <f t="shared" si="227"/>
        <v>3155:</v>
      </c>
      <c r="F3159" s="378">
        <f t="shared" si="228"/>
        <v>0</v>
      </c>
      <c r="G3159" s="378" t="str">
        <f t="shared" si="229"/>
        <v/>
      </c>
      <c r="H3159" s="337"/>
      <c r="J3159"/>
      <c r="K3159"/>
      <c r="L3159"/>
    </row>
    <row r="3160" spans="1:12">
      <c r="A3160" s="136">
        <f t="shared" si="230"/>
        <v>3156</v>
      </c>
      <c r="B3160" s="136" t="str">
        <f t="shared" si="227"/>
        <v>3156:</v>
      </c>
      <c r="F3160" s="378">
        <f t="shared" si="228"/>
        <v>0</v>
      </c>
      <c r="G3160" s="378" t="str">
        <f t="shared" si="229"/>
        <v/>
      </c>
      <c r="H3160" s="337"/>
      <c r="J3160"/>
      <c r="K3160"/>
      <c r="L3160"/>
    </row>
    <row r="3161" spans="1:12">
      <c r="A3161" s="136">
        <f t="shared" si="230"/>
        <v>3157</v>
      </c>
      <c r="B3161" s="136" t="str">
        <f t="shared" si="227"/>
        <v>3157:</v>
      </c>
      <c r="F3161" s="378">
        <f t="shared" si="228"/>
        <v>0</v>
      </c>
      <c r="G3161" s="378" t="str">
        <f t="shared" si="229"/>
        <v/>
      </c>
      <c r="H3161" s="337"/>
      <c r="J3161"/>
      <c r="K3161"/>
      <c r="L3161"/>
    </row>
    <row r="3162" spans="1:12">
      <c r="A3162" s="136">
        <f t="shared" si="230"/>
        <v>3158</v>
      </c>
      <c r="B3162" s="136" t="str">
        <f t="shared" si="227"/>
        <v>3158:</v>
      </c>
      <c r="F3162" s="378">
        <f t="shared" si="228"/>
        <v>0</v>
      </c>
      <c r="G3162" s="378" t="str">
        <f t="shared" si="229"/>
        <v/>
      </c>
      <c r="H3162" s="337"/>
      <c r="J3162"/>
      <c r="K3162"/>
      <c r="L3162"/>
    </row>
    <row r="3163" spans="1:12">
      <c r="A3163" s="136">
        <f t="shared" si="230"/>
        <v>3159</v>
      </c>
      <c r="B3163" s="136" t="str">
        <f t="shared" si="227"/>
        <v>3159:</v>
      </c>
      <c r="F3163" s="378">
        <f t="shared" si="228"/>
        <v>0</v>
      </c>
      <c r="G3163" s="378" t="str">
        <f t="shared" si="229"/>
        <v/>
      </c>
      <c r="H3163" s="337"/>
      <c r="J3163"/>
      <c r="K3163"/>
      <c r="L3163"/>
    </row>
    <row r="3164" spans="1:12">
      <c r="A3164" s="136">
        <f t="shared" si="230"/>
        <v>3160</v>
      </c>
      <c r="B3164" s="136" t="str">
        <f t="shared" si="227"/>
        <v>3160:</v>
      </c>
      <c r="F3164" s="378">
        <f t="shared" si="228"/>
        <v>0</v>
      </c>
      <c r="G3164" s="378" t="str">
        <f t="shared" si="229"/>
        <v/>
      </c>
      <c r="H3164" s="337"/>
      <c r="J3164"/>
      <c r="K3164"/>
      <c r="L3164"/>
    </row>
    <row r="3165" spans="1:12">
      <c r="A3165" s="136">
        <f t="shared" si="230"/>
        <v>3161</v>
      </c>
      <c r="B3165" s="136" t="str">
        <f t="shared" si="227"/>
        <v>3161:</v>
      </c>
      <c r="F3165" s="378">
        <f t="shared" si="228"/>
        <v>0</v>
      </c>
      <c r="G3165" s="378" t="str">
        <f t="shared" si="229"/>
        <v/>
      </c>
      <c r="H3165" s="337"/>
      <c r="J3165"/>
      <c r="K3165"/>
      <c r="L3165"/>
    </row>
    <row r="3166" spans="1:12">
      <c r="A3166" s="136">
        <f t="shared" si="230"/>
        <v>3162</v>
      </c>
      <c r="B3166" s="136" t="str">
        <f t="shared" si="227"/>
        <v>3162:</v>
      </c>
      <c r="F3166" s="378">
        <f t="shared" si="228"/>
        <v>0</v>
      </c>
      <c r="G3166" s="378" t="str">
        <f t="shared" si="229"/>
        <v/>
      </c>
      <c r="H3166" s="337"/>
      <c r="J3166"/>
      <c r="K3166"/>
      <c r="L3166"/>
    </row>
    <row r="3167" spans="1:12">
      <c r="A3167" s="136">
        <f t="shared" si="230"/>
        <v>3163</v>
      </c>
      <c r="B3167" s="136" t="str">
        <f t="shared" si="227"/>
        <v>3163:</v>
      </c>
      <c r="F3167" s="378">
        <f t="shared" si="228"/>
        <v>0</v>
      </c>
      <c r="G3167" s="378" t="str">
        <f t="shared" si="229"/>
        <v/>
      </c>
      <c r="H3167" s="337"/>
      <c r="J3167"/>
      <c r="K3167"/>
      <c r="L3167"/>
    </row>
    <row r="3168" spans="1:12">
      <c r="A3168" s="136">
        <f t="shared" si="230"/>
        <v>3164</v>
      </c>
      <c r="B3168" s="136" t="str">
        <f t="shared" si="227"/>
        <v>3164:</v>
      </c>
      <c r="F3168" s="378">
        <f t="shared" si="228"/>
        <v>0</v>
      </c>
      <c r="G3168" s="378" t="str">
        <f t="shared" si="229"/>
        <v/>
      </c>
      <c r="H3168" s="337"/>
      <c r="J3168"/>
      <c r="K3168"/>
      <c r="L3168"/>
    </row>
    <row r="3169" spans="1:12">
      <c r="A3169" s="136">
        <f t="shared" si="230"/>
        <v>3165</v>
      </c>
      <c r="B3169" s="136" t="str">
        <f t="shared" si="227"/>
        <v>3165:</v>
      </c>
      <c r="F3169" s="378">
        <f t="shared" si="228"/>
        <v>0</v>
      </c>
      <c r="G3169" s="378" t="str">
        <f t="shared" si="229"/>
        <v/>
      </c>
      <c r="H3169" s="337"/>
      <c r="J3169"/>
      <c r="K3169"/>
      <c r="L3169"/>
    </row>
    <row r="3170" spans="1:12">
      <c r="A3170" s="136">
        <f t="shared" si="230"/>
        <v>3166</v>
      </c>
      <c r="B3170" s="136" t="str">
        <f t="shared" si="227"/>
        <v>3166:</v>
      </c>
      <c r="F3170" s="378">
        <f t="shared" si="228"/>
        <v>0</v>
      </c>
      <c r="G3170" s="378" t="str">
        <f t="shared" si="229"/>
        <v/>
      </c>
      <c r="H3170" s="337"/>
      <c r="J3170"/>
      <c r="K3170"/>
      <c r="L3170"/>
    </row>
    <row r="3171" spans="1:12">
      <c r="A3171" s="136">
        <f t="shared" si="230"/>
        <v>3167</v>
      </c>
      <c r="B3171" s="136" t="str">
        <f t="shared" si="227"/>
        <v>3167:</v>
      </c>
      <c r="F3171" s="378">
        <f t="shared" si="228"/>
        <v>0</v>
      </c>
      <c r="G3171" s="378" t="str">
        <f t="shared" si="229"/>
        <v/>
      </c>
      <c r="H3171" s="337"/>
      <c r="J3171"/>
      <c r="K3171"/>
      <c r="L3171"/>
    </row>
    <row r="3172" spans="1:12">
      <c r="A3172" s="136">
        <f t="shared" si="230"/>
        <v>3168</v>
      </c>
      <c r="B3172" s="136" t="str">
        <f t="shared" si="227"/>
        <v>3168:</v>
      </c>
      <c r="F3172" s="378">
        <f t="shared" si="228"/>
        <v>0</v>
      </c>
      <c r="G3172" s="378" t="str">
        <f t="shared" si="229"/>
        <v/>
      </c>
      <c r="H3172" s="337"/>
      <c r="J3172"/>
      <c r="K3172"/>
      <c r="L3172"/>
    </row>
    <row r="3173" spans="1:12">
      <c r="A3173" s="136">
        <f t="shared" si="230"/>
        <v>3169</v>
      </c>
      <c r="B3173" s="136" t="str">
        <f t="shared" si="227"/>
        <v>3169:</v>
      </c>
      <c r="F3173" s="378">
        <f t="shared" si="228"/>
        <v>0</v>
      </c>
      <c r="G3173" s="378" t="str">
        <f t="shared" si="229"/>
        <v/>
      </c>
      <c r="H3173" s="337"/>
      <c r="J3173"/>
      <c r="K3173"/>
      <c r="L3173"/>
    </row>
    <row r="3174" spans="1:12">
      <c r="A3174" s="136">
        <f t="shared" si="230"/>
        <v>3170</v>
      </c>
      <c r="B3174" s="136" t="str">
        <f t="shared" si="227"/>
        <v>3170:</v>
      </c>
      <c r="F3174" s="378">
        <f t="shared" si="228"/>
        <v>0</v>
      </c>
      <c r="G3174" s="378" t="str">
        <f t="shared" si="229"/>
        <v/>
      </c>
      <c r="H3174" s="337"/>
      <c r="J3174"/>
      <c r="K3174"/>
      <c r="L3174"/>
    </row>
    <row r="3175" spans="1:12">
      <c r="A3175" s="136">
        <f t="shared" si="230"/>
        <v>3171</v>
      </c>
      <c r="B3175" s="136" t="str">
        <f t="shared" si="227"/>
        <v>3171:</v>
      </c>
      <c r="F3175" s="378">
        <f t="shared" si="228"/>
        <v>0</v>
      </c>
      <c r="G3175" s="378" t="str">
        <f t="shared" si="229"/>
        <v/>
      </c>
      <c r="H3175" s="337"/>
      <c r="J3175"/>
      <c r="K3175"/>
      <c r="L3175"/>
    </row>
    <row r="3176" spans="1:12">
      <c r="A3176" s="136">
        <f t="shared" si="230"/>
        <v>3172</v>
      </c>
      <c r="B3176" s="136" t="str">
        <f t="shared" si="227"/>
        <v>3172:</v>
      </c>
      <c r="F3176" s="378">
        <f t="shared" si="228"/>
        <v>0</v>
      </c>
      <c r="G3176" s="378" t="str">
        <f t="shared" si="229"/>
        <v/>
      </c>
      <c r="H3176" s="337"/>
      <c r="J3176"/>
      <c r="K3176"/>
      <c r="L3176"/>
    </row>
    <row r="3177" spans="1:12">
      <c r="A3177" s="136">
        <f t="shared" si="230"/>
        <v>3173</v>
      </c>
      <c r="B3177" s="136" t="str">
        <f t="shared" si="227"/>
        <v>3173:</v>
      </c>
      <c r="F3177" s="378">
        <f t="shared" si="228"/>
        <v>0</v>
      </c>
      <c r="G3177" s="378" t="str">
        <f t="shared" si="229"/>
        <v/>
      </c>
      <c r="H3177" s="337"/>
      <c r="J3177"/>
      <c r="K3177"/>
      <c r="L3177"/>
    </row>
    <row r="3178" spans="1:12">
      <c r="A3178" s="136">
        <f t="shared" si="230"/>
        <v>3174</v>
      </c>
      <c r="B3178" s="136" t="str">
        <f t="shared" si="227"/>
        <v>3174:</v>
      </c>
      <c r="F3178" s="378">
        <f t="shared" si="228"/>
        <v>0</v>
      </c>
      <c r="G3178" s="378" t="str">
        <f t="shared" si="229"/>
        <v/>
      </c>
      <c r="H3178" s="337"/>
      <c r="J3178"/>
      <c r="K3178"/>
      <c r="L3178"/>
    </row>
    <row r="3179" spans="1:12">
      <c r="A3179" s="136">
        <f t="shared" si="230"/>
        <v>3175</v>
      </c>
      <c r="B3179" s="136" t="str">
        <f t="shared" si="227"/>
        <v>3175:</v>
      </c>
      <c r="F3179" s="378">
        <f t="shared" si="228"/>
        <v>0</v>
      </c>
      <c r="G3179" s="378" t="str">
        <f t="shared" si="229"/>
        <v/>
      </c>
      <c r="H3179" s="337"/>
      <c r="J3179"/>
      <c r="K3179"/>
      <c r="L3179"/>
    </row>
    <row r="3180" spans="1:12">
      <c r="A3180" s="136">
        <f t="shared" si="230"/>
        <v>3176</v>
      </c>
      <c r="B3180" s="136" t="str">
        <f t="shared" si="227"/>
        <v>3176:</v>
      </c>
      <c r="F3180" s="378">
        <f t="shared" si="228"/>
        <v>0</v>
      </c>
      <c r="G3180" s="378" t="str">
        <f t="shared" si="229"/>
        <v/>
      </c>
      <c r="H3180" s="337"/>
      <c r="J3180"/>
      <c r="K3180"/>
      <c r="L3180"/>
    </row>
    <row r="3181" spans="1:12">
      <c r="A3181" s="136">
        <f t="shared" si="230"/>
        <v>3177</v>
      </c>
      <c r="B3181" s="136" t="str">
        <f t="shared" si="227"/>
        <v>3177:</v>
      </c>
      <c r="F3181" s="378">
        <f t="shared" si="228"/>
        <v>0</v>
      </c>
      <c r="G3181" s="378" t="str">
        <f t="shared" si="229"/>
        <v/>
      </c>
      <c r="H3181" s="337"/>
      <c r="J3181"/>
      <c r="K3181"/>
      <c r="L3181"/>
    </row>
    <row r="3182" spans="1:12">
      <c r="A3182" s="136">
        <f t="shared" si="230"/>
        <v>3178</v>
      </c>
      <c r="B3182" s="136" t="str">
        <f t="shared" si="227"/>
        <v>3178:</v>
      </c>
      <c r="F3182" s="378">
        <f t="shared" si="228"/>
        <v>0</v>
      </c>
      <c r="G3182" s="378" t="str">
        <f t="shared" si="229"/>
        <v/>
      </c>
      <c r="H3182" s="337"/>
      <c r="J3182"/>
      <c r="K3182"/>
      <c r="L3182"/>
    </row>
    <row r="3183" spans="1:12">
      <c r="A3183" s="136">
        <f t="shared" si="230"/>
        <v>3179</v>
      </c>
      <c r="B3183" s="136" t="str">
        <f t="shared" si="227"/>
        <v>3179:</v>
      </c>
      <c r="F3183" s="378">
        <f t="shared" si="228"/>
        <v>0</v>
      </c>
      <c r="G3183" s="378" t="str">
        <f t="shared" si="229"/>
        <v/>
      </c>
      <c r="H3183" s="337"/>
      <c r="J3183"/>
      <c r="K3183"/>
      <c r="L3183"/>
    </row>
    <row r="3184" spans="1:12">
      <c r="A3184" s="136">
        <f t="shared" si="230"/>
        <v>3180</v>
      </c>
      <c r="B3184" s="136" t="str">
        <f t="shared" si="227"/>
        <v>3180:</v>
      </c>
      <c r="F3184" s="378">
        <f t="shared" si="228"/>
        <v>0</v>
      </c>
      <c r="G3184" s="378" t="str">
        <f t="shared" si="229"/>
        <v/>
      </c>
      <c r="H3184" s="337"/>
      <c r="J3184"/>
      <c r="K3184"/>
      <c r="L3184"/>
    </row>
    <row r="3185" spans="1:12">
      <c r="A3185" s="136">
        <f t="shared" si="230"/>
        <v>3181</v>
      </c>
      <c r="B3185" s="136" t="str">
        <f t="shared" si="227"/>
        <v>3181:</v>
      </c>
      <c r="F3185" s="378">
        <f t="shared" si="228"/>
        <v>0</v>
      </c>
      <c r="G3185" s="378" t="str">
        <f t="shared" si="229"/>
        <v/>
      </c>
      <c r="H3185" s="337"/>
      <c r="J3185"/>
      <c r="K3185"/>
      <c r="L3185"/>
    </row>
    <row r="3186" spans="1:12">
      <c r="A3186" s="136">
        <f t="shared" si="230"/>
        <v>3182</v>
      </c>
      <c r="B3186" s="136" t="str">
        <f t="shared" si="227"/>
        <v>3182:</v>
      </c>
      <c r="F3186" s="378">
        <f t="shared" si="228"/>
        <v>0</v>
      </c>
      <c r="G3186" s="378" t="str">
        <f t="shared" si="229"/>
        <v/>
      </c>
      <c r="H3186" s="337"/>
      <c r="J3186"/>
      <c r="K3186"/>
      <c r="L3186"/>
    </row>
    <row r="3187" spans="1:12">
      <c r="A3187" s="136">
        <f t="shared" si="230"/>
        <v>3183</v>
      </c>
      <c r="B3187" s="136" t="str">
        <f t="shared" si="227"/>
        <v>3183:</v>
      </c>
      <c r="F3187" s="378">
        <f t="shared" si="228"/>
        <v>0</v>
      </c>
      <c r="G3187" s="378" t="str">
        <f t="shared" si="229"/>
        <v/>
      </c>
      <c r="H3187" s="337"/>
      <c r="J3187"/>
      <c r="K3187"/>
      <c r="L3187"/>
    </row>
    <row r="3188" spans="1:12">
      <c r="A3188" s="136">
        <f t="shared" si="230"/>
        <v>3184</v>
      </c>
      <c r="B3188" s="136" t="str">
        <f t="shared" si="227"/>
        <v>3184:</v>
      </c>
      <c r="F3188" s="378">
        <f t="shared" si="228"/>
        <v>0</v>
      </c>
      <c r="G3188" s="378" t="str">
        <f t="shared" si="229"/>
        <v/>
      </c>
      <c r="H3188" s="337"/>
      <c r="J3188"/>
      <c r="K3188"/>
      <c r="L3188"/>
    </row>
    <row r="3189" spans="1:12">
      <c r="A3189" s="136">
        <f t="shared" si="230"/>
        <v>3185</v>
      </c>
      <c r="B3189" s="136" t="str">
        <f t="shared" si="227"/>
        <v>3185:</v>
      </c>
      <c r="F3189" s="378">
        <f t="shared" si="228"/>
        <v>0</v>
      </c>
      <c r="G3189" s="378" t="str">
        <f t="shared" si="229"/>
        <v/>
      </c>
      <c r="H3189" s="337"/>
      <c r="J3189"/>
      <c r="K3189"/>
      <c r="L3189"/>
    </row>
    <row r="3190" spans="1:12">
      <c r="A3190" s="136">
        <f t="shared" si="230"/>
        <v>3186</v>
      </c>
      <c r="B3190" s="136" t="str">
        <f t="shared" si="227"/>
        <v>3186:</v>
      </c>
      <c r="F3190" s="378">
        <f t="shared" si="228"/>
        <v>0</v>
      </c>
      <c r="G3190" s="378" t="str">
        <f t="shared" si="229"/>
        <v/>
      </c>
      <c r="H3190" s="337"/>
      <c r="J3190"/>
      <c r="K3190"/>
      <c r="L3190"/>
    </row>
    <row r="3191" spans="1:12">
      <c r="A3191" s="136">
        <f t="shared" si="230"/>
        <v>3187</v>
      </c>
      <c r="B3191" s="136" t="str">
        <f t="shared" si="227"/>
        <v>3187:</v>
      </c>
      <c r="F3191" s="378">
        <f t="shared" si="228"/>
        <v>0</v>
      </c>
      <c r="G3191" s="378" t="str">
        <f t="shared" si="229"/>
        <v/>
      </c>
      <c r="H3191" s="337"/>
      <c r="J3191"/>
      <c r="K3191"/>
      <c r="L3191"/>
    </row>
    <row r="3192" spans="1:12">
      <c r="A3192" s="136">
        <f t="shared" si="230"/>
        <v>3188</v>
      </c>
      <c r="B3192" s="136" t="str">
        <f t="shared" si="227"/>
        <v>3188:</v>
      </c>
      <c r="F3192" s="378">
        <f t="shared" si="228"/>
        <v>0</v>
      </c>
      <c r="G3192" s="378" t="str">
        <f t="shared" si="229"/>
        <v/>
      </c>
      <c r="H3192" s="337"/>
      <c r="J3192"/>
      <c r="K3192"/>
      <c r="L3192"/>
    </row>
    <row r="3193" spans="1:12">
      <c r="A3193" s="136">
        <f t="shared" si="230"/>
        <v>3189</v>
      </c>
      <c r="B3193" s="136" t="str">
        <f t="shared" si="227"/>
        <v>3189:</v>
      </c>
      <c r="F3193" s="378">
        <f t="shared" si="228"/>
        <v>0</v>
      </c>
      <c r="G3193" s="378" t="str">
        <f t="shared" si="229"/>
        <v/>
      </c>
      <c r="H3193" s="337"/>
      <c r="J3193"/>
      <c r="K3193"/>
      <c r="L3193"/>
    </row>
    <row r="3194" spans="1:12">
      <c r="A3194" s="136">
        <f t="shared" si="230"/>
        <v>3190</v>
      </c>
      <c r="B3194" s="136" t="str">
        <f t="shared" si="227"/>
        <v>3190:</v>
      </c>
      <c r="F3194" s="378">
        <f t="shared" si="228"/>
        <v>0</v>
      </c>
      <c r="G3194" s="378" t="str">
        <f t="shared" si="229"/>
        <v/>
      </c>
      <c r="H3194" s="337"/>
      <c r="J3194"/>
      <c r="K3194"/>
      <c r="L3194"/>
    </row>
    <row r="3195" spans="1:12">
      <c r="A3195" s="136">
        <f t="shared" si="230"/>
        <v>3191</v>
      </c>
      <c r="B3195" s="136" t="str">
        <f t="shared" si="227"/>
        <v>3191:</v>
      </c>
      <c r="F3195" s="378">
        <f t="shared" si="228"/>
        <v>0</v>
      </c>
      <c r="G3195" s="378" t="str">
        <f t="shared" si="229"/>
        <v/>
      </c>
      <c r="H3195" s="337"/>
      <c r="J3195"/>
      <c r="K3195"/>
      <c r="L3195"/>
    </row>
    <row r="3196" spans="1:12">
      <c r="A3196" s="136">
        <f t="shared" si="230"/>
        <v>3192</v>
      </c>
      <c r="B3196" s="136" t="str">
        <f t="shared" ref="B3196:B3259" si="231">TEXT(A3196, "#0") &amp; ":" &amp; TRIM(H3196)</f>
        <v>3192:</v>
      </c>
      <c r="F3196" s="378">
        <f t="shared" si="228"/>
        <v>0</v>
      </c>
      <c r="G3196" s="378" t="str">
        <f t="shared" si="229"/>
        <v/>
      </c>
      <c r="H3196" s="337"/>
      <c r="J3196"/>
      <c r="K3196"/>
      <c r="L3196"/>
    </row>
    <row r="3197" spans="1:12">
      <c r="A3197" s="136">
        <f t="shared" si="230"/>
        <v>3193</v>
      </c>
      <c r="B3197" s="136" t="str">
        <f t="shared" si="231"/>
        <v>3193:</v>
      </c>
      <c r="F3197" s="378">
        <f t="shared" si="228"/>
        <v>0</v>
      </c>
      <c r="G3197" s="378" t="str">
        <f t="shared" si="229"/>
        <v/>
      </c>
      <c r="H3197" s="337"/>
      <c r="J3197"/>
      <c r="K3197"/>
      <c r="L3197"/>
    </row>
    <row r="3198" spans="1:12">
      <c r="A3198" s="136">
        <f t="shared" si="230"/>
        <v>3194</v>
      </c>
      <c r="B3198" s="136" t="str">
        <f t="shared" si="231"/>
        <v>3194:</v>
      </c>
      <c r="F3198" s="378">
        <f t="shared" si="228"/>
        <v>0</v>
      </c>
      <c r="G3198" s="378" t="str">
        <f t="shared" si="229"/>
        <v/>
      </c>
      <c r="H3198" s="337"/>
      <c r="J3198"/>
      <c r="K3198"/>
      <c r="L3198"/>
    </row>
    <row r="3199" spans="1:12">
      <c r="A3199" s="136">
        <f t="shared" si="230"/>
        <v>3195</v>
      </c>
      <c r="B3199" s="136" t="str">
        <f t="shared" si="231"/>
        <v>3195:</v>
      </c>
      <c r="F3199" s="378">
        <f t="shared" si="228"/>
        <v>0</v>
      </c>
      <c r="G3199" s="378" t="str">
        <f t="shared" si="229"/>
        <v/>
      </c>
      <c r="H3199" s="337"/>
      <c r="J3199"/>
      <c r="K3199"/>
      <c r="L3199"/>
    </row>
    <row r="3200" spans="1:12">
      <c r="A3200" s="136">
        <f t="shared" si="230"/>
        <v>3196</v>
      </c>
      <c r="B3200" s="136" t="str">
        <f t="shared" si="231"/>
        <v>3196:</v>
      </c>
      <c r="F3200" s="378">
        <f t="shared" si="228"/>
        <v>0</v>
      </c>
      <c r="G3200" s="378" t="str">
        <f t="shared" si="229"/>
        <v/>
      </c>
      <c r="H3200" s="337"/>
      <c r="J3200"/>
      <c r="K3200"/>
      <c r="L3200"/>
    </row>
    <row r="3201" spans="1:12">
      <c r="A3201" s="136">
        <f t="shared" si="230"/>
        <v>3197</v>
      </c>
      <c r="B3201" s="136" t="str">
        <f t="shared" si="231"/>
        <v>3197:</v>
      </c>
      <c r="F3201" s="378">
        <f t="shared" si="228"/>
        <v>0</v>
      </c>
      <c r="G3201" s="378" t="str">
        <f t="shared" si="229"/>
        <v/>
      </c>
      <c r="H3201" s="337"/>
      <c r="J3201"/>
      <c r="K3201"/>
      <c r="L3201"/>
    </row>
    <row r="3202" spans="1:12">
      <c r="A3202" s="136">
        <f t="shared" si="230"/>
        <v>3198</v>
      </c>
      <c r="B3202" s="136" t="str">
        <f t="shared" si="231"/>
        <v>3198:</v>
      </c>
      <c r="F3202" s="378">
        <f t="shared" si="228"/>
        <v>0</v>
      </c>
      <c r="G3202" s="378" t="str">
        <f t="shared" si="229"/>
        <v/>
      </c>
      <c r="H3202" s="337"/>
      <c r="J3202"/>
      <c r="K3202"/>
      <c r="L3202"/>
    </row>
    <row r="3203" spans="1:12">
      <c r="A3203" s="136">
        <f t="shared" si="230"/>
        <v>3199</v>
      </c>
      <c r="B3203" s="136" t="str">
        <f t="shared" si="231"/>
        <v>3199:</v>
      </c>
      <c r="F3203" s="378">
        <f t="shared" si="228"/>
        <v>0</v>
      </c>
      <c r="G3203" s="378" t="str">
        <f t="shared" si="229"/>
        <v/>
      </c>
      <c r="H3203" s="337"/>
      <c r="J3203"/>
      <c r="K3203"/>
      <c r="L3203"/>
    </row>
    <row r="3204" spans="1:12">
      <c r="A3204" s="136">
        <f t="shared" si="230"/>
        <v>3200</v>
      </c>
      <c r="B3204" s="136" t="str">
        <f t="shared" si="231"/>
        <v>3200:</v>
      </c>
      <c r="F3204" s="378">
        <f t="shared" si="228"/>
        <v>0</v>
      </c>
      <c r="G3204" s="378" t="str">
        <f t="shared" si="229"/>
        <v/>
      </c>
      <c r="H3204" s="337"/>
      <c r="J3204"/>
      <c r="K3204"/>
      <c r="L3204"/>
    </row>
    <row r="3205" spans="1:12">
      <c r="A3205" s="136">
        <f t="shared" si="230"/>
        <v>3201</v>
      </c>
      <c r="B3205" s="136" t="str">
        <f t="shared" si="231"/>
        <v>3201:</v>
      </c>
      <c r="F3205" s="378">
        <f t="shared" si="228"/>
        <v>0</v>
      </c>
      <c r="G3205" s="378" t="str">
        <f t="shared" si="229"/>
        <v/>
      </c>
      <c r="H3205" s="337"/>
      <c r="J3205"/>
      <c r="K3205"/>
      <c r="L3205"/>
    </row>
    <row r="3206" spans="1:12">
      <c r="A3206" s="136">
        <f t="shared" si="230"/>
        <v>3202</v>
      </c>
      <c r="B3206" s="136" t="str">
        <f t="shared" si="231"/>
        <v>3202:</v>
      </c>
      <c r="F3206" s="378">
        <f t="shared" si="228"/>
        <v>0</v>
      </c>
      <c r="G3206" s="378" t="str">
        <f t="shared" si="229"/>
        <v/>
      </c>
      <c r="H3206" s="337"/>
      <c r="J3206"/>
      <c r="K3206"/>
      <c r="L3206"/>
    </row>
    <row r="3207" spans="1:12">
      <c r="A3207" s="136">
        <f t="shared" si="230"/>
        <v>3203</v>
      </c>
      <c r="B3207" s="136" t="str">
        <f t="shared" si="231"/>
        <v>3203:</v>
      </c>
      <c r="F3207" s="378">
        <f t="shared" si="228"/>
        <v>0</v>
      </c>
      <c r="G3207" s="378" t="str">
        <f t="shared" si="229"/>
        <v/>
      </c>
      <c r="H3207" s="337"/>
      <c r="J3207"/>
      <c r="K3207"/>
      <c r="L3207"/>
    </row>
    <row r="3208" spans="1:12">
      <c r="A3208" s="136">
        <f t="shared" si="230"/>
        <v>3204</v>
      </c>
      <c r="B3208" s="136" t="str">
        <f t="shared" si="231"/>
        <v>3204:</v>
      </c>
      <c r="F3208" s="378">
        <f t="shared" si="228"/>
        <v>0</v>
      </c>
      <c r="G3208" s="378" t="str">
        <f t="shared" si="229"/>
        <v/>
      </c>
      <c r="H3208" s="337"/>
      <c r="J3208"/>
      <c r="K3208"/>
      <c r="L3208"/>
    </row>
    <row r="3209" spans="1:12">
      <c r="A3209" s="136">
        <f t="shared" si="230"/>
        <v>3205</v>
      </c>
      <c r="B3209" s="136" t="str">
        <f t="shared" si="231"/>
        <v>3205:</v>
      </c>
      <c r="F3209" s="378">
        <f t="shared" ref="F3209:F3272" si="232">IF(TRIM(E3209)="",0,IF(AgeAtDate=0,0,IF(E3209=0,0,IF(COUNTBLANK(E3209)=1,"",DATEDIF(E3209,AgeAtDate,"y")))))</f>
        <v>0</v>
      </c>
      <c r="G3209" s="378" t="str">
        <f t="shared" ref="G3209:G3272" si="233">IF(ISBLANK(E3209),"",IF(HSL_Format="Majors",IF(F3209 &lt; 9, "To Young", IF(F3209 &gt; 15, VLOOKUP(99,MajorsAGRev, 2,0),VLOOKUP(F3209,MajorsAGRev, 2,0))), IF(F3209 &lt; 9, "To Young", IF(F3209&gt;12, "To Old", VLOOKUP(F3209,PeanutsAGRev,2,0)))))</f>
        <v/>
      </c>
      <c r="H3209" s="337"/>
      <c r="J3209"/>
      <c r="K3209"/>
      <c r="L3209"/>
    </row>
    <row r="3210" spans="1:12">
      <c r="A3210" s="136">
        <f t="shared" si="230"/>
        <v>3206</v>
      </c>
      <c r="B3210" s="136" t="str">
        <f t="shared" si="231"/>
        <v>3206:</v>
      </c>
      <c r="F3210" s="378">
        <f t="shared" si="232"/>
        <v>0</v>
      </c>
      <c r="G3210" s="378" t="str">
        <f t="shared" si="233"/>
        <v/>
      </c>
      <c r="H3210" s="337"/>
      <c r="J3210"/>
      <c r="K3210"/>
      <c r="L3210"/>
    </row>
    <row r="3211" spans="1:12">
      <c r="A3211" s="136">
        <f t="shared" ref="A3211:A3274" si="234">A3210+1</f>
        <v>3207</v>
      </c>
      <c r="B3211" s="136" t="str">
        <f t="shared" si="231"/>
        <v>3207:</v>
      </c>
      <c r="F3211" s="378">
        <f t="shared" si="232"/>
        <v>0</v>
      </c>
      <c r="G3211" s="378" t="str">
        <f t="shared" si="233"/>
        <v/>
      </c>
      <c r="H3211" s="337"/>
      <c r="J3211"/>
      <c r="K3211"/>
      <c r="L3211"/>
    </row>
    <row r="3212" spans="1:12">
      <c r="A3212" s="136">
        <f t="shared" si="234"/>
        <v>3208</v>
      </c>
      <c r="B3212" s="136" t="str">
        <f t="shared" si="231"/>
        <v>3208:</v>
      </c>
      <c r="F3212" s="378">
        <f t="shared" si="232"/>
        <v>0</v>
      </c>
      <c r="G3212" s="378" t="str">
        <f t="shared" si="233"/>
        <v/>
      </c>
      <c r="H3212" s="337"/>
      <c r="J3212"/>
      <c r="K3212"/>
      <c r="L3212"/>
    </row>
    <row r="3213" spans="1:12">
      <c r="A3213" s="136">
        <f t="shared" si="234"/>
        <v>3209</v>
      </c>
      <c r="B3213" s="136" t="str">
        <f t="shared" si="231"/>
        <v>3209:</v>
      </c>
      <c r="F3213" s="378">
        <f t="shared" si="232"/>
        <v>0</v>
      </c>
      <c r="G3213" s="378" t="str">
        <f t="shared" si="233"/>
        <v/>
      </c>
      <c r="H3213" s="337"/>
      <c r="J3213"/>
      <c r="K3213"/>
      <c r="L3213"/>
    </row>
    <row r="3214" spans="1:12">
      <c r="A3214" s="136">
        <f t="shared" si="234"/>
        <v>3210</v>
      </c>
      <c r="B3214" s="136" t="str">
        <f t="shared" si="231"/>
        <v>3210:</v>
      </c>
      <c r="F3214" s="378">
        <f t="shared" si="232"/>
        <v>0</v>
      </c>
      <c r="G3214" s="378" t="str">
        <f t="shared" si="233"/>
        <v/>
      </c>
      <c r="H3214" s="337"/>
      <c r="J3214"/>
      <c r="K3214"/>
      <c r="L3214"/>
    </row>
    <row r="3215" spans="1:12">
      <c r="A3215" s="136">
        <f t="shared" si="234"/>
        <v>3211</v>
      </c>
      <c r="B3215" s="136" t="str">
        <f t="shared" si="231"/>
        <v>3211:</v>
      </c>
      <c r="F3215" s="378">
        <f t="shared" si="232"/>
        <v>0</v>
      </c>
      <c r="G3215" s="378" t="str">
        <f t="shared" si="233"/>
        <v/>
      </c>
      <c r="H3215" s="337"/>
      <c r="J3215"/>
      <c r="K3215"/>
      <c r="L3215"/>
    </row>
    <row r="3216" spans="1:12">
      <c r="A3216" s="136">
        <f t="shared" si="234"/>
        <v>3212</v>
      </c>
      <c r="B3216" s="136" t="str">
        <f t="shared" si="231"/>
        <v>3212:</v>
      </c>
      <c r="F3216" s="378">
        <f t="shared" si="232"/>
        <v>0</v>
      </c>
      <c r="G3216" s="378" t="str">
        <f t="shared" si="233"/>
        <v/>
      </c>
      <c r="H3216" s="337"/>
      <c r="J3216"/>
      <c r="K3216"/>
      <c r="L3216"/>
    </row>
    <row r="3217" spans="1:12">
      <c r="A3217" s="136">
        <f t="shared" si="234"/>
        <v>3213</v>
      </c>
      <c r="B3217" s="136" t="str">
        <f t="shared" si="231"/>
        <v>3213:</v>
      </c>
      <c r="F3217" s="378">
        <f t="shared" si="232"/>
        <v>0</v>
      </c>
      <c r="G3217" s="378" t="str">
        <f t="shared" si="233"/>
        <v/>
      </c>
      <c r="H3217" s="337"/>
      <c r="J3217"/>
      <c r="K3217"/>
      <c r="L3217"/>
    </row>
    <row r="3218" spans="1:12">
      <c r="A3218" s="136">
        <f t="shared" si="234"/>
        <v>3214</v>
      </c>
      <c r="B3218" s="136" t="str">
        <f t="shared" si="231"/>
        <v>3214:</v>
      </c>
      <c r="F3218" s="378">
        <f t="shared" si="232"/>
        <v>0</v>
      </c>
      <c r="G3218" s="378" t="str">
        <f t="shared" si="233"/>
        <v/>
      </c>
      <c r="H3218" s="337"/>
      <c r="J3218"/>
      <c r="K3218"/>
      <c r="L3218"/>
    </row>
    <row r="3219" spans="1:12">
      <c r="A3219" s="136">
        <f t="shared" si="234"/>
        <v>3215</v>
      </c>
      <c r="B3219" s="136" t="str">
        <f t="shared" si="231"/>
        <v>3215:</v>
      </c>
      <c r="F3219" s="378">
        <f t="shared" si="232"/>
        <v>0</v>
      </c>
      <c r="G3219" s="378" t="str">
        <f t="shared" si="233"/>
        <v/>
      </c>
      <c r="H3219" s="337"/>
      <c r="J3219"/>
      <c r="K3219"/>
      <c r="L3219"/>
    </row>
    <row r="3220" spans="1:12">
      <c r="A3220" s="136">
        <f t="shared" si="234"/>
        <v>3216</v>
      </c>
      <c r="B3220" s="136" t="str">
        <f t="shared" si="231"/>
        <v>3216:</v>
      </c>
      <c r="F3220" s="378">
        <f t="shared" si="232"/>
        <v>0</v>
      </c>
      <c r="G3220" s="378" t="str">
        <f t="shared" si="233"/>
        <v/>
      </c>
      <c r="H3220" s="337"/>
      <c r="J3220"/>
      <c r="K3220"/>
      <c r="L3220"/>
    </row>
    <row r="3221" spans="1:12">
      <c r="A3221" s="136">
        <f t="shared" si="234"/>
        <v>3217</v>
      </c>
      <c r="B3221" s="136" t="str">
        <f t="shared" si="231"/>
        <v>3217:</v>
      </c>
      <c r="F3221" s="378">
        <f t="shared" si="232"/>
        <v>0</v>
      </c>
      <c r="G3221" s="378" t="str">
        <f t="shared" si="233"/>
        <v/>
      </c>
      <c r="H3221" s="337"/>
      <c r="J3221"/>
      <c r="K3221"/>
      <c r="L3221"/>
    </row>
    <row r="3222" spans="1:12">
      <c r="A3222" s="136">
        <f t="shared" si="234"/>
        <v>3218</v>
      </c>
      <c r="B3222" s="136" t="str">
        <f t="shared" si="231"/>
        <v>3218:</v>
      </c>
      <c r="F3222" s="378">
        <f t="shared" si="232"/>
        <v>0</v>
      </c>
      <c r="G3222" s="378" t="str">
        <f t="shared" si="233"/>
        <v/>
      </c>
      <c r="H3222" s="337"/>
      <c r="J3222"/>
      <c r="K3222"/>
      <c r="L3222"/>
    </row>
    <row r="3223" spans="1:12">
      <c r="A3223" s="136">
        <f t="shared" si="234"/>
        <v>3219</v>
      </c>
      <c r="B3223" s="136" t="str">
        <f t="shared" si="231"/>
        <v>3219:</v>
      </c>
      <c r="F3223" s="378">
        <f t="shared" si="232"/>
        <v>0</v>
      </c>
      <c r="G3223" s="378" t="str">
        <f t="shared" si="233"/>
        <v/>
      </c>
      <c r="H3223" s="337"/>
      <c r="J3223"/>
      <c r="K3223"/>
      <c r="L3223"/>
    </row>
    <row r="3224" spans="1:12">
      <c r="A3224" s="136">
        <f t="shared" si="234"/>
        <v>3220</v>
      </c>
      <c r="B3224" s="136" t="str">
        <f t="shared" si="231"/>
        <v>3220:</v>
      </c>
      <c r="F3224" s="378">
        <f t="shared" si="232"/>
        <v>0</v>
      </c>
      <c r="G3224" s="378" t="str">
        <f t="shared" si="233"/>
        <v/>
      </c>
      <c r="H3224" s="337"/>
      <c r="J3224"/>
      <c r="K3224"/>
      <c r="L3224"/>
    </row>
    <row r="3225" spans="1:12">
      <c r="A3225" s="136">
        <f t="shared" si="234"/>
        <v>3221</v>
      </c>
      <c r="B3225" s="136" t="str">
        <f t="shared" si="231"/>
        <v>3221:</v>
      </c>
      <c r="F3225" s="378">
        <f t="shared" si="232"/>
        <v>0</v>
      </c>
      <c r="G3225" s="378" t="str">
        <f t="shared" si="233"/>
        <v/>
      </c>
      <c r="H3225" s="337"/>
      <c r="J3225"/>
      <c r="K3225"/>
      <c r="L3225"/>
    </row>
    <row r="3226" spans="1:12">
      <c r="A3226" s="136">
        <f t="shared" si="234"/>
        <v>3222</v>
      </c>
      <c r="B3226" s="136" t="str">
        <f t="shared" si="231"/>
        <v>3222:</v>
      </c>
      <c r="F3226" s="378">
        <f t="shared" si="232"/>
        <v>0</v>
      </c>
      <c r="G3226" s="378" t="str">
        <f t="shared" si="233"/>
        <v/>
      </c>
      <c r="H3226" s="337"/>
      <c r="J3226"/>
      <c r="K3226"/>
      <c r="L3226"/>
    </row>
    <row r="3227" spans="1:12">
      <c r="A3227" s="136">
        <f t="shared" si="234"/>
        <v>3223</v>
      </c>
      <c r="B3227" s="136" t="str">
        <f t="shared" si="231"/>
        <v>3223:</v>
      </c>
      <c r="F3227" s="378">
        <f t="shared" si="232"/>
        <v>0</v>
      </c>
      <c r="G3227" s="378" t="str">
        <f t="shared" si="233"/>
        <v/>
      </c>
      <c r="H3227" s="337"/>
      <c r="J3227"/>
      <c r="K3227"/>
      <c r="L3227"/>
    </row>
    <row r="3228" spans="1:12">
      <c r="A3228" s="136">
        <f t="shared" si="234"/>
        <v>3224</v>
      </c>
      <c r="B3228" s="136" t="str">
        <f t="shared" si="231"/>
        <v>3224:</v>
      </c>
      <c r="F3228" s="378">
        <f t="shared" si="232"/>
        <v>0</v>
      </c>
      <c r="G3228" s="378" t="str">
        <f t="shared" si="233"/>
        <v/>
      </c>
      <c r="H3228" s="337"/>
      <c r="J3228"/>
      <c r="K3228"/>
      <c r="L3228"/>
    </row>
    <row r="3229" spans="1:12">
      <c r="A3229" s="136">
        <f t="shared" si="234"/>
        <v>3225</v>
      </c>
      <c r="B3229" s="136" t="str">
        <f t="shared" si="231"/>
        <v>3225:</v>
      </c>
      <c r="F3229" s="378">
        <f t="shared" si="232"/>
        <v>0</v>
      </c>
      <c r="G3229" s="378" t="str">
        <f t="shared" si="233"/>
        <v/>
      </c>
      <c r="H3229" s="337"/>
      <c r="J3229"/>
      <c r="K3229"/>
      <c r="L3229"/>
    </row>
    <row r="3230" spans="1:12">
      <c r="A3230" s="136">
        <f t="shared" si="234"/>
        <v>3226</v>
      </c>
      <c r="B3230" s="136" t="str">
        <f t="shared" si="231"/>
        <v>3226:</v>
      </c>
      <c r="F3230" s="378">
        <f t="shared" si="232"/>
        <v>0</v>
      </c>
      <c r="G3230" s="378" t="str">
        <f t="shared" si="233"/>
        <v/>
      </c>
      <c r="H3230" s="337"/>
      <c r="J3230"/>
      <c r="K3230"/>
      <c r="L3230"/>
    </row>
    <row r="3231" spans="1:12">
      <c r="A3231" s="136">
        <f t="shared" si="234"/>
        <v>3227</v>
      </c>
      <c r="B3231" s="136" t="str">
        <f t="shared" si="231"/>
        <v>3227:</v>
      </c>
      <c r="F3231" s="378">
        <f t="shared" si="232"/>
        <v>0</v>
      </c>
      <c r="G3231" s="378" t="str">
        <f t="shared" si="233"/>
        <v/>
      </c>
      <c r="H3231" s="337"/>
      <c r="J3231"/>
      <c r="K3231"/>
      <c r="L3231"/>
    </row>
    <row r="3232" spans="1:12">
      <c r="A3232" s="136">
        <f t="shared" si="234"/>
        <v>3228</v>
      </c>
      <c r="B3232" s="136" t="str">
        <f t="shared" si="231"/>
        <v>3228:</v>
      </c>
      <c r="F3232" s="378">
        <f t="shared" si="232"/>
        <v>0</v>
      </c>
      <c r="G3232" s="378" t="str">
        <f t="shared" si="233"/>
        <v/>
      </c>
      <c r="H3232" s="337"/>
      <c r="J3232"/>
      <c r="K3232"/>
      <c r="L3232"/>
    </row>
    <row r="3233" spans="1:12">
      <c r="A3233" s="136">
        <f t="shared" si="234"/>
        <v>3229</v>
      </c>
      <c r="B3233" s="136" t="str">
        <f t="shared" si="231"/>
        <v>3229:</v>
      </c>
      <c r="F3233" s="378">
        <f t="shared" si="232"/>
        <v>0</v>
      </c>
      <c r="G3233" s="378" t="str">
        <f t="shared" si="233"/>
        <v/>
      </c>
      <c r="H3233" s="337"/>
      <c r="J3233"/>
      <c r="K3233"/>
      <c r="L3233"/>
    </row>
    <row r="3234" spans="1:12">
      <c r="A3234" s="136">
        <f t="shared" si="234"/>
        <v>3230</v>
      </c>
      <c r="B3234" s="136" t="str">
        <f t="shared" si="231"/>
        <v>3230:</v>
      </c>
      <c r="F3234" s="378">
        <f t="shared" si="232"/>
        <v>0</v>
      </c>
      <c r="G3234" s="378" t="str">
        <f t="shared" si="233"/>
        <v/>
      </c>
      <c r="H3234" s="337"/>
      <c r="J3234"/>
      <c r="K3234"/>
      <c r="L3234"/>
    </row>
    <row r="3235" spans="1:12">
      <c r="A3235" s="136">
        <f t="shared" si="234"/>
        <v>3231</v>
      </c>
      <c r="B3235" s="136" t="str">
        <f t="shared" si="231"/>
        <v>3231:</v>
      </c>
      <c r="F3235" s="378">
        <f t="shared" si="232"/>
        <v>0</v>
      </c>
      <c r="G3235" s="378" t="str">
        <f t="shared" si="233"/>
        <v/>
      </c>
      <c r="H3235" s="337"/>
      <c r="J3235"/>
      <c r="K3235"/>
      <c r="L3235"/>
    </row>
    <row r="3236" spans="1:12">
      <c r="A3236" s="136">
        <f t="shared" si="234"/>
        <v>3232</v>
      </c>
      <c r="B3236" s="136" t="str">
        <f t="shared" si="231"/>
        <v>3232:</v>
      </c>
      <c r="F3236" s="378">
        <f t="shared" si="232"/>
        <v>0</v>
      </c>
      <c r="G3236" s="378" t="str">
        <f t="shared" si="233"/>
        <v/>
      </c>
      <c r="H3236" s="337"/>
      <c r="J3236"/>
      <c r="K3236"/>
      <c r="L3236"/>
    </row>
    <row r="3237" spans="1:12">
      <c r="A3237" s="136">
        <f t="shared" si="234"/>
        <v>3233</v>
      </c>
      <c r="B3237" s="136" t="str">
        <f t="shared" si="231"/>
        <v>3233:</v>
      </c>
      <c r="F3237" s="378">
        <f t="shared" si="232"/>
        <v>0</v>
      </c>
      <c r="G3237" s="378" t="str">
        <f t="shared" si="233"/>
        <v/>
      </c>
      <c r="H3237" s="337"/>
      <c r="J3237"/>
      <c r="K3237"/>
      <c r="L3237"/>
    </row>
    <row r="3238" spans="1:12">
      <c r="A3238" s="136">
        <f t="shared" si="234"/>
        <v>3234</v>
      </c>
      <c r="B3238" s="136" t="str">
        <f t="shared" si="231"/>
        <v>3234:</v>
      </c>
      <c r="F3238" s="378">
        <f t="shared" si="232"/>
        <v>0</v>
      </c>
      <c r="G3238" s="378" t="str">
        <f t="shared" si="233"/>
        <v/>
      </c>
      <c r="H3238" s="337"/>
      <c r="J3238"/>
      <c r="K3238"/>
      <c r="L3238"/>
    </row>
    <row r="3239" spans="1:12">
      <c r="A3239" s="136">
        <f t="shared" si="234"/>
        <v>3235</v>
      </c>
      <c r="B3239" s="136" t="str">
        <f t="shared" si="231"/>
        <v>3235:</v>
      </c>
      <c r="F3239" s="378">
        <f t="shared" si="232"/>
        <v>0</v>
      </c>
      <c r="G3239" s="378" t="str">
        <f t="shared" si="233"/>
        <v/>
      </c>
      <c r="H3239" s="337"/>
      <c r="J3239"/>
      <c r="K3239"/>
      <c r="L3239"/>
    </row>
    <row r="3240" spans="1:12">
      <c r="A3240" s="136">
        <f t="shared" si="234"/>
        <v>3236</v>
      </c>
      <c r="B3240" s="136" t="str">
        <f t="shared" si="231"/>
        <v>3236:</v>
      </c>
      <c r="F3240" s="378">
        <f t="shared" si="232"/>
        <v>0</v>
      </c>
      <c r="G3240" s="378" t="str">
        <f t="shared" si="233"/>
        <v/>
      </c>
      <c r="H3240" s="337"/>
      <c r="J3240"/>
      <c r="K3240"/>
      <c r="L3240"/>
    </row>
    <row r="3241" spans="1:12">
      <c r="A3241" s="136">
        <f t="shared" si="234"/>
        <v>3237</v>
      </c>
      <c r="B3241" s="136" t="str">
        <f t="shared" si="231"/>
        <v>3237:</v>
      </c>
      <c r="F3241" s="378">
        <f t="shared" si="232"/>
        <v>0</v>
      </c>
      <c r="G3241" s="378" t="str">
        <f t="shared" si="233"/>
        <v/>
      </c>
      <c r="H3241" s="337"/>
      <c r="J3241"/>
      <c r="K3241"/>
      <c r="L3241"/>
    </row>
    <row r="3242" spans="1:12">
      <c r="A3242" s="136">
        <f t="shared" si="234"/>
        <v>3238</v>
      </c>
      <c r="B3242" s="136" t="str">
        <f t="shared" si="231"/>
        <v>3238:</v>
      </c>
      <c r="F3242" s="378">
        <f t="shared" si="232"/>
        <v>0</v>
      </c>
      <c r="G3242" s="378" t="str">
        <f t="shared" si="233"/>
        <v/>
      </c>
      <c r="H3242" s="337"/>
      <c r="J3242"/>
      <c r="K3242"/>
      <c r="L3242"/>
    </row>
    <row r="3243" spans="1:12">
      <c r="A3243" s="136">
        <f t="shared" si="234"/>
        <v>3239</v>
      </c>
      <c r="B3243" s="136" t="str">
        <f t="shared" si="231"/>
        <v>3239:</v>
      </c>
      <c r="F3243" s="378">
        <f t="shared" si="232"/>
        <v>0</v>
      </c>
      <c r="G3243" s="378" t="str">
        <f t="shared" si="233"/>
        <v/>
      </c>
      <c r="H3243" s="337"/>
      <c r="J3243"/>
      <c r="K3243"/>
      <c r="L3243"/>
    </row>
    <row r="3244" spans="1:12">
      <c r="A3244" s="136">
        <f t="shared" si="234"/>
        <v>3240</v>
      </c>
      <c r="B3244" s="136" t="str">
        <f t="shared" si="231"/>
        <v>3240:</v>
      </c>
      <c r="F3244" s="378">
        <f t="shared" si="232"/>
        <v>0</v>
      </c>
      <c r="G3244" s="378" t="str">
        <f t="shared" si="233"/>
        <v/>
      </c>
      <c r="H3244" s="337"/>
      <c r="J3244"/>
      <c r="K3244"/>
      <c r="L3244"/>
    </row>
    <row r="3245" spans="1:12">
      <c r="A3245" s="136">
        <f t="shared" si="234"/>
        <v>3241</v>
      </c>
      <c r="B3245" s="136" t="str">
        <f t="shared" si="231"/>
        <v>3241:</v>
      </c>
      <c r="F3245" s="378">
        <f t="shared" si="232"/>
        <v>0</v>
      </c>
      <c r="G3245" s="378" t="str">
        <f t="shared" si="233"/>
        <v/>
      </c>
      <c r="H3245" s="337"/>
      <c r="J3245"/>
      <c r="K3245"/>
      <c r="L3245"/>
    </row>
    <row r="3246" spans="1:12">
      <c r="A3246" s="136">
        <f t="shared" si="234"/>
        <v>3242</v>
      </c>
      <c r="B3246" s="136" t="str">
        <f t="shared" si="231"/>
        <v>3242:</v>
      </c>
      <c r="F3246" s="378">
        <f t="shared" si="232"/>
        <v>0</v>
      </c>
      <c r="G3246" s="378" t="str">
        <f t="shared" si="233"/>
        <v/>
      </c>
      <c r="H3246" s="337"/>
      <c r="J3246"/>
      <c r="K3246"/>
      <c r="L3246"/>
    </row>
    <row r="3247" spans="1:12">
      <c r="A3247" s="136">
        <f t="shared" si="234"/>
        <v>3243</v>
      </c>
      <c r="B3247" s="136" t="str">
        <f t="shared" si="231"/>
        <v>3243:</v>
      </c>
      <c r="F3247" s="378">
        <f t="shared" si="232"/>
        <v>0</v>
      </c>
      <c r="G3247" s="378" t="str">
        <f t="shared" si="233"/>
        <v/>
      </c>
      <c r="H3247" s="337"/>
      <c r="J3247"/>
      <c r="K3247"/>
      <c r="L3247"/>
    </row>
    <row r="3248" spans="1:12">
      <c r="A3248" s="136">
        <f t="shared" si="234"/>
        <v>3244</v>
      </c>
      <c r="B3248" s="136" t="str">
        <f t="shared" si="231"/>
        <v>3244:</v>
      </c>
      <c r="F3248" s="378">
        <f t="shared" si="232"/>
        <v>0</v>
      </c>
      <c r="G3248" s="378" t="str">
        <f t="shared" si="233"/>
        <v/>
      </c>
      <c r="H3248" s="337"/>
      <c r="J3248"/>
      <c r="K3248"/>
      <c r="L3248"/>
    </row>
    <row r="3249" spans="1:12">
      <c r="A3249" s="136">
        <f t="shared" si="234"/>
        <v>3245</v>
      </c>
      <c r="B3249" s="136" t="str">
        <f t="shared" si="231"/>
        <v>3245:</v>
      </c>
      <c r="F3249" s="378">
        <f t="shared" si="232"/>
        <v>0</v>
      </c>
      <c r="G3249" s="378" t="str">
        <f t="shared" si="233"/>
        <v/>
      </c>
      <c r="H3249" s="337"/>
      <c r="J3249"/>
      <c r="K3249"/>
      <c r="L3249"/>
    </row>
    <row r="3250" spans="1:12">
      <c r="A3250" s="136">
        <f t="shared" si="234"/>
        <v>3246</v>
      </c>
      <c r="B3250" s="136" t="str">
        <f t="shared" si="231"/>
        <v>3246:</v>
      </c>
      <c r="F3250" s="378">
        <f t="shared" si="232"/>
        <v>0</v>
      </c>
      <c r="G3250" s="378" t="str">
        <f t="shared" si="233"/>
        <v/>
      </c>
      <c r="H3250" s="337"/>
      <c r="J3250"/>
      <c r="K3250"/>
      <c r="L3250"/>
    </row>
    <row r="3251" spans="1:12">
      <c r="A3251" s="136">
        <f t="shared" si="234"/>
        <v>3247</v>
      </c>
      <c r="B3251" s="136" t="str">
        <f t="shared" si="231"/>
        <v>3247:</v>
      </c>
      <c r="F3251" s="378">
        <f t="shared" si="232"/>
        <v>0</v>
      </c>
      <c r="G3251" s="378" t="str">
        <f t="shared" si="233"/>
        <v/>
      </c>
      <c r="H3251" s="337"/>
      <c r="J3251"/>
      <c r="K3251"/>
      <c r="L3251"/>
    </row>
    <row r="3252" spans="1:12">
      <c r="A3252" s="136">
        <f t="shared" si="234"/>
        <v>3248</v>
      </c>
      <c r="B3252" s="136" t="str">
        <f t="shared" si="231"/>
        <v>3248:</v>
      </c>
      <c r="F3252" s="378">
        <f t="shared" si="232"/>
        <v>0</v>
      </c>
      <c r="G3252" s="378" t="str">
        <f t="shared" si="233"/>
        <v/>
      </c>
      <c r="H3252" s="337"/>
      <c r="J3252"/>
      <c r="K3252"/>
      <c r="L3252"/>
    </row>
    <row r="3253" spans="1:12">
      <c r="A3253" s="136">
        <f t="shared" si="234"/>
        <v>3249</v>
      </c>
      <c r="B3253" s="136" t="str">
        <f t="shared" si="231"/>
        <v>3249:</v>
      </c>
      <c r="F3253" s="378">
        <f t="shared" si="232"/>
        <v>0</v>
      </c>
      <c r="G3253" s="378" t="str">
        <f t="shared" si="233"/>
        <v/>
      </c>
      <c r="H3253" s="337"/>
      <c r="J3253"/>
      <c r="K3253"/>
      <c r="L3253"/>
    </row>
    <row r="3254" spans="1:12">
      <c r="A3254" s="136">
        <f t="shared" si="234"/>
        <v>3250</v>
      </c>
      <c r="B3254" s="136" t="str">
        <f t="shared" si="231"/>
        <v>3250:</v>
      </c>
      <c r="F3254" s="378">
        <f t="shared" si="232"/>
        <v>0</v>
      </c>
      <c r="G3254" s="378" t="str">
        <f t="shared" si="233"/>
        <v/>
      </c>
      <c r="H3254" s="337"/>
      <c r="J3254"/>
      <c r="K3254"/>
      <c r="L3254"/>
    </row>
    <row r="3255" spans="1:12">
      <c r="A3255" s="136">
        <f t="shared" si="234"/>
        <v>3251</v>
      </c>
      <c r="B3255" s="136" t="str">
        <f t="shared" si="231"/>
        <v>3251:</v>
      </c>
      <c r="F3255" s="378">
        <f t="shared" si="232"/>
        <v>0</v>
      </c>
      <c r="G3255" s="378" t="str">
        <f t="shared" si="233"/>
        <v/>
      </c>
      <c r="H3255" s="337"/>
      <c r="J3255"/>
      <c r="K3255"/>
      <c r="L3255"/>
    </row>
    <row r="3256" spans="1:12">
      <c r="A3256" s="136">
        <f t="shared" si="234"/>
        <v>3252</v>
      </c>
      <c r="B3256" s="136" t="str">
        <f t="shared" si="231"/>
        <v>3252:</v>
      </c>
      <c r="F3256" s="378">
        <f t="shared" si="232"/>
        <v>0</v>
      </c>
      <c r="G3256" s="378" t="str">
        <f t="shared" si="233"/>
        <v/>
      </c>
      <c r="H3256" s="337"/>
      <c r="J3256"/>
      <c r="K3256"/>
      <c r="L3256"/>
    </row>
    <row r="3257" spans="1:12">
      <c r="A3257" s="136">
        <f t="shared" si="234"/>
        <v>3253</v>
      </c>
      <c r="B3257" s="136" t="str">
        <f t="shared" si="231"/>
        <v>3253:</v>
      </c>
      <c r="F3257" s="378">
        <f t="shared" si="232"/>
        <v>0</v>
      </c>
      <c r="G3257" s="378" t="str">
        <f t="shared" si="233"/>
        <v/>
      </c>
      <c r="H3257" s="337"/>
      <c r="J3257"/>
      <c r="K3257"/>
      <c r="L3257"/>
    </row>
    <row r="3258" spans="1:12">
      <c r="A3258" s="136">
        <f t="shared" si="234"/>
        <v>3254</v>
      </c>
      <c r="B3258" s="136" t="str">
        <f t="shared" si="231"/>
        <v>3254:</v>
      </c>
      <c r="F3258" s="378">
        <f t="shared" si="232"/>
        <v>0</v>
      </c>
      <c r="G3258" s="378" t="str">
        <f t="shared" si="233"/>
        <v/>
      </c>
      <c r="H3258" s="337"/>
      <c r="J3258"/>
      <c r="K3258"/>
      <c r="L3258"/>
    </row>
    <row r="3259" spans="1:12">
      <c r="A3259" s="136">
        <f t="shared" si="234"/>
        <v>3255</v>
      </c>
      <c r="B3259" s="136" t="str">
        <f t="shared" si="231"/>
        <v>3255:</v>
      </c>
      <c r="F3259" s="378">
        <f t="shared" si="232"/>
        <v>0</v>
      </c>
      <c r="G3259" s="378" t="str">
        <f t="shared" si="233"/>
        <v/>
      </c>
      <c r="H3259" s="337"/>
      <c r="J3259"/>
      <c r="K3259"/>
      <c r="L3259"/>
    </row>
    <row r="3260" spans="1:12">
      <c r="A3260" s="136">
        <f t="shared" si="234"/>
        <v>3256</v>
      </c>
      <c r="B3260" s="136" t="str">
        <f t="shared" ref="B3260:B3297" si="235">TEXT(A3260, "#0") &amp; ":" &amp; TRIM(H3260)</f>
        <v>3256:</v>
      </c>
      <c r="F3260" s="378">
        <f t="shared" si="232"/>
        <v>0</v>
      </c>
      <c r="G3260" s="378" t="str">
        <f t="shared" si="233"/>
        <v/>
      </c>
      <c r="H3260" s="337"/>
      <c r="J3260"/>
      <c r="K3260"/>
      <c r="L3260"/>
    </row>
    <row r="3261" spans="1:12">
      <c r="A3261" s="136">
        <f t="shared" si="234"/>
        <v>3257</v>
      </c>
      <c r="B3261" s="136" t="str">
        <f t="shared" si="235"/>
        <v>3257:</v>
      </c>
      <c r="F3261" s="378">
        <f t="shared" si="232"/>
        <v>0</v>
      </c>
      <c r="G3261" s="378" t="str">
        <f t="shared" si="233"/>
        <v/>
      </c>
      <c r="H3261" s="337"/>
      <c r="J3261"/>
      <c r="K3261"/>
      <c r="L3261"/>
    </row>
    <row r="3262" spans="1:12">
      <c r="A3262" s="136">
        <f t="shared" si="234"/>
        <v>3258</v>
      </c>
      <c r="B3262" s="136" t="str">
        <f t="shared" si="235"/>
        <v>3258:</v>
      </c>
      <c r="F3262" s="378">
        <f t="shared" si="232"/>
        <v>0</v>
      </c>
      <c r="G3262" s="378" t="str">
        <f t="shared" si="233"/>
        <v/>
      </c>
      <c r="H3262" s="337"/>
      <c r="J3262"/>
      <c r="K3262"/>
      <c r="L3262"/>
    </row>
    <row r="3263" spans="1:12">
      <c r="A3263" s="136">
        <f t="shared" si="234"/>
        <v>3259</v>
      </c>
      <c r="B3263" s="136" t="str">
        <f t="shared" si="235"/>
        <v>3259:</v>
      </c>
      <c r="F3263" s="378">
        <f t="shared" si="232"/>
        <v>0</v>
      </c>
      <c r="G3263" s="378" t="str">
        <f t="shared" si="233"/>
        <v/>
      </c>
      <c r="H3263" s="337"/>
      <c r="J3263"/>
      <c r="K3263"/>
      <c r="L3263"/>
    </row>
    <row r="3264" spans="1:12">
      <c r="A3264" s="136">
        <f t="shared" si="234"/>
        <v>3260</v>
      </c>
      <c r="B3264" s="136" t="str">
        <f t="shared" si="235"/>
        <v>3260:</v>
      </c>
      <c r="F3264" s="378">
        <f t="shared" si="232"/>
        <v>0</v>
      </c>
      <c r="G3264" s="378" t="str">
        <f t="shared" si="233"/>
        <v/>
      </c>
      <c r="H3264" s="337"/>
      <c r="J3264"/>
      <c r="K3264"/>
      <c r="L3264"/>
    </row>
    <row r="3265" spans="1:12">
      <c r="A3265" s="136">
        <f t="shared" si="234"/>
        <v>3261</v>
      </c>
      <c r="B3265" s="136" t="str">
        <f t="shared" si="235"/>
        <v>3261:</v>
      </c>
      <c r="F3265" s="378">
        <f t="shared" si="232"/>
        <v>0</v>
      </c>
      <c r="G3265" s="378" t="str">
        <f t="shared" si="233"/>
        <v/>
      </c>
      <c r="H3265" s="337"/>
      <c r="J3265"/>
      <c r="K3265"/>
      <c r="L3265"/>
    </row>
    <row r="3266" spans="1:12">
      <c r="A3266" s="136">
        <f t="shared" si="234"/>
        <v>3262</v>
      </c>
      <c r="B3266" s="136" t="str">
        <f t="shared" si="235"/>
        <v>3262:</v>
      </c>
      <c r="F3266" s="378">
        <f t="shared" si="232"/>
        <v>0</v>
      </c>
      <c r="G3266" s="378" t="str">
        <f t="shared" si="233"/>
        <v/>
      </c>
      <c r="H3266" s="337"/>
      <c r="J3266"/>
      <c r="K3266"/>
      <c r="L3266"/>
    </row>
    <row r="3267" spans="1:12">
      <c r="A3267" s="136">
        <f t="shared" si="234"/>
        <v>3263</v>
      </c>
      <c r="B3267" s="136" t="str">
        <f t="shared" si="235"/>
        <v>3263:</v>
      </c>
      <c r="F3267" s="378">
        <f t="shared" si="232"/>
        <v>0</v>
      </c>
      <c r="G3267" s="378" t="str">
        <f t="shared" si="233"/>
        <v/>
      </c>
      <c r="H3267" s="337"/>
      <c r="J3267"/>
      <c r="K3267"/>
      <c r="L3267"/>
    </row>
    <row r="3268" spans="1:12">
      <c r="A3268" s="136">
        <f t="shared" si="234"/>
        <v>3264</v>
      </c>
      <c r="B3268" s="136" t="str">
        <f t="shared" si="235"/>
        <v>3264:</v>
      </c>
      <c r="F3268" s="378">
        <f t="shared" si="232"/>
        <v>0</v>
      </c>
      <c r="G3268" s="378" t="str">
        <f t="shared" si="233"/>
        <v/>
      </c>
      <c r="H3268" s="337"/>
      <c r="J3268"/>
      <c r="K3268"/>
      <c r="L3268"/>
    </row>
    <row r="3269" spans="1:12">
      <c r="A3269" s="136">
        <f t="shared" si="234"/>
        <v>3265</v>
      </c>
      <c r="B3269" s="136" t="str">
        <f t="shared" si="235"/>
        <v>3265:</v>
      </c>
      <c r="F3269" s="378">
        <f t="shared" si="232"/>
        <v>0</v>
      </c>
      <c r="G3269" s="378" t="str">
        <f t="shared" si="233"/>
        <v/>
      </c>
      <c r="H3269" s="337"/>
      <c r="J3269"/>
      <c r="K3269"/>
      <c r="L3269"/>
    </row>
    <row r="3270" spans="1:12">
      <c r="A3270" s="136">
        <f t="shared" si="234"/>
        <v>3266</v>
      </c>
      <c r="B3270" s="136" t="str">
        <f t="shared" si="235"/>
        <v>3266:</v>
      </c>
      <c r="F3270" s="378">
        <f t="shared" si="232"/>
        <v>0</v>
      </c>
      <c r="G3270" s="378" t="str">
        <f t="shared" si="233"/>
        <v/>
      </c>
      <c r="H3270" s="337"/>
      <c r="J3270"/>
      <c r="K3270"/>
      <c r="L3270"/>
    </row>
    <row r="3271" spans="1:12">
      <c r="A3271" s="136">
        <f t="shared" si="234"/>
        <v>3267</v>
      </c>
      <c r="B3271" s="136" t="str">
        <f t="shared" si="235"/>
        <v>3267:</v>
      </c>
      <c r="F3271" s="378">
        <f t="shared" si="232"/>
        <v>0</v>
      </c>
      <c r="G3271" s="378" t="str">
        <f t="shared" si="233"/>
        <v/>
      </c>
      <c r="H3271" s="337"/>
      <c r="J3271"/>
      <c r="K3271"/>
      <c r="L3271"/>
    </row>
    <row r="3272" spans="1:12">
      <c r="A3272" s="136">
        <f t="shared" si="234"/>
        <v>3268</v>
      </c>
      <c r="B3272" s="136" t="str">
        <f t="shared" si="235"/>
        <v>3268:</v>
      </c>
      <c r="F3272" s="378">
        <f t="shared" si="232"/>
        <v>0</v>
      </c>
      <c r="G3272" s="378" t="str">
        <f t="shared" si="233"/>
        <v/>
      </c>
      <c r="H3272" s="337"/>
      <c r="J3272"/>
      <c r="K3272"/>
      <c r="L3272"/>
    </row>
    <row r="3273" spans="1:12">
      <c r="A3273" s="136">
        <f t="shared" si="234"/>
        <v>3269</v>
      </c>
      <c r="B3273" s="136" t="str">
        <f t="shared" si="235"/>
        <v>3269:</v>
      </c>
      <c r="F3273" s="378">
        <f t="shared" ref="F3273:F3297" si="236">IF(TRIM(E3273)="",0,IF(AgeAtDate=0,0,IF(E3273=0,0,IF(COUNTBLANK(E3273)=1,"",DATEDIF(E3273,AgeAtDate,"y")))))</f>
        <v>0</v>
      </c>
      <c r="G3273" s="378" t="str">
        <f t="shared" ref="G3273:G3297" si="237">IF(ISBLANK(E3273),"",IF(HSL_Format="Majors",IF(F3273 &lt; 9, "To Young", IF(F3273 &gt; 15, VLOOKUP(99,MajorsAGRev, 2,0),VLOOKUP(F3273,MajorsAGRev, 2,0))), IF(F3273 &lt; 9, "To Young", IF(F3273&gt;12, "To Old", VLOOKUP(F3273,PeanutsAGRev,2,0)))))</f>
        <v/>
      </c>
      <c r="H3273" s="337"/>
      <c r="J3273"/>
      <c r="K3273"/>
      <c r="L3273"/>
    </row>
    <row r="3274" spans="1:12">
      <c r="A3274" s="136">
        <f t="shared" si="234"/>
        <v>3270</v>
      </c>
      <c r="B3274" s="136" t="str">
        <f t="shared" si="235"/>
        <v>3270:</v>
      </c>
      <c r="F3274" s="378">
        <f t="shared" si="236"/>
        <v>0</v>
      </c>
      <c r="G3274" s="378" t="str">
        <f t="shared" si="237"/>
        <v/>
      </c>
      <c r="H3274" s="337"/>
      <c r="J3274"/>
      <c r="K3274"/>
      <c r="L3274"/>
    </row>
    <row r="3275" spans="1:12">
      <c r="A3275" s="136">
        <f t="shared" ref="A3275:A3297" si="238">A3274+1</f>
        <v>3271</v>
      </c>
      <c r="B3275" s="136" t="str">
        <f t="shared" si="235"/>
        <v>3271:</v>
      </c>
      <c r="F3275" s="378">
        <f t="shared" si="236"/>
        <v>0</v>
      </c>
      <c r="G3275" s="378" t="str">
        <f t="shared" si="237"/>
        <v/>
      </c>
      <c r="H3275" s="337"/>
      <c r="J3275"/>
      <c r="K3275"/>
      <c r="L3275"/>
    </row>
    <row r="3276" spans="1:12">
      <c r="A3276" s="136">
        <f t="shared" si="238"/>
        <v>3272</v>
      </c>
      <c r="B3276" s="136" t="str">
        <f t="shared" si="235"/>
        <v>3272:</v>
      </c>
      <c r="F3276" s="378">
        <f t="shared" si="236"/>
        <v>0</v>
      </c>
      <c r="G3276" s="378" t="str">
        <f t="shared" si="237"/>
        <v/>
      </c>
      <c r="H3276" s="337"/>
      <c r="J3276"/>
      <c r="K3276"/>
      <c r="L3276"/>
    </row>
    <row r="3277" spans="1:12">
      <c r="A3277" s="136">
        <f t="shared" si="238"/>
        <v>3273</v>
      </c>
      <c r="B3277" s="136" t="str">
        <f t="shared" si="235"/>
        <v>3273:</v>
      </c>
      <c r="F3277" s="378">
        <f t="shared" si="236"/>
        <v>0</v>
      </c>
      <c r="G3277" s="378" t="str">
        <f t="shared" si="237"/>
        <v/>
      </c>
      <c r="H3277" s="337"/>
      <c r="J3277"/>
      <c r="K3277"/>
      <c r="L3277"/>
    </row>
    <row r="3278" spans="1:12">
      <c r="A3278" s="136">
        <f t="shared" si="238"/>
        <v>3274</v>
      </c>
      <c r="B3278" s="136" t="str">
        <f t="shared" si="235"/>
        <v>3274:</v>
      </c>
      <c r="F3278" s="378">
        <f t="shared" si="236"/>
        <v>0</v>
      </c>
      <c r="G3278" s="378" t="str">
        <f t="shared" si="237"/>
        <v/>
      </c>
      <c r="H3278" s="337"/>
      <c r="J3278"/>
      <c r="K3278"/>
      <c r="L3278"/>
    </row>
    <row r="3279" spans="1:12">
      <c r="A3279" s="136">
        <f t="shared" si="238"/>
        <v>3275</v>
      </c>
      <c r="B3279" s="136" t="str">
        <f t="shared" si="235"/>
        <v>3275:</v>
      </c>
      <c r="F3279" s="378">
        <f t="shared" si="236"/>
        <v>0</v>
      </c>
      <c r="G3279" s="378" t="str">
        <f t="shared" si="237"/>
        <v/>
      </c>
      <c r="H3279" s="337"/>
      <c r="J3279"/>
      <c r="K3279"/>
      <c r="L3279"/>
    </row>
    <row r="3280" spans="1:12">
      <c r="A3280" s="136">
        <f t="shared" si="238"/>
        <v>3276</v>
      </c>
      <c r="B3280" s="136" t="str">
        <f t="shared" si="235"/>
        <v>3276:</v>
      </c>
      <c r="F3280" s="378">
        <f t="shared" si="236"/>
        <v>0</v>
      </c>
      <c r="G3280" s="378" t="str">
        <f t="shared" si="237"/>
        <v/>
      </c>
      <c r="H3280" s="337"/>
      <c r="J3280"/>
      <c r="K3280"/>
      <c r="L3280"/>
    </row>
    <row r="3281" spans="1:12">
      <c r="A3281" s="136">
        <f t="shared" si="238"/>
        <v>3277</v>
      </c>
      <c r="B3281" s="136" t="str">
        <f t="shared" si="235"/>
        <v>3277:</v>
      </c>
      <c r="F3281" s="378">
        <f t="shared" si="236"/>
        <v>0</v>
      </c>
      <c r="G3281" s="378" t="str">
        <f t="shared" si="237"/>
        <v/>
      </c>
      <c r="H3281" s="337"/>
      <c r="J3281"/>
      <c r="K3281"/>
      <c r="L3281"/>
    </row>
    <row r="3282" spans="1:12">
      <c r="A3282" s="136">
        <f t="shared" si="238"/>
        <v>3278</v>
      </c>
      <c r="B3282" s="136" t="str">
        <f t="shared" si="235"/>
        <v>3278:</v>
      </c>
      <c r="F3282" s="378">
        <f t="shared" si="236"/>
        <v>0</v>
      </c>
      <c r="G3282" s="378" t="str">
        <f t="shared" si="237"/>
        <v/>
      </c>
      <c r="H3282" s="337"/>
      <c r="J3282"/>
      <c r="K3282"/>
      <c r="L3282"/>
    </row>
    <row r="3283" spans="1:12">
      <c r="A3283" s="136">
        <f t="shared" si="238"/>
        <v>3279</v>
      </c>
      <c r="B3283" s="136" t="str">
        <f t="shared" si="235"/>
        <v>3279:</v>
      </c>
      <c r="F3283" s="378">
        <f t="shared" si="236"/>
        <v>0</v>
      </c>
      <c r="G3283" s="378" t="str">
        <f t="shared" si="237"/>
        <v/>
      </c>
      <c r="H3283" s="337"/>
      <c r="J3283"/>
      <c r="K3283"/>
      <c r="L3283"/>
    </row>
    <row r="3284" spans="1:12">
      <c r="A3284" s="136">
        <f t="shared" si="238"/>
        <v>3280</v>
      </c>
      <c r="B3284" s="136" t="str">
        <f t="shared" si="235"/>
        <v>3280:</v>
      </c>
      <c r="F3284" s="378">
        <f t="shared" si="236"/>
        <v>0</v>
      </c>
      <c r="G3284" s="378" t="str">
        <f t="shared" si="237"/>
        <v/>
      </c>
      <c r="H3284" s="337"/>
      <c r="J3284"/>
      <c r="K3284"/>
      <c r="L3284"/>
    </row>
    <row r="3285" spans="1:12">
      <c r="A3285" s="136">
        <f t="shared" si="238"/>
        <v>3281</v>
      </c>
      <c r="B3285" s="136" t="str">
        <f t="shared" si="235"/>
        <v>3281:</v>
      </c>
      <c r="F3285" s="378">
        <f t="shared" si="236"/>
        <v>0</v>
      </c>
      <c r="G3285" s="378" t="str">
        <f t="shared" si="237"/>
        <v/>
      </c>
      <c r="H3285" s="337"/>
      <c r="J3285"/>
      <c r="K3285"/>
      <c r="L3285"/>
    </row>
    <row r="3286" spans="1:12">
      <c r="A3286" s="136">
        <f t="shared" si="238"/>
        <v>3282</v>
      </c>
      <c r="B3286" s="136" t="str">
        <f t="shared" si="235"/>
        <v>3282:</v>
      </c>
      <c r="F3286" s="378">
        <f t="shared" si="236"/>
        <v>0</v>
      </c>
      <c r="G3286" s="378" t="str">
        <f t="shared" si="237"/>
        <v/>
      </c>
      <c r="H3286" s="337"/>
      <c r="J3286"/>
      <c r="K3286"/>
      <c r="L3286"/>
    </row>
    <row r="3287" spans="1:12">
      <c r="A3287" s="136">
        <f t="shared" si="238"/>
        <v>3283</v>
      </c>
      <c r="B3287" s="136" t="str">
        <f t="shared" si="235"/>
        <v>3283:</v>
      </c>
      <c r="F3287" s="378">
        <f t="shared" si="236"/>
        <v>0</v>
      </c>
      <c r="G3287" s="378" t="str">
        <f t="shared" si="237"/>
        <v/>
      </c>
      <c r="H3287" s="337"/>
      <c r="J3287"/>
      <c r="K3287"/>
      <c r="L3287"/>
    </row>
    <row r="3288" spans="1:12">
      <c r="A3288" s="136">
        <f t="shared" si="238"/>
        <v>3284</v>
      </c>
      <c r="B3288" s="136" t="str">
        <f t="shared" si="235"/>
        <v>3284:</v>
      </c>
      <c r="F3288" s="378">
        <f t="shared" si="236"/>
        <v>0</v>
      </c>
      <c r="G3288" s="378" t="str">
        <f t="shared" si="237"/>
        <v/>
      </c>
      <c r="H3288" s="337"/>
      <c r="J3288"/>
      <c r="K3288"/>
      <c r="L3288"/>
    </row>
    <row r="3289" spans="1:12">
      <c r="A3289" s="136">
        <f t="shared" si="238"/>
        <v>3285</v>
      </c>
      <c r="B3289" s="136" t="str">
        <f t="shared" si="235"/>
        <v>3285:</v>
      </c>
      <c r="F3289" s="378">
        <f t="shared" si="236"/>
        <v>0</v>
      </c>
      <c r="G3289" s="378" t="str">
        <f t="shared" si="237"/>
        <v/>
      </c>
      <c r="H3289" s="337"/>
      <c r="J3289"/>
      <c r="K3289"/>
      <c r="L3289"/>
    </row>
    <row r="3290" spans="1:12">
      <c r="A3290" s="136">
        <f t="shared" si="238"/>
        <v>3286</v>
      </c>
      <c r="B3290" s="136" t="str">
        <f t="shared" si="235"/>
        <v>3286:</v>
      </c>
      <c r="F3290" s="378">
        <f t="shared" si="236"/>
        <v>0</v>
      </c>
      <c r="G3290" s="378" t="str">
        <f t="shared" si="237"/>
        <v/>
      </c>
      <c r="H3290" s="337"/>
      <c r="J3290"/>
      <c r="K3290"/>
      <c r="L3290"/>
    </row>
    <row r="3291" spans="1:12">
      <c r="A3291" s="136">
        <f t="shared" si="238"/>
        <v>3287</v>
      </c>
      <c r="B3291" s="136" t="str">
        <f t="shared" si="235"/>
        <v>3287:</v>
      </c>
      <c r="F3291" s="378">
        <f t="shared" si="236"/>
        <v>0</v>
      </c>
      <c r="G3291" s="378" t="str">
        <f t="shared" si="237"/>
        <v/>
      </c>
      <c r="H3291" s="337"/>
      <c r="J3291"/>
      <c r="K3291"/>
      <c r="L3291"/>
    </row>
    <row r="3292" spans="1:12">
      <c r="A3292" s="136">
        <f t="shared" si="238"/>
        <v>3288</v>
      </c>
      <c r="B3292" s="136" t="str">
        <f t="shared" si="235"/>
        <v>3288:</v>
      </c>
      <c r="F3292" s="378">
        <f t="shared" si="236"/>
        <v>0</v>
      </c>
      <c r="G3292" s="378" t="str">
        <f t="shared" si="237"/>
        <v/>
      </c>
      <c r="H3292" s="337"/>
      <c r="J3292"/>
      <c r="K3292"/>
      <c r="L3292"/>
    </row>
    <row r="3293" spans="1:12">
      <c r="A3293" s="136">
        <f t="shared" si="238"/>
        <v>3289</v>
      </c>
      <c r="B3293" s="136" t="str">
        <f t="shared" si="235"/>
        <v>3289:</v>
      </c>
      <c r="F3293" s="378">
        <f t="shared" si="236"/>
        <v>0</v>
      </c>
      <c r="G3293" s="378" t="str">
        <f t="shared" si="237"/>
        <v/>
      </c>
      <c r="H3293" s="337"/>
      <c r="J3293"/>
      <c r="K3293"/>
      <c r="L3293"/>
    </row>
    <row r="3294" spans="1:12">
      <c r="A3294" s="136">
        <f t="shared" si="238"/>
        <v>3290</v>
      </c>
      <c r="B3294" s="136" t="str">
        <f t="shared" si="235"/>
        <v>3290:</v>
      </c>
      <c r="F3294" s="378">
        <f t="shared" si="236"/>
        <v>0</v>
      </c>
      <c r="G3294" s="378" t="str">
        <f t="shared" si="237"/>
        <v/>
      </c>
      <c r="H3294" s="337"/>
      <c r="J3294"/>
      <c r="K3294"/>
      <c r="L3294"/>
    </row>
    <row r="3295" spans="1:12">
      <c r="A3295" s="136">
        <f t="shared" si="238"/>
        <v>3291</v>
      </c>
      <c r="B3295" s="136" t="str">
        <f t="shared" si="235"/>
        <v>3291:</v>
      </c>
      <c r="F3295" s="378">
        <f t="shared" si="236"/>
        <v>0</v>
      </c>
      <c r="G3295" s="378" t="str">
        <f t="shared" si="237"/>
        <v/>
      </c>
      <c r="H3295" s="337"/>
      <c r="J3295"/>
      <c r="K3295"/>
      <c r="L3295"/>
    </row>
    <row r="3296" spans="1:12">
      <c r="A3296" s="136">
        <f t="shared" si="238"/>
        <v>3292</v>
      </c>
      <c r="B3296" s="136" t="str">
        <f t="shared" si="235"/>
        <v>3292:</v>
      </c>
      <c r="F3296" s="378">
        <f t="shared" si="236"/>
        <v>0</v>
      </c>
      <c r="G3296" s="378" t="str">
        <f t="shared" si="237"/>
        <v/>
      </c>
      <c r="H3296" s="337"/>
      <c r="J3296"/>
      <c r="K3296"/>
      <c r="L3296"/>
    </row>
    <row r="3297" spans="1:12">
      <c r="A3297" s="136">
        <f t="shared" si="238"/>
        <v>3293</v>
      </c>
      <c r="B3297" s="136" t="str">
        <f t="shared" si="235"/>
        <v>3293:</v>
      </c>
      <c r="F3297" s="378">
        <f t="shared" si="236"/>
        <v>0</v>
      </c>
      <c r="G3297" s="378" t="str">
        <f t="shared" si="237"/>
        <v/>
      </c>
      <c r="H3297" s="337"/>
      <c r="J3297"/>
      <c r="K3297"/>
      <c r="L3297"/>
    </row>
    <row r="3298" spans="1:12">
      <c r="J3298"/>
      <c r="K3298"/>
      <c r="L3298"/>
    </row>
    <row r="3299" spans="1:12">
      <c r="J3299"/>
      <c r="K3299"/>
      <c r="L3299"/>
    </row>
    <row r="3300" spans="1:12">
      <c r="J3300"/>
      <c r="K3300"/>
      <c r="L3300"/>
    </row>
    <row r="3301" spans="1:12">
      <c r="J3301"/>
      <c r="K3301"/>
      <c r="L3301"/>
    </row>
    <row r="3302" spans="1:12">
      <c r="J3302"/>
      <c r="K3302"/>
      <c r="L3302"/>
    </row>
    <row r="3303" spans="1:12">
      <c r="J3303"/>
      <c r="K3303"/>
      <c r="L3303"/>
    </row>
    <row r="3304" spans="1:12">
      <c r="J3304"/>
      <c r="K3304"/>
      <c r="L3304"/>
    </row>
    <row r="3305" spans="1:12">
      <c r="J3305"/>
      <c r="K3305"/>
      <c r="L3305"/>
    </row>
    <row r="3306" spans="1:12">
      <c r="J3306"/>
      <c r="K3306"/>
      <c r="L3306"/>
    </row>
  </sheetData>
  <sheetProtection selectLockedCells="1"/>
  <sortState ref="J2554:L2780">
    <sortCondition ref="J2554:J2780"/>
  </sortState>
  <mergeCells count="2">
    <mergeCell ref="C2:H2"/>
    <mergeCell ref="C3:H3"/>
  </mergeCells>
  <conditionalFormatting sqref="J5:J29">
    <cfRule type="expression" dxfId="1" priority="1">
      <formula>$K5=0</formula>
    </cfRule>
    <cfRule type="expression" dxfId="0" priority="2">
      <formula>$K5&gt;0</formula>
    </cfRule>
  </conditionalFormatting>
  <dataValidations count="1">
    <dataValidation type="list" allowBlank="1" showInputMessage="1" showErrorMessage="1" sqref="J2 H5:H3297">
      <formula1>Clubs</formula1>
    </dataValidation>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1" workbookViewId="0">
      <selection activeCell="A401" sqref="A401"/>
    </sheetView>
  </sheetViews>
  <sheetFormatPr baseColWidth="10" defaultColWidth="8.83203125" defaultRowHeight="15" x14ac:dyDescent="0"/>
  <cols>
    <col min="1" max="1" width="9" style="136" customWidth="1"/>
    <col min="2" max="2" width="15.1640625" style="136" customWidth="1"/>
    <col min="3" max="3" width="23.1640625" style="136" customWidth="1"/>
    <col min="4" max="4" width="26.83203125" style="136" customWidth="1"/>
    <col min="5" max="5" width="6" style="156" customWidth="1"/>
    <col min="6" max="6" width="11" style="157" customWidth="1"/>
    <col min="7" max="7" width="12.1640625" style="158" customWidth="1"/>
    <col min="8" max="8" width="9.83203125" style="158" customWidth="1"/>
    <col min="9" max="9" width="17.83203125" style="136" customWidth="1"/>
    <col min="10" max="10" width="9" style="136" customWidth="1"/>
    <col min="11" max="11" width="8.83203125" style="136"/>
    <col min="12" max="12" width="23.1640625" bestFit="1" customWidth="1"/>
    <col min="18" max="16384" width="8.83203125" style="136"/>
  </cols>
  <sheetData>
    <row r="1" spans="1:12" ht="16.5" thickBot="1">
      <c r="A1" s="149" t="s">
        <v>142</v>
      </c>
      <c r="B1" s="150" t="s">
        <v>143</v>
      </c>
      <c r="C1" s="150" t="s">
        <v>93</v>
      </c>
      <c r="D1" s="150" t="s">
        <v>144</v>
      </c>
      <c r="E1" s="151" t="s">
        <v>7</v>
      </c>
      <c r="F1" s="152" t="s">
        <v>145</v>
      </c>
      <c r="G1" s="153" t="s">
        <v>146</v>
      </c>
      <c r="H1" s="153" t="s">
        <v>147</v>
      </c>
      <c r="I1" s="154" t="s">
        <v>43</v>
      </c>
      <c r="L1" s="155" t="s">
        <v>144</v>
      </c>
    </row>
    <row r="2" spans="1:12">
      <c r="A2" s="136">
        <v>1</v>
      </c>
      <c r="B2" s="136" t="str">
        <f t="shared" ref="B2:B65" ca="1" si="0">TEXT(A2,"#0") &amp; ":" &amp; CELL("contents",Lane1_Club)</f>
        <v>1:Hemel</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 ca="1" si="2">IFERROR(VLOOKUP($B2,HSLClubSwimmers,3,0),"")</f>
        <v/>
      </c>
      <c r="F2" s="157" t="str">
        <f t="shared" ref="F2" ca="1" si="3">IFERROR(VLOOKUP($B2,HSLClubSwimmers,4,0),"")</f>
        <v/>
      </c>
      <c r="G2" s="158" t="str">
        <f t="shared" ref="G2" ca="1" si="4">IFERROR(VLOOKUP($B2,HSLClubSwimmers,5,0),"")</f>
        <v/>
      </c>
      <c r="H2" s="158" t="str">
        <f t="shared" ref="H2" ca="1" si="5">IFERROR(VLOOKUP($B2,HSLClubSwimmers,6,0),"")</f>
        <v/>
      </c>
      <c r="I2" s="136" t="str">
        <f t="shared" ref="I2" ca="1" si="6">IFERROR(VLOOKUP($B2,HSLClubSwimmers,7,0),"")</f>
        <v/>
      </c>
      <c r="L2" t="str">
        <f t="array" aca="1" ref="L2" ca="1">IFERROR(INDEX(Lane1_BlanksRange,SMALL((IF(LEN(Lane1_BlanksRange),ROW(INDIRECT("1:"&amp;ROWS(Lane1_BlanksRange))))),ROW(D1)),1),"")</f>
        <v/>
      </c>
    </row>
    <row r="3" spans="1:12">
      <c r="A3" s="136">
        <f t="shared" ref="A3:A66" si="7">A2+1</f>
        <v>2</v>
      </c>
      <c r="B3" s="136" t="str">
        <f t="shared" ca="1" si="0"/>
        <v>2:Hemel</v>
      </c>
      <c r="C3" s="136" t="str">
        <f t="shared" ca="1" si="1"/>
        <v/>
      </c>
      <c r="D3" s="136" t="str">
        <f t="shared" ref="D3:D66" ca="1" si="8">IF(C3 = "", "", TRIM(IFERROR(TRIM(C3) &amp;":"&amp;TEXT(A3,"#0"),"")))</f>
        <v/>
      </c>
      <c r="E3" s="156" t="str">
        <f t="shared" ref="E3" ca="1" si="9">IFERROR(VLOOKUP($B3,HSLClubSwimmers,3,0),"")</f>
        <v/>
      </c>
      <c r="F3" s="157" t="str">
        <f t="shared" ref="F3" ca="1" si="10">IFERROR(VLOOKUP($B3,HSLClubSwimmers,4,0),"")</f>
        <v/>
      </c>
      <c r="G3" s="158" t="str">
        <f t="shared" ref="G3" ca="1" si="11">IFERROR(VLOOKUP($B3,HSLClubSwimmers,5,0),"")</f>
        <v/>
      </c>
      <c r="H3" s="158" t="str">
        <f t="shared" ref="H3" ca="1" si="12">IFERROR(VLOOKUP($B3,HSLClubSwimmers,6,0),"")</f>
        <v/>
      </c>
      <c r="I3" s="136" t="str">
        <f t="shared" ref="I3" ca="1" si="13">IFERROR(VLOOKUP($B3,HSLClubSwimmers,7,0),"")</f>
        <v/>
      </c>
      <c r="L3" t="str">
        <f t="array" aca="1" ref="L3" ca="1">IFERROR(INDEX(Lane1_BlanksRange,SMALL((IF(LEN(Lane1_BlanksRange),ROW(INDIRECT("1:"&amp;ROWS(Lane1_BlanksRange))))),ROW(D2)),1),"")</f>
        <v/>
      </c>
    </row>
    <row r="4" spans="1:12">
      <c r="A4" s="136">
        <f t="shared" si="7"/>
        <v>3</v>
      </c>
      <c r="B4" s="136" t="str">
        <f t="shared" ca="1" si="0"/>
        <v>3:Hemel</v>
      </c>
      <c r="C4" s="136" t="str">
        <f t="shared" ca="1" si="1"/>
        <v/>
      </c>
      <c r="D4" s="136" t="str">
        <f t="shared" ca="1" si="8"/>
        <v/>
      </c>
      <c r="E4" s="156" t="str">
        <f t="shared" ref="E4" ca="1" si="14">IFERROR(VLOOKUP($B4,HSLClubSwimmers,3,0),"")</f>
        <v/>
      </c>
      <c r="F4" s="157" t="str">
        <f t="shared" ref="F4" ca="1" si="15">IFERROR(VLOOKUP($B4,HSLClubSwimmers,4,0),"")</f>
        <v/>
      </c>
      <c r="G4" s="158" t="str">
        <f t="shared" ref="G4" ca="1" si="16">IFERROR(VLOOKUP($B4,HSLClubSwimmers,5,0),"")</f>
        <v/>
      </c>
      <c r="H4" s="158" t="str">
        <f t="shared" ref="H4" ca="1" si="17">IFERROR(VLOOKUP($B4,HSLClubSwimmers,6,0),"")</f>
        <v/>
      </c>
      <c r="I4" s="136" t="str">
        <f t="shared" ref="I4" ca="1" si="18">IFERROR(VLOOKUP($B4,HSLClubSwimmers,7,0),"")</f>
        <v/>
      </c>
      <c r="L4" t="str">
        <f t="array" aca="1" ref="L4" ca="1">IFERROR(INDEX(Lane1_BlanksRange,SMALL((IF(LEN(Lane1_BlanksRange),ROW(INDIRECT("1:"&amp;ROWS(Lane1_BlanksRange))))),ROW(D3)),1),"")</f>
        <v/>
      </c>
    </row>
    <row r="5" spans="1:12">
      <c r="A5" s="136">
        <f t="shared" si="7"/>
        <v>4</v>
      </c>
      <c r="B5" s="136" t="str">
        <f t="shared" ca="1" si="0"/>
        <v>4:Hemel</v>
      </c>
      <c r="C5" s="136" t="str">
        <f t="shared" ca="1" si="1"/>
        <v/>
      </c>
      <c r="D5" s="136" t="str">
        <f t="shared" ca="1" si="8"/>
        <v/>
      </c>
      <c r="E5" s="156" t="str">
        <f t="shared" ref="E5" ca="1" si="19">IFERROR(VLOOKUP($B5,HSLClubSwimmers,3,0),"")</f>
        <v/>
      </c>
      <c r="F5" s="157" t="str">
        <f t="shared" ref="F5" ca="1" si="20">IFERROR(VLOOKUP($B5,HSLClubSwimmers,4,0),"")</f>
        <v/>
      </c>
      <c r="G5" s="158" t="str">
        <f t="shared" ref="G5" ca="1" si="21">IFERROR(VLOOKUP($B5,HSLClubSwimmers,5,0),"")</f>
        <v/>
      </c>
      <c r="H5" s="158" t="str">
        <f t="shared" ref="H5" ca="1" si="22">IFERROR(VLOOKUP($B5,HSLClubSwimmers,6,0),"")</f>
        <v/>
      </c>
      <c r="I5" s="136" t="str">
        <f t="shared" ref="I5" ca="1" si="23">IFERROR(VLOOKUP($B5,HSLClubSwimmers,7,0),"")</f>
        <v/>
      </c>
      <c r="L5" t="str">
        <f t="array" aca="1" ref="L5" ca="1">IFERROR(INDEX(Lane1_BlanksRange,SMALL((IF(LEN(Lane1_BlanksRange),ROW(INDIRECT("1:"&amp;ROWS(Lane1_BlanksRange))))),ROW(D4)),1),"")</f>
        <v/>
      </c>
    </row>
    <row r="6" spans="1:12">
      <c r="A6" s="136">
        <f t="shared" si="7"/>
        <v>5</v>
      </c>
      <c r="B6" s="136" t="str">
        <f t="shared" ca="1" si="0"/>
        <v>5:Hemel</v>
      </c>
      <c r="C6" s="136" t="str">
        <f t="shared" ca="1" si="1"/>
        <v/>
      </c>
      <c r="D6" s="136" t="str">
        <f t="shared" ca="1" si="8"/>
        <v/>
      </c>
      <c r="E6" s="156" t="str">
        <f t="shared" ref="E6" ca="1" si="24">IFERROR(VLOOKUP($B6,HSLClubSwimmers,3,0),"")</f>
        <v/>
      </c>
      <c r="F6" s="157" t="str">
        <f t="shared" ref="F6" ca="1" si="25">IFERROR(VLOOKUP($B6,HSLClubSwimmers,4,0),"")</f>
        <v/>
      </c>
      <c r="G6" s="158" t="str">
        <f t="shared" ref="G6" ca="1" si="26">IFERROR(VLOOKUP($B6,HSLClubSwimmers,5,0),"")</f>
        <v/>
      </c>
      <c r="H6" s="158" t="str">
        <f t="shared" ref="H6" ca="1" si="27">IFERROR(VLOOKUP($B6,HSLClubSwimmers,6,0),"")</f>
        <v/>
      </c>
      <c r="I6" s="136" t="str">
        <f t="shared" ref="I6" ca="1" si="28">IFERROR(VLOOKUP($B6,HSLClubSwimmers,7,0),"")</f>
        <v/>
      </c>
      <c r="L6" t="str">
        <f t="array" aca="1" ref="L6" ca="1">IFERROR(INDEX(Lane1_BlanksRange,SMALL((IF(LEN(Lane1_BlanksRange),ROW(INDIRECT("1:"&amp;ROWS(Lane1_BlanksRange))))),ROW(D5)),1),"")</f>
        <v/>
      </c>
    </row>
    <row r="7" spans="1:12">
      <c r="A7" s="136">
        <f t="shared" si="7"/>
        <v>6</v>
      </c>
      <c r="B7" s="136" t="str">
        <f t="shared" ca="1" si="0"/>
        <v>6:Hemel</v>
      </c>
      <c r="C7" s="136" t="str">
        <f t="shared" ca="1" si="1"/>
        <v/>
      </c>
      <c r="D7" s="136" t="str">
        <f t="shared" ca="1" si="8"/>
        <v/>
      </c>
      <c r="E7" s="156" t="str">
        <f t="shared" ref="E7" ca="1" si="29">IFERROR(VLOOKUP($B7,HSLClubSwimmers,3,0),"")</f>
        <v/>
      </c>
      <c r="F7" s="157" t="str">
        <f t="shared" ref="F7" ca="1" si="30">IFERROR(VLOOKUP($B7,HSLClubSwimmers,4,0),"")</f>
        <v/>
      </c>
      <c r="G7" s="158" t="str">
        <f t="shared" ref="G7" ca="1" si="31">IFERROR(VLOOKUP($B7,HSLClubSwimmers,5,0),"")</f>
        <v/>
      </c>
      <c r="H7" s="158" t="str">
        <f t="shared" ref="H7" ca="1" si="32">IFERROR(VLOOKUP($B7,HSLClubSwimmers,6,0),"")</f>
        <v/>
      </c>
      <c r="I7" s="136" t="str">
        <f t="shared" ref="I7" ca="1" si="33">IFERROR(VLOOKUP($B7,HSLClubSwimmers,7,0),"")</f>
        <v/>
      </c>
      <c r="L7" t="str">
        <f t="array" aca="1" ref="L7" ca="1">IFERROR(INDEX(Lane1_BlanksRange,SMALL((IF(LEN(Lane1_BlanksRange),ROW(INDIRECT("1:"&amp;ROWS(Lane1_BlanksRange))))),ROW(D6)),1),"")</f>
        <v/>
      </c>
    </row>
    <row r="8" spans="1:12">
      <c r="A8" s="136">
        <f t="shared" si="7"/>
        <v>7</v>
      </c>
      <c r="B8" s="136" t="str">
        <f t="shared" ca="1" si="0"/>
        <v>7:Hemel</v>
      </c>
      <c r="C8" s="136" t="str">
        <f t="shared" ca="1" si="1"/>
        <v/>
      </c>
      <c r="D8" s="136" t="str">
        <f t="shared" ca="1" si="8"/>
        <v/>
      </c>
      <c r="E8" s="156" t="str">
        <f t="shared" ref="E8" ca="1" si="34">IFERROR(VLOOKUP($B8,HSLClubSwimmers,3,0),"")</f>
        <v/>
      </c>
      <c r="F8" s="157" t="str">
        <f t="shared" ref="F8" ca="1" si="35">IFERROR(VLOOKUP($B8,HSLClubSwimmers,4,0),"")</f>
        <v/>
      </c>
      <c r="G8" s="158" t="str">
        <f t="shared" ref="G8" ca="1" si="36">IFERROR(VLOOKUP($B8,HSLClubSwimmers,5,0),"")</f>
        <v/>
      </c>
      <c r="H8" s="158" t="str">
        <f t="shared" ref="H8" ca="1" si="37">IFERROR(VLOOKUP($B8,HSLClubSwimmers,6,0),"")</f>
        <v/>
      </c>
      <c r="I8" s="136" t="str">
        <f t="shared" ref="I8" ca="1" si="38">IFERROR(VLOOKUP($B8,HSLClubSwimmers,7,0),"")</f>
        <v/>
      </c>
      <c r="L8" t="str">
        <f t="array" aca="1" ref="L8" ca="1">IFERROR(INDEX(Lane1_BlanksRange,SMALL((IF(LEN(Lane1_BlanksRange),ROW(INDIRECT("1:"&amp;ROWS(Lane1_BlanksRange))))),ROW(D7)),1),"")</f>
        <v/>
      </c>
    </row>
    <row r="9" spans="1:12">
      <c r="A9" s="136">
        <f t="shared" si="7"/>
        <v>8</v>
      </c>
      <c r="B9" s="136" t="str">
        <f t="shared" ca="1" si="0"/>
        <v>8:Hemel</v>
      </c>
      <c r="C9" s="136" t="str">
        <f t="shared" ca="1" si="1"/>
        <v/>
      </c>
      <c r="D9" s="136" t="str">
        <f t="shared" ca="1" si="8"/>
        <v/>
      </c>
      <c r="E9" s="156" t="str">
        <f t="shared" ref="E9" ca="1" si="39">IFERROR(VLOOKUP($B9,HSLClubSwimmers,3,0),"")</f>
        <v/>
      </c>
      <c r="F9" s="157" t="str">
        <f t="shared" ref="F9" ca="1" si="40">IFERROR(VLOOKUP($B9,HSLClubSwimmers,4,0),"")</f>
        <v/>
      </c>
      <c r="G9" s="158" t="str">
        <f t="shared" ref="G9" ca="1" si="41">IFERROR(VLOOKUP($B9,HSLClubSwimmers,5,0),"")</f>
        <v/>
      </c>
      <c r="H9" s="158" t="str">
        <f t="shared" ref="H9" ca="1" si="42">IFERROR(VLOOKUP($B9,HSLClubSwimmers,6,0),"")</f>
        <v/>
      </c>
      <c r="I9" s="136" t="str">
        <f t="shared" ref="I9" ca="1" si="43">IFERROR(VLOOKUP($B9,HSLClubSwimmers,7,0),"")</f>
        <v/>
      </c>
      <c r="L9" t="str">
        <f t="array" aca="1" ref="L9" ca="1">IFERROR(INDEX(Lane1_BlanksRange,SMALL((IF(LEN(Lane1_BlanksRange),ROW(INDIRECT("1:"&amp;ROWS(Lane1_BlanksRange))))),ROW(D8)),1),"")</f>
        <v/>
      </c>
    </row>
    <row r="10" spans="1:12">
      <c r="A10" s="136">
        <f t="shared" si="7"/>
        <v>9</v>
      </c>
      <c r="B10" s="136" t="str">
        <f t="shared" ca="1" si="0"/>
        <v>9:Hemel</v>
      </c>
      <c r="C10" s="136" t="str">
        <f t="shared" ca="1" si="1"/>
        <v/>
      </c>
      <c r="D10" s="136" t="str">
        <f t="shared" ca="1" si="8"/>
        <v/>
      </c>
      <c r="E10" s="156" t="str">
        <f t="shared" ref="E10" ca="1" si="44">IFERROR(VLOOKUP($B10,HSLClubSwimmers,3,0),"")</f>
        <v/>
      </c>
      <c r="F10" s="157" t="str">
        <f t="shared" ref="F10" ca="1" si="45">IFERROR(VLOOKUP($B10,HSLClubSwimmers,4,0),"")</f>
        <v/>
      </c>
      <c r="G10" s="158" t="str">
        <f t="shared" ref="G10" ca="1" si="46">IFERROR(VLOOKUP($B10,HSLClubSwimmers,5,0),"")</f>
        <v/>
      </c>
      <c r="H10" s="158" t="str">
        <f t="shared" ref="H10" ca="1" si="47">IFERROR(VLOOKUP($B10,HSLClubSwimmers,6,0),"")</f>
        <v/>
      </c>
      <c r="I10" s="136" t="str">
        <f t="shared" ref="I10" ca="1" si="48">IFERROR(VLOOKUP($B10,HSLClubSwimmers,7,0),"")</f>
        <v/>
      </c>
      <c r="L10" t="str">
        <f t="array" aca="1" ref="L10" ca="1">IFERROR(INDEX(Lane1_BlanksRange,SMALL((IF(LEN(Lane1_BlanksRange),ROW(INDIRECT("1:"&amp;ROWS(Lane1_BlanksRange))))),ROW(D9)),1),"")</f>
        <v/>
      </c>
    </row>
    <row r="11" spans="1:12">
      <c r="A11" s="136">
        <f t="shared" si="7"/>
        <v>10</v>
      </c>
      <c r="B11" s="136" t="str">
        <f t="shared" ca="1" si="0"/>
        <v>10:Hemel</v>
      </c>
      <c r="C11" s="136" t="str">
        <f t="shared" ca="1" si="1"/>
        <v/>
      </c>
      <c r="D11" s="136" t="str">
        <f t="shared" ca="1" si="8"/>
        <v/>
      </c>
      <c r="E11" s="156" t="str">
        <f t="shared" ref="E11" ca="1" si="49">IFERROR(VLOOKUP($B11,HSLClubSwimmers,3,0),"")</f>
        <v/>
      </c>
      <c r="F11" s="157" t="str">
        <f t="shared" ref="F11" ca="1" si="50">IFERROR(VLOOKUP($B11,HSLClubSwimmers,4,0),"")</f>
        <v/>
      </c>
      <c r="G11" s="158" t="str">
        <f t="shared" ref="G11" ca="1" si="51">IFERROR(VLOOKUP($B11,HSLClubSwimmers,5,0),"")</f>
        <v/>
      </c>
      <c r="H11" s="158" t="str">
        <f t="shared" ref="H11" ca="1" si="52">IFERROR(VLOOKUP($B11,HSLClubSwimmers,6,0),"")</f>
        <v/>
      </c>
      <c r="I11" s="136" t="str">
        <f t="shared" ref="I11" ca="1" si="53">IFERROR(VLOOKUP($B11,HSLClubSwimmers,7,0),"")</f>
        <v/>
      </c>
      <c r="L11" t="str">
        <f t="array" aca="1" ref="L11" ca="1">IFERROR(INDEX(Lane1_BlanksRange,SMALL((IF(LEN(Lane1_BlanksRange),ROW(INDIRECT("1:"&amp;ROWS(Lane1_BlanksRange))))),ROW(D10)),1),"")</f>
        <v/>
      </c>
    </row>
    <row r="12" spans="1:12">
      <c r="A12" s="136">
        <f t="shared" si="7"/>
        <v>11</v>
      </c>
      <c r="B12" s="136" t="str">
        <f t="shared" ca="1" si="0"/>
        <v>11:Hemel</v>
      </c>
      <c r="C12" s="136" t="str">
        <f t="shared" ca="1" si="1"/>
        <v/>
      </c>
      <c r="D12" s="136" t="str">
        <f t="shared" ca="1" si="8"/>
        <v/>
      </c>
      <c r="E12" s="156" t="str">
        <f t="shared" ref="E12" ca="1" si="54">IFERROR(VLOOKUP($B12,HSLClubSwimmers,3,0),"")</f>
        <v/>
      </c>
      <c r="F12" s="157" t="str">
        <f t="shared" ref="F12" ca="1" si="55">IFERROR(VLOOKUP($B12,HSLClubSwimmers,4,0),"")</f>
        <v/>
      </c>
      <c r="G12" s="158" t="str">
        <f t="shared" ref="G12" ca="1" si="56">IFERROR(VLOOKUP($B12,HSLClubSwimmers,5,0),"")</f>
        <v/>
      </c>
      <c r="H12" s="158" t="str">
        <f t="shared" ref="H12" ca="1" si="57">IFERROR(VLOOKUP($B12,HSLClubSwimmers,6,0),"")</f>
        <v/>
      </c>
      <c r="I12" s="136" t="str">
        <f t="shared" ref="I12" ca="1" si="58">IFERROR(VLOOKUP($B12,HSLClubSwimmers,7,0),"")</f>
        <v/>
      </c>
      <c r="L12" t="str">
        <f t="array" aca="1" ref="L12" ca="1">IFERROR(INDEX(Lane1_BlanksRange,SMALL((IF(LEN(Lane1_BlanksRange),ROW(INDIRECT("1:"&amp;ROWS(Lane1_BlanksRange))))),ROW(D11)),1),"")</f>
        <v/>
      </c>
    </row>
    <row r="13" spans="1:12">
      <c r="A13" s="136">
        <f t="shared" si="7"/>
        <v>12</v>
      </c>
      <c r="B13" s="136" t="str">
        <f t="shared" ca="1" si="0"/>
        <v>12:Hemel</v>
      </c>
      <c r="C13" s="136" t="str">
        <f t="shared" ca="1" si="1"/>
        <v/>
      </c>
      <c r="D13" s="136" t="str">
        <f t="shared" ca="1" si="8"/>
        <v/>
      </c>
      <c r="E13" s="156" t="str">
        <f t="shared" ref="E13" ca="1" si="59">IFERROR(VLOOKUP($B13,HSLClubSwimmers,3,0),"")</f>
        <v/>
      </c>
      <c r="F13" s="157" t="str">
        <f t="shared" ref="F13" ca="1" si="60">IFERROR(VLOOKUP($B13,HSLClubSwimmers,4,0),"")</f>
        <v/>
      </c>
      <c r="G13" s="158" t="str">
        <f t="shared" ref="G13" ca="1" si="61">IFERROR(VLOOKUP($B13,HSLClubSwimmers,5,0),"")</f>
        <v/>
      </c>
      <c r="H13" s="158" t="str">
        <f t="shared" ref="H13" ca="1" si="62">IFERROR(VLOOKUP($B13,HSLClubSwimmers,6,0),"")</f>
        <v/>
      </c>
      <c r="I13" s="136" t="str">
        <f t="shared" ref="I13" ca="1" si="63">IFERROR(VLOOKUP($B13,HSLClubSwimmers,7,0),"")</f>
        <v/>
      </c>
      <c r="L13" t="str">
        <f t="array" aca="1" ref="L13" ca="1">IFERROR(INDEX(Lane1_BlanksRange,SMALL((IF(LEN(Lane1_BlanksRange),ROW(INDIRECT("1:"&amp;ROWS(Lane1_BlanksRange))))),ROW(D12)),1),"")</f>
        <v/>
      </c>
    </row>
    <row r="14" spans="1:12">
      <c r="A14" s="136">
        <f t="shared" si="7"/>
        <v>13</v>
      </c>
      <c r="B14" s="136" t="str">
        <f t="shared" ca="1" si="0"/>
        <v>13:Hemel</v>
      </c>
      <c r="C14" s="136" t="str">
        <f t="shared" ca="1" si="1"/>
        <v/>
      </c>
      <c r="D14" s="136" t="str">
        <f t="shared" ca="1" si="8"/>
        <v/>
      </c>
      <c r="E14" s="156" t="str">
        <f t="shared" ref="E14" ca="1" si="64">IFERROR(VLOOKUP($B14,HSLClubSwimmers,3,0),"")</f>
        <v/>
      </c>
      <c r="F14" s="157" t="str">
        <f t="shared" ref="F14" ca="1" si="65">IFERROR(VLOOKUP($B14,HSLClubSwimmers,4,0),"")</f>
        <v/>
      </c>
      <c r="G14" s="158" t="str">
        <f t="shared" ref="G14" ca="1" si="66">IFERROR(VLOOKUP($B14,HSLClubSwimmers,5,0),"")</f>
        <v/>
      </c>
      <c r="H14" s="158" t="str">
        <f t="shared" ref="H14" ca="1" si="67">IFERROR(VLOOKUP($B14,HSLClubSwimmers,6,0),"")</f>
        <v/>
      </c>
      <c r="I14" s="136" t="str">
        <f t="shared" ref="I14" ca="1" si="68">IFERROR(VLOOKUP($B14,HSLClubSwimmers,7,0),"")</f>
        <v/>
      </c>
      <c r="L14" t="str">
        <f t="array" aca="1" ref="L14" ca="1">IFERROR(INDEX(Lane1_BlanksRange,SMALL((IF(LEN(Lane1_BlanksRange),ROW(INDIRECT("1:"&amp;ROWS(Lane1_BlanksRange))))),ROW(D13)),1),"")</f>
        <v/>
      </c>
    </row>
    <row r="15" spans="1:12">
      <c r="A15" s="136">
        <f t="shared" si="7"/>
        <v>14</v>
      </c>
      <c r="B15" s="136" t="str">
        <f t="shared" ca="1" si="0"/>
        <v>14:Hemel</v>
      </c>
      <c r="C15" s="136" t="str">
        <f t="shared" ca="1" si="1"/>
        <v/>
      </c>
      <c r="D15" s="136" t="str">
        <f t="shared" ca="1" si="8"/>
        <v/>
      </c>
      <c r="E15" s="156" t="str">
        <f t="shared" ref="E15" ca="1" si="69">IFERROR(VLOOKUP($B15,HSLClubSwimmers,3,0),"")</f>
        <v/>
      </c>
      <c r="F15" s="157" t="str">
        <f t="shared" ref="F15" ca="1" si="70">IFERROR(VLOOKUP($B15,HSLClubSwimmers,4,0),"")</f>
        <v/>
      </c>
      <c r="G15" s="158" t="str">
        <f t="shared" ref="G15" ca="1" si="71">IFERROR(VLOOKUP($B15,HSLClubSwimmers,5,0),"")</f>
        <v/>
      </c>
      <c r="H15" s="158" t="str">
        <f t="shared" ref="H15" ca="1" si="72">IFERROR(VLOOKUP($B15,HSLClubSwimmers,6,0),"")</f>
        <v/>
      </c>
      <c r="I15" s="136" t="str">
        <f t="shared" ref="I15" ca="1" si="73">IFERROR(VLOOKUP($B15,HSLClubSwimmers,7,0),"")</f>
        <v/>
      </c>
      <c r="L15" t="str">
        <f t="array" aca="1" ref="L15" ca="1">IFERROR(INDEX(Lane1_BlanksRange,SMALL((IF(LEN(Lane1_BlanksRange),ROW(INDIRECT("1:"&amp;ROWS(Lane1_BlanksRange))))),ROW(D14)),1),"")</f>
        <v/>
      </c>
    </row>
    <row r="16" spans="1:12">
      <c r="A16" s="136">
        <f t="shared" si="7"/>
        <v>15</v>
      </c>
      <c r="B16" s="136" t="str">
        <f t="shared" ca="1" si="0"/>
        <v>15:Hemel</v>
      </c>
      <c r="C16" s="136" t="str">
        <f t="shared" ca="1" si="1"/>
        <v/>
      </c>
      <c r="D16" s="136" t="str">
        <f t="shared" ca="1" si="8"/>
        <v/>
      </c>
      <c r="E16" s="156" t="str">
        <f t="shared" ref="E16" ca="1" si="74">IFERROR(VLOOKUP($B16,HSLClubSwimmers,3,0),"")</f>
        <v/>
      </c>
      <c r="F16" s="157" t="str">
        <f t="shared" ref="F16" ca="1" si="75">IFERROR(VLOOKUP($B16,HSLClubSwimmers,4,0),"")</f>
        <v/>
      </c>
      <c r="G16" s="158" t="str">
        <f t="shared" ref="G16" ca="1" si="76">IFERROR(VLOOKUP($B16,HSLClubSwimmers,5,0),"")</f>
        <v/>
      </c>
      <c r="H16" s="158" t="str">
        <f t="shared" ref="H16" ca="1" si="77">IFERROR(VLOOKUP($B16,HSLClubSwimmers,6,0),"")</f>
        <v/>
      </c>
      <c r="I16" s="136" t="str">
        <f t="shared" ref="I16" ca="1" si="78">IFERROR(VLOOKUP($B16,HSLClubSwimmers,7,0),"")</f>
        <v/>
      </c>
      <c r="L16" t="str">
        <f t="array" aca="1" ref="L16" ca="1">IFERROR(INDEX(Lane1_BlanksRange,SMALL((IF(LEN(Lane1_BlanksRange),ROW(INDIRECT("1:"&amp;ROWS(Lane1_BlanksRange))))),ROW(D15)),1),"")</f>
        <v/>
      </c>
    </row>
    <row r="17" spans="1:12">
      <c r="A17" s="136">
        <f t="shared" si="7"/>
        <v>16</v>
      </c>
      <c r="B17" s="136" t="str">
        <f t="shared" ca="1" si="0"/>
        <v>16:Hemel</v>
      </c>
      <c r="C17" s="136" t="str">
        <f t="shared" ca="1" si="1"/>
        <v/>
      </c>
      <c r="D17" s="136" t="str">
        <f t="shared" ca="1" si="8"/>
        <v/>
      </c>
      <c r="E17" s="156" t="str">
        <f t="shared" ref="E17" ca="1" si="79">IFERROR(VLOOKUP($B17,HSLClubSwimmers,3,0),"")</f>
        <v/>
      </c>
      <c r="F17" s="157" t="str">
        <f t="shared" ref="F17" ca="1" si="80">IFERROR(VLOOKUP($B17,HSLClubSwimmers,4,0),"")</f>
        <v/>
      </c>
      <c r="G17" s="158" t="str">
        <f t="shared" ref="G17" ca="1" si="81">IFERROR(VLOOKUP($B17,HSLClubSwimmers,5,0),"")</f>
        <v/>
      </c>
      <c r="H17" s="158" t="str">
        <f t="shared" ref="H17" ca="1" si="82">IFERROR(VLOOKUP($B17,HSLClubSwimmers,6,0),"")</f>
        <v/>
      </c>
      <c r="I17" s="136" t="str">
        <f t="shared" ref="I17" ca="1" si="83">IFERROR(VLOOKUP($B17,HSLClubSwimmers,7,0),"")</f>
        <v/>
      </c>
      <c r="L17" t="str">
        <f t="array" aca="1" ref="L17" ca="1">IFERROR(INDEX(Lane1_BlanksRange,SMALL((IF(LEN(Lane1_BlanksRange),ROW(INDIRECT("1:"&amp;ROWS(Lane1_BlanksRange))))),ROW(D16)),1),"")</f>
        <v/>
      </c>
    </row>
    <row r="18" spans="1:12">
      <c r="A18" s="136">
        <f t="shared" si="7"/>
        <v>17</v>
      </c>
      <c r="B18" s="136" t="str">
        <f t="shared" ca="1" si="0"/>
        <v>17:Hemel</v>
      </c>
      <c r="C18" s="136" t="str">
        <f t="shared" ca="1" si="1"/>
        <v/>
      </c>
      <c r="D18" s="136" t="str">
        <f t="shared" ca="1" si="8"/>
        <v/>
      </c>
      <c r="E18" s="156" t="str">
        <f t="shared" ref="E18" ca="1" si="84">IFERROR(VLOOKUP($B18,HSLClubSwimmers,3,0),"")</f>
        <v/>
      </c>
      <c r="F18" s="157" t="str">
        <f t="shared" ref="F18" ca="1" si="85">IFERROR(VLOOKUP($B18,HSLClubSwimmers,4,0),"")</f>
        <v/>
      </c>
      <c r="G18" s="158" t="str">
        <f t="shared" ref="G18" ca="1" si="86">IFERROR(VLOOKUP($B18,HSLClubSwimmers,5,0),"")</f>
        <v/>
      </c>
      <c r="H18" s="158" t="str">
        <f t="shared" ref="H18" ca="1" si="87">IFERROR(VLOOKUP($B18,HSLClubSwimmers,6,0),"")</f>
        <v/>
      </c>
      <c r="I18" s="136" t="str">
        <f t="shared" ref="I18" ca="1" si="88">IFERROR(VLOOKUP($B18,HSLClubSwimmers,7,0),"")</f>
        <v/>
      </c>
      <c r="L18" t="str">
        <f t="array" aca="1" ref="L18" ca="1">IFERROR(INDEX(Lane1_BlanksRange,SMALL((IF(LEN(Lane1_BlanksRange),ROW(INDIRECT("1:"&amp;ROWS(Lane1_BlanksRange))))),ROW(D17)),1),"")</f>
        <v/>
      </c>
    </row>
    <row r="19" spans="1:12">
      <c r="A19" s="136">
        <f t="shared" si="7"/>
        <v>18</v>
      </c>
      <c r="B19" s="136" t="str">
        <f t="shared" ca="1" si="0"/>
        <v>18:Hemel</v>
      </c>
      <c r="C19" s="136" t="str">
        <f t="shared" ca="1" si="1"/>
        <v/>
      </c>
      <c r="D19" s="136" t="str">
        <f t="shared" ca="1" si="8"/>
        <v/>
      </c>
      <c r="E19" s="156" t="str">
        <f t="shared" ref="E19" ca="1" si="89">IFERROR(VLOOKUP($B19,HSLClubSwimmers,3,0),"")</f>
        <v/>
      </c>
      <c r="F19" s="157" t="str">
        <f t="shared" ref="F19" ca="1" si="90">IFERROR(VLOOKUP($B19,HSLClubSwimmers,4,0),"")</f>
        <v/>
      </c>
      <c r="G19" s="158" t="str">
        <f t="shared" ref="G19" ca="1" si="91">IFERROR(VLOOKUP($B19,HSLClubSwimmers,5,0),"")</f>
        <v/>
      </c>
      <c r="H19" s="158" t="str">
        <f t="shared" ref="H19" ca="1" si="92">IFERROR(VLOOKUP($B19,HSLClubSwimmers,6,0),"")</f>
        <v/>
      </c>
      <c r="I19" s="136" t="str">
        <f t="shared" ref="I19" ca="1" si="93">IFERROR(VLOOKUP($B19,HSLClubSwimmers,7,0),"")</f>
        <v/>
      </c>
      <c r="L19" t="str">
        <f t="array" aca="1" ref="L19" ca="1">IFERROR(INDEX(Lane1_BlanksRange,SMALL((IF(LEN(Lane1_BlanksRange),ROW(INDIRECT("1:"&amp;ROWS(Lane1_BlanksRange))))),ROW(D18)),1),"")</f>
        <v/>
      </c>
    </row>
    <row r="20" spans="1:12">
      <c r="A20" s="136">
        <f t="shared" si="7"/>
        <v>19</v>
      </c>
      <c r="B20" s="136" t="str">
        <f t="shared" ca="1" si="0"/>
        <v>19:Hemel</v>
      </c>
      <c r="C20" s="136" t="str">
        <f t="shared" ca="1" si="1"/>
        <v/>
      </c>
      <c r="D20" s="136" t="str">
        <f t="shared" ca="1" si="8"/>
        <v/>
      </c>
      <c r="E20" s="156" t="str">
        <f t="shared" ref="E20" ca="1" si="94">IFERROR(VLOOKUP($B20,HSLClubSwimmers,3,0),"")</f>
        <v/>
      </c>
      <c r="F20" s="157" t="str">
        <f t="shared" ref="F20" ca="1" si="95">IFERROR(VLOOKUP($B20,HSLClubSwimmers,4,0),"")</f>
        <v/>
      </c>
      <c r="G20" s="158" t="str">
        <f t="shared" ref="G20" ca="1" si="96">IFERROR(VLOOKUP($B20,HSLClubSwimmers,5,0),"")</f>
        <v/>
      </c>
      <c r="H20" s="158" t="str">
        <f t="shared" ref="H20" ca="1" si="97">IFERROR(VLOOKUP($B20,HSLClubSwimmers,6,0),"")</f>
        <v/>
      </c>
      <c r="I20" s="136" t="str">
        <f t="shared" ref="I20" ca="1" si="98">IFERROR(VLOOKUP($B20,HSLClubSwimmers,7,0),"")</f>
        <v/>
      </c>
      <c r="L20" t="str">
        <f t="array" aca="1" ref="L20" ca="1">IFERROR(INDEX(Lane1_BlanksRange,SMALL((IF(LEN(Lane1_BlanksRange),ROW(INDIRECT("1:"&amp;ROWS(Lane1_BlanksRange))))),ROW(D19)),1),"")</f>
        <v/>
      </c>
    </row>
    <row r="21" spans="1:12">
      <c r="A21" s="136">
        <f t="shared" si="7"/>
        <v>20</v>
      </c>
      <c r="B21" s="136" t="str">
        <f t="shared" ca="1" si="0"/>
        <v>20:Hemel</v>
      </c>
      <c r="C21" s="136" t="str">
        <f t="shared" ca="1" si="1"/>
        <v/>
      </c>
      <c r="D21" s="136" t="str">
        <f t="shared" ca="1" si="8"/>
        <v/>
      </c>
      <c r="E21" s="156" t="str">
        <f t="shared" ref="E21" ca="1" si="99">IFERROR(VLOOKUP($B21,HSLClubSwimmers,3,0),"")</f>
        <v/>
      </c>
      <c r="F21" s="157" t="str">
        <f t="shared" ref="F21" ca="1" si="100">IFERROR(VLOOKUP($B21,HSLClubSwimmers,4,0),"")</f>
        <v/>
      </c>
      <c r="G21" s="158" t="str">
        <f t="shared" ref="G21" ca="1" si="101">IFERROR(VLOOKUP($B21,HSLClubSwimmers,5,0),"")</f>
        <v/>
      </c>
      <c r="H21" s="158" t="str">
        <f t="shared" ref="H21" ca="1" si="102">IFERROR(VLOOKUP($B21,HSLClubSwimmers,6,0),"")</f>
        <v/>
      </c>
      <c r="I21" s="136" t="str">
        <f t="shared" ref="I21" ca="1" si="103">IFERROR(VLOOKUP($B21,HSLClubSwimmers,7,0),"")</f>
        <v/>
      </c>
      <c r="L21" t="str">
        <f t="array" aca="1" ref="L21" ca="1">IFERROR(INDEX(Lane1_BlanksRange,SMALL((IF(LEN(Lane1_BlanksRange),ROW(INDIRECT("1:"&amp;ROWS(Lane1_BlanksRange))))),ROW(D20)),1),"")</f>
        <v/>
      </c>
    </row>
    <row r="22" spans="1:12">
      <c r="A22" s="136">
        <f t="shared" si="7"/>
        <v>21</v>
      </c>
      <c r="B22" s="136" t="str">
        <f t="shared" ca="1" si="0"/>
        <v>21:Hemel</v>
      </c>
      <c r="C22" s="136" t="str">
        <f t="shared" ca="1" si="1"/>
        <v/>
      </c>
      <c r="D22" s="136" t="str">
        <f t="shared" ca="1" si="8"/>
        <v/>
      </c>
      <c r="E22" s="156" t="str">
        <f t="shared" ref="E22" ca="1" si="104">IFERROR(VLOOKUP($B22,HSLClubSwimmers,3,0),"")</f>
        <v/>
      </c>
      <c r="F22" s="157" t="str">
        <f t="shared" ref="F22" ca="1" si="105">IFERROR(VLOOKUP($B22,HSLClubSwimmers,4,0),"")</f>
        <v/>
      </c>
      <c r="G22" s="158" t="str">
        <f t="shared" ref="G22" ca="1" si="106">IFERROR(VLOOKUP($B22,HSLClubSwimmers,5,0),"")</f>
        <v/>
      </c>
      <c r="H22" s="158" t="str">
        <f t="shared" ref="H22" ca="1" si="107">IFERROR(VLOOKUP($B22,HSLClubSwimmers,6,0),"")</f>
        <v/>
      </c>
      <c r="I22" s="136" t="str">
        <f t="shared" ref="I22" ca="1" si="108">IFERROR(VLOOKUP($B22,HSLClubSwimmers,7,0),"")</f>
        <v/>
      </c>
      <c r="L22" t="str">
        <f t="array" aca="1" ref="L22" ca="1">IFERROR(INDEX(Lane1_BlanksRange,SMALL((IF(LEN(Lane1_BlanksRange),ROW(INDIRECT("1:"&amp;ROWS(Lane1_BlanksRange))))),ROW(D21)),1),"")</f>
        <v/>
      </c>
    </row>
    <row r="23" spans="1:12">
      <c r="A23" s="136">
        <f t="shared" si="7"/>
        <v>22</v>
      </c>
      <c r="B23" s="136" t="str">
        <f t="shared" ca="1" si="0"/>
        <v>22:Hemel</v>
      </c>
      <c r="C23" s="136" t="str">
        <f t="shared" ca="1" si="1"/>
        <v/>
      </c>
      <c r="D23" s="136" t="str">
        <f t="shared" ca="1" si="8"/>
        <v/>
      </c>
      <c r="E23" s="156" t="str">
        <f t="shared" ref="E23" ca="1" si="109">IFERROR(VLOOKUP($B23,HSLClubSwimmers,3,0),"")</f>
        <v/>
      </c>
      <c r="F23" s="157" t="str">
        <f t="shared" ref="F23" ca="1" si="110">IFERROR(VLOOKUP($B23,HSLClubSwimmers,4,0),"")</f>
        <v/>
      </c>
      <c r="G23" s="158" t="str">
        <f t="shared" ref="G23" ca="1" si="111">IFERROR(VLOOKUP($B23,HSLClubSwimmers,5,0),"")</f>
        <v/>
      </c>
      <c r="H23" s="158" t="str">
        <f t="shared" ref="H23" ca="1" si="112">IFERROR(VLOOKUP($B23,HSLClubSwimmers,6,0),"")</f>
        <v/>
      </c>
      <c r="I23" s="136" t="str">
        <f t="shared" ref="I23" ca="1" si="113">IFERROR(VLOOKUP($B23,HSLClubSwimmers,7,0),"")</f>
        <v/>
      </c>
      <c r="L23" t="str">
        <f t="array" aca="1" ref="L23" ca="1">IFERROR(INDEX(Lane1_BlanksRange,SMALL((IF(LEN(Lane1_BlanksRange),ROW(INDIRECT("1:"&amp;ROWS(Lane1_BlanksRange))))),ROW(D22)),1),"")</f>
        <v/>
      </c>
    </row>
    <row r="24" spans="1:12">
      <c r="A24" s="136">
        <f t="shared" si="7"/>
        <v>23</v>
      </c>
      <c r="B24" s="136" t="str">
        <f t="shared" ca="1" si="0"/>
        <v>23:Hemel</v>
      </c>
      <c r="C24" s="136" t="str">
        <f t="shared" ca="1" si="1"/>
        <v/>
      </c>
      <c r="D24" s="136" t="str">
        <f t="shared" ca="1" si="8"/>
        <v/>
      </c>
      <c r="E24" s="156" t="str">
        <f t="shared" ref="E24" ca="1" si="114">IFERROR(VLOOKUP($B24,HSLClubSwimmers,3,0),"")</f>
        <v/>
      </c>
      <c r="F24" s="157" t="str">
        <f t="shared" ref="F24" ca="1" si="115">IFERROR(VLOOKUP($B24,HSLClubSwimmers,4,0),"")</f>
        <v/>
      </c>
      <c r="G24" s="158" t="str">
        <f t="shared" ref="G24" ca="1" si="116">IFERROR(VLOOKUP($B24,HSLClubSwimmers,5,0),"")</f>
        <v/>
      </c>
      <c r="H24" s="158" t="str">
        <f t="shared" ref="H24" ca="1" si="117">IFERROR(VLOOKUP($B24,HSLClubSwimmers,6,0),"")</f>
        <v/>
      </c>
      <c r="I24" s="136" t="str">
        <f t="shared" ref="I24" ca="1" si="118">IFERROR(VLOOKUP($B24,HSLClubSwimmers,7,0),"")</f>
        <v/>
      </c>
      <c r="L24" t="str">
        <f t="array" aca="1" ref="L24" ca="1">IFERROR(INDEX(Lane1_BlanksRange,SMALL((IF(LEN(Lane1_BlanksRange),ROW(INDIRECT("1:"&amp;ROWS(Lane1_BlanksRange))))),ROW(D23)),1),"")</f>
        <v/>
      </c>
    </row>
    <row r="25" spans="1:12">
      <c r="A25" s="136">
        <f t="shared" si="7"/>
        <v>24</v>
      </c>
      <c r="B25" s="136" t="str">
        <f t="shared" ca="1" si="0"/>
        <v>24:Hemel</v>
      </c>
      <c r="C25" s="136" t="str">
        <f t="shared" ca="1" si="1"/>
        <v/>
      </c>
      <c r="D25" s="136" t="str">
        <f t="shared" ca="1" si="8"/>
        <v/>
      </c>
      <c r="E25" s="156" t="str">
        <f t="shared" ref="E25" ca="1" si="119">IFERROR(VLOOKUP($B25,HSLClubSwimmers,3,0),"")</f>
        <v/>
      </c>
      <c r="F25" s="157" t="str">
        <f t="shared" ref="F25" ca="1" si="120">IFERROR(VLOOKUP($B25,HSLClubSwimmers,4,0),"")</f>
        <v/>
      </c>
      <c r="G25" s="158" t="str">
        <f t="shared" ref="G25" ca="1" si="121">IFERROR(VLOOKUP($B25,HSLClubSwimmers,5,0),"")</f>
        <v/>
      </c>
      <c r="H25" s="158" t="str">
        <f t="shared" ref="H25" ca="1" si="122">IFERROR(VLOOKUP($B25,HSLClubSwimmers,6,0),"")</f>
        <v/>
      </c>
      <c r="I25" s="136" t="str">
        <f t="shared" ref="I25" ca="1" si="123">IFERROR(VLOOKUP($B25,HSLClubSwimmers,7,0),"")</f>
        <v/>
      </c>
      <c r="L25" t="str">
        <f t="array" aca="1" ref="L25" ca="1">IFERROR(INDEX(Lane1_BlanksRange,SMALL((IF(LEN(Lane1_BlanksRange),ROW(INDIRECT("1:"&amp;ROWS(Lane1_BlanksRange))))),ROW(D24)),1),"")</f>
        <v/>
      </c>
    </row>
    <row r="26" spans="1:12">
      <c r="A26" s="136">
        <f t="shared" si="7"/>
        <v>25</v>
      </c>
      <c r="B26" s="136" t="str">
        <f t="shared" ca="1" si="0"/>
        <v>25:Hemel</v>
      </c>
      <c r="C26" s="136" t="str">
        <f t="shared" ca="1" si="1"/>
        <v/>
      </c>
      <c r="D26" s="136" t="str">
        <f t="shared" ca="1" si="8"/>
        <v/>
      </c>
      <c r="E26" s="156" t="str">
        <f t="shared" ref="E26" ca="1" si="124">IFERROR(VLOOKUP($B26,HSLClubSwimmers,3,0),"")</f>
        <v/>
      </c>
      <c r="F26" s="157" t="str">
        <f t="shared" ref="F26" ca="1" si="125">IFERROR(VLOOKUP($B26,HSLClubSwimmers,4,0),"")</f>
        <v/>
      </c>
      <c r="G26" s="158" t="str">
        <f t="shared" ref="G26" ca="1" si="126">IFERROR(VLOOKUP($B26,HSLClubSwimmers,5,0),"")</f>
        <v/>
      </c>
      <c r="H26" s="158" t="str">
        <f t="shared" ref="H26" ca="1" si="127">IFERROR(VLOOKUP($B26,HSLClubSwimmers,6,0),"")</f>
        <v/>
      </c>
      <c r="I26" s="136" t="str">
        <f t="shared" ref="I26" ca="1" si="128">IFERROR(VLOOKUP($B26,HSLClubSwimmers,7,0),"")</f>
        <v/>
      </c>
      <c r="L26" t="str">
        <f t="array" aca="1" ref="L26" ca="1">IFERROR(INDEX(Lane1_BlanksRange,SMALL((IF(LEN(Lane1_BlanksRange),ROW(INDIRECT("1:"&amp;ROWS(Lane1_BlanksRange))))),ROW(D25)),1),"")</f>
        <v/>
      </c>
    </row>
    <row r="27" spans="1:12">
      <c r="A27" s="136">
        <f t="shared" si="7"/>
        <v>26</v>
      </c>
      <c r="B27" s="136" t="str">
        <f t="shared" ca="1" si="0"/>
        <v>26:Hemel</v>
      </c>
      <c r="C27" s="136" t="str">
        <f t="shared" ca="1" si="1"/>
        <v/>
      </c>
      <c r="D27" s="136" t="str">
        <f t="shared" ca="1" si="8"/>
        <v/>
      </c>
      <c r="E27" s="156" t="str">
        <f t="shared" ref="E27" ca="1" si="129">IFERROR(VLOOKUP($B27,HSLClubSwimmers,3,0),"")</f>
        <v/>
      </c>
      <c r="F27" s="157" t="str">
        <f t="shared" ref="F27" ca="1" si="130">IFERROR(VLOOKUP($B27,HSLClubSwimmers,4,0),"")</f>
        <v/>
      </c>
      <c r="G27" s="158" t="str">
        <f t="shared" ref="G27" ca="1" si="131">IFERROR(VLOOKUP($B27,HSLClubSwimmers,5,0),"")</f>
        <v/>
      </c>
      <c r="H27" s="158" t="str">
        <f t="shared" ref="H27" ca="1" si="132">IFERROR(VLOOKUP($B27,HSLClubSwimmers,6,0),"")</f>
        <v/>
      </c>
      <c r="I27" s="136" t="str">
        <f t="shared" ref="I27" ca="1" si="133">IFERROR(VLOOKUP($B27,HSLClubSwimmers,7,0),"")</f>
        <v/>
      </c>
      <c r="L27" t="str">
        <f t="array" aca="1" ref="L27" ca="1">IFERROR(INDEX(Lane1_BlanksRange,SMALL((IF(LEN(Lane1_BlanksRange),ROW(INDIRECT("1:"&amp;ROWS(Lane1_BlanksRange))))),ROW(D26)),1),"")</f>
        <v/>
      </c>
    </row>
    <row r="28" spans="1:12">
      <c r="A28" s="136">
        <f t="shared" si="7"/>
        <v>27</v>
      </c>
      <c r="B28" s="136" t="str">
        <f t="shared" ca="1" si="0"/>
        <v>27:Hemel</v>
      </c>
      <c r="C28" s="136" t="str">
        <f t="shared" ca="1" si="1"/>
        <v/>
      </c>
      <c r="D28" s="136" t="str">
        <f t="shared" ca="1" si="8"/>
        <v/>
      </c>
      <c r="E28" s="156" t="str">
        <f t="shared" ref="E28" ca="1" si="134">IFERROR(VLOOKUP($B28,HSLClubSwimmers,3,0),"")</f>
        <v/>
      </c>
      <c r="F28" s="157" t="str">
        <f t="shared" ref="F28" ca="1" si="135">IFERROR(VLOOKUP($B28,HSLClubSwimmers,4,0),"")</f>
        <v/>
      </c>
      <c r="G28" s="158" t="str">
        <f t="shared" ref="G28" ca="1" si="136">IFERROR(VLOOKUP($B28,HSLClubSwimmers,5,0),"")</f>
        <v/>
      </c>
      <c r="H28" s="158" t="str">
        <f t="shared" ref="H28" ca="1" si="137">IFERROR(VLOOKUP($B28,HSLClubSwimmers,6,0),"")</f>
        <v/>
      </c>
      <c r="I28" s="136" t="str">
        <f t="shared" ref="I28" ca="1" si="138">IFERROR(VLOOKUP($B28,HSLClubSwimmers,7,0),"")</f>
        <v/>
      </c>
      <c r="L28" t="str">
        <f t="array" aca="1" ref="L28" ca="1">IFERROR(INDEX(Lane1_BlanksRange,SMALL((IF(LEN(Lane1_BlanksRange),ROW(INDIRECT("1:"&amp;ROWS(Lane1_BlanksRange))))),ROW(D27)),1),"")</f>
        <v/>
      </c>
    </row>
    <row r="29" spans="1:12">
      <c r="A29" s="136">
        <f t="shared" si="7"/>
        <v>28</v>
      </c>
      <c r="B29" s="136" t="str">
        <f t="shared" ca="1" si="0"/>
        <v>28:Hemel</v>
      </c>
      <c r="C29" s="136" t="str">
        <f t="shared" ca="1" si="1"/>
        <v/>
      </c>
      <c r="D29" s="136" t="str">
        <f t="shared" ca="1" si="8"/>
        <v/>
      </c>
      <c r="E29" s="156" t="str">
        <f t="shared" ref="E29" ca="1" si="139">IFERROR(VLOOKUP($B29,HSLClubSwimmers,3,0),"")</f>
        <v/>
      </c>
      <c r="F29" s="157" t="str">
        <f t="shared" ref="F29" ca="1" si="140">IFERROR(VLOOKUP($B29,HSLClubSwimmers,4,0),"")</f>
        <v/>
      </c>
      <c r="G29" s="158" t="str">
        <f t="shared" ref="G29" ca="1" si="141">IFERROR(VLOOKUP($B29,HSLClubSwimmers,5,0),"")</f>
        <v/>
      </c>
      <c r="H29" s="158" t="str">
        <f t="shared" ref="H29" ca="1" si="142">IFERROR(VLOOKUP($B29,HSLClubSwimmers,6,0),"")</f>
        <v/>
      </c>
      <c r="I29" s="136" t="str">
        <f t="shared" ref="I29" ca="1" si="143">IFERROR(VLOOKUP($B29,HSLClubSwimmers,7,0),"")</f>
        <v/>
      </c>
      <c r="L29" t="str">
        <f t="array" aca="1" ref="L29" ca="1">IFERROR(INDEX(Lane1_BlanksRange,SMALL((IF(LEN(Lane1_BlanksRange),ROW(INDIRECT("1:"&amp;ROWS(Lane1_BlanksRange))))),ROW(D28)),1),"")</f>
        <v/>
      </c>
    </row>
    <row r="30" spans="1:12">
      <c r="A30" s="136">
        <f t="shared" si="7"/>
        <v>29</v>
      </c>
      <c r="B30" s="136" t="str">
        <f t="shared" ca="1" si="0"/>
        <v>29:Hemel</v>
      </c>
      <c r="C30" s="136" t="str">
        <f t="shared" ca="1" si="1"/>
        <v/>
      </c>
      <c r="D30" s="136" t="str">
        <f t="shared" ca="1" si="8"/>
        <v/>
      </c>
      <c r="E30" s="156" t="str">
        <f t="shared" ref="E30" ca="1" si="144">IFERROR(VLOOKUP($B30,HSLClubSwimmers,3,0),"")</f>
        <v/>
      </c>
      <c r="F30" s="157" t="str">
        <f t="shared" ref="F30" ca="1" si="145">IFERROR(VLOOKUP($B30,HSLClubSwimmers,4,0),"")</f>
        <v/>
      </c>
      <c r="G30" s="158" t="str">
        <f t="shared" ref="G30" ca="1" si="146">IFERROR(VLOOKUP($B30,HSLClubSwimmers,5,0),"")</f>
        <v/>
      </c>
      <c r="H30" s="158" t="str">
        <f t="shared" ref="H30" ca="1" si="147">IFERROR(VLOOKUP($B30,HSLClubSwimmers,6,0),"")</f>
        <v/>
      </c>
      <c r="I30" s="136" t="str">
        <f t="shared" ref="I30" ca="1" si="148">IFERROR(VLOOKUP($B30,HSLClubSwimmers,7,0),"")</f>
        <v/>
      </c>
      <c r="L30" t="str">
        <f t="array" aca="1" ref="L30" ca="1">IFERROR(INDEX(Lane1_BlanksRange,SMALL((IF(LEN(Lane1_BlanksRange),ROW(INDIRECT("1:"&amp;ROWS(Lane1_BlanksRange))))),ROW(D29)),1),"")</f>
        <v/>
      </c>
    </row>
    <row r="31" spans="1:12">
      <c r="A31" s="136">
        <f t="shared" si="7"/>
        <v>30</v>
      </c>
      <c r="B31" s="136" t="str">
        <f t="shared" ca="1" si="0"/>
        <v>30:Hemel</v>
      </c>
      <c r="C31" s="136" t="str">
        <f t="shared" ca="1" si="1"/>
        <v/>
      </c>
      <c r="D31" s="136" t="str">
        <f t="shared" ca="1" si="8"/>
        <v/>
      </c>
      <c r="E31" s="156" t="str">
        <f t="shared" ref="E31" ca="1" si="149">IFERROR(VLOOKUP($B31,HSLClubSwimmers,3,0),"")</f>
        <v/>
      </c>
      <c r="F31" s="157" t="str">
        <f t="shared" ref="F31" ca="1" si="150">IFERROR(VLOOKUP($B31,HSLClubSwimmers,4,0),"")</f>
        <v/>
      </c>
      <c r="G31" s="158" t="str">
        <f t="shared" ref="G31" ca="1" si="151">IFERROR(VLOOKUP($B31,HSLClubSwimmers,5,0),"")</f>
        <v/>
      </c>
      <c r="H31" s="158" t="str">
        <f t="shared" ref="H31" ca="1" si="152">IFERROR(VLOOKUP($B31,HSLClubSwimmers,6,0),"")</f>
        <v/>
      </c>
      <c r="I31" s="136" t="str">
        <f t="shared" ref="I31" ca="1" si="153">IFERROR(VLOOKUP($B31,HSLClubSwimmers,7,0),"")</f>
        <v/>
      </c>
      <c r="L31" t="str">
        <f t="array" aca="1" ref="L31" ca="1">IFERROR(INDEX(Lane1_BlanksRange,SMALL((IF(LEN(Lane1_BlanksRange),ROW(INDIRECT("1:"&amp;ROWS(Lane1_BlanksRange))))),ROW(D30)),1),"")</f>
        <v/>
      </c>
    </row>
    <row r="32" spans="1:12">
      <c r="A32" s="136">
        <f t="shared" si="7"/>
        <v>31</v>
      </c>
      <c r="B32" s="136" t="str">
        <f t="shared" ca="1" si="0"/>
        <v>31:Hemel</v>
      </c>
      <c r="C32" s="136" t="str">
        <f t="shared" ca="1" si="1"/>
        <v/>
      </c>
      <c r="D32" s="136" t="str">
        <f t="shared" ca="1" si="8"/>
        <v/>
      </c>
      <c r="E32" s="156" t="str">
        <f t="shared" ref="E32" ca="1" si="154">IFERROR(VLOOKUP($B32,HSLClubSwimmers,3,0),"")</f>
        <v/>
      </c>
      <c r="F32" s="157" t="str">
        <f t="shared" ref="F32" ca="1" si="155">IFERROR(VLOOKUP($B32,HSLClubSwimmers,4,0),"")</f>
        <v/>
      </c>
      <c r="G32" s="158" t="str">
        <f t="shared" ref="G32" ca="1" si="156">IFERROR(VLOOKUP($B32,HSLClubSwimmers,5,0),"")</f>
        <v/>
      </c>
      <c r="H32" s="158" t="str">
        <f t="shared" ref="H32" ca="1" si="157">IFERROR(VLOOKUP($B32,HSLClubSwimmers,6,0),"")</f>
        <v/>
      </c>
      <c r="I32" s="136" t="str">
        <f t="shared" ref="I32" ca="1" si="158">IFERROR(VLOOKUP($B32,HSLClubSwimmers,7,0),"")</f>
        <v/>
      </c>
      <c r="L32" t="str">
        <f t="array" aca="1" ref="L32" ca="1">IFERROR(INDEX(Lane1_BlanksRange,SMALL((IF(LEN(Lane1_BlanksRange),ROW(INDIRECT("1:"&amp;ROWS(Lane1_BlanksRange))))),ROW(D31)),1),"")</f>
        <v/>
      </c>
    </row>
    <row r="33" spans="1:12">
      <c r="A33" s="136">
        <f t="shared" si="7"/>
        <v>32</v>
      </c>
      <c r="B33" s="136" t="str">
        <f t="shared" ca="1" si="0"/>
        <v>32:Hemel</v>
      </c>
      <c r="C33" s="136" t="str">
        <f t="shared" ca="1" si="1"/>
        <v/>
      </c>
      <c r="D33" s="136" t="str">
        <f t="shared" ca="1" si="8"/>
        <v/>
      </c>
      <c r="E33" s="156" t="str">
        <f t="shared" ref="E33" ca="1" si="159">IFERROR(VLOOKUP($B33,HSLClubSwimmers,3,0),"")</f>
        <v/>
      </c>
      <c r="F33" s="157" t="str">
        <f t="shared" ref="F33" ca="1" si="160">IFERROR(VLOOKUP($B33,HSLClubSwimmers,4,0),"")</f>
        <v/>
      </c>
      <c r="G33" s="158" t="str">
        <f t="shared" ref="G33" ca="1" si="161">IFERROR(VLOOKUP($B33,HSLClubSwimmers,5,0),"")</f>
        <v/>
      </c>
      <c r="H33" s="158" t="str">
        <f t="shared" ref="H33" ca="1" si="162">IFERROR(VLOOKUP($B33,HSLClubSwimmers,6,0),"")</f>
        <v/>
      </c>
      <c r="I33" s="136" t="str">
        <f t="shared" ref="I33" ca="1" si="163">IFERROR(VLOOKUP($B33,HSLClubSwimmers,7,0),"")</f>
        <v/>
      </c>
      <c r="L33" t="str">
        <f t="array" aca="1" ref="L33" ca="1">IFERROR(INDEX(Lane1_BlanksRange,SMALL((IF(LEN(Lane1_BlanksRange),ROW(INDIRECT("1:"&amp;ROWS(Lane1_BlanksRange))))),ROW(D32)),1),"")</f>
        <v/>
      </c>
    </row>
    <row r="34" spans="1:12">
      <c r="A34" s="136">
        <f t="shared" si="7"/>
        <v>33</v>
      </c>
      <c r="B34" s="136" t="str">
        <f t="shared" ca="1" si="0"/>
        <v>33:Hemel</v>
      </c>
      <c r="C34" s="136" t="str">
        <f t="shared" ca="1" si="1"/>
        <v/>
      </c>
      <c r="D34" s="136" t="str">
        <f t="shared" ca="1" si="8"/>
        <v/>
      </c>
      <c r="E34" s="156" t="str">
        <f t="shared" ref="E34" ca="1" si="164">IFERROR(VLOOKUP($B34,HSLClubSwimmers,3,0),"")</f>
        <v/>
      </c>
      <c r="F34" s="157" t="str">
        <f t="shared" ref="F34" ca="1" si="165">IFERROR(VLOOKUP($B34,HSLClubSwimmers,4,0),"")</f>
        <v/>
      </c>
      <c r="G34" s="158" t="str">
        <f t="shared" ref="G34" ca="1" si="166">IFERROR(VLOOKUP($B34,HSLClubSwimmers,5,0),"")</f>
        <v/>
      </c>
      <c r="H34" s="158" t="str">
        <f t="shared" ref="H34" ca="1" si="167">IFERROR(VLOOKUP($B34,HSLClubSwimmers,6,0),"")</f>
        <v/>
      </c>
      <c r="I34" s="136" t="str">
        <f t="shared" ref="I34" ca="1" si="168">IFERROR(VLOOKUP($B34,HSLClubSwimmers,7,0),"")</f>
        <v/>
      </c>
      <c r="L34" t="str">
        <f t="array" aca="1" ref="L34" ca="1">IFERROR(INDEX(Lane1_BlanksRange,SMALL((IF(LEN(Lane1_BlanksRange),ROW(INDIRECT("1:"&amp;ROWS(Lane1_BlanksRange))))),ROW(D33)),1),"")</f>
        <v/>
      </c>
    </row>
    <row r="35" spans="1:12">
      <c r="A35" s="136">
        <f t="shared" si="7"/>
        <v>34</v>
      </c>
      <c r="B35" s="136" t="str">
        <f t="shared" ca="1" si="0"/>
        <v>34:Hemel</v>
      </c>
      <c r="C35" s="136" t="str">
        <f t="shared" ca="1" si="1"/>
        <v/>
      </c>
      <c r="D35" s="136" t="str">
        <f t="shared" ca="1" si="8"/>
        <v/>
      </c>
      <c r="E35" s="156" t="str">
        <f t="shared" ref="E35" ca="1" si="169">IFERROR(VLOOKUP($B35,HSLClubSwimmers,3,0),"")</f>
        <v/>
      </c>
      <c r="F35" s="157" t="str">
        <f t="shared" ref="F35" ca="1" si="170">IFERROR(VLOOKUP($B35,HSLClubSwimmers,4,0),"")</f>
        <v/>
      </c>
      <c r="G35" s="158" t="str">
        <f t="shared" ref="G35" ca="1" si="171">IFERROR(VLOOKUP($B35,HSLClubSwimmers,5,0),"")</f>
        <v/>
      </c>
      <c r="H35" s="158" t="str">
        <f t="shared" ref="H35" ca="1" si="172">IFERROR(VLOOKUP($B35,HSLClubSwimmers,6,0),"")</f>
        <v/>
      </c>
      <c r="I35" s="136" t="str">
        <f t="shared" ref="I35" ca="1" si="173">IFERROR(VLOOKUP($B35,HSLClubSwimmers,7,0),"")</f>
        <v/>
      </c>
      <c r="L35" t="str">
        <f t="array" aca="1" ref="L35" ca="1">IFERROR(INDEX(Lane1_BlanksRange,SMALL((IF(LEN(Lane1_BlanksRange),ROW(INDIRECT("1:"&amp;ROWS(Lane1_BlanksRange))))),ROW(D34)),1),"")</f>
        <v/>
      </c>
    </row>
    <row r="36" spans="1:12">
      <c r="A36" s="136">
        <f t="shared" si="7"/>
        <v>35</v>
      </c>
      <c r="B36" s="136" t="str">
        <f t="shared" ca="1" si="0"/>
        <v>35:Hemel</v>
      </c>
      <c r="C36" s="136" t="str">
        <f t="shared" ca="1" si="1"/>
        <v/>
      </c>
      <c r="D36" s="136" t="str">
        <f t="shared" ca="1" si="8"/>
        <v/>
      </c>
      <c r="E36" s="156" t="str">
        <f t="shared" ref="E36" ca="1" si="174">IFERROR(VLOOKUP($B36,HSLClubSwimmers,3,0),"")</f>
        <v/>
      </c>
      <c r="F36" s="157" t="str">
        <f t="shared" ref="F36" ca="1" si="175">IFERROR(VLOOKUP($B36,HSLClubSwimmers,4,0),"")</f>
        <v/>
      </c>
      <c r="G36" s="158" t="str">
        <f t="shared" ref="G36" ca="1" si="176">IFERROR(VLOOKUP($B36,HSLClubSwimmers,5,0),"")</f>
        <v/>
      </c>
      <c r="H36" s="158" t="str">
        <f t="shared" ref="H36" ca="1" si="177">IFERROR(VLOOKUP($B36,HSLClubSwimmers,6,0),"")</f>
        <v/>
      </c>
      <c r="I36" s="136" t="str">
        <f t="shared" ref="I36" ca="1" si="178">IFERROR(VLOOKUP($B36,HSLClubSwimmers,7,0),"")</f>
        <v/>
      </c>
      <c r="L36" t="str">
        <f t="array" aca="1" ref="L36" ca="1">IFERROR(INDEX(Lane1_BlanksRange,SMALL((IF(LEN(Lane1_BlanksRange),ROW(INDIRECT("1:"&amp;ROWS(Lane1_BlanksRange))))),ROW(D35)),1),"")</f>
        <v/>
      </c>
    </row>
    <row r="37" spans="1:12">
      <c r="A37" s="136">
        <f t="shared" si="7"/>
        <v>36</v>
      </c>
      <c r="B37" s="136" t="str">
        <f t="shared" ca="1" si="0"/>
        <v>36:Hemel</v>
      </c>
      <c r="C37" s="136" t="str">
        <f t="shared" ca="1" si="1"/>
        <v/>
      </c>
      <c r="D37" s="136" t="str">
        <f t="shared" ca="1" si="8"/>
        <v/>
      </c>
      <c r="E37" s="156" t="str">
        <f t="shared" ref="E37" ca="1" si="179">IFERROR(VLOOKUP($B37,HSLClubSwimmers,3,0),"")</f>
        <v/>
      </c>
      <c r="F37" s="157" t="str">
        <f t="shared" ref="F37" ca="1" si="180">IFERROR(VLOOKUP($B37,HSLClubSwimmers,4,0),"")</f>
        <v/>
      </c>
      <c r="G37" s="158" t="str">
        <f t="shared" ref="G37" ca="1" si="181">IFERROR(VLOOKUP($B37,HSLClubSwimmers,5,0),"")</f>
        <v/>
      </c>
      <c r="H37" s="158" t="str">
        <f t="shared" ref="H37" ca="1" si="182">IFERROR(VLOOKUP($B37,HSLClubSwimmers,6,0),"")</f>
        <v/>
      </c>
      <c r="I37" s="136" t="str">
        <f t="shared" ref="I37" ca="1" si="183">IFERROR(VLOOKUP($B37,HSLClubSwimmers,7,0),"")</f>
        <v/>
      </c>
      <c r="L37" t="str">
        <f t="array" aca="1" ref="L37" ca="1">IFERROR(INDEX(Lane1_BlanksRange,SMALL((IF(LEN(Lane1_BlanksRange),ROW(INDIRECT("1:"&amp;ROWS(Lane1_BlanksRange))))),ROW(D36)),1),"")</f>
        <v/>
      </c>
    </row>
    <row r="38" spans="1:12">
      <c r="A38" s="136">
        <f t="shared" si="7"/>
        <v>37</v>
      </c>
      <c r="B38" s="136" t="str">
        <f t="shared" ca="1" si="0"/>
        <v>37:Hemel</v>
      </c>
      <c r="C38" s="136" t="str">
        <f t="shared" ca="1" si="1"/>
        <v/>
      </c>
      <c r="D38" s="136" t="str">
        <f t="shared" ca="1" si="8"/>
        <v/>
      </c>
      <c r="E38" s="156" t="str">
        <f t="shared" ref="E38" ca="1" si="184">IFERROR(VLOOKUP($B38,HSLClubSwimmers,3,0),"")</f>
        <v/>
      </c>
      <c r="F38" s="157" t="str">
        <f t="shared" ref="F38" ca="1" si="185">IFERROR(VLOOKUP($B38,HSLClubSwimmers,4,0),"")</f>
        <v/>
      </c>
      <c r="G38" s="158" t="str">
        <f t="shared" ref="G38" ca="1" si="186">IFERROR(VLOOKUP($B38,HSLClubSwimmers,5,0),"")</f>
        <v/>
      </c>
      <c r="H38" s="158" t="str">
        <f t="shared" ref="H38" ca="1" si="187">IFERROR(VLOOKUP($B38,HSLClubSwimmers,6,0),"")</f>
        <v/>
      </c>
      <c r="I38" s="136" t="str">
        <f t="shared" ref="I38" ca="1" si="188">IFERROR(VLOOKUP($B38,HSLClubSwimmers,7,0),"")</f>
        <v/>
      </c>
      <c r="L38" t="str">
        <f t="array" aca="1" ref="L38" ca="1">IFERROR(INDEX(Lane1_BlanksRange,SMALL((IF(LEN(Lane1_BlanksRange),ROW(INDIRECT("1:"&amp;ROWS(Lane1_BlanksRange))))),ROW(D37)),1),"")</f>
        <v/>
      </c>
    </row>
    <row r="39" spans="1:12">
      <c r="A39" s="136">
        <f t="shared" si="7"/>
        <v>38</v>
      </c>
      <c r="B39" s="136" t="str">
        <f t="shared" ca="1" si="0"/>
        <v>38:Hemel</v>
      </c>
      <c r="C39" s="136" t="str">
        <f t="shared" ca="1" si="1"/>
        <v/>
      </c>
      <c r="D39" s="136" t="str">
        <f t="shared" ca="1" si="8"/>
        <v/>
      </c>
      <c r="E39" s="156" t="str">
        <f t="shared" ref="E39" ca="1" si="189">IFERROR(VLOOKUP($B39,HSLClubSwimmers,3,0),"")</f>
        <v/>
      </c>
      <c r="F39" s="157" t="str">
        <f t="shared" ref="F39" ca="1" si="190">IFERROR(VLOOKUP($B39,HSLClubSwimmers,4,0),"")</f>
        <v/>
      </c>
      <c r="G39" s="158" t="str">
        <f t="shared" ref="G39" ca="1" si="191">IFERROR(VLOOKUP($B39,HSLClubSwimmers,5,0),"")</f>
        <v/>
      </c>
      <c r="H39" s="158" t="str">
        <f t="shared" ref="H39" ca="1" si="192">IFERROR(VLOOKUP($B39,HSLClubSwimmers,6,0),"")</f>
        <v/>
      </c>
      <c r="I39" s="136" t="str">
        <f t="shared" ref="I39" ca="1" si="193">IFERROR(VLOOKUP($B39,HSLClubSwimmers,7,0),"")</f>
        <v/>
      </c>
      <c r="L39" t="str">
        <f t="array" aca="1" ref="L39" ca="1">IFERROR(INDEX(Lane1_BlanksRange,SMALL((IF(LEN(Lane1_BlanksRange),ROW(INDIRECT("1:"&amp;ROWS(Lane1_BlanksRange))))),ROW(D38)),1),"")</f>
        <v/>
      </c>
    </row>
    <row r="40" spans="1:12">
      <c r="A40" s="136">
        <f t="shared" si="7"/>
        <v>39</v>
      </c>
      <c r="B40" s="136" t="str">
        <f t="shared" ca="1" si="0"/>
        <v>39:Hemel</v>
      </c>
      <c r="C40" s="136" t="str">
        <f t="shared" ca="1" si="1"/>
        <v/>
      </c>
      <c r="D40" s="136" t="str">
        <f t="shared" ca="1" si="8"/>
        <v/>
      </c>
      <c r="E40" s="156" t="str">
        <f t="shared" ref="E40" ca="1" si="194">IFERROR(VLOOKUP($B40,HSLClubSwimmers,3,0),"")</f>
        <v/>
      </c>
      <c r="F40" s="157" t="str">
        <f t="shared" ref="F40" ca="1" si="195">IFERROR(VLOOKUP($B40,HSLClubSwimmers,4,0),"")</f>
        <v/>
      </c>
      <c r="G40" s="158" t="str">
        <f t="shared" ref="G40" ca="1" si="196">IFERROR(VLOOKUP($B40,HSLClubSwimmers,5,0),"")</f>
        <v/>
      </c>
      <c r="H40" s="158" t="str">
        <f t="shared" ref="H40" ca="1" si="197">IFERROR(VLOOKUP($B40,HSLClubSwimmers,6,0),"")</f>
        <v/>
      </c>
      <c r="I40" s="136" t="str">
        <f t="shared" ref="I40" ca="1" si="198">IFERROR(VLOOKUP($B40,HSLClubSwimmers,7,0),"")</f>
        <v/>
      </c>
      <c r="L40" t="str">
        <f t="array" aca="1" ref="L40" ca="1">IFERROR(INDEX(Lane1_BlanksRange,SMALL((IF(LEN(Lane1_BlanksRange),ROW(INDIRECT("1:"&amp;ROWS(Lane1_BlanksRange))))),ROW(D39)),1),"")</f>
        <v/>
      </c>
    </row>
    <row r="41" spans="1:12">
      <c r="A41" s="136">
        <f t="shared" si="7"/>
        <v>40</v>
      </c>
      <c r="B41" s="136" t="str">
        <f t="shared" ca="1" si="0"/>
        <v>40:Hemel</v>
      </c>
      <c r="C41" s="136" t="str">
        <f t="shared" ca="1" si="1"/>
        <v/>
      </c>
      <c r="D41" s="136" t="str">
        <f t="shared" ca="1" si="8"/>
        <v/>
      </c>
      <c r="E41" s="156" t="str">
        <f t="shared" ref="E41" ca="1" si="199">IFERROR(VLOOKUP($B41,HSLClubSwimmers,3,0),"")</f>
        <v/>
      </c>
      <c r="F41" s="157" t="str">
        <f t="shared" ref="F41" ca="1" si="200">IFERROR(VLOOKUP($B41,HSLClubSwimmers,4,0),"")</f>
        <v/>
      </c>
      <c r="G41" s="158" t="str">
        <f t="shared" ref="G41" ca="1" si="201">IFERROR(VLOOKUP($B41,HSLClubSwimmers,5,0),"")</f>
        <v/>
      </c>
      <c r="H41" s="158" t="str">
        <f t="shared" ref="H41" ca="1" si="202">IFERROR(VLOOKUP($B41,HSLClubSwimmers,6,0),"")</f>
        <v/>
      </c>
      <c r="I41" s="136" t="str">
        <f t="shared" ref="I41" ca="1" si="203">IFERROR(VLOOKUP($B41,HSLClubSwimmers,7,0),"")</f>
        <v/>
      </c>
      <c r="L41" t="str">
        <f t="array" aca="1" ref="L41" ca="1">IFERROR(INDEX(Lane1_BlanksRange,SMALL((IF(LEN(Lane1_BlanksRange),ROW(INDIRECT("1:"&amp;ROWS(Lane1_BlanksRange))))),ROW(D40)),1),"")</f>
        <v/>
      </c>
    </row>
    <row r="42" spans="1:12">
      <c r="A42" s="136">
        <f t="shared" si="7"/>
        <v>41</v>
      </c>
      <c r="B42" s="136" t="str">
        <f t="shared" ca="1" si="0"/>
        <v>41:Hemel</v>
      </c>
      <c r="C42" s="136" t="str">
        <f t="shared" ca="1" si="1"/>
        <v/>
      </c>
      <c r="D42" s="136" t="str">
        <f t="shared" ca="1" si="8"/>
        <v/>
      </c>
      <c r="E42" s="156" t="str">
        <f t="shared" ref="E42" ca="1" si="204">IFERROR(VLOOKUP($B42,HSLClubSwimmers,3,0),"")</f>
        <v/>
      </c>
      <c r="F42" s="157" t="str">
        <f t="shared" ref="F42" ca="1" si="205">IFERROR(VLOOKUP($B42,HSLClubSwimmers,4,0),"")</f>
        <v/>
      </c>
      <c r="G42" s="158" t="str">
        <f t="shared" ref="G42" ca="1" si="206">IFERROR(VLOOKUP($B42,HSLClubSwimmers,5,0),"")</f>
        <v/>
      </c>
      <c r="H42" s="158" t="str">
        <f t="shared" ref="H42" ca="1" si="207">IFERROR(VLOOKUP($B42,HSLClubSwimmers,6,0),"")</f>
        <v/>
      </c>
      <c r="I42" s="136" t="str">
        <f t="shared" ref="I42" ca="1" si="208">IFERROR(VLOOKUP($B42,HSLClubSwimmers,7,0),"")</f>
        <v/>
      </c>
      <c r="L42" t="str">
        <f t="array" aca="1" ref="L42" ca="1">IFERROR(INDEX(Lane1_BlanksRange,SMALL((IF(LEN(Lane1_BlanksRange),ROW(INDIRECT("1:"&amp;ROWS(Lane1_BlanksRange))))),ROW(D41)),1),"")</f>
        <v/>
      </c>
    </row>
    <row r="43" spans="1:12">
      <c r="A43" s="136">
        <f t="shared" si="7"/>
        <v>42</v>
      </c>
      <c r="B43" s="136" t="str">
        <f t="shared" ca="1" si="0"/>
        <v>42:Hemel</v>
      </c>
      <c r="C43" s="136" t="str">
        <f t="shared" ca="1" si="1"/>
        <v/>
      </c>
      <c r="D43" s="136" t="str">
        <f t="shared" ca="1" si="8"/>
        <v/>
      </c>
      <c r="E43" s="156" t="str">
        <f t="shared" ref="E43" ca="1" si="209">IFERROR(VLOOKUP($B43,HSLClubSwimmers,3,0),"")</f>
        <v/>
      </c>
      <c r="F43" s="157" t="str">
        <f t="shared" ref="F43" ca="1" si="210">IFERROR(VLOOKUP($B43,HSLClubSwimmers,4,0),"")</f>
        <v/>
      </c>
      <c r="G43" s="158" t="str">
        <f t="shared" ref="G43" ca="1" si="211">IFERROR(VLOOKUP($B43,HSLClubSwimmers,5,0),"")</f>
        <v/>
      </c>
      <c r="H43" s="158" t="str">
        <f t="shared" ref="H43" ca="1" si="212">IFERROR(VLOOKUP($B43,HSLClubSwimmers,6,0),"")</f>
        <v/>
      </c>
      <c r="I43" s="136" t="str">
        <f t="shared" ref="I43" ca="1" si="213">IFERROR(VLOOKUP($B43,HSLClubSwimmers,7,0),"")</f>
        <v/>
      </c>
      <c r="L43" t="str">
        <f t="array" aca="1" ref="L43" ca="1">IFERROR(INDEX(Lane1_BlanksRange,SMALL((IF(LEN(Lane1_BlanksRange),ROW(INDIRECT("1:"&amp;ROWS(Lane1_BlanksRange))))),ROW(D42)),1),"")</f>
        <v/>
      </c>
    </row>
    <row r="44" spans="1:12">
      <c r="A44" s="136">
        <f t="shared" si="7"/>
        <v>43</v>
      </c>
      <c r="B44" s="136" t="str">
        <f t="shared" ca="1" si="0"/>
        <v>43:Hemel</v>
      </c>
      <c r="C44" s="136" t="str">
        <f t="shared" ca="1" si="1"/>
        <v/>
      </c>
      <c r="D44" s="136" t="str">
        <f t="shared" ca="1" si="8"/>
        <v/>
      </c>
      <c r="E44" s="156" t="str">
        <f t="shared" ref="E44" ca="1" si="214">IFERROR(VLOOKUP($B44,HSLClubSwimmers,3,0),"")</f>
        <v/>
      </c>
      <c r="F44" s="157" t="str">
        <f t="shared" ref="F44" ca="1" si="215">IFERROR(VLOOKUP($B44,HSLClubSwimmers,4,0),"")</f>
        <v/>
      </c>
      <c r="G44" s="158" t="str">
        <f t="shared" ref="G44" ca="1" si="216">IFERROR(VLOOKUP($B44,HSLClubSwimmers,5,0),"")</f>
        <v/>
      </c>
      <c r="H44" s="158" t="str">
        <f t="shared" ref="H44" ca="1" si="217">IFERROR(VLOOKUP($B44,HSLClubSwimmers,6,0),"")</f>
        <v/>
      </c>
      <c r="I44" s="136" t="str">
        <f t="shared" ref="I44" ca="1" si="218">IFERROR(VLOOKUP($B44,HSLClubSwimmers,7,0),"")</f>
        <v/>
      </c>
      <c r="L44" t="str">
        <f t="array" aca="1" ref="L44" ca="1">IFERROR(INDEX(Lane1_BlanksRange,SMALL((IF(LEN(Lane1_BlanksRange),ROW(INDIRECT("1:"&amp;ROWS(Lane1_BlanksRange))))),ROW(D43)),1),"")</f>
        <v/>
      </c>
    </row>
    <row r="45" spans="1:12">
      <c r="A45" s="136">
        <f t="shared" si="7"/>
        <v>44</v>
      </c>
      <c r="B45" s="136" t="str">
        <f t="shared" ca="1" si="0"/>
        <v>44:Hemel</v>
      </c>
      <c r="C45" s="136" t="str">
        <f t="shared" ca="1" si="1"/>
        <v/>
      </c>
      <c r="D45" s="136" t="str">
        <f t="shared" ca="1" si="8"/>
        <v/>
      </c>
      <c r="E45" s="156" t="str">
        <f t="shared" ref="E45" ca="1" si="219">IFERROR(VLOOKUP($B45,HSLClubSwimmers,3,0),"")</f>
        <v/>
      </c>
      <c r="F45" s="157" t="str">
        <f t="shared" ref="F45" ca="1" si="220">IFERROR(VLOOKUP($B45,HSLClubSwimmers,4,0),"")</f>
        <v/>
      </c>
      <c r="G45" s="158" t="str">
        <f t="shared" ref="G45" ca="1" si="221">IFERROR(VLOOKUP($B45,HSLClubSwimmers,5,0),"")</f>
        <v/>
      </c>
      <c r="H45" s="158" t="str">
        <f t="shared" ref="H45" ca="1" si="222">IFERROR(VLOOKUP($B45,HSLClubSwimmers,6,0),"")</f>
        <v/>
      </c>
      <c r="I45" s="136" t="str">
        <f t="shared" ref="I45" ca="1" si="223">IFERROR(VLOOKUP($B45,HSLClubSwimmers,7,0),"")</f>
        <v/>
      </c>
      <c r="L45" t="str">
        <f t="array" aca="1" ref="L45" ca="1">IFERROR(INDEX(Lane1_BlanksRange,SMALL((IF(LEN(Lane1_BlanksRange),ROW(INDIRECT("1:"&amp;ROWS(Lane1_BlanksRange))))),ROW(D44)),1),"")</f>
        <v/>
      </c>
    </row>
    <row r="46" spans="1:12">
      <c r="A46" s="136">
        <f t="shared" si="7"/>
        <v>45</v>
      </c>
      <c r="B46" s="136" t="str">
        <f t="shared" ca="1" si="0"/>
        <v>45:Hemel</v>
      </c>
      <c r="C46" s="136" t="str">
        <f t="shared" ca="1" si="1"/>
        <v/>
      </c>
      <c r="D46" s="136" t="str">
        <f t="shared" ca="1" si="8"/>
        <v/>
      </c>
      <c r="E46" s="156" t="str">
        <f t="shared" ref="E46" ca="1" si="224">IFERROR(VLOOKUP($B46,HSLClubSwimmers,3,0),"")</f>
        <v/>
      </c>
      <c r="F46" s="157" t="str">
        <f t="shared" ref="F46" ca="1" si="225">IFERROR(VLOOKUP($B46,HSLClubSwimmers,4,0),"")</f>
        <v/>
      </c>
      <c r="G46" s="158" t="str">
        <f t="shared" ref="G46" ca="1" si="226">IFERROR(VLOOKUP($B46,HSLClubSwimmers,5,0),"")</f>
        <v/>
      </c>
      <c r="H46" s="158" t="str">
        <f t="shared" ref="H46" ca="1" si="227">IFERROR(VLOOKUP($B46,HSLClubSwimmers,6,0),"")</f>
        <v/>
      </c>
      <c r="I46" s="136" t="str">
        <f t="shared" ref="I46" ca="1" si="228">IFERROR(VLOOKUP($B46,HSLClubSwimmers,7,0),"")</f>
        <v/>
      </c>
      <c r="L46" t="str">
        <f t="array" aca="1" ref="L46" ca="1">IFERROR(INDEX(Lane1_BlanksRange,SMALL((IF(LEN(Lane1_BlanksRange),ROW(INDIRECT("1:"&amp;ROWS(Lane1_BlanksRange))))),ROW(D45)),1),"")</f>
        <v/>
      </c>
    </row>
    <row r="47" spans="1:12">
      <c r="A47" s="136">
        <f t="shared" si="7"/>
        <v>46</v>
      </c>
      <c r="B47" s="136" t="str">
        <f t="shared" ca="1" si="0"/>
        <v>46:Hemel</v>
      </c>
      <c r="C47" s="136" t="str">
        <f t="shared" ca="1" si="1"/>
        <v/>
      </c>
      <c r="D47" s="136" t="str">
        <f t="shared" ca="1" si="8"/>
        <v/>
      </c>
      <c r="E47" s="156" t="str">
        <f t="shared" ref="E47" ca="1" si="229">IFERROR(VLOOKUP($B47,HSLClubSwimmers,3,0),"")</f>
        <v/>
      </c>
      <c r="F47" s="157" t="str">
        <f t="shared" ref="F47" ca="1" si="230">IFERROR(VLOOKUP($B47,HSLClubSwimmers,4,0),"")</f>
        <v/>
      </c>
      <c r="G47" s="158" t="str">
        <f t="shared" ref="G47" ca="1" si="231">IFERROR(VLOOKUP($B47,HSLClubSwimmers,5,0),"")</f>
        <v/>
      </c>
      <c r="H47" s="158" t="str">
        <f t="shared" ref="H47" ca="1" si="232">IFERROR(VLOOKUP($B47,HSLClubSwimmers,6,0),"")</f>
        <v/>
      </c>
      <c r="I47" s="136" t="str">
        <f t="shared" ref="I47" ca="1" si="233">IFERROR(VLOOKUP($B47,HSLClubSwimmers,7,0),"")</f>
        <v/>
      </c>
      <c r="L47" t="str">
        <f t="array" aca="1" ref="L47" ca="1">IFERROR(INDEX(Lane1_BlanksRange,SMALL((IF(LEN(Lane1_BlanksRange),ROW(INDIRECT("1:"&amp;ROWS(Lane1_BlanksRange))))),ROW(D46)),1),"")</f>
        <v/>
      </c>
    </row>
    <row r="48" spans="1:12">
      <c r="A48" s="136">
        <f t="shared" si="7"/>
        <v>47</v>
      </c>
      <c r="B48" s="136" t="str">
        <f t="shared" ca="1" si="0"/>
        <v>47:Hemel</v>
      </c>
      <c r="C48" s="136" t="str">
        <f t="shared" ca="1" si="1"/>
        <v/>
      </c>
      <c r="D48" s="136" t="str">
        <f t="shared" ca="1" si="8"/>
        <v/>
      </c>
      <c r="E48" s="156" t="str">
        <f t="shared" ref="E48" ca="1" si="234">IFERROR(VLOOKUP($B48,HSLClubSwimmers,3,0),"")</f>
        <v/>
      </c>
      <c r="F48" s="157" t="str">
        <f t="shared" ref="F48" ca="1" si="235">IFERROR(VLOOKUP($B48,HSLClubSwimmers,4,0),"")</f>
        <v/>
      </c>
      <c r="G48" s="158" t="str">
        <f t="shared" ref="G48" ca="1" si="236">IFERROR(VLOOKUP($B48,HSLClubSwimmers,5,0),"")</f>
        <v/>
      </c>
      <c r="H48" s="158" t="str">
        <f t="shared" ref="H48" ca="1" si="237">IFERROR(VLOOKUP($B48,HSLClubSwimmers,6,0),"")</f>
        <v/>
      </c>
      <c r="I48" s="136" t="str">
        <f t="shared" ref="I48" ca="1" si="238">IFERROR(VLOOKUP($B48,HSLClubSwimmers,7,0),"")</f>
        <v/>
      </c>
      <c r="L48" t="str">
        <f t="array" aca="1" ref="L48" ca="1">IFERROR(INDEX(Lane1_BlanksRange,SMALL((IF(LEN(Lane1_BlanksRange),ROW(INDIRECT("1:"&amp;ROWS(Lane1_BlanksRange))))),ROW(D47)),1),"")</f>
        <v/>
      </c>
    </row>
    <row r="49" spans="1:12">
      <c r="A49" s="136">
        <f t="shared" si="7"/>
        <v>48</v>
      </c>
      <c r="B49" s="136" t="str">
        <f t="shared" ca="1" si="0"/>
        <v>48:Hemel</v>
      </c>
      <c r="C49" s="136" t="str">
        <f t="shared" ca="1" si="1"/>
        <v/>
      </c>
      <c r="D49" s="136" t="str">
        <f t="shared" ca="1" si="8"/>
        <v/>
      </c>
      <c r="E49" s="156" t="str">
        <f t="shared" ref="E49" ca="1" si="239">IFERROR(VLOOKUP($B49,HSLClubSwimmers,3,0),"")</f>
        <v/>
      </c>
      <c r="F49" s="157" t="str">
        <f t="shared" ref="F49" ca="1" si="240">IFERROR(VLOOKUP($B49,HSLClubSwimmers,4,0),"")</f>
        <v/>
      </c>
      <c r="G49" s="158" t="str">
        <f t="shared" ref="G49" ca="1" si="241">IFERROR(VLOOKUP($B49,HSLClubSwimmers,5,0),"")</f>
        <v/>
      </c>
      <c r="H49" s="158" t="str">
        <f t="shared" ref="H49" ca="1" si="242">IFERROR(VLOOKUP($B49,HSLClubSwimmers,6,0),"")</f>
        <v/>
      </c>
      <c r="I49" s="136" t="str">
        <f t="shared" ref="I49" ca="1" si="243">IFERROR(VLOOKUP($B49,HSLClubSwimmers,7,0),"")</f>
        <v/>
      </c>
      <c r="L49" t="str">
        <f t="array" aca="1" ref="L49" ca="1">IFERROR(INDEX(Lane1_BlanksRange,SMALL((IF(LEN(Lane1_BlanksRange),ROW(INDIRECT("1:"&amp;ROWS(Lane1_BlanksRange))))),ROW(D48)),1),"")</f>
        <v/>
      </c>
    </row>
    <row r="50" spans="1:12">
      <c r="A50" s="136">
        <f t="shared" si="7"/>
        <v>49</v>
      </c>
      <c r="B50" s="136" t="str">
        <f t="shared" ca="1" si="0"/>
        <v>49:Hemel</v>
      </c>
      <c r="C50" s="136" t="str">
        <f t="shared" ca="1" si="1"/>
        <v/>
      </c>
      <c r="D50" s="136" t="str">
        <f t="shared" ca="1" si="8"/>
        <v/>
      </c>
      <c r="E50" s="156" t="str">
        <f t="shared" ref="E50" ca="1" si="244">IFERROR(VLOOKUP($B50,HSLClubSwimmers,3,0),"")</f>
        <v/>
      </c>
      <c r="F50" s="157" t="str">
        <f t="shared" ref="F50" ca="1" si="245">IFERROR(VLOOKUP($B50,HSLClubSwimmers,4,0),"")</f>
        <v/>
      </c>
      <c r="G50" s="158" t="str">
        <f t="shared" ref="G50" ca="1" si="246">IFERROR(VLOOKUP($B50,HSLClubSwimmers,5,0),"")</f>
        <v/>
      </c>
      <c r="H50" s="158" t="str">
        <f t="shared" ref="H50" ca="1" si="247">IFERROR(VLOOKUP($B50,HSLClubSwimmers,6,0),"")</f>
        <v/>
      </c>
      <c r="I50" s="136" t="str">
        <f t="shared" ref="I50" ca="1" si="248">IFERROR(VLOOKUP($B50,HSLClubSwimmers,7,0),"")</f>
        <v/>
      </c>
      <c r="L50" t="str">
        <f t="array" aca="1" ref="L50" ca="1">IFERROR(INDEX(Lane1_BlanksRange,SMALL((IF(LEN(Lane1_BlanksRange),ROW(INDIRECT("1:"&amp;ROWS(Lane1_BlanksRange))))),ROW(D49)),1),"")</f>
        <v/>
      </c>
    </row>
    <row r="51" spans="1:12">
      <c r="A51" s="136">
        <f t="shared" si="7"/>
        <v>50</v>
      </c>
      <c r="B51" s="136" t="str">
        <f t="shared" ca="1" si="0"/>
        <v>50:Hemel</v>
      </c>
      <c r="C51" s="136" t="str">
        <f t="shared" ca="1" si="1"/>
        <v/>
      </c>
      <c r="D51" s="136" t="str">
        <f t="shared" ca="1" si="8"/>
        <v/>
      </c>
      <c r="E51" s="156" t="str">
        <f t="shared" ref="E51" ca="1" si="249">IFERROR(VLOOKUP($B51,HSLClubSwimmers,3,0),"")</f>
        <v/>
      </c>
      <c r="F51" s="157" t="str">
        <f t="shared" ref="F51" ca="1" si="250">IFERROR(VLOOKUP($B51,HSLClubSwimmers,4,0),"")</f>
        <v/>
      </c>
      <c r="G51" s="158" t="str">
        <f t="shared" ref="G51" ca="1" si="251">IFERROR(VLOOKUP($B51,HSLClubSwimmers,5,0),"")</f>
        <v/>
      </c>
      <c r="H51" s="158" t="str">
        <f t="shared" ref="H51" ca="1" si="252">IFERROR(VLOOKUP($B51,HSLClubSwimmers,6,0),"")</f>
        <v/>
      </c>
      <c r="I51" s="136" t="str">
        <f t="shared" ref="I51" ca="1" si="253">IFERROR(VLOOKUP($B51,HSLClubSwimmers,7,0),"")</f>
        <v/>
      </c>
      <c r="L51" t="str">
        <f t="array" aca="1" ref="L51" ca="1">IFERROR(INDEX(Lane1_BlanksRange,SMALL((IF(LEN(Lane1_BlanksRange),ROW(INDIRECT("1:"&amp;ROWS(Lane1_BlanksRange))))),ROW(D50)),1),"")</f>
        <v/>
      </c>
    </row>
    <row r="52" spans="1:12">
      <c r="A52" s="136">
        <f t="shared" si="7"/>
        <v>51</v>
      </c>
      <c r="B52" s="136" t="str">
        <f t="shared" ca="1" si="0"/>
        <v>51:Hemel</v>
      </c>
      <c r="C52" s="136" t="str">
        <f t="shared" ca="1" si="1"/>
        <v/>
      </c>
      <c r="D52" s="136" t="str">
        <f t="shared" ca="1" si="8"/>
        <v/>
      </c>
      <c r="E52" s="156" t="str">
        <f t="shared" ref="E52" ca="1" si="254">IFERROR(VLOOKUP($B52,HSLClubSwimmers,3,0),"")</f>
        <v/>
      </c>
      <c r="F52" s="157" t="str">
        <f t="shared" ref="F52" ca="1" si="255">IFERROR(VLOOKUP($B52,HSLClubSwimmers,4,0),"")</f>
        <v/>
      </c>
      <c r="G52" s="158" t="str">
        <f t="shared" ref="G52" ca="1" si="256">IFERROR(VLOOKUP($B52,HSLClubSwimmers,5,0),"")</f>
        <v/>
      </c>
      <c r="H52" s="158" t="str">
        <f t="shared" ref="H52" ca="1" si="257">IFERROR(VLOOKUP($B52,HSLClubSwimmers,6,0),"")</f>
        <v/>
      </c>
      <c r="I52" s="136" t="str">
        <f t="shared" ref="I52" ca="1" si="258">IFERROR(VLOOKUP($B52,HSLClubSwimmers,7,0),"")</f>
        <v/>
      </c>
      <c r="L52" t="str">
        <f t="array" aca="1" ref="L52" ca="1">IFERROR(INDEX(Lane1_BlanksRange,SMALL((IF(LEN(Lane1_BlanksRange),ROW(INDIRECT("1:"&amp;ROWS(Lane1_BlanksRange))))),ROW(D51)),1),"")</f>
        <v/>
      </c>
    </row>
    <row r="53" spans="1:12">
      <c r="A53" s="136">
        <f t="shared" si="7"/>
        <v>52</v>
      </c>
      <c r="B53" s="136" t="str">
        <f t="shared" ca="1" si="0"/>
        <v>52:Hemel</v>
      </c>
      <c r="C53" s="136" t="str">
        <f t="shared" ca="1" si="1"/>
        <v/>
      </c>
      <c r="D53" s="136" t="str">
        <f t="shared" ca="1" si="8"/>
        <v/>
      </c>
      <c r="E53" s="156" t="str">
        <f t="shared" ref="E53" ca="1" si="259">IFERROR(VLOOKUP($B53,HSLClubSwimmers,3,0),"")</f>
        <v/>
      </c>
      <c r="F53" s="157" t="str">
        <f t="shared" ref="F53" ca="1" si="260">IFERROR(VLOOKUP($B53,HSLClubSwimmers,4,0),"")</f>
        <v/>
      </c>
      <c r="G53" s="158" t="str">
        <f t="shared" ref="G53" ca="1" si="261">IFERROR(VLOOKUP($B53,HSLClubSwimmers,5,0),"")</f>
        <v/>
      </c>
      <c r="H53" s="158" t="str">
        <f t="shared" ref="H53" ca="1" si="262">IFERROR(VLOOKUP($B53,HSLClubSwimmers,6,0),"")</f>
        <v/>
      </c>
      <c r="I53" s="136" t="str">
        <f t="shared" ref="I53" ca="1" si="263">IFERROR(VLOOKUP($B53,HSLClubSwimmers,7,0),"")</f>
        <v/>
      </c>
      <c r="L53" t="str">
        <f t="array" aca="1" ref="L53" ca="1">IFERROR(INDEX(Lane1_BlanksRange,SMALL((IF(LEN(Lane1_BlanksRange),ROW(INDIRECT("1:"&amp;ROWS(Lane1_BlanksRange))))),ROW(D52)),1),"")</f>
        <v/>
      </c>
    </row>
    <row r="54" spans="1:12">
      <c r="A54" s="136">
        <f t="shared" si="7"/>
        <v>53</v>
      </c>
      <c r="B54" s="136" t="str">
        <f t="shared" ca="1" si="0"/>
        <v>53:Hemel</v>
      </c>
      <c r="C54" s="136" t="str">
        <f t="shared" ca="1" si="1"/>
        <v/>
      </c>
      <c r="D54" s="136" t="str">
        <f t="shared" ca="1" si="8"/>
        <v/>
      </c>
      <c r="E54" s="156" t="str">
        <f t="shared" ref="E54" ca="1" si="264">IFERROR(VLOOKUP($B54,HSLClubSwimmers,3,0),"")</f>
        <v/>
      </c>
      <c r="F54" s="157" t="str">
        <f t="shared" ref="F54" ca="1" si="265">IFERROR(VLOOKUP($B54,HSLClubSwimmers,4,0),"")</f>
        <v/>
      </c>
      <c r="G54" s="158" t="str">
        <f t="shared" ref="G54" ca="1" si="266">IFERROR(VLOOKUP($B54,HSLClubSwimmers,5,0),"")</f>
        <v/>
      </c>
      <c r="H54" s="158" t="str">
        <f t="shared" ref="H54" ca="1" si="267">IFERROR(VLOOKUP($B54,HSLClubSwimmers,6,0),"")</f>
        <v/>
      </c>
      <c r="I54" s="136" t="str">
        <f t="shared" ref="I54" ca="1" si="268">IFERROR(VLOOKUP($B54,HSLClubSwimmers,7,0),"")</f>
        <v/>
      </c>
      <c r="L54" t="str">
        <f t="array" aca="1" ref="L54" ca="1">IFERROR(INDEX(Lane1_BlanksRange,SMALL((IF(LEN(Lane1_BlanksRange),ROW(INDIRECT("1:"&amp;ROWS(Lane1_BlanksRange))))),ROW(D53)),1),"")</f>
        <v/>
      </c>
    </row>
    <row r="55" spans="1:12">
      <c r="A55" s="136">
        <f t="shared" si="7"/>
        <v>54</v>
      </c>
      <c r="B55" s="136" t="str">
        <f t="shared" ca="1" si="0"/>
        <v>54:Hemel</v>
      </c>
      <c r="C55" s="136" t="str">
        <f t="shared" ca="1" si="1"/>
        <v/>
      </c>
      <c r="D55" s="136" t="str">
        <f t="shared" ca="1" si="8"/>
        <v/>
      </c>
      <c r="E55" s="156" t="str">
        <f t="shared" ref="E55" ca="1" si="269">IFERROR(VLOOKUP($B55,HSLClubSwimmers,3,0),"")</f>
        <v/>
      </c>
      <c r="F55" s="157" t="str">
        <f t="shared" ref="F55" ca="1" si="270">IFERROR(VLOOKUP($B55,HSLClubSwimmers,4,0),"")</f>
        <v/>
      </c>
      <c r="G55" s="158" t="str">
        <f t="shared" ref="G55" ca="1" si="271">IFERROR(VLOOKUP($B55,HSLClubSwimmers,5,0),"")</f>
        <v/>
      </c>
      <c r="H55" s="158" t="str">
        <f t="shared" ref="H55" ca="1" si="272">IFERROR(VLOOKUP($B55,HSLClubSwimmers,6,0),"")</f>
        <v/>
      </c>
      <c r="I55" s="136" t="str">
        <f t="shared" ref="I55" ca="1" si="273">IFERROR(VLOOKUP($B55,HSLClubSwimmers,7,0),"")</f>
        <v/>
      </c>
      <c r="L55" t="str">
        <f t="array" aca="1" ref="L55" ca="1">IFERROR(INDEX(Lane1_BlanksRange,SMALL((IF(LEN(Lane1_BlanksRange),ROW(INDIRECT("1:"&amp;ROWS(Lane1_BlanksRange))))),ROW(D54)),1),"")</f>
        <v/>
      </c>
    </row>
    <row r="56" spans="1:12">
      <c r="A56" s="136">
        <f t="shared" si="7"/>
        <v>55</v>
      </c>
      <c r="B56" s="136" t="str">
        <f t="shared" ca="1" si="0"/>
        <v>55:Hemel</v>
      </c>
      <c r="C56" s="136" t="str">
        <f t="shared" ca="1" si="1"/>
        <v/>
      </c>
      <c r="D56" s="136" t="str">
        <f t="shared" ca="1" si="8"/>
        <v/>
      </c>
      <c r="E56" s="156" t="str">
        <f t="shared" ref="E56" ca="1" si="274">IFERROR(VLOOKUP($B56,HSLClubSwimmers,3,0),"")</f>
        <v/>
      </c>
      <c r="F56" s="157" t="str">
        <f t="shared" ref="F56" ca="1" si="275">IFERROR(VLOOKUP($B56,HSLClubSwimmers,4,0),"")</f>
        <v/>
      </c>
      <c r="G56" s="158" t="str">
        <f t="shared" ref="G56" ca="1" si="276">IFERROR(VLOOKUP($B56,HSLClubSwimmers,5,0),"")</f>
        <v/>
      </c>
      <c r="H56" s="158" t="str">
        <f t="shared" ref="H56" ca="1" si="277">IFERROR(VLOOKUP($B56,HSLClubSwimmers,6,0),"")</f>
        <v/>
      </c>
      <c r="I56" s="136" t="str">
        <f t="shared" ref="I56" ca="1" si="278">IFERROR(VLOOKUP($B56,HSLClubSwimmers,7,0),"")</f>
        <v/>
      </c>
      <c r="L56" t="str">
        <f t="array" aca="1" ref="L56" ca="1">IFERROR(INDEX(Lane1_BlanksRange,SMALL((IF(LEN(Lane1_BlanksRange),ROW(INDIRECT("1:"&amp;ROWS(Lane1_BlanksRange))))),ROW(D55)),1),"")</f>
        <v/>
      </c>
    </row>
    <row r="57" spans="1:12">
      <c r="A57" s="136">
        <f t="shared" si="7"/>
        <v>56</v>
      </c>
      <c r="B57" s="136" t="str">
        <f t="shared" ca="1" si="0"/>
        <v>56:Hemel</v>
      </c>
      <c r="C57" s="136" t="str">
        <f t="shared" ca="1" si="1"/>
        <v/>
      </c>
      <c r="D57" s="136" t="str">
        <f t="shared" ca="1" si="8"/>
        <v/>
      </c>
      <c r="E57" s="156" t="str">
        <f t="shared" ref="E57" ca="1" si="279">IFERROR(VLOOKUP($B57,HSLClubSwimmers,3,0),"")</f>
        <v/>
      </c>
      <c r="F57" s="157" t="str">
        <f t="shared" ref="F57" ca="1" si="280">IFERROR(VLOOKUP($B57,HSLClubSwimmers,4,0),"")</f>
        <v/>
      </c>
      <c r="G57" s="158" t="str">
        <f t="shared" ref="G57" ca="1" si="281">IFERROR(VLOOKUP($B57,HSLClubSwimmers,5,0),"")</f>
        <v/>
      </c>
      <c r="H57" s="158" t="str">
        <f t="shared" ref="H57" ca="1" si="282">IFERROR(VLOOKUP($B57,HSLClubSwimmers,6,0),"")</f>
        <v/>
      </c>
      <c r="I57" s="136" t="str">
        <f t="shared" ref="I57" ca="1" si="283">IFERROR(VLOOKUP($B57,HSLClubSwimmers,7,0),"")</f>
        <v/>
      </c>
      <c r="L57" t="str">
        <f t="array" aca="1" ref="L57" ca="1">IFERROR(INDEX(Lane1_BlanksRange,SMALL((IF(LEN(Lane1_BlanksRange),ROW(INDIRECT("1:"&amp;ROWS(Lane1_BlanksRange))))),ROW(D56)),1),"")</f>
        <v/>
      </c>
    </row>
    <row r="58" spans="1:12">
      <c r="A58" s="136">
        <f t="shared" si="7"/>
        <v>57</v>
      </c>
      <c r="B58" s="136" t="str">
        <f t="shared" ca="1" si="0"/>
        <v>57:Hemel</v>
      </c>
      <c r="C58" s="136" t="str">
        <f t="shared" ca="1" si="1"/>
        <v/>
      </c>
      <c r="D58" s="136" t="str">
        <f t="shared" ca="1" si="8"/>
        <v/>
      </c>
      <c r="E58" s="156" t="str">
        <f t="shared" ref="E58" ca="1" si="284">IFERROR(VLOOKUP($B58,HSLClubSwimmers,3,0),"")</f>
        <v/>
      </c>
      <c r="F58" s="157" t="str">
        <f t="shared" ref="F58" ca="1" si="285">IFERROR(VLOOKUP($B58,HSLClubSwimmers,4,0),"")</f>
        <v/>
      </c>
      <c r="G58" s="158" t="str">
        <f t="shared" ref="G58" ca="1" si="286">IFERROR(VLOOKUP($B58,HSLClubSwimmers,5,0),"")</f>
        <v/>
      </c>
      <c r="H58" s="158" t="str">
        <f t="shared" ref="H58" ca="1" si="287">IFERROR(VLOOKUP($B58,HSLClubSwimmers,6,0),"")</f>
        <v/>
      </c>
      <c r="I58" s="136" t="str">
        <f t="shared" ref="I58" ca="1" si="288">IFERROR(VLOOKUP($B58,HSLClubSwimmers,7,0),"")</f>
        <v/>
      </c>
      <c r="L58" t="str">
        <f t="array" aca="1" ref="L58" ca="1">IFERROR(INDEX(Lane1_BlanksRange,SMALL((IF(LEN(Lane1_BlanksRange),ROW(INDIRECT("1:"&amp;ROWS(Lane1_BlanksRange))))),ROW(D57)),1),"")</f>
        <v/>
      </c>
    </row>
    <row r="59" spans="1:12">
      <c r="A59" s="136">
        <f t="shared" si="7"/>
        <v>58</v>
      </c>
      <c r="B59" s="136" t="str">
        <f t="shared" ca="1" si="0"/>
        <v>58:Hemel</v>
      </c>
      <c r="C59" s="136" t="str">
        <f t="shared" ca="1" si="1"/>
        <v/>
      </c>
      <c r="D59" s="136" t="str">
        <f t="shared" ca="1" si="8"/>
        <v/>
      </c>
      <c r="E59" s="156" t="str">
        <f t="shared" ref="E59" ca="1" si="289">IFERROR(VLOOKUP($B59,HSLClubSwimmers,3,0),"")</f>
        <v/>
      </c>
      <c r="F59" s="157" t="str">
        <f t="shared" ref="F59" ca="1" si="290">IFERROR(VLOOKUP($B59,HSLClubSwimmers,4,0),"")</f>
        <v/>
      </c>
      <c r="G59" s="158" t="str">
        <f t="shared" ref="G59" ca="1" si="291">IFERROR(VLOOKUP($B59,HSLClubSwimmers,5,0),"")</f>
        <v/>
      </c>
      <c r="H59" s="158" t="str">
        <f t="shared" ref="H59" ca="1" si="292">IFERROR(VLOOKUP($B59,HSLClubSwimmers,6,0),"")</f>
        <v/>
      </c>
      <c r="I59" s="136" t="str">
        <f t="shared" ref="I59" ca="1" si="293">IFERROR(VLOOKUP($B59,HSLClubSwimmers,7,0),"")</f>
        <v/>
      </c>
      <c r="L59" t="str">
        <f t="array" aca="1" ref="L59" ca="1">IFERROR(INDEX(Lane1_BlanksRange,SMALL((IF(LEN(Lane1_BlanksRange),ROW(INDIRECT("1:"&amp;ROWS(Lane1_BlanksRange))))),ROW(D58)),1),"")</f>
        <v/>
      </c>
    </row>
    <row r="60" spans="1:12">
      <c r="A60" s="136">
        <f t="shared" si="7"/>
        <v>59</v>
      </c>
      <c r="B60" s="136" t="str">
        <f t="shared" ca="1" si="0"/>
        <v>59:Hemel</v>
      </c>
      <c r="C60" s="136" t="str">
        <f t="shared" ca="1" si="1"/>
        <v/>
      </c>
      <c r="D60" s="136" t="str">
        <f t="shared" ca="1" si="8"/>
        <v/>
      </c>
      <c r="E60" s="156" t="str">
        <f t="shared" ref="E60" ca="1" si="294">IFERROR(VLOOKUP($B60,HSLClubSwimmers,3,0),"")</f>
        <v/>
      </c>
      <c r="F60" s="157" t="str">
        <f t="shared" ref="F60" ca="1" si="295">IFERROR(VLOOKUP($B60,HSLClubSwimmers,4,0),"")</f>
        <v/>
      </c>
      <c r="G60" s="158" t="str">
        <f t="shared" ref="G60" ca="1" si="296">IFERROR(VLOOKUP($B60,HSLClubSwimmers,5,0),"")</f>
        <v/>
      </c>
      <c r="H60" s="158" t="str">
        <f t="shared" ref="H60" ca="1" si="297">IFERROR(VLOOKUP($B60,HSLClubSwimmers,6,0),"")</f>
        <v/>
      </c>
      <c r="I60" s="136" t="str">
        <f t="shared" ref="I60" ca="1" si="298">IFERROR(VLOOKUP($B60,HSLClubSwimmers,7,0),"")</f>
        <v/>
      </c>
      <c r="L60" t="str">
        <f t="array" aca="1" ref="L60" ca="1">IFERROR(INDEX(Lane1_BlanksRange,SMALL((IF(LEN(Lane1_BlanksRange),ROW(INDIRECT("1:"&amp;ROWS(Lane1_BlanksRange))))),ROW(D59)),1),"")</f>
        <v/>
      </c>
    </row>
    <row r="61" spans="1:12">
      <c r="A61" s="136">
        <f t="shared" si="7"/>
        <v>60</v>
      </c>
      <c r="B61" s="136" t="str">
        <f t="shared" ca="1" si="0"/>
        <v>60:Hemel</v>
      </c>
      <c r="C61" s="136" t="str">
        <f t="shared" ca="1" si="1"/>
        <v/>
      </c>
      <c r="D61" s="136" t="str">
        <f t="shared" ca="1" si="8"/>
        <v/>
      </c>
      <c r="E61" s="156" t="str">
        <f t="shared" ref="E61" ca="1" si="299">IFERROR(VLOOKUP($B61,HSLClubSwimmers,3,0),"")</f>
        <v/>
      </c>
      <c r="F61" s="157" t="str">
        <f t="shared" ref="F61" ca="1" si="300">IFERROR(VLOOKUP($B61,HSLClubSwimmers,4,0),"")</f>
        <v/>
      </c>
      <c r="G61" s="158" t="str">
        <f t="shared" ref="G61" ca="1" si="301">IFERROR(VLOOKUP($B61,HSLClubSwimmers,5,0),"")</f>
        <v/>
      </c>
      <c r="H61" s="158" t="str">
        <f t="shared" ref="H61" ca="1" si="302">IFERROR(VLOOKUP($B61,HSLClubSwimmers,6,0),"")</f>
        <v/>
      </c>
      <c r="I61" s="136" t="str">
        <f t="shared" ref="I61" ca="1" si="303">IFERROR(VLOOKUP($B61,HSLClubSwimmers,7,0),"")</f>
        <v/>
      </c>
      <c r="L61" t="str">
        <f t="array" aca="1" ref="L61" ca="1">IFERROR(INDEX(Lane1_BlanksRange,SMALL((IF(LEN(Lane1_BlanksRange),ROW(INDIRECT("1:"&amp;ROWS(Lane1_BlanksRange))))),ROW(D60)),1),"")</f>
        <v/>
      </c>
    </row>
    <row r="62" spans="1:12">
      <c r="A62" s="136">
        <f t="shared" si="7"/>
        <v>61</v>
      </c>
      <c r="B62" s="136" t="str">
        <f t="shared" ca="1" si="0"/>
        <v>61:Hemel</v>
      </c>
      <c r="C62" s="136" t="str">
        <f t="shared" ca="1" si="1"/>
        <v/>
      </c>
      <c r="D62" s="136" t="str">
        <f t="shared" ca="1" si="8"/>
        <v/>
      </c>
      <c r="E62" s="156" t="str">
        <f t="shared" ref="E62" ca="1" si="304">IFERROR(VLOOKUP($B62,HSLClubSwimmers,3,0),"")</f>
        <v/>
      </c>
      <c r="F62" s="157" t="str">
        <f t="shared" ref="F62" ca="1" si="305">IFERROR(VLOOKUP($B62,HSLClubSwimmers,4,0),"")</f>
        <v/>
      </c>
      <c r="G62" s="158" t="str">
        <f t="shared" ref="G62" ca="1" si="306">IFERROR(VLOOKUP($B62,HSLClubSwimmers,5,0),"")</f>
        <v/>
      </c>
      <c r="H62" s="158" t="str">
        <f t="shared" ref="H62" ca="1" si="307">IFERROR(VLOOKUP($B62,HSLClubSwimmers,6,0),"")</f>
        <v/>
      </c>
      <c r="I62" s="136" t="str">
        <f t="shared" ref="I62" ca="1" si="308">IFERROR(VLOOKUP($B62,HSLClubSwimmers,7,0),"")</f>
        <v/>
      </c>
      <c r="L62" t="str">
        <f t="array" aca="1" ref="L62" ca="1">IFERROR(INDEX(Lane1_BlanksRange,SMALL((IF(LEN(Lane1_BlanksRange),ROW(INDIRECT("1:"&amp;ROWS(Lane1_BlanksRange))))),ROW(D61)),1),"")</f>
        <v/>
      </c>
    </row>
    <row r="63" spans="1:12">
      <c r="A63" s="136">
        <f t="shared" si="7"/>
        <v>62</v>
      </c>
      <c r="B63" s="136" t="str">
        <f t="shared" ca="1" si="0"/>
        <v>62:Hemel</v>
      </c>
      <c r="C63" s="136" t="str">
        <f t="shared" ca="1" si="1"/>
        <v/>
      </c>
      <c r="D63" s="136" t="str">
        <f t="shared" ca="1" si="8"/>
        <v/>
      </c>
      <c r="E63" s="156" t="str">
        <f t="shared" ref="E63" ca="1" si="309">IFERROR(VLOOKUP($B63,HSLClubSwimmers,3,0),"")</f>
        <v/>
      </c>
      <c r="F63" s="157" t="str">
        <f t="shared" ref="F63" ca="1" si="310">IFERROR(VLOOKUP($B63,HSLClubSwimmers,4,0),"")</f>
        <v/>
      </c>
      <c r="G63" s="158" t="str">
        <f t="shared" ref="G63" ca="1" si="311">IFERROR(VLOOKUP($B63,HSLClubSwimmers,5,0),"")</f>
        <v/>
      </c>
      <c r="H63" s="158" t="str">
        <f t="shared" ref="H63" ca="1" si="312">IFERROR(VLOOKUP($B63,HSLClubSwimmers,6,0),"")</f>
        <v/>
      </c>
      <c r="I63" s="136" t="str">
        <f t="shared" ref="I63" ca="1" si="313">IFERROR(VLOOKUP($B63,HSLClubSwimmers,7,0),"")</f>
        <v/>
      </c>
      <c r="L63" t="str">
        <f t="array" aca="1" ref="L63" ca="1">IFERROR(INDEX(Lane1_BlanksRange,SMALL((IF(LEN(Lane1_BlanksRange),ROW(INDIRECT("1:"&amp;ROWS(Lane1_BlanksRange))))),ROW(D62)),1),"")</f>
        <v/>
      </c>
    </row>
    <row r="64" spans="1:12">
      <c r="A64" s="136">
        <f t="shared" si="7"/>
        <v>63</v>
      </c>
      <c r="B64" s="136" t="str">
        <f t="shared" ca="1" si="0"/>
        <v>63:Hemel</v>
      </c>
      <c r="C64" s="136" t="str">
        <f t="shared" ca="1" si="1"/>
        <v/>
      </c>
      <c r="D64" s="136" t="str">
        <f t="shared" ca="1" si="8"/>
        <v/>
      </c>
      <c r="E64" s="156" t="str">
        <f t="shared" ref="E64" ca="1" si="314">IFERROR(VLOOKUP($B64,HSLClubSwimmers,3,0),"")</f>
        <v/>
      </c>
      <c r="F64" s="157" t="str">
        <f t="shared" ref="F64" ca="1" si="315">IFERROR(VLOOKUP($B64,HSLClubSwimmers,4,0),"")</f>
        <v/>
      </c>
      <c r="G64" s="158" t="str">
        <f t="shared" ref="G64" ca="1" si="316">IFERROR(VLOOKUP($B64,HSLClubSwimmers,5,0),"")</f>
        <v/>
      </c>
      <c r="H64" s="158" t="str">
        <f t="shared" ref="H64" ca="1" si="317">IFERROR(VLOOKUP($B64,HSLClubSwimmers,6,0),"")</f>
        <v/>
      </c>
      <c r="I64" s="136" t="str">
        <f t="shared" ref="I64" ca="1" si="318">IFERROR(VLOOKUP($B64,HSLClubSwimmers,7,0),"")</f>
        <v/>
      </c>
      <c r="L64" t="str">
        <f t="array" aca="1" ref="L64" ca="1">IFERROR(INDEX(Lane1_BlanksRange,SMALL((IF(LEN(Lane1_BlanksRange),ROW(INDIRECT("1:"&amp;ROWS(Lane1_BlanksRange))))),ROW(D63)),1),"")</f>
        <v/>
      </c>
    </row>
    <row r="65" spans="1:12">
      <c r="A65" s="136">
        <f t="shared" si="7"/>
        <v>64</v>
      </c>
      <c r="B65" s="136" t="str">
        <f t="shared" ca="1" si="0"/>
        <v>64:Hemel</v>
      </c>
      <c r="C65" s="136" t="str">
        <f t="shared" ca="1" si="1"/>
        <v/>
      </c>
      <c r="D65" s="136" t="str">
        <f t="shared" ca="1" si="8"/>
        <v/>
      </c>
      <c r="E65" s="156" t="str">
        <f t="shared" ref="E65" ca="1" si="319">IFERROR(VLOOKUP($B65,HSLClubSwimmers,3,0),"")</f>
        <v/>
      </c>
      <c r="F65" s="157" t="str">
        <f t="shared" ref="F65" ca="1" si="320">IFERROR(VLOOKUP($B65,HSLClubSwimmers,4,0),"")</f>
        <v/>
      </c>
      <c r="G65" s="158" t="str">
        <f t="shared" ref="G65" ca="1" si="321">IFERROR(VLOOKUP($B65,HSLClubSwimmers,5,0),"")</f>
        <v/>
      </c>
      <c r="H65" s="158" t="str">
        <f t="shared" ref="H65" ca="1" si="322">IFERROR(VLOOKUP($B65,HSLClubSwimmers,6,0),"")</f>
        <v/>
      </c>
      <c r="I65" s="136" t="str">
        <f t="shared" ref="I65" ca="1" si="323">IFERROR(VLOOKUP($B65,HSLClubSwimmers,7,0),"")</f>
        <v/>
      </c>
      <c r="L65" t="str">
        <f t="array" aca="1" ref="L65" ca="1">IFERROR(INDEX(Lane1_BlanksRange,SMALL((IF(LEN(Lane1_BlanksRange),ROW(INDIRECT("1:"&amp;ROWS(Lane1_BlanksRange))))),ROW(D64)),1),"")</f>
        <v/>
      </c>
    </row>
    <row r="66" spans="1:12">
      <c r="A66" s="136">
        <f t="shared" si="7"/>
        <v>65</v>
      </c>
      <c r="B66" s="136" t="str">
        <f t="shared" ref="B66:B129" ca="1" si="324">TEXT(A66,"#0") &amp; ":" &amp; CELL("contents",Lane1_Club)</f>
        <v>65:Hemel</v>
      </c>
      <c r="C66" s="136" t="str">
        <f t="shared" ref="C66:C129" ca="1" si="325">IF(HSL_Format="Peanuts",  IF(IFERROR(VLOOKUP($B66,HSLClubSwimmers,5,0),"") &gt; 12, "",TRIM(IFERROR(VLOOKUP($B66,HSLClubSwimmers,2,0),""))),TRIM(IFERROR(VLOOKUP($B66,HSLClubSwimmers,2,0),"")))</f>
        <v/>
      </c>
      <c r="D66" s="136" t="str">
        <f t="shared" ca="1" si="8"/>
        <v/>
      </c>
      <c r="E66" s="156" t="str">
        <f t="shared" ref="E66" ca="1" si="326">IFERROR(VLOOKUP($B66,HSLClubSwimmers,3,0),"")</f>
        <v/>
      </c>
      <c r="F66" s="157" t="str">
        <f t="shared" ref="F66" ca="1" si="327">IFERROR(VLOOKUP($B66,HSLClubSwimmers,4,0),"")</f>
        <v/>
      </c>
      <c r="G66" s="158" t="str">
        <f t="shared" ref="G66" ca="1" si="328">IFERROR(VLOOKUP($B66,HSLClubSwimmers,5,0),"")</f>
        <v/>
      </c>
      <c r="H66" s="158" t="str">
        <f t="shared" ref="H66" ca="1" si="329">IFERROR(VLOOKUP($B66,HSLClubSwimmers,6,0),"")</f>
        <v/>
      </c>
      <c r="I66" s="136" t="str">
        <f t="shared" ref="I66" ca="1" si="330">IFERROR(VLOOKUP($B66,HSLClubSwimmers,7,0),"")</f>
        <v/>
      </c>
      <c r="L66" t="str">
        <f t="array" aca="1" ref="L66" ca="1">IFERROR(INDEX(Lane1_BlanksRange,SMALL((IF(LEN(Lane1_BlanksRange),ROW(INDIRECT("1:"&amp;ROWS(Lane1_BlanksRange))))),ROW(D65)),1),"")</f>
        <v/>
      </c>
    </row>
    <row r="67" spans="1:12">
      <c r="A67" s="136">
        <f t="shared" ref="A67:A130" si="331">A66+1</f>
        <v>66</v>
      </c>
      <c r="B67" s="136" t="str">
        <f t="shared" ca="1" si="324"/>
        <v>66:Hemel</v>
      </c>
      <c r="C67" s="136" t="str">
        <f t="shared" ca="1" si="325"/>
        <v/>
      </c>
      <c r="D67" s="136" t="str">
        <f t="shared" ref="D67:D130" ca="1" si="332">IF(C67 = "", "", TRIM(IFERROR(TRIM(C67) &amp;":"&amp;TEXT(A67,"#0"),"")))</f>
        <v/>
      </c>
      <c r="E67" s="156" t="str">
        <f t="shared" ref="E67" ca="1" si="333">IFERROR(VLOOKUP($B67,HSLClubSwimmers,3,0),"")</f>
        <v/>
      </c>
      <c r="F67" s="157" t="str">
        <f t="shared" ref="F67" ca="1" si="334">IFERROR(VLOOKUP($B67,HSLClubSwimmers,4,0),"")</f>
        <v/>
      </c>
      <c r="G67" s="158" t="str">
        <f t="shared" ref="G67" ca="1" si="335">IFERROR(VLOOKUP($B67,HSLClubSwimmers,5,0),"")</f>
        <v/>
      </c>
      <c r="H67" s="158" t="str">
        <f t="shared" ref="H67" ca="1" si="336">IFERROR(VLOOKUP($B67,HSLClubSwimmers,6,0),"")</f>
        <v/>
      </c>
      <c r="I67" s="136" t="str">
        <f t="shared" ref="I67" ca="1" si="337">IFERROR(VLOOKUP($B67,HSLClubSwimmers,7,0),"")</f>
        <v/>
      </c>
      <c r="L67" t="str">
        <f t="array" aca="1" ref="L67" ca="1">IFERROR(INDEX(Lane1_BlanksRange,SMALL((IF(LEN(Lane1_BlanksRange),ROW(INDIRECT("1:"&amp;ROWS(Lane1_BlanksRange))))),ROW(D66)),1),"")</f>
        <v/>
      </c>
    </row>
    <row r="68" spans="1:12">
      <c r="A68" s="136">
        <f t="shared" si="331"/>
        <v>67</v>
      </c>
      <c r="B68" s="136" t="str">
        <f t="shared" ca="1" si="324"/>
        <v>67:Hemel</v>
      </c>
      <c r="C68" s="136" t="str">
        <f t="shared" ca="1" si="325"/>
        <v/>
      </c>
      <c r="D68" s="136" t="str">
        <f t="shared" ca="1" si="332"/>
        <v/>
      </c>
      <c r="E68" s="156" t="str">
        <f t="shared" ref="E68" ca="1" si="338">IFERROR(VLOOKUP($B68,HSLClubSwimmers,3,0),"")</f>
        <v/>
      </c>
      <c r="F68" s="157" t="str">
        <f t="shared" ref="F68" ca="1" si="339">IFERROR(VLOOKUP($B68,HSLClubSwimmers,4,0),"")</f>
        <v/>
      </c>
      <c r="G68" s="158" t="str">
        <f t="shared" ref="G68" ca="1" si="340">IFERROR(VLOOKUP($B68,HSLClubSwimmers,5,0),"")</f>
        <v/>
      </c>
      <c r="H68" s="158" t="str">
        <f t="shared" ref="H68" ca="1" si="341">IFERROR(VLOOKUP($B68,HSLClubSwimmers,6,0),"")</f>
        <v/>
      </c>
      <c r="I68" s="136" t="str">
        <f t="shared" ref="I68" ca="1" si="342">IFERROR(VLOOKUP($B68,HSLClubSwimmers,7,0),"")</f>
        <v/>
      </c>
      <c r="L68" t="str">
        <f t="array" aca="1" ref="L68" ca="1">IFERROR(INDEX(Lane1_BlanksRange,SMALL((IF(LEN(Lane1_BlanksRange),ROW(INDIRECT("1:"&amp;ROWS(Lane1_BlanksRange))))),ROW(D67)),1),"")</f>
        <v/>
      </c>
    </row>
    <row r="69" spans="1:12">
      <c r="A69" s="136">
        <f t="shared" si="331"/>
        <v>68</v>
      </c>
      <c r="B69" s="136" t="str">
        <f t="shared" ca="1" si="324"/>
        <v>68:Hemel</v>
      </c>
      <c r="C69" s="136" t="str">
        <f t="shared" ca="1" si="325"/>
        <v/>
      </c>
      <c r="D69" s="136" t="str">
        <f t="shared" ca="1" si="332"/>
        <v/>
      </c>
      <c r="E69" s="156" t="str">
        <f t="shared" ref="E69" ca="1" si="343">IFERROR(VLOOKUP($B69,HSLClubSwimmers,3,0),"")</f>
        <v/>
      </c>
      <c r="F69" s="157" t="str">
        <f t="shared" ref="F69" ca="1" si="344">IFERROR(VLOOKUP($B69,HSLClubSwimmers,4,0),"")</f>
        <v/>
      </c>
      <c r="G69" s="158" t="str">
        <f t="shared" ref="G69" ca="1" si="345">IFERROR(VLOOKUP($B69,HSLClubSwimmers,5,0),"")</f>
        <v/>
      </c>
      <c r="H69" s="158" t="str">
        <f t="shared" ref="H69" ca="1" si="346">IFERROR(VLOOKUP($B69,HSLClubSwimmers,6,0),"")</f>
        <v/>
      </c>
      <c r="I69" s="136" t="str">
        <f t="shared" ref="I69" ca="1" si="347">IFERROR(VLOOKUP($B69,HSLClubSwimmers,7,0),"")</f>
        <v/>
      </c>
      <c r="L69" t="str">
        <f t="array" aca="1" ref="L69" ca="1">IFERROR(INDEX(Lane1_BlanksRange,SMALL((IF(LEN(Lane1_BlanksRange),ROW(INDIRECT("1:"&amp;ROWS(Lane1_BlanksRange))))),ROW(D68)),1),"")</f>
        <v/>
      </c>
    </row>
    <row r="70" spans="1:12">
      <c r="A70" s="136">
        <f t="shared" si="331"/>
        <v>69</v>
      </c>
      <c r="B70" s="136" t="str">
        <f t="shared" ca="1" si="324"/>
        <v>69:Hemel</v>
      </c>
      <c r="C70" s="136" t="str">
        <f t="shared" ca="1" si="325"/>
        <v/>
      </c>
      <c r="D70" s="136" t="str">
        <f t="shared" ca="1" si="332"/>
        <v/>
      </c>
      <c r="E70" s="156" t="str">
        <f t="shared" ref="E70" ca="1" si="348">IFERROR(VLOOKUP($B70,HSLClubSwimmers,3,0),"")</f>
        <v/>
      </c>
      <c r="F70" s="157" t="str">
        <f t="shared" ref="F70" ca="1" si="349">IFERROR(VLOOKUP($B70,HSLClubSwimmers,4,0),"")</f>
        <v/>
      </c>
      <c r="G70" s="158" t="str">
        <f t="shared" ref="G70" ca="1" si="350">IFERROR(VLOOKUP($B70,HSLClubSwimmers,5,0),"")</f>
        <v/>
      </c>
      <c r="H70" s="158" t="str">
        <f t="shared" ref="H70" ca="1" si="351">IFERROR(VLOOKUP($B70,HSLClubSwimmers,6,0),"")</f>
        <v/>
      </c>
      <c r="I70" s="136" t="str">
        <f t="shared" ref="I70" ca="1" si="352">IFERROR(VLOOKUP($B70,HSLClubSwimmers,7,0),"")</f>
        <v/>
      </c>
      <c r="L70" t="str">
        <f t="array" aca="1" ref="L70" ca="1">IFERROR(INDEX(Lane1_BlanksRange,SMALL((IF(LEN(Lane1_BlanksRange),ROW(INDIRECT("1:"&amp;ROWS(Lane1_BlanksRange))))),ROW(D69)),1),"")</f>
        <v/>
      </c>
    </row>
    <row r="71" spans="1:12">
      <c r="A71" s="136">
        <f t="shared" si="331"/>
        <v>70</v>
      </c>
      <c r="B71" s="136" t="str">
        <f t="shared" ca="1" si="324"/>
        <v>70:Hemel</v>
      </c>
      <c r="C71" s="136" t="str">
        <f t="shared" ca="1" si="325"/>
        <v/>
      </c>
      <c r="D71" s="136" t="str">
        <f t="shared" ca="1" si="332"/>
        <v/>
      </c>
      <c r="E71" s="156" t="str">
        <f t="shared" ref="E71" ca="1" si="353">IFERROR(VLOOKUP($B71,HSLClubSwimmers,3,0),"")</f>
        <v/>
      </c>
      <c r="F71" s="157" t="str">
        <f t="shared" ref="F71" ca="1" si="354">IFERROR(VLOOKUP($B71,HSLClubSwimmers,4,0),"")</f>
        <v/>
      </c>
      <c r="G71" s="158" t="str">
        <f t="shared" ref="G71" ca="1" si="355">IFERROR(VLOOKUP($B71,HSLClubSwimmers,5,0),"")</f>
        <v/>
      </c>
      <c r="H71" s="158" t="str">
        <f t="shared" ref="H71" ca="1" si="356">IFERROR(VLOOKUP($B71,HSLClubSwimmers,6,0),"")</f>
        <v/>
      </c>
      <c r="I71" s="136" t="str">
        <f t="shared" ref="I71" ca="1" si="357">IFERROR(VLOOKUP($B71,HSLClubSwimmers,7,0),"")</f>
        <v/>
      </c>
      <c r="L71" t="str">
        <f t="array" aca="1" ref="L71" ca="1">IFERROR(INDEX(Lane1_BlanksRange,SMALL((IF(LEN(Lane1_BlanksRange),ROW(INDIRECT("1:"&amp;ROWS(Lane1_BlanksRange))))),ROW(D70)),1),"")</f>
        <v/>
      </c>
    </row>
    <row r="72" spans="1:12">
      <c r="A72" s="136">
        <f t="shared" si="331"/>
        <v>71</v>
      </c>
      <c r="B72" s="136" t="str">
        <f t="shared" ca="1" si="324"/>
        <v>71:Hemel</v>
      </c>
      <c r="C72" s="136" t="str">
        <f t="shared" ca="1" si="325"/>
        <v/>
      </c>
      <c r="D72" s="136" t="str">
        <f t="shared" ca="1" si="332"/>
        <v/>
      </c>
      <c r="E72" s="156" t="str">
        <f t="shared" ref="E72" ca="1" si="358">IFERROR(VLOOKUP($B72,HSLClubSwimmers,3,0),"")</f>
        <v/>
      </c>
      <c r="F72" s="157" t="str">
        <f t="shared" ref="F72" ca="1" si="359">IFERROR(VLOOKUP($B72,HSLClubSwimmers,4,0),"")</f>
        <v/>
      </c>
      <c r="G72" s="158" t="str">
        <f t="shared" ref="G72" ca="1" si="360">IFERROR(VLOOKUP($B72,HSLClubSwimmers,5,0),"")</f>
        <v/>
      </c>
      <c r="H72" s="158" t="str">
        <f t="shared" ref="H72" ca="1" si="361">IFERROR(VLOOKUP($B72,HSLClubSwimmers,6,0),"")</f>
        <v/>
      </c>
      <c r="I72" s="136" t="str">
        <f t="shared" ref="I72" ca="1" si="362">IFERROR(VLOOKUP($B72,HSLClubSwimmers,7,0),"")</f>
        <v/>
      </c>
      <c r="L72" t="str">
        <f t="array" aca="1" ref="L72" ca="1">IFERROR(INDEX(Lane1_BlanksRange,SMALL((IF(LEN(Lane1_BlanksRange),ROW(INDIRECT("1:"&amp;ROWS(Lane1_BlanksRange))))),ROW(D71)),1),"")</f>
        <v/>
      </c>
    </row>
    <row r="73" spans="1:12">
      <c r="A73" s="136">
        <f t="shared" si="331"/>
        <v>72</v>
      </c>
      <c r="B73" s="136" t="str">
        <f t="shared" ca="1" si="324"/>
        <v>72:Hemel</v>
      </c>
      <c r="C73" s="136" t="str">
        <f t="shared" ca="1" si="325"/>
        <v/>
      </c>
      <c r="D73" s="136" t="str">
        <f t="shared" ca="1" si="332"/>
        <v/>
      </c>
      <c r="E73" s="156" t="str">
        <f t="shared" ref="E73" ca="1" si="363">IFERROR(VLOOKUP($B73,HSLClubSwimmers,3,0),"")</f>
        <v/>
      </c>
      <c r="F73" s="157" t="str">
        <f t="shared" ref="F73" ca="1" si="364">IFERROR(VLOOKUP($B73,HSLClubSwimmers,4,0),"")</f>
        <v/>
      </c>
      <c r="G73" s="158" t="str">
        <f t="shared" ref="G73" ca="1" si="365">IFERROR(VLOOKUP($B73,HSLClubSwimmers,5,0),"")</f>
        <v/>
      </c>
      <c r="H73" s="158" t="str">
        <f t="shared" ref="H73" ca="1" si="366">IFERROR(VLOOKUP($B73,HSLClubSwimmers,6,0),"")</f>
        <v/>
      </c>
      <c r="I73" s="136" t="str">
        <f t="shared" ref="I73" ca="1" si="367">IFERROR(VLOOKUP($B73,HSLClubSwimmers,7,0),"")</f>
        <v/>
      </c>
      <c r="L73" t="str">
        <f t="array" aca="1" ref="L73" ca="1">IFERROR(INDEX(Lane1_BlanksRange,SMALL((IF(LEN(Lane1_BlanksRange),ROW(INDIRECT("1:"&amp;ROWS(Lane1_BlanksRange))))),ROW(D72)),1),"")</f>
        <v/>
      </c>
    </row>
    <row r="74" spans="1:12">
      <c r="A74" s="136">
        <f t="shared" si="331"/>
        <v>73</v>
      </c>
      <c r="B74" s="136" t="str">
        <f t="shared" ca="1" si="324"/>
        <v>73:Hemel</v>
      </c>
      <c r="C74" s="136" t="str">
        <f t="shared" ca="1" si="325"/>
        <v/>
      </c>
      <c r="D74" s="136" t="str">
        <f t="shared" ca="1" si="332"/>
        <v/>
      </c>
      <c r="E74" s="156" t="str">
        <f t="shared" ref="E74" ca="1" si="368">IFERROR(VLOOKUP($B74,HSLClubSwimmers,3,0),"")</f>
        <v/>
      </c>
      <c r="F74" s="157" t="str">
        <f t="shared" ref="F74" ca="1" si="369">IFERROR(VLOOKUP($B74,HSLClubSwimmers,4,0),"")</f>
        <v/>
      </c>
      <c r="G74" s="158" t="str">
        <f t="shared" ref="G74" ca="1" si="370">IFERROR(VLOOKUP($B74,HSLClubSwimmers,5,0),"")</f>
        <v/>
      </c>
      <c r="H74" s="158" t="str">
        <f t="shared" ref="H74" ca="1" si="371">IFERROR(VLOOKUP($B74,HSLClubSwimmers,6,0),"")</f>
        <v/>
      </c>
      <c r="I74" s="136" t="str">
        <f t="shared" ref="I74" ca="1" si="372">IFERROR(VLOOKUP($B74,HSLClubSwimmers,7,0),"")</f>
        <v/>
      </c>
      <c r="L74" t="str">
        <f t="array" aca="1" ref="L74" ca="1">IFERROR(INDEX(Lane1_BlanksRange,SMALL((IF(LEN(Lane1_BlanksRange),ROW(INDIRECT("1:"&amp;ROWS(Lane1_BlanksRange))))),ROW(D73)),1),"")</f>
        <v/>
      </c>
    </row>
    <row r="75" spans="1:12">
      <c r="A75" s="136">
        <f t="shared" si="331"/>
        <v>74</v>
      </c>
      <c r="B75" s="136" t="str">
        <f t="shared" ca="1" si="324"/>
        <v>74:Hemel</v>
      </c>
      <c r="C75" s="136" t="str">
        <f t="shared" ca="1" si="325"/>
        <v/>
      </c>
      <c r="D75" s="136" t="str">
        <f t="shared" ca="1" si="332"/>
        <v/>
      </c>
      <c r="E75" s="156" t="str">
        <f t="shared" ref="E75" ca="1" si="373">IFERROR(VLOOKUP($B75,HSLClubSwimmers,3,0),"")</f>
        <v/>
      </c>
      <c r="F75" s="157" t="str">
        <f t="shared" ref="F75" ca="1" si="374">IFERROR(VLOOKUP($B75,HSLClubSwimmers,4,0),"")</f>
        <v/>
      </c>
      <c r="G75" s="158" t="str">
        <f t="shared" ref="G75" ca="1" si="375">IFERROR(VLOOKUP($B75,HSLClubSwimmers,5,0),"")</f>
        <v/>
      </c>
      <c r="H75" s="158" t="str">
        <f t="shared" ref="H75" ca="1" si="376">IFERROR(VLOOKUP($B75,HSLClubSwimmers,6,0),"")</f>
        <v/>
      </c>
      <c r="I75" s="136" t="str">
        <f t="shared" ref="I75" ca="1" si="377">IFERROR(VLOOKUP($B75,HSLClubSwimmers,7,0),"")</f>
        <v/>
      </c>
      <c r="L75" t="str">
        <f t="array" aca="1" ref="L75" ca="1">IFERROR(INDEX(Lane1_BlanksRange,SMALL((IF(LEN(Lane1_BlanksRange),ROW(INDIRECT("1:"&amp;ROWS(Lane1_BlanksRange))))),ROW(D74)),1),"")</f>
        <v/>
      </c>
    </row>
    <row r="76" spans="1:12">
      <c r="A76" s="136">
        <f t="shared" si="331"/>
        <v>75</v>
      </c>
      <c r="B76" s="136" t="str">
        <f t="shared" ca="1" si="324"/>
        <v>75:Hemel</v>
      </c>
      <c r="C76" s="136" t="str">
        <f t="shared" ca="1" si="325"/>
        <v/>
      </c>
      <c r="D76" s="136" t="str">
        <f t="shared" ca="1" si="332"/>
        <v/>
      </c>
      <c r="E76" s="156" t="str">
        <f t="shared" ref="E76" ca="1" si="378">IFERROR(VLOOKUP($B76,HSLClubSwimmers,3,0),"")</f>
        <v/>
      </c>
      <c r="F76" s="157" t="str">
        <f t="shared" ref="F76" ca="1" si="379">IFERROR(VLOOKUP($B76,HSLClubSwimmers,4,0),"")</f>
        <v/>
      </c>
      <c r="G76" s="158" t="str">
        <f t="shared" ref="G76" ca="1" si="380">IFERROR(VLOOKUP($B76,HSLClubSwimmers,5,0),"")</f>
        <v/>
      </c>
      <c r="H76" s="158" t="str">
        <f t="shared" ref="H76" ca="1" si="381">IFERROR(VLOOKUP($B76,HSLClubSwimmers,6,0),"")</f>
        <v/>
      </c>
      <c r="I76" s="136" t="str">
        <f t="shared" ref="I76" ca="1" si="382">IFERROR(VLOOKUP($B76,HSLClubSwimmers,7,0),"")</f>
        <v/>
      </c>
      <c r="L76" t="str">
        <f t="array" aca="1" ref="L76" ca="1">IFERROR(INDEX(Lane1_BlanksRange,SMALL((IF(LEN(Lane1_BlanksRange),ROW(INDIRECT("1:"&amp;ROWS(Lane1_BlanksRange))))),ROW(D75)),1),"")</f>
        <v/>
      </c>
    </row>
    <row r="77" spans="1:12">
      <c r="A77" s="136">
        <f t="shared" si="331"/>
        <v>76</v>
      </c>
      <c r="B77" s="136" t="str">
        <f t="shared" ca="1" si="324"/>
        <v>76:Hemel</v>
      </c>
      <c r="C77" s="136" t="str">
        <f t="shared" ca="1" si="325"/>
        <v/>
      </c>
      <c r="D77" s="136" t="str">
        <f t="shared" ca="1" si="332"/>
        <v/>
      </c>
      <c r="E77" s="156" t="str">
        <f t="shared" ref="E77" ca="1" si="383">IFERROR(VLOOKUP($B77,HSLClubSwimmers,3,0),"")</f>
        <v/>
      </c>
      <c r="F77" s="157" t="str">
        <f t="shared" ref="F77" ca="1" si="384">IFERROR(VLOOKUP($B77,HSLClubSwimmers,4,0),"")</f>
        <v/>
      </c>
      <c r="G77" s="158" t="str">
        <f t="shared" ref="G77" ca="1" si="385">IFERROR(VLOOKUP($B77,HSLClubSwimmers,5,0),"")</f>
        <v/>
      </c>
      <c r="H77" s="158" t="str">
        <f t="shared" ref="H77" ca="1" si="386">IFERROR(VLOOKUP($B77,HSLClubSwimmers,6,0),"")</f>
        <v/>
      </c>
      <c r="I77" s="136" t="str">
        <f t="shared" ref="I77" ca="1" si="387">IFERROR(VLOOKUP($B77,HSLClubSwimmers,7,0),"")</f>
        <v/>
      </c>
      <c r="L77" t="str">
        <f t="array" aca="1" ref="L77" ca="1">IFERROR(INDEX(Lane1_BlanksRange,SMALL((IF(LEN(Lane1_BlanksRange),ROW(INDIRECT("1:"&amp;ROWS(Lane1_BlanksRange))))),ROW(D76)),1),"")</f>
        <v/>
      </c>
    </row>
    <row r="78" spans="1:12">
      <c r="A78" s="136">
        <f t="shared" si="331"/>
        <v>77</v>
      </c>
      <c r="B78" s="136" t="str">
        <f t="shared" ca="1" si="324"/>
        <v>77:Hemel</v>
      </c>
      <c r="C78" s="136" t="str">
        <f t="shared" ca="1" si="325"/>
        <v/>
      </c>
      <c r="D78" s="136" t="str">
        <f t="shared" ca="1" si="332"/>
        <v/>
      </c>
      <c r="E78" s="156" t="str">
        <f t="shared" ref="E78" ca="1" si="388">IFERROR(VLOOKUP($B78,HSLClubSwimmers,3,0),"")</f>
        <v/>
      </c>
      <c r="F78" s="157" t="str">
        <f t="shared" ref="F78" ca="1" si="389">IFERROR(VLOOKUP($B78,HSLClubSwimmers,4,0),"")</f>
        <v/>
      </c>
      <c r="G78" s="158" t="str">
        <f t="shared" ref="G78" ca="1" si="390">IFERROR(VLOOKUP($B78,HSLClubSwimmers,5,0),"")</f>
        <v/>
      </c>
      <c r="H78" s="158" t="str">
        <f t="shared" ref="H78" ca="1" si="391">IFERROR(VLOOKUP($B78,HSLClubSwimmers,6,0),"")</f>
        <v/>
      </c>
      <c r="I78" s="136" t="str">
        <f t="shared" ref="I78" ca="1" si="392">IFERROR(VLOOKUP($B78,HSLClubSwimmers,7,0),"")</f>
        <v/>
      </c>
      <c r="L78" t="str">
        <f t="array" aca="1" ref="L78" ca="1">IFERROR(INDEX(Lane1_BlanksRange,SMALL((IF(LEN(Lane1_BlanksRange),ROW(INDIRECT("1:"&amp;ROWS(Lane1_BlanksRange))))),ROW(D77)),1),"")</f>
        <v/>
      </c>
    </row>
    <row r="79" spans="1:12">
      <c r="A79" s="136">
        <f t="shared" si="331"/>
        <v>78</v>
      </c>
      <c r="B79" s="136" t="str">
        <f t="shared" ca="1" si="324"/>
        <v>78:Hemel</v>
      </c>
      <c r="C79" s="136" t="str">
        <f t="shared" ca="1" si="325"/>
        <v/>
      </c>
      <c r="D79" s="136" t="str">
        <f t="shared" ca="1" si="332"/>
        <v/>
      </c>
      <c r="E79" s="156" t="str">
        <f t="shared" ref="E79" ca="1" si="393">IFERROR(VLOOKUP($B79,HSLClubSwimmers,3,0),"")</f>
        <v/>
      </c>
      <c r="F79" s="157" t="str">
        <f t="shared" ref="F79" ca="1" si="394">IFERROR(VLOOKUP($B79,HSLClubSwimmers,4,0),"")</f>
        <v/>
      </c>
      <c r="G79" s="158" t="str">
        <f t="shared" ref="G79" ca="1" si="395">IFERROR(VLOOKUP($B79,HSLClubSwimmers,5,0),"")</f>
        <v/>
      </c>
      <c r="H79" s="158" t="str">
        <f t="shared" ref="H79" ca="1" si="396">IFERROR(VLOOKUP($B79,HSLClubSwimmers,6,0),"")</f>
        <v/>
      </c>
      <c r="I79" s="136" t="str">
        <f t="shared" ref="I79" ca="1" si="397">IFERROR(VLOOKUP($B79,HSLClubSwimmers,7,0),"")</f>
        <v/>
      </c>
      <c r="L79" t="str">
        <f t="array" aca="1" ref="L79" ca="1">IFERROR(INDEX(Lane1_BlanksRange,SMALL((IF(LEN(Lane1_BlanksRange),ROW(INDIRECT("1:"&amp;ROWS(Lane1_BlanksRange))))),ROW(D78)),1),"")</f>
        <v/>
      </c>
    </row>
    <row r="80" spans="1:12">
      <c r="A80" s="136">
        <f t="shared" si="331"/>
        <v>79</v>
      </c>
      <c r="B80" s="136" t="str">
        <f t="shared" ca="1" si="324"/>
        <v>79:Hemel</v>
      </c>
      <c r="C80" s="136" t="str">
        <f t="shared" ca="1" si="325"/>
        <v/>
      </c>
      <c r="D80" s="136" t="str">
        <f t="shared" ca="1" si="332"/>
        <v/>
      </c>
      <c r="E80" s="156" t="str">
        <f t="shared" ref="E80" ca="1" si="398">IFERROR(VLOOKUP($B80,HSLClubSwimmers,3,0),"")</f>
        <v/>
      </c>
      <c r="F80" s="157" t="str">
        <f t="shared" ref="F80" ca="1" si="399">IFERROR(VLOOKUP($B80,HSLClubSwimmers,4,0),"")</f>
        <v/>
      </c>
      <c r="G80" s="158" t="str">
        <f t="shared" ref="G80" ca="1" si="400">IFERROR(VLOOKUP($B80,HSLClubSwimmers,5,0),"")</f>
        <v/>
      </c>
      <c r="H80" s="158" t="str">
        <f t="shared" ref="H80" ca="1" si="401">IFERROR(VLOOKUP($B80,HSLClubSwimmers,6,0),"")</f>
        <v/>
      </c>
      <c r="I80" s="136" t="str">
        <f t="shared" ref="I80" ca="1" si="402">IFERROR(VLOOKUP($B80,HSLClubSwimmers,7,0),"")</f>
        <v/>
      </c>
      <c r="L80" t="str">
        <f t="array" aca="1" ref="L80" ca="1">IFERROR(INDEX(Lane1_BlanksRange,SMALL((IF(LEN(Lane1_BlanksRange),ROW(INDIRECT("1:"&amp;ROWS(Lane1_BlanksRange))))),ROW(D79)),1),"")</f>
        <v/>
      </c>
    </row>
    <row r="81" spans="1:12">
      <c r="A81" s="136">
        <f t="shared" si="331"/>
        <v>80</v>
      </c>
      <c r="B81" s="136" t="str">
        <f t="shared" ca="1" si="324"/>
        <v>80:Hemel</v>
      </c>
      <c r="C81" s="136" t="str">
        <f t="shared" ca="1" si="325"/>
        <v/>
      </c>
      <c r="D81" s="136" t="str">
        <f t="shared" ca="1" si="332"/>
        <v/>
      </c>
      <c r="E81" s="156" t="str">
        <f t="shared" ref="E81" ca="1" si="403">IFERROR(VLOOKUP($B81,HSLClubSwimmers,3,0),"")</f>
        <v/>
      </c>
      <c r="F81" s="157" t="str">
        <f t="shared" ref="F81" ca="1" si="404">IFERROR(VLOOKUP($B81,HSLClubSwimmers,4,0),"")</f>
        <v/>
      </c>
      <c r="G81" s="158" t="str">
        <f t="shared" ref="G81" ca="1" si="405">IFERROR(VLOOKUP($B81,HSLClubSwimmers,5,0),"")</f>
        <v/>
      </c>
      <c r="H81" s="158" t="str">
        <f t="shared" ref="H81" ca="1" si="406">IFERROR(VLOOKUP($B81,HSLClubSwimmers,6,0),"")</f>
        <v/>
      </c>
      <c r="I81" s="136" t="str">
        <f t="shared" ref="I81" ca="1" si="407">IFERROR(VLOOKUP($B81,HSLClubSwimmers,7,0),"")</f>
        <v/>
      </c>
      <c r="L81" t="str">
        <f t="array" aca="1" ref="L81" ca="1">IFERROR(INDEX(Lane1_BlanksRange,SMALL((IF(LEN(Lane1_BlanksRange),ROW(INDIRECT("1:"&amp;ROWS(Lane1_BlanksRange))))),ROW(D80)),1),"")</f>
        <v/>
      </c>
    </row>
    <row r="82" spans="1:12">
      <c r="A82" s="136">
        <f t="shared" si="331"/>
        <v>81</v>
      </c>
      <c r="B82" s="136" t="str">
        <f t="shared" ca="1" si="324"/>
        <v>81:Hemel</v>
      </c>
      <c r="C82" s="136" t="str">
        <f t="shared" ca="1" si="325"/>
        <v/>
      </c>
      <c r="D82" s="136" t="str">
        <f t="shared" ca="1" si="332"/>
        <v/>
      </c>
      <c r="E82" s="156" t="str">
        <f t="shared" ref="E82" ca="1" si="408">IFERROR(VLOOKUP($B82,HSLClubSwimmers,3,0),"")</f>
        <v/>
      </c>
      <c r="F82" s="157" t="str">
        <f t="shared" ref="F82" ca="1" si="409">IFERROR(VLOOKUP($B82,HSLClubSwimmers,4,0),"")</f>
        <v/>
      </c>
      <c r="G82" s="158" t="str">
        <f t="shared" ref="G82" ca="1" si="410">IFERROR(VLOOKUP($B82,HSLClubSwimmers,5,0),"")</f>
        <v/>
      </c>
      <c r="H82" s="158" t="str">
        <f t="shared" ref="H82" ca="1" si="411">IFERROR(VLOOKUP($B82,HSLClubSwimmers,6,0),"")</f>
        <v/>
      </c>
      <c r="I82" s="136" t="str">
        <f t="shared" ref="I82" ca="1" si="412">IFERROR(VLOOKUP($B82,HSLClubSwimmers,7,0),"")</f>
        <v/>
      </c>
      <c r="L82" t="str">
        <f t="array" aca="1" ref="L82" ca="1">IFERROR(INDEX(Lane1_BlanksRange,SMALL((IF(LEN(Lane1_BlanksRange),ROW(INDIRECT("1:"&amp;ROWS(Lane1_BlanksRange))))),ROW(D81)),1),"")</f>
        <v/>
      </c>
    </row>
    <row r="83" spans="1:12">
      <c r="A83" s="136">
        <f t="shared" si="331"/>
        <v>82</v>
      </c>
      <c r="B83" s="136" t="str">
        <f t="shared" ca="1" si="324"/>
        <v>82:Hemel</v>
      </c>
      <c r="C83" s="136" t="str">
        <f t="shared" ca="1" si="325"/>
        <v/>
      </c>
      <c r="D83" s="136" t="str">
        <f t="shared" ca="1" si="332"/>
        <v/>
      </c>
      <c r="E83" s="156" t="str">
        <f t="shared" ref="E83" ca="1" si="413">IFERROR(VLOOKUP($B83,HSLClubSwimmers,3,0),"")</f>
        <v/>
      </c>
      <c r="F83" s="157" t="str">
        <f t="shared" ref="F83" ca="1" si="414">IFERROR(VLOOKUP($B83,HSLClubSwimmers,4,0),"")</f>
        <v/>
      </c>
      <c r="G83" s="158" t="str">
        <f t="shared" ref="G83" ca="1" si="415">IFERROR(VLOOKUP($B83,HSLClubSwimmers,5,0),"")</f>
        <v/>
      </c>
      <c r="H83" s="158" t="str">
        <f t="shared" ref="H83" ca="1" si="416">IFERROR(VLOOKUP($B83,HSLClubSwimmers,6,0),"")</f>
        <v/>
      </c>
      <c r="I83" s="136" t="str">
        <f t="shared" ref="I83" ca="1" si="417">IFERROR(VLOOKUP($B83,HSLClubSwimmers,7,0),"")</f>
        <v/>
      </c>
      <c r="L83" t="str">
        <f t="array" aca="1" ref="L83" ca="1">IFERROR(INDEX(Lane1_BlanksRange,SMALL((IF(LEN(Lane1_BlanksRange),ROW(INDIRECT("1:"&amp;ROWS(Lane1_BlanksRange))))),ROW(D82)),1),"")</f>
        <v/>
      </c>
    </row>
    <row r="84" spans="1:12">
      <c r="A84" s="136">
        <f t="shared" si="331"/>
        <v>83</v>
      </c>
      <c r="B84" s="136" t="str">
        <f t="shared" ca="1" si="324"/>
        <v>83:Hemel</v>
      </c>
      <c r="C84" s="136" t="str">
        <f t="shared" ca="1" si="325"/>
        <v/>
      </c>
      <c r="D84" s="136" t="str">
        <f t="shared" ca="1" si="332"/>
        <v/>
      </c>
      <c r="E84" s="156" t="str">
        <f t="shared" ref="E84" ca="1" si="418">IFERROR(VLOOKUP($B84,HSLClubSwimmers,3,0),"")</f>
        <v/>
      </c>
      <c r="F84" s="157" t="str">
        <f t="shared" ref="F84" ca="1" si="419">IFERROR(VLOOKUP($B84,HSLClubSwimmers,4,0),"")</f>
        <v/>
      </c>
      <c r="G84" s="158" t="str">
        <f t="shared" ref="G84" ca="1" si="420">IFERROR(VLOOKUP($B84,HSLClubSwimmers,5,0),"")</f>
        <v/>
      </c>
      <c r="H84" s="158" t="str">
        <f t="shared" ref="H84" ca="1" si="421">IFERROR(VLOOKUP($B84,HSLClubSwimmers,6,0),"")</f>
        <v/>
      </c>
      <c r="I84" s="136" t="str">
        <f t="shared" ref="I84" ca="1" si="422">IFERROR(VLOOKUP($B84,HSLClubSwimmers,7,0),"")</f>
        <v/>
      </c>
      <c r="L84" t="str">
        <f t="array" aca="1" ref="L84" ca="1">IFERROR(INDEX(Lane1_BlanksRange,SMALL((IF(LEN(Lane1_BlanksRange),ROW(INDIRECT("1:"&amp;ROWS(Lane1_BlanksRange))))),ROW(D83)),1),"")</f>
        <v/>
      </c>
    </row>
    <row r="85" spans="1:12">
      <c r="A85" s="136">
        <f t="shared" si="331"/>
        <v>84</v>
      </c>
      <c r="B85" s="136" t="str">
        <f t="shared" ca="1" si="324"/>
        <v>84:Hemel</v>
      </c>
      <c r="C85" s="136" t="str">
        <f t="shared" ca="1" si="325"/>
        <v/>
      </c>
      <c r="D85" s="136" t="str">
        <f t="shared" ca="1" si="332"/>
        <v/>
      </c>
      <c r="E85" s="156" t="str">
        <f t="shared" ref="E85" ca="1" si="423">IFERROR(VLOOKUP($B85,HSLClubSwimmers,3,0),"")</f>
        <v/>
      </c>
      <c r="F85" s="157" t="str">
        <f t="shared" ref="F85" ca="1" si="424">IFERROR(VLOOKUP($B85,HSLClubSwimmers,4,0),"")</f>
        <v/>
      </c>
      <c r="G85" s="158" t="str">
        <f t="shared" ref="G85" ca="1" si="425">IFERROR(VLOOKUP($B85,HSLClubSwimmers,5,0),"")</f>
        <v/>
      </c>
      <c r="H85" s="158" t="str">
        <f t="shared" ref="H85" ca="1" si="426">IFERROR(VLOOKUP($B85,HSLClubSwimmers,6,0),"")</f>
        <v/>
      </c>
      <c r="I85" s="136" t="str">
        <f t="shared" ref="I85" ca="1" si="427">IFERROR(VLOOKUP($B85,HSLClubSwimmers,7,0),"")</f>
        <v/>
      </c>
      <c r="L85" t="str">
        <f t="array" aca="1" ref="L85" ca="1">IFERROR(INDEX(Lane1_BlanksRange,SMALL((IF(LEN(Lane1_BlanksRange),ROW(INDIRECT("1:"&amp;ROWS(Lane1_BlanksRange))))),ROW(D84)),1),"")</f>
        <v/>
      </c>
    </row>
    <row r="86" spans="1:12">
      <c r="A86" s="136">
        <f t="shared" si="331"/>
        <v>85</v>
      </c>
      <c r="B86" s="136" t="str">
        <f t="shared" ca="1" si="324"/>
        <v>85:Hemel</v>
      </c>
      <c r="C86" s="136" t="str">
        <f t="shared" ca="1" si="325"/>
        <v/>
      </c>
      <c r="D86" s="136" t="str">
        <f t="shared" ca="1" si="332"/>
        <v/>
      </c>
      <c r="E86" s="156" t="str">
        <f t="shared" ref="E86" ca="1" si="428">IFERROR(VLOOKUP($B86,HSLClubSwimmers,3,0),"")</f>
        <v/>
      </c>
      <c r="F86" s="157" t="str">
        <f t="shared" ref="F86" ca="1" si="429">IFERROR(VLOOKUP($B86,HSLClubSwimmers,4,0),"")</f>
        <v/>
      </c>
      <c r="G86" s="158" t="str">
        <f t="shared" ref="G86" ca="1" si="430">IFERROR(VLOOKUP($B86,HSLClubSwimmers,5,0),"")</f>
        <v/>
      </c>
      <c r="H86" s="158" t="str">
        <f t="shared" ref="H86" ca="1" si="431">IFERROR(VLOOKUP($B86,HSLClubSwimmers,6,0),"")</f>
        <v/>
      </c>
      <c r="I86" s="136" t="str">
        <f t="shared" ref="I86" ca="1" si="432">IFERROR(VLOOKUP($B86,HSLClubSwimmers,7,0),"")</f>
        <v/>
      </c>
      <c r="L86" t="str">
        <f t="array" aca="1" ref="L86" ca="1">IFERROR(INDEX(Lane1_BlanksRange,SMALL((IF(LEN(Lane1_BlanksRange),ROW(INDIRECT("1:"&amp;ROWS(Lane1_BlanksRange))))),ROW(D85)),1),"")</f>
        <v/>
      </c>
    </row>
    <row r="87" spans="1:12">
      <c r="A87" s="136">
        <f t="shared" si="331"/>
        <v>86</v>
      </c>
      <c r="B87" s="136" t="str">
        <f t="shared" ca="1" si="324"/>
        <v>86:Hemel</v>
      </c>
      <c r="C87" s="136" t="str">
        <f t="shared" ca="1" si="325"/>
        <v/>
      </c>
      <c r="D87" s="136" t="str">
        <f t="shared" ca="1" si="332"/>
        <v/>
      </c>
      <c r="E87" s="156" t="str">
        <f t="shared" ref="E87" ca="1" si="433">IFERROR(VLOOKUP($B87,HSLClubSwimmers,3,0),"")</f>
        <v/>
      </c>
      <c r="F87" s="157" t="str">
        <f t="shared" ref="F87" ca="1" si="434">IFERROR(VLOOKUP($B87,HSLClubSwimmers,4,0),"")</f>
        <v/>
      </c>
      <c r="G87" s="158" t="str">
        <f t="shared" ref="G87" ca="1" si="435">IFERROR(VLOOKUP($B87,HSLClubSwimmers,5,0),"")</f>
        <v/>
      </c>
      <c r="H87" s="158" t="str">
        <f t="shared" ref="H87" ca="1" si="436">IFERROR(VLOOKUP($B87,HSLClubSwimmers,6,0),"")</f>
        <v/>
      </c>
      <c r="I87" s="136" t="str">
        <f t="shared" ref="I87" ca="1" si="437">IFERROR(VLOOKUP($B87,HSLClubSwimmers,7,0),"")</f>
        <v/>
      </c>
      <c r="L87" t="str">
        <f t="array" aca="1" ref="L87" ca="1">IFERROR(INDEX(Lane1_BlanksRange,SMALL((IF(LEN(Lane1_BlanksRange),ROW(INDIRECT("1:"&amp;ROWS(Lane1_BlanksRange))))),ROW(D86)),1),"")</f>
        <v/>
      </c>
    </row>
    <row r="88" spans="1:12">
      <c r="A88" s="136">
        <f t="shared" si="331"/>
        <v>87</v>
      </c>
      <c r="B88" s="136" t="str">
        <f t="shared" ca="1" si="324"/>
        <v>87:Hemel</v>
      </c>
      <c r="C88" s="136" t="str">
        <f t="shared" ca="1" si="325"/>
        <v/>
      </c>
      <c r="D88" s="136" t="str">
        <f t="shared" ca="1" si="332"/>
        <v/>
      </c>
      <c r="E88" s="156" t="str">
        <f t="shared" ref="E88" ca="1" si="438">IFERROR(VLOOKUP($B88,HSLClubSwimmers,3,0),"")</f>
        <v/>
      </c>
      <c r="F88" s="157" t="str">
        <f t="shared" ref="F88" ca="1" si="439">IFERROR(VLOOKUP($B88,HSLClubSwimmers,4,0),"")</f>
        <v/>
      </c>
      <c r="G88" s="158" t="str">
        <f t="shared" ref="G88" ca="1" si="440">IFERROR(VLOOKUP($B88,HSLClubSwimmers,5,0),"")</f>
        <v/>
      </c>
      <c r="H88" s="158" t="str">
        <f t="shared" ref="H88" ca="1" si="441">IFERROR(VLOOKUP($B88,HSLClubSwimmers,6,0),"")</f>
        <v/>
      </c>
      <c r="I88" s="136" t="str">
        <f t="shared" ref="I88" ca="1" si="442">IFERROR(VLOOKUP($B88,HSLClubSwimmers,7,0),"")</f>
        <v/>
      </c>
      <c r="L88" t="str">
        <f t="array" aca="1" ref="L88" ca="1">IFERROR(INDEX(Lane1_BlanksRange,SMALL((IF(LEN(Lane1_BlanksRange),ROW(INDIRECT("1:"&amp;ROWS(Lane1_BlanksRange))))),ROW(D87)),1),"")</f>
        <v/>
      </c>
    </row>
    <row r="89" spans="1:12">
      <c r="A89" s="136">
        <f t="shared" si="331"/>
        <v>88</v>
      </c>
      <c r="B89" s="136" t="str">
        <f t="shared" ca="1" si="324"/>
        <v>88:Hemel</v>
      </c>
      <c r="C89" s="136" t="str">
        <f t="shared" ca="1" si="325"/>
        <v/>
      </c>
      <c r="D89" s="136" t="str">
        <f t="shared" ca="1" si="332"/>
        <v/>
      </c>
      <c r="E89" s="156" t="str">
        <f t="shared" ref="E89" ca="1" si="443">IFERROR(VLOOKUP($B89,HSLClubSwimmers,3,0),"")</f>
        <v/>
      </c>
      <c r="F89" s="157" t="str">
        <f t="shared" ref="F89" ca="1" si="444">IFERROR(VLOOKUP($B89,HSLClubSwimmers,4,0),"")</f>
        <v/>
      </c>
      <c r="G89" s="158" t="str">
        <f t="shared" ref="G89" ca="1" si="445">IFERROR(VLOOKUP($B89,HSLClubSwimmers,5,0),"")</f>
        <v/>
      </c>
      <c r="H89" s="158" t="str">
        <f t="shared" ref="H89" ca="1" si="446">IFERROR(VLOOKUP($B89,HSLClubSwimmers,6,0),"")</f>
        <v/>
      </c>
      <c r="I89" s="136" t="str">
        <f t="shared" ref="I89" ca="1" si="447">IFERROR(VLOOKUP($B89,HSLClubSwimmers,7,0),"")</f>
        <v/>
      </c>
      <c r="L89" t="str">
        <f t="array" aca="1" ref="L89" ca="1">IFERROR(INDEX(Lane1_BlanksRange,SMALL((IF(LEN(Lane1_BlanksRange),ROW(INDIRECT("1:"&amp;ROWS(Lane1_BlanksRange))))),ROW(D88)),1),"")</f>
        <v/>
      </c>
    </row>
    <row r="90" spans="1:12">
      <c r="A90" s="136">
        <f t="shared" si="331"/>
        <v>89</v>
      </c>
      <c r="B90" s="136" t="str">
        <f t="shared" ca="1" si="324"/>
        <v>89:Hemel</v>
      </c>
      <c r="C90" s="136" t="str">
        <f t="shared" ca="1" si="325"/>
        <v/>
      </c>
      <c r="D90" s="136" t="str">
        <f t="shared" ca="1" si="332"/>
        <v/>
      </c>
      <c r="E90" s="156" t="str">
        <f t="shared" ref="E90" ca="1" si="448">IFERROR(VLOOKUP($B90,HSLClubSwimmers,3,0),"")</f>
        <v/>
      </c>
      <c r="F90" s="157" t="str">
        <f t="shared" ref="F90" ca="1" si="449">IFERROR(VLOOKUP($B90,HSLClubSwimmers,4,0),"")</f>
        <v/>
      </c>
      <c r="G90" s="158" t="str">
        <f t="shared" ref="G90" ca="1" si="450">IFERROR(VLOOKUP($B90,HSLClubSwimmers,5,0),"")</f>
        <v/>
      </c>
      <c r="H90" s="158" t="str">
        <f t="shared" ref="H90" ca="1" si="451">IFERROR(VLOOKUP($B90,HSLClubSwimmers,6,0),"")</f>
        <v/>
      </c>
      <c r="I90" s="136" t="str">
        <f t="shared" ref="I90" ca="1" si="452">IFERROR(VLOOKUP($B90,HSLClubSwimmers,7,0),"")</f>
        <v/>
      </c>
      <c r="L90" t="str">
        <f t="array" aca="1" ref="L90" ca="1">IFERROR(INDEX(Lane1_BlanksRange,SMALL((IF(LEN(Lane1_BlanksRange),ROW(INDIRECT("1:"&amp;ROWS(Lane1_BlanksRange))))),ROW(D89)),1),"")</f>
        <v/>
      </c>
    </row>
    <row r="91" spans="1:12">
      <c r="A91" s="136">
        <f t="shared" si="331"/>
        <v>90</v>
      </c>
      <c r="B91" s="136" t="str">
        <f t="shared" ca="1" si="324"/>
        <v>90:Hemel</v>
      </c>
      <c r="C91" s="136" t="str">
        <f t="shared" ca="1" si="325"/>
        <v/>
      </c>
      <c r="D91" s="136" t="str">
        <f t="shared" ca="1" si="332"/>
        <v/>
      </c>
      <c r="E91" s="156" t="str">
        <f t="shared" ref="E91" ca="1" si="453">IFERROR(VLOOKUP($B91,HSLClubSwimmers,3,0),"")</f>
        <v/>
      </c>
      <c r="F91" s="157" t="str">
        <f t="shared" ref="F91" ca="1" si="454">IFERROR(VLOOKUP($B91,HSLClubSwimmers,4,0),"")</f>
        <v/>
      </c>
      <c r="G91" s="158" t="str">
        <f t="shared" ref="G91" ca="1" si="455">IFERROR(VLOOKUP($B91,HSLClubSwimmers,5,0),"")</f>
        <v/>
      </c>
      <c r="H91" s="158" t="str">
        <f t="shared" ref="H91" ca="1" si="456">IFERROR(VLOOKUP($B91,HSLClubSwimmers,6,0),"")</f>
        <v/>
      </c>
      <c r="I91" s="136" t="str">
        <f t="shared" ref="I91" ca="1" si="457">IFERROR(VLOOKUP($B91,HSLClubSwimmers,7,0),"")</f>
        <v/>
      </c>
      <c r="L91" t="str">
        <f t="array" aca="1" ref="L91" ca="1">IFERROR(INDEX(Lane1_BlanksRange,SMALL((IF(LEN(Lane1_BlanksRange),ROW(INDIRECT("1:"&amp;ROWS(Lane1_BlanksRange))))),ROW(D90)),1),"")</f>
        <v/>
      </c>
    </row>
    <row r="92" spans="1:12">
      <c r="A92" s="136">
        <f t="shared" si="331"/>
        <v>91</v>
      </c>
      <c r="B92" s="136" t="str">
        <f t="shared" ca="1" si="324"/>
        <v>91:Hemel</v>
      </c>
      <c r="C92" s="136" t="str">
        <f t="shared" ca="1" si="325"/>
        <v/>
      </c>
      <c r="D92" s="136" t="str">
        <f t="shared" ca="1" si="332"/>
        <v/>
      </c>
      <c r="E92" s="156" t="str">
        <f t="shared" ref="E92" ca="1" si="458">IFERROR(VLOOKUP($B92,HSLClubSwimmers,3,0),"")</f>
        <v/>
      </c>
      <c r="F92" s="157" t="str">
        <f t="shared" ref="F92" ca="1" si="459">IFERROR(VLOOKUP($B92,HSLClubSwimmers,4,0),"")</f>
        <v/>
      </c>
      <c r="G92" s="158" t="str">
        <f t="shared" ref="G92" ca="1" si="460">IFERROR(VLOOKUP($B92,HSLClubSwimmers,5,0),"")</f>
        <v/>
      </c>
      <c r="H92" s="158" t="str">
        <f t="shared" ref="H92" ca="1" si="461">IFERROR(VLOOKUP($B92,HSLClubSwimmers,6,0),"")</f>
        <v/>
      </c>
      <c r="I92" s="136" t="str">
        <f t="shared" ref="I92" ca="1" si="462">IFERROR(VLOOKUP($B92,HSLClubSwimmers,7,0),"")</f>
        <v/>
      </c>
      <c r="L92" t="str">
        <f t="array" aca="1" ref="L92" ca="1">IFERROR(INDEX(Lane1_BlanksRange,SMALL((IF(LEN(Lane1_BlanksRange),ROW(INDIRECT("1:"&amp;ROWS(Lane1_BlanksRange))))),ROW(D91)),1),"")</f>
        <v/>
      </c>
    </row>
    <row r="93" spans="1:12">
      <c r="A93" s="136">
        <f t="shared" si="331"/>
        <v>92</v>
      </c>
      <c r="B93" s="136" t="str">
        <f t="shared" ca="1" si="324"/>
        <v>92:Hemel</v>
      </c>
      <c r="C93" s="136" t="str">
        <f t="shared" ca="1" si="325"/>
        <v/>
      </c>
      <c r="D93" s="136" t="str">
        <f t="shared" ca="1" si="332"/>
        <v/>
      </c>
      <c r="E93" s="156" t="str">
        <f t="shared" ref="E93" ca="1" si="463">IFERROR(VLOOKUP($B93,HSLClubSwimmers,3,0),"")</f>
        <v/>
      </c>
      <c r="F93" s="157" t="str">
        <f t="shared" ref="F93" ca="1" si="464">IFERROR(VLOOKUP($B93,HSLClubSwimmers,4,0),"")</f>
        <v/>
      </c>
      <c r="G93" s="158" t="str">
        <f t="shared" ref="G93" ca="1" si="465">IFERROR(VLOOKUP($B93,HSLClubSwimmers,5,0),"")</f>
        <v/>
      </c>
      <c r="H93" s="158" t="str">
        <f t="shared" ref="H93" ca="1" si="466">IFERROR(VLOOKUP($B93,HSLClubSwimmers,6,0),"")</f>
        <v/>
      </c>
      <c r="I93" s="136" t="str">
        <f t="shared" ref="I93" ca="1" si="467">IFERROR(VLOOKUP($B93,HSLClubSwimmers,7,0),"")</f>
        <v/>
      </c>
      <c r="L93" t="str">
        <f t="array" aca="1" ref="L93" ca="1">IFERROR(INDEX(Lane1_BlanksRange,SMALL((IF(LEN(Lane1_BlanksRange),ROW(INDIRECT("1:"&amp;ROWS(Lane1_BlanksRange))))),ROW(D92)),1),"")</f>
        <v/>
      </c>
    </row>
    <row r="94" spans="1:12">
      <c r="A94" s="136">
        <f t="shared" si="331"/>
        <v>93</v>
      </c>
      <c r="B94" s="136" t="str">
        <f t="shared" ca="1" si="324"/>
        <v>93:Hemel</v>
      </c>
      <c r="C94" s="136" t="str">
        <f t="shared" ca="1" si="325"/>
        <v/>
      </c>
      <c r="D94" s="136" t="str">
        <f t="shared" ca="1" si="332"/>
        <v/>
      </c>
      <c r="E94" s="156" t="str">
        <f t="shared" ref="E94" ca="1" si="468">IFERROR(VLOOKUP($B94,HSLClubSwimmers,3,0),"")</f>
        <v/>
      </c>
      <c r="F94" s="157" t="str">
        <f t="shared" ref="F94" ca="1" si="469">IFERROR(VLOOKUP($B94,HSLClubSwimmers,4,0),"")</f>
        <v/>
      </c>
      <c r="G94" s="158" t="str">
        <f t="shared" ref="G94" ca="1" si="470">IFERROR(VLOOKUP($B94,HSLClubSwimmers,5,0),"")</f>
        <v/>
      </c>
      <c r="H94" s="158" t="str">
        <f t="shared" ref="H94" ca="1" si="471">IFERROR(VLOOKUP($B94,HSLClubSwimmers,6,0),"")</f>
        <v/>
      </c>
      <c r="I94" s="136" t="str">
        <f t="shared" ref="I94" ca="1" si="472">IFERROR(VLOOKUP($B94,HSLClubSwimmers,7,0),"")</f>
        <v/>
      </c>
      <c r="L94" t="str">
        <f t="array" aca="1" ref="L94" ca="1">IFERROR(INDEX(Lane1_BlanksRange,SMALL((IF(LEN(Lane1_BlanksRange),ROW(INDIRECT("1:"&amp;ROWS(Lane1_BlanksRange))))),ROW(D93)),1),"")</f>
        <v/>
      </c>
    </row>
    <row r="95" spans="1:12">
      <c r="A95" s="136">
        <f t="shared" si="331"/>
        <v>94</v>
      </c>
      <c r="B95" s="136" t="str">
        <f t="shared" ca="1" si="324"/>
        <v>94:Hemel</v>
      </c>
      <c r="C95" s="136" t="str">
        <f t="shared" ca="1" si="325"/>
        <v/>
      </c>
      <c r="D95" s="136" t="str">
        <f t="shared" ca="1" si="332"/>
        <v/>
      </c>
      <c r="E95" s="156" t="str">
        <f t="shared" ref="E95" ca="1" si="473">IFERROR(VLOOKUP($B95,HSLClubSwimmers,3,0),"")</f>
        <v/>
      </c>
      <c r="F95" s="157" t="str">
        <f t="shared" ref="F95" ca="1" si="474">IFERROR(VLOOKUP($B95,HSLClubSwimmers,4,0),"")</f>
        <v/>
      </c>
      <c r="G95" s="158" t="str">
        <f t="shared" ref="G95" ca="1" si="475">IFERROR(VLOOKUP($B95,HSLClubSwimmers,5,0),"")</f>
        <v/>
      </c>
      <c r="H95" s="158" t="str">
        <f t="shared" ref="H95" ca="1" si="476">IFERROR(VLOOKUP($B95,HSLClubSwimmers,6,0),"")</f>
        <v/>
      </c>
      <c r="I95" s="136" t="str">
        <f t="shared" ref="I95" ca="1" si="477">IFERROR(VLOOKUP($B95,HSLClubSwimmers,7,0),"")</f>
        <v/>
      </c>
      <c r="L95" t="str">
        <f t="array" aca="1" ref="L95" ca="1">IFERROR(INDEX(Lane1_BlanksRange,SMALL((IF(LEN(Lane1_BlanksRange),ROW(INDIRECT("1:"&amp;ROWS(Lane1_BlanksRange))))),ROW(D94)),1),"")</f>
        <v/>
      </c>
    </row>
    <row r="96" spans="1:12">
      <c r="A96" s="136">
        <f t="shared" si="331"/>
        <v>95</v>
      </c>
      <c r="B96" s="136" t="str">
        <f t="shared" ca="1" si="324"/>
        <v>95:Hemel</v>
      </c>
      <c r="C96" s="136" t="str">
        <f t="shared" ca="1" si="325"/>
        <v/>
      </c>
      <c r="D96" s="136" t="str">
        <f t="shared" ca="1" si="332"/>
        <v/>
      </c>
      <c r="E96" s="156" t="str">
        <f t="shared" ref="E96" ca="1" si="478">IFERROR(VLOOKUP($B96,HSLClubSwimmers,3,0),"")</f>
        <v/>
      </c>
      <c r="F96" s="157" t="str">
        <f t="shared" ref="F96" ca="1" si="479">IFERROR(VLOOKUP($B96,HSLClubSwimmers,4,0),"")</f>
        <v/>
      </c>
      <c r="G96" s="158" t="str">
        <f t="shared" ref="G96" ca="1" si="480">IFERROR(VLOOKUP($B96,HSLClubSwimmers,5,0),"")</f>
        <v/>
      </c>
      <c r="H96" s="158" t="str">
        <f t="shared" ref="H96" ca="1" si="481">IFERROR(VLOOKUP($B96,HSLClubSwimmers,6,0),"")</f>
        <v/>
      </c>
      <c r="I96" s="136" t="str">
        <f t="shared" ref="I96" ca="1" si="482">IFERROR(VLOOKUP($B96,HSLClubSwimmers,7,0),"")</f>
        <v/>
      </c>
      <c r="L96" t="str">
        <f t="array" aca="1" ref="L96" ca="1">IFERROR(INDEX(Lane1_BlanksRange,SMALL((IF(LEN(Lane1_BlanksRange),ROW(INDIRECT("1:"&amp;ROWS(Lane1_BlanksRange))))),ROW(D95)),1),"")</f>
        <v/>
      </c>
    </row>
    <row r="97" spans="1:12">
      <c r="A97" s="136">
        <f t="shared" si="331"/>
        <v>96</v>
      </c>
      <c r="B97" s="136" t="str">
        <f t="shared" ca="1" si="324"/>
        <v>96:Hemel</v>
      </c>
      <c r="C97" s="136" t="str">
        <f t="shared" ca="1" si="325"/>
        <v/>
      </c>
      <c r="D97" s="136" t="str">
        <f t="shared" ca="1" si="332"/>
        <v/>
      </c>
      <c r="E97" s="156" t="str">
        <f t="shared" ref="E97" ca="1" si="483">IFERROR(VLOOKUP($B97,HSLClubSwimmers,3,0),"")</f>
        <v/>
      </c>
      <c r="F97" s="157" t="str">
        <f t="shared" ref="F97" ca="1" si="484">IFERROR(VLOOKUP($B97,HSLClubSwimmers,4,0),"")</f>
        <v/>
      </c>
      <c r="G97" s="158" t="str">
        <f t="shared" ref="G97" ca="1" si="485">IFERROR(VLOOKUP($B97,HSLClubSwimmers,5,0),"")</f>
        <v/>
      </c>
      <c r="H97" s="158" t="str">
        <f t="shared" ref="H97" ca="1" si="486">IFERROR(VLOOKUP($B97,HSLClubSwimmers,6,0),"")</f>
        <v/>
      </c>
      <c r="I97" s="136" t="str">
        <f t="shared" ref="I97" ca="1" si="487">IFERROR(VLOOKUP($B97,HSLClubSwimmers,7,0),"")</f>
        <v/>
      </c>
      <c r="L97" t="str">
        <f t="array" aca="1" ref="L97" ca="1">IFERROR(INDEX(Lane1_BlanksRange,SMALL((IF(LEN(Lane1_BlanksRange),ROW(INDIRECT("1:"&amp;ROWS(Lane1_BlanksRange))))),ROW(D96)),1),"")</f>
        <v/>
      </c>
    </row>
    <row r="98" spans="1:12">
      <c r="A98" s="136">
        <f t="shared" si="331"/>
        <v>97</v>
      </c>
      <c r="B98" s="136" t="str">
        <f t="shared" ca="1" si="324"/>
        <v>97:Hemel</v>
      </c>
      <c r="C98" s="136" t="str">
        <f t="shared" ca="1" si="325"/>
        <v/>
      </c>
      <c r="D98" s="136" t="str">
        <f t="shared" ca="1" si="332"/>
        <v/>
      </c>
      <c r="E98" s="156" t="str">
        <f t="shared" ref="E98" ca="1" si="488">IFERROR(VLOOKUP($B98,HSLClubSwimmers,3,0),"")</f>
        <v/>
      </c>
      <c r="F98" s="157" t="str">
        <f t="shared" ref="F98" ca="1" si="489">IFERROR(VLOOKUP($B98,HSLClubSwimmers,4,0),"")</f>
        <v/>
      </c>
      <c r="G98" s="158" t="str">
        <f t="shared" ref="G98" ca="1" si="490">IFERROR(VLOOKUP($B98,HSLClubSwimmers,5,0),"")</f>
        <v/>
      </c>
      <c r="H98" s="158" t="str">
        <f t="shared" ref="H98" ca="1" si="491">IFERROR(VLOOKUP($B98,HSLClubSwimmers,6,0),"")</f>
        <v/>
      </c>
      <c r="I98" s="136" t="str">
        <f t="shared" ref="I98" ca="1" si="492">IFERROR(VLOOKUP($B98,HSLClubSwimmers,7,0),"")</f>
        <v/>
      </c>
      <c r="L98" t="str">
        <f t="array" aca="1" ref="L98" ca="1">IFERROR(INDEX(Lane1_BlanksRange,SMALL((IF(LEN(Lane1_BlanksRange),ROW(INDIRECT("1:"&amp;ROWS(Lane1_BlanksRange))))),ROW(D97)),1),"")</f>
        <v/>
      </c>
    </row>
    <row r="99" spans="1:12">
      <c r="A99" s="136">
        <f t="shared" si="331"/>
        <v>98</v>
      </c>
      <c r="B99" s="136" t="str">
        <f t="shared" ca="1" si="324"/>
        <v>98:Hemel</v>
      </c>
      <c r="C99" s="136" t="str">
        <f t="shared" ca="1" si="325"/>
        <v/>
      </c>
      <c r="D99" s="136" t="str">
        <f t="shared" ca="1" si="332"/>
        <v/>
      </c>
      <c r="E99" s="156" t="str">
        <f t="shared" ref="E99" ca="1" si="493">IFERROR(VLOOKUP($B99,HSLClubSwimmers,3,0),"")</f>
        <v/>
      </c>
      <c r="F99" s="157" t="str">
        <f t="shared" ref="F99" ca="1" si="494">IFERROR(VLOOKUP($B99,HSLClubSwimmers,4,0),"")</f>
        <v/>
      </c>
      <c r="G99" s="158" t="str">
        <f t="shared" ref="G99" ca="1" si="495">IFERROR(VLOOKUP($B99,HSLClubSwimmers,5,0),"")</f>
        <v/>
      </c>
      <c r="H99" s="158" t="str">
        <f t="shared" ref="H99" ca="1" si="496">IFERROR(VLOOKUP($B99,HSLClubSwimmers,6,0),"")</f>
        <v/>
      </c>
      <c r="I99" s="136" t="str">
        <f t="shared" ref="I99" ca="1" si="497">IFERROR(VLOOKUP($B99,HSLClubSwimmers,7,0),"")</f>
        <v/>
      </c>
      <c r="L99" t="str">
        <f t="array" aca="1" ref="L99" ca="1">IFERROR(INDEX(Lane1_BlanksRange,SMALL((IF(LEN(Lane1_BlanksRange),ROW(INDIRECT("1:"&amp;ROWS(Lane1_BlanksRange))))),ROW(D98)),1),"")</f>
        <v/>
      </c>
    </row>
    <row r="100" spans="1:12">
      <c r="A100" s="136">
        <f t="shared" si="331"/>
        <v>99</v>
      </c>
      <c r="B100" s="136" t="str">
        <f t="shared" ca="1" si="324"/>
        <v>99:Hemel</v>
      </c>
      <c r="C100" s="136" t="str">
        <f t="shared" ca="1" si="325"/>
        <v/>
      </c>
      <c r="D100" s="136" t="str">
        <f t="shared" ca="1" si="332"/>
        <v/>
      </c>
      <c r="E100" s="156" t="str">
        <f t="shared" ref="E100" ca="1" si="498">IFERROR(VLOOKUP($B100,HSLClubSwimmers,3,0),"")</f>
        <v/>
      </c>
      <c r="F100" s="157" t="str">
        <f t="shared" ref="F100" ca="1" si="499">IFERROR(VLOOKUP($B100,HSLClubSwimmers,4,0),"")</f>
        <v/>
      </c>
      <c r="G100" s="158" t="str">
        <f t="shared" ref="G100" ca="1" si="500">IFERROR(VLOOKUP($B100,HSLClubSwimmers,5,0),"")</f>
        <v/>
      </c>
      <c r="H100" s="158" t="str">
        <f t="shared" ref="H100" ca="1" si="501">IFERROR(VLOOKUP($B100,HSLClubSwimmers,6,0),"")</f>
        <v/>
      </c>
      <c r="I100" s="136" t="str">
        <f t="shared" ref="I100" ca="1" si="502">IFERROR(VLOOKUP($B100,HSLClubSwimmers,7,0),"")</f>
        <v/>
      </c>
      <c r="L100" t="str">
        <f t="array" aca="1" ref="L100" ca="1">IFERROR(INDEX(Lane1_BlanksRange,SMALL((IF(LEN(Lane1_BlanksRange),ROW(INDIRECT("1:"&amp;ROWS(Lane1_BlanksRange))))),ROW(D99)),1),"")</f>
        <v/>
      </c>
    </row>
    <row r="101" spans="1:12">
      <c r="A101" s="136">
        <f t="shared" si="331"/>
        <v>100</v>
      </c>
      <c r="B101" s="136" t="str">
        <f t="shared" ca="1" si="324"/>
        <v>100:Hemel</v>
      </c>
      <c r="C101" s="136" t="str">
        <f t="shared" ca="1" si="325"/>
        <v/>
      </c>
      <c r="D101" s="136" t="str">
        <f t="shared" ca="1" si="332"/>
        <v/>
      </c>
      <c r="E101" s="156" t="str">
        <f t="shared" ref="E101" ca="1" si="503">IFERROR(VLOOKUP($B101,HSLClubSwimmers,3,0),"")</f>
        <v/>
      </c>
      <c r="F101" s="157" t="str">
        <f t="shared" ref="F101" ca="1" si="504">IFERROR(VLOOKUP($B101,HSLClubSwimmers,4,0),"")</f>
        <v/>
      </c>
      <c r="G101" s="158" t="str">
        <f t="shared" ref="G101" ca="1" si="505">IFERROR(VLOOKUP($B101,HSLClubSwimmers,5,0),"")</f>
        <v/>
      </c>
      <c r="H101" s="158" t="str">
        <f t="shared" ref="H101" ca="1" si="506">IFERROR(VLOOKUP($B101,HSLClubSwimmers,6,0),"")</f>
        <v/>
      </c>
      <c r="I101" s="136" t="str">
        <f t="shared" ref="I101" ca="1" si="507">IFERROR(VLOOKUP($B101,HSLClubSwimmers,7,0),"")</f>
        <v/>
      </c>
      <c r="L101" t="str">
        <f t="array" aca="1" ref="L101" ca="1">IFERROR(INDEX(Lane1_BlanksRange,SMALL((IF(LEN(Lane1_BlanksRange),ROW(INDIRECT("1:"&amp;ROWS(Lane1_BlanksRange))))),ROW(D100)),1),"")</f>
        <v/>
      </c>
    </row>
    <row r="102" spans="1:12">
      <c r="A102" s="136">
        <f t="shared" si="331"/>
        <v>101</v>
      </c>
      <c r="B102" s="136" t="str">
        <f t="shared" ca="1" si="324"/>
        <v>101:Hemel</v>
      </c>
      <c r="C102" s="136" t="str">
        <f t="shared" ca="1" si="325"/>
        <v/>
      </c>
      <c r="D102" s="136" t="str">
        <f t="shared" ca="1" si="332"/>
        <v/>
      </c>
      <c r="E102" s="156" t="str">
        <f t="shared" ref="E102" ca="1" si="508">IFERROR(VLOOKUP($B102,HSLClubSwimmers,3,0),"")</f>
        <v/>
      </c>
      <c r="F102" s="157" t="str">
        <f t="shared" ref="F102" ca="1" si="509">IFERROR(VLOOKUP($B102,HSLClubSwimmers,4,0),"")</f>
        <v/>
      </c>
      <c r="G102" s="158" t="str">
        <f t="shared" ref="G102" ca="1" si="510">IFERROR(VLOOKUP($B102,HSLClubSwimmers,5,0),"")</f>
        <v/>
      </c>
      <c r="H102" s="158" t="str">
        <f t="shared" ref="H102" ca="1" si="511">IFERROR(VLOOKUP($B102,HSLClubSwimmers,6,0),"")</f>
        <v/>
      </c>
      <c r="I102" s="136" t="str">
        <f t="shared" ref="I102" ca="1" si="512">IFERROR(VLOOKUP($B102,HSLClubSwimmers,7,0),"")</f>
        <v/>
      </c>
      <c r="L102" t="str">
        <f t="array" aca="1" ref="L102" ca="1">IFERROR(INDEX(Lane1_BlanksRange,SMALL((IF(LEN(Lane1_BlanksRange),ROW(INDIRECT("1:"&amp;ROWS(Lane1_BlanksRange))))),ROW(D101)),1),"")</f>
        <v/>
      </c>
    </row>
    <row r="103" spans="1:12">
      <c r="A103" s="136">
        <f t="shared" si="331"/>
        <v>102</v>
      </c>
      <c r="B103" s="136" t="str">
        <f t="shared" ca="1" si="324"/>
        <v>102:Hemel</v>
      </c>
      <c r="C103" s="136" t="str">
        <f t="shared" ca="1" si="325"/>
        <v/>
      </c>
      <c r="D103" s="136" t="str">
        <f t="shared" ca="1" si="332"/>
        <v/>
      </c>
      <c r="E103" s="156" t="str">
        <f t="shared" ref="E103" ca="1" si="513">IFERROR(VLOOKUP($B103,HSLClubSwimmers,3,0),"")</f>
        <v/>
      </c>
      <c r="F103" s="157" t="str">
        <f t="shared" ref="F103" ca="1" si="514">IFERROR(VLOOKUP($B103,HSLClubSwimmers,4,0),"")</f>
        <v/>
      </c>
      <c r="G103" s="158" t="str">
        <f t="shared" ref="G103" ca="1" si="515">IFERROR(VLOOKUP($B103,HSLClubSwimmers,5,0),"")</f>
        <v/>
      </c>
      <c r="H103" s="158" t="str">
        <f t="shared" ref="H103" ca="1" si="516">IFERROR(VLOOKUP($B103,HSLClubSwimmers,6,0),"")</f>
        <v/>
      </c>
      <c r="I103" s="136" t="str">
        <f t="shared" ref="I103" ca="1" si="517">IFERROR(VLOOKUP($B103,HSLClubSwimmers,7,0),"")</f>
        <v/>
      </c>
      <c r="L103" t="str">
        <f t="array" aca="1" ref="L103" ca="1">IFERROR(INDEX(Lane1_BlanksRange,SMALL((IF(LEN(Lane1_BlanksRange),ROW(INDIRECT("1:"&amp;ROWS(Lane1_BlanksRange))))),ROW(D102)),1),"")</f>
        <v/>
      </c>
    </row>
    <row r="104" spans="1:12">
      <c r="A104" s="136">
        <f t="shared" si="331"/>
        <v>103</v>
      </c>
      <c r="B104" s="136" t="str">
        <f t="shared" ca="1" si="324"/>
        <v>103:Hemel</v>
      </c>
      <c r="C104" s="136" t="str">
        <f t="shared" ca="1" si="325"/>
        <v/>
      </c>
      <c r="D104" s="136" t="str">
        <f t="shared" ca="1" si="332"/>
        <v/>
      </c>
      <c r="E104" s="156" t="str">
        <f t="shared" ref="E104" ca="1" si="518">IFERROR(VLOOKUP($B104,HSLClubSwimmers,3,0),"")</f>
        <v/>
      </c>
      <c r="F104" s="157" t="str">
        <f t="shared" ref="F104" ca="1" si="519">IFERROR(VLOOKUP($B104,HSLClubSwimmers,4,0),"")</f>
        <v/>
      </c>
      <c r="G104" s="158" t="str">
        <f t="shared" ref="G104" ca="1" si="520">IFERROR(VLOOKUP($B104,HSLClubSwimmers,5,0),"")</f>
        <v/>
      </c>
      <c r="H104" s="158" t="str">
        <f t="shared" ref="H104" ca="1" si="521">IFERROR(VLOOKUP($B104,HSLClubSwimmers,6,0),"")</f>
        <v/>
      </c>
      <c r="I104" s="136" t="str">
        <f t="shared" ref="I104" ca="1" si="522">IFERROR(VLOOKUP($B104,HSLClubSwimmers,7,0),"")</f>
        <v/>
      </c>
      <c r="L104" t="str">
        <f t="array" aca="1" ref="L104" ca="1">IFERROR(INDEX(Lane1_BlanksRange,SMALL((IF(LEN(Lane1_BlanksRange),ROW(INDIRECT("1:"&amp;ROWS(Lane1_BlanksRange))))),ROW(D103)),1),"")</f>
        <v/>
      </c>
    </row>
    <row r="105" spans="1:12">
      <c r="A105" s="136">
        <f t="shared" si="331"/>
        <v>104</v>
      </c>
      <c r="B105" s="136" t="str">
        <f t="shared" ca="1" si="324"/>
        <v>104:Hemel</v>
      </c>
      <c r="C105" s="136" t="str">
        <f t="shared" ca="1" si="325"/>
        <v/>
      </c>
      <c r="D105" s="136" t="str">
        <f t="shared" ca="1" si="332"/>
        <v/>
      </c>
      <c r="E105" s="156" t="str">
        <f t="shared" ref="E105" ca="1" si="523">IFERROR(VLOOKUP($B105,HSLClubSwimmers,3,0),"")</f>
        <v/>
      </c>
      <c r="F105" s="157" t="str">
        <f t="shared" ref="F105" ca="1" si="524">IFERROR(VLOOKUP($B105,HSLClubSwimmers,4,0),"")</f>
        <v/>
      </c>
      <c r="G105" s="158" t="str">
        <f t="shared" ref="G105" ca="1" si="525">IFERROR(VLOOKUP($B105,HSLClubSwimmers,5,0),"")</f>
        <v/>
      </c>
      <c r="H105" s="158" t="str">
        <f t="shared" ref="H105" ca="1" si="526">IFERROR(VLOOKUP($B105,HSLClubSwimmers,6,0),"")</f>
        <v/>
      </c>
      <c r="I105" s="136" t="str">
        <f t="shared" ref="I105" ca="1" si="527">IFERROR(VLOOKUP($B105,HSLClubSwimmers,7,0),"")</f>
        <v/>
      </c>
      <c r="L105" t="str">
        <f t="array" aca="1" ref="L105" ca="1">IFERROR(INDEX(Lane1_BlanksRange,SMALL((IF(LEN(Lane1_BlanksRange),ROW(INDIRECT("1:"&amp;ROWS(Lane1_BlanksRange))))),ROW(D104)),1),"")</f>
        <v/>
      </c>
    </row>
    <row r="106" spans="1:12">
      <c r="A106" s="136">
        <f t="shared" si="331"/>
        <v>105</v>
      </c>
      <c r="B106" s="136" t="str">
        <f t="shared" ca="1" si="324"/>
        <v>105:Hemel</v>
      </c>
      <c r="C106" s="136" t="str">
        <f t="shared" ca="1" si="325"/>
        <v/>
      </c>
      <c r="D106" s="136" t="str">
        <f t="shared" ca="1" si="332"/>
        <v/>
      </c>
      <c r="E106" s="156" t="str">
        <f t="shared" ref="E106" ca="1" si="528">IFERROR(VLOOKUP($B106,HSLClubSwimmers,3,0),"")</f>
        <v/>
      </c>
      <c r="F106" s="157" t="str">
        <f t="shared" ref="F106" ca="1" si="529">IFERROR(VLOOKUP($B106,HSLClubSwimmers,4,0),"")</f>
        <v/>
      </c>
      <c r="G106" s="158" t="str">
        <f t="shared" ref="G106" ca="1" si="530">IFERROR(VLOOKUP($B106,HSLClubSwimmers,5,0),"")</f>
        <v/>
      </c>
      <c r="H106" s="158" t="str">
        <f t="shared" ref="H106" ca="1" si="531">IFERROR(VLOOKUP($B106,HSLClubSwimmers,6,0),"")</f>
        <v/>
      </c>
      <c r="I106" s="136" t="str">
        <f t="shared" ref="I106" ca="1" si="532">IFERROR(VLOOKUP($B106,HSLClubSwimmers,7,0),"")</f>
        <v/>
      </c>
      <c r="L106" t="str">
        <f t="array" aca="1" ref="L106" ca="1">IFERROR(INDEX(Lane1_BlanksRange,SMALL((IF(LEN(Lane1_BlanksRange),ROW(INDIRECT("1:"&amp;ROWS(Lane1_BlanksRange))))),ROW(D105)),1),"")</f>
        <v/>
      </c>
    </row>
    <row r="107" spans="1:12">
      <c r="A107" s="136">
        <f t="shared" si="331"/>
        <v>106</v>
      </c>
      <c r="B107" s="136" t="str">
        <f t="shared" ca="1" si="324"/>
        <v>106:Hemel</v>
      </c>
      <c r="C107" s="136" t="str">
        <f t="shared" ca="1" si="325"/>
        <v/>
      </c>
      <c r="D107" s="136" t="str">
        <f t="shared" ca="1" si="332"/>
        <v/>
      </c>
      <c r="E107" s="156" t="str">
        <f t="shared" ref="E107" ca="1" si="533">IFERROR(VLOOKUP($B107,HSLClubSwimmers,3,0),"")</f>
        <v/>
      </c>
      <c r="F107" s="157" t="str">
        <f t="shared" ref="F107" ca="1" si="534">IFERROR(VLOOKUP($B107,HSLClubSwimmers,4,0),"")</f>
        <v/>
      </c>
      <c r="G107" s="158" t="str">
        <f t="shared" ref="G107" ca="1" si="535">IFERROR(VLOOKUP($B107,HSLClubSwimmers,5,0),"")</f>
        <v/>
      </c>
      <c r="H107" s="158" t="str">
        <f t="shared" ref="H107" ca="1" si="536">IFERROR(VLOOKUP($B107,HSLClubSwimmers,6,0),"")</f>
        <v/>
      </c>
      <c r="I107" s="136" t="str">
        <f t="shared" ref="I107" ca="1" si="537">IFERROR(VLOOKUP($B107,HSLClubSwimmers,7,0),"")</f>
        <v/>
      </c>
      <c r="L107" t="str">
        <f t="array" aca="1" ref="L107" ca="1">IFERROR(INDEX(Lane1_BlanksRange,SMALL((IF(LEN(Lane1_BlanksRange),ROW(INDIRECT("1:"&amp;ROWS(Lane1_BlanksRange))))),ROW(D106)),1),"")</f>
        <v/>
      </c>
    </row>
    <row r="108" spans="1:12">
      <c r="A108" s="136">
        <f t="shared" si="331"/>
        <v>107</v>
      </c>
      <c r="B108" s="136" t="str">
        <f t="shared" ca="1" si="324"/>
        <v>107:Hemel</v>
      </c>
      <c r="C108" s="136" t="str">
        <f t="shared" ca="1" si="325"/>
        <v/>
      </c>
      <c r="D108" s="136" t="str">
        <f t="shared" ca="1" si="332"/>
        <v/>
      </c>
      <c r="E108" s="156" t="str">
        <f t="shared" ref="E108" ca="1" si="538">IFERROR(VLOOKUP($B108,HSLClubSwimmers,3,0),"")</f>
        <v/>
      </c>
      <c r="F108" s="157" t="str">
        <f t="shared" ref="F108" ca="1" si="539">IFERROR(VLOOKUP($B108,HSLClubSwimmers,4,0),"")</f>
        <v/>
      </c>
      <c r="G108" s="158" t="str">
        <f t="shared" ref="G108" ca="1" si="540">IFERROR(VLOOKUP($B108,HSLClubSwimmers,5,0),"")</f>
        <v/>
      </c>
      <c r="H108" s="158" t="str">
        <f t="shared" ref="H108" ca="1" si="541">IFERROR(VLOOKUP($B108,HSLClubSwimmers,6,0),"")</f>
        <v/>
      </c>
      <c r="I108" s="136" t="str">
        <f t="shared" ref="I108" ca="1" si="542">IFERROR(VLOOKUP($B108,HSLClubSwimmers,7,0),"")</f>
        <v/>
      </c>
      <c r="L108" t="str">
        <f t="array" aca="1" ref="L108" ca="1">IFERROR(INDEX(Lane1_BlanksRange,SMALL((IF(LEN(Lane1_BlanksRange),ROW(INDIRECT("1:"&amp;ROWS(Lane1_BlanksRange))))),ROW(D107)),1),"")</f>
        <v/>
      </c>
    </row>
    <row r="109" spans="1:12">
      <c r="A109" s="136">
        <f t="shared" si="331"/>
        <v>108</v>
      </c>
      <c r="B109" s="136" t="str">
        <f t="shared" ca="1" si="324"/>
        <v>108:Hemel</v>
      </c>
      <c r="C109" s="136" t="str">
        <f t="shared" ca="1" si="325"/>
        <v/>
      </c>
      <c r="D109" s="136" t="str">
        <f t="shared" ca="1" si="332"/>
        <v/>
      </c>
      <c r="E109" s="156" t="str">
        <f t="shared" ref="E109" ca="1" si="543">IFERROR(VLOOKUP($B109,HSLClubSwimmers,3,0),"")</f>
        <v/>
      </c>
      <c r="F109" s="157" t="str">
        <f t="shared" ref="F109" ca="1" si="544">IFERROR(VLOOKUP($B109,HSLClubSwimmers,4,0),"")</f>
        <v/>
      </c>
      <c r="G109" s="158" t="str">
        <f t="shared" ref="G109" ca="1" si="545">IFERROR(VLOOKUP($B109,HSLClubSwimmers,5,0),"")</f>
        <v/>
      </c>
      <c r="H109" s="158" t="str">
        <f t="shared" ref="H109" ca="1" si="546">IFERROR(VLOOKUP($B109,HSLClubSwimmers,6,0),"")</f>
        <v/>
      </c>
      <c r="I109" s="136" t="str">
        <f t="shared" ref="I109" ca="1" si="547">IFERROR(VLOOKUP($B109,HSLClubSwimmers,7,0),"")</f>
        <v/>
      </c>
      <c r="L109" t="str">
        <f t="array" aca="1" ref="L109" ca="1">IFERROR(INDEX(Lane1_BlanksRange,SMALL((IF(LEN(Lane1_BlanksRange),ROW(INDIRECT("1:"&amp;ROWS(Lane1_BlanksRange))))),ROW(D108)),1),"")</f>
        <v/>
      </c>
    </row>
    <row r="110" spans="1:12">
      <c r="A110" s="136">
        <f t="shared" si="331"/>
        <v>109</v>
      </c>
      <c r="B110" s="136" t="str">
        <f t="shared" ca="1" si="324"/>
        <v>109:Hemel</v>
      </c>
      <c r="C110" s="136" t="str">
        <f t="shared" ca="1" si="325"/>
        <v/>
      </c>
      <c r="D110" s="136" t="str">
        <f t="shared" ca="1" si="332"/>
        <v/>
      </c>
      <c r="E110" s="156" t="str">
        <f t="shared" ref="E110" ca="1" si="548">IFERROR(VLOOKUP($B110,HSLClubSwimmers,3,0),"")</f>
        <v/>
      </c>
      <c r="F110" s="157" t="str">
        <f t="shared" ref="F110" ca="1" si="549">IFERROR(VLOOKUP($B110,HSLClubSwimmers,4,0),"")</f>
        <v/>
      </c>
      <c r="G110" s="158" t="str">
        <f t="shared" ref="G110" ca="1" si="550">IFERROR(VLOOKUP($B110,HSLClubSwimmers,5,0),"")</f>
        <v/>
      </c>
      <c r="H110" s="158" t="str">
        <f t="shared" ref="H110" ca="1" si="551">IFERROR(VLOOKUP($B110,HSLClubSwimmers,6,0),"")</f>
        <v/>
      </c>
      <c r="I110" s="136" t="str">
        <f t="shared" ref="I110" ca="1" si="552">IFERROR(VLOOKUP($B110,HSLClubSwimmers,7,0),"")</f>
        <v/>
      </c>
      <c r="L110" t="str">
        <f t="array" aca="1" ref="L110" ca="1">IFERROR(INDEX(Lane1_BlanksRange,SMALL((IF(LEN(Lane1_BlanksRange),ROW(INDIRECT("1:"&amp;ROWS(Lane1_BlanksRange))))),ROW(D109)),1),"")</f>
        <v/>
      </c>
    </row>
    <row r="111" spans="1:12">
      <c r="A111" s="136">
        <f t="shared" si="331"/>
        <v>110</v>
      </c>
      <c r="B111" s="136" t="str">
        <f t="shared" ca="1" si="324"/>
        <v>110:Hemel</v>
      </c>
      <c r="C111" s="136" t="str">
        <f t="shared" ca="1" si="325"/>
        <v/>
      </c>
      <c r="D111" s="136" t="str">
        <f t="shared" ca="1" si="332"/>
        <v/>
      </c>
      <c r="E111" s="156" t="str">
        <f t="shared" ref="E111" ca="1" si="553">IFERROR(VLOOKUP($B111,HSLClubSwimmers,3,0),"")</f>
        <v/>
      </c>
      <c r="F111" s="157" t="str">
        <f t="shared" ref="F111" ca="1" si="554">IFERROR(VLOOKUP($B111,HSLClubSwimmers,4,0),"")</f>
        <v/>
      </c>
      <c r="G111" s="158" t="str">
        <f t="shared" ref="G111" ca="1" si="555">IFERROR(VLOOKUP($B111,HSLClubSwimmers,5,0),"")</f>
        <v/>
      </c>
      <c r="H111" s="158" t="str">
        <f t="shared" ref="H111" ca="1" si="556">IFERROR(VLOOKUP($B111,HSLClubSwimmers,6,0),"")</f>
        <v/>
      </c>
      <c r="I111" s="136" t="str">
        <f t="shared" ref="I111" ca="1" si="557">IFERROR(VLOOKUP($B111,HSLClubSwimmers,7,0),"")</f>
        <v/>
      </c>
      <c r="L111" t="str">
        <f t="array" aca="1" ref="L111" ca="1">IFERROR(INDEX(Lane1_BlanksRange,SMALL((IF(LEN(Lane1_BlanksRange),ROW(INDIRECT("1:"&amp;ROWS(Lane1_BlanksRange))))),ROW(D110)),1),"")</f>
        <v/>
      </c>
    </row>
    <row r="112" spans="1:12">
      <c r="A112" s="136">
        <f t="shared" si="331"/>
        <v>111</v>
      </c>
      <c r="B112" s="136" t="str">
        <f t="shared" ca="1" si="324"/>
        <v>111:Hemel</v>
      </c>
      <c r="C112" s="136" t="str">
        <f t="shared" ca="1" si="325"/>
        <v/>
      </c>
      <c r="D112" s="136" t="str">
        <f t="shared" ca="1" si="332"/>
        <v/>
      </c>
      <c r="E112" s="156" t="str">
        <f t="shared" ref="E112" ca="1" si="558">IFERROR(VLOOKUP($B112,HSLClubSwimmers,3,0),"")</f>
        <v/>
      </c>
      <c r="F112" s="157" t="str">
        <f t="shared" ref="F112" ca="1" si="559">IFERROR(VLOOKUP($B112,HSLClubSwimmers,4,0),"")</f>
        <v/>
      </c>
      <c r="G112" s="158" t="str">
        <f t="shared" ref="G112" ca="1" si="560">IFERROR(VLOOKUP($B112,HSLClubSwimmers,5,0),"")</f>
        <v/>
      </c>
      <c r="H112" s="158" t="str">
        <f t="shared" ref="H112" ca="1" si="561">IFERROR(VLOOKUP($B112,HSLClubSwimmers,6,0),"")</f>
        <v/>
      </c>
      <c r="I112" s="136" t="str">
        <f t="shared" ref="I112" ca="1" si="562">IFERROR(VLOOKUP($B112,HSLClubSwimmers,7,0),"")</f>
        <v/>
      </c>
      <c r="L112" t="str">
        <f t="array" aca="1" ref="L112" ca="1">IFERROR(INDEX(Lane1_BlanksRange,SMALL((IF(LEN(Lane1_BlanksRange),ROW(INDIRECT("1:"&amp;ROWS(Lane1_BlanksRange))))),ROW(D111)),1),"")</f>
        <v/>
      </c>
    </row>
    <row r="113" spans="1:12">
      <c r="A113" s="136">
        <f t="shared" si="331"/>
        <v>112</v>
      </c>
      <c r="B113" s="136" t="str">
        <f t="shared" ca="1" si="324"/>
        <v>112:Hemel</v>
      </c>
      <c r="C113" s="136" t="str">
        <f t="shared" ca="1" si="325"/>
        <v/>
      </c>
      <c r="D113" s="136" t="str">
        <f t="shared" ca="1" si="332"/>
        <v/>
      </c>
      <c r="E113" s="156" t="str">
        <f t="shared" ref="E113" ca="1" si="563">IFERROR(VLOOKUP($B113,HSLClubSwimmers,3,0),"")</f>
        <v/>
      </c>
      <c r="F113" s="157" t="str">
        <f t="shared" ref="F113" ca="1" si="564">IFERROR(VLOOKUP($B113,HSLClubSwimmers,4,0),"")</f>
        <v/>
      </c>
      <c r="G113" s="158" t="str">
        <f t="shared" ref="G113" ca="1" si="565">IFERROR(VLOOKUP($B113,HSLClubSwimmers,5,0),"")</f>
        <v/>
      </c>
      <c r="H113" s="158" t="str">
        <f t="shared" ref="H113" ca="1" si="566">IFERROR(VLOOKUP($B113,HSLClubSwimmers,6,0),"")</f>
        <v/>
      </c>
      <c r="I113" s="136" t="str">
        <f t="shared" ref="I113" ca="1" si="567">IFERROR(VLOOKUP($B113,HSLClubSwimmers,7,0),"")</f>
        <v/>
      </c>
      <c r="L113" t="str">
        <f t="array" aca="1" ref="L113" ca="1">IFERROR(INDEX(Lane1_BlanksRange,SMALL((IF(LEN(Lane1_BlanksRange),ROW(INDIRECT("1:"&amp;ROWS(Lane1_BlanksRange))))),ROW(D112)),1),"")</f>
        <v/>
      </c>
    </row>
    <row r="114" spans="1:12">
      <c r="A114" s="136">
        <f t="shared" si="331"/>
        <v>113</v>
      </c>
      <c r="B114" s="136" t="str">
        <f t="shared" ca="1" si="324"/>
        <v>113:Hemel</v>
      </c>
      <c r="C114" s="136" t="str">
        <f t="shared" ca="1" si="325"/>
        <v/>
      </c>
      <c r="D114" s="136" t="str">
        <f t="shared" ca="1" si="332"/>
        <v/>
      </c>
      <c r="E114" s="156" t="str">
        <f t="shared" ref="E114" ca="1" si="568">IFERROR(VLOOKUP($B114,HSLClubSwimmers,3,0),"")</f>
        <v/>
      </c>
      <c r="F114" s="157" t="str">
        <f t="shared" ref="F114" ca="1" si="569">IFERROR(VLOOKUP($B114,HSLClubSwimmers,4,0),"")</f>
        <v/>
      </c>
      <c r="G114" s="158" t="str">
        <f t="shared" ref="G114" ca="1" si="570">IFERROR(VLOOKUP($B114,HSLClubSwimmers,5,0),"")</f>
        <v/>
      </c>
      <c r="H114" s="158" t="str">
        <f t="shared" ref="H114" ca="1" si="571">IFERROR(VLOOKUP($B114,HSLClubSwimmers,6,0),"")</f>
        <v/>
      </c>
      <c r="I114" s="136" t="str">
        <f t="shared" ref="I114" ca="1" si="572">IFERROR(VLOOKUP($B114,HSLClubSwimmers,7,0),"")</f>
        <v/>
      </c>
      <c r="L114" t="str">
        <f t="array" aca="1" ref="L114" ca="1">IFERROR(INDEX(Lane1_BlanksRange,SMALL((IF(LEN(Lane1_BlanksRange),ROW(INDIRECT("1:"&amp;ROWS(Lane1_BlanksRange))))),ROW(D113)),1),"")</f>
        <v/>
      </c>
    </row>
    <row r="115" spans="1:12">
      <c r="A115" s="136">
        <f t="shared" si="331"/>
        <v>114</v>
      </c>
      <c r="B115" s="136" t="str">
        <f t="shared" ca="1" si="324"/>
        <v>114:Hemel</v>
      </c>
      <c r="C115" s="136" t="str">
        <f t="shared" ca="1" si="325"/>
        <v/>
      </c>
      <c r="D115" s="136" t="str">
        <f t="shared" ca="1" si="332"/>
        <v/>
      </c>
      <c r="E115" s="156" t="str">
        <f t="shared" ref="E115" ca="1" si="573">IFERROR(VLOOKUP($B115,HSLClubSwimmers,3,0),"")</f>
        <v/>
      </c>
      <c r="F115" s="157" t="str">
        <f t="shared" ref="F115" ca="1" si="574">IFERROR(VLOOKUP($B115,HSLClubSwimmers,4,0),"")</f>
        <v/>
      </c>
      <c r="G115" s="158" t="str">
        <f t="shared" ref="G115" ca="1" si="575">IFERROR(VLOOKUP($B115,HSLClubSwimmers,5,0),"")</f>
        <v/>
      </c>
      <c r="H115" s="158" t="str">
        <f t="shared" ref="H115" ca="1" si="576">IFERROR(VLOOKUP($B115,HSLClubSwimmers,6,0),"")</f>
        <v/>
      </c>
      <c r="I115" s="136" t="str">
        <f t="shared" ref="I115" ca="1" si="577">IFERROR(VLOOKUP($B115,HSLClubSwimmers,7,0),"")</f>
        <v/>
      </c>
      <c r="L115" t="str">
        <f t="array" aca="1" ref="L115" ca="1">IFERROR(INDEX(Lane1_BlanksRange,SMALL((IF(LEN(Lane1_BlanksRange),ROW(INDIRECT("1:"&amp;ROWS(Lane1_BlanksRange))))),ROW(D114)),1),"")</f>
        <v/>
      </c>
    </row>
    <row r="116" spans="1:12">
      <c r="A116" s="136">
        <f t="shared" si="331"/>
        <v>115</v>
      </c>
      <c r="B116" s="136" t="str">
        <f t="shared" ca="1" si="324"/>
        <v>115:Hemel</v>
      </c>
      <c r="C116" s="136" t="str">
        <f t="shared" ca="1" si="325"/>
        <v/>
      </c>
      <c r="D116" s="136" t="str">
        <f t="shared" ca="1" si="332"/>
        <v/>
      </c>
      <c r="E116" s="156" t="str">
        <f t="shared" ref="E116" ca="1" si="578">IFERROR(VLOOKUP($B116,HSLClubSwimmers,3,0),"")</f>
        <v/>
      </c>
      <c r="F116" s="157" t="str">
        <f t="shared" ref="F116" ca="1" si="579">IFERROR(VLOOKUP($B116,HSLClubSwimmers,4,0),"")</f>
        <v/>
      </c>
      <c r="G116" s="158" t="str">
        <f t="shared" ref="G116" ca="1" si="580">IFERROR(VLOOKUP($B116,HSLClubSwimmers,5,0),"")</f>
        <v/>
      </c>
      <c r="H116" s="158" t="str">
        <f t="shared" ref="H116" ca="1" si="581">IFERROR(VLOOKUP($B116,HSLClubSwimmers,6,0),"")</f>
        <v/>
      </c>
      <c r="I116" s="136" t="str">
        <f t="shared" ref="I116" ca="1" si="582">IFERROR(VLOOKUP($B116,HSLClubSwimmers,7,0),"")</f>
        <v/>
      </c>
      <c r="L116" t="str">
        <f t="array" aca="1" ref="L116" ca="1">IFERROR(INDEX(Lane1_BlanksRange,SMALL((IF(LEN(Lane1_BlanksRange),ROW(INDIRECT("1:"&amp;ROWS(Lane1_BlanksRange))))),ROW(D115)),1),"")</f>
        <v/>
      </c>
    </row>
    <row r="117" spans="1:12">
      <c r="A117" s="136">
        <f t="shared" si="331"/>
        <v>116</v>
      </c>
      <c r="B117" s="136" t="str">
        <f t="shared" ca="1" si="324"/>
        <v>116:Hemel</v>
      </c>
      <c r="C117" s="136" t="str">
        <f t="shared" ca="1" si="325"/>
        <v/>
      </c>
      <c r="D117" s="136" t="str">
        <f t="shared" ca="1" si="332"/>
        <v/>
      </c>
      <c r="E117" s="156" t="str">
        <f t="shared" ref="E117" ca="1" si="583">IFERROR(VLOOKUP($B117,HSLClubSwimmers,3,0),"")</f>
        <v/>
      </c>
      <c r="F117" s="157" t="str">
        <f t="shared" ref="F117" ca="1" si="584">IFERROR(VLOOKUP($B117,HSLClubSwimmers,4,0),"")</f>
        <v/>
      </c>
      <c r="G117" s="158" t="str">
        <f t="shared" ref="G117" ca="1" si="585">IFERROR(VLOOKUP($B117,HSLClubSwimmers,5,0),"")</f>
        <v/>
      </c>
      <c r="H117" s="158" t="str">
        <f t="shared" ref="H117" ca="1" si="586">IFERROR(VLOOKUP($B117,HSLClubSwimmers,6,0),"")</f>
        <v/>
      </c>
      <c r="I117" s="136" t="str">
        <f t="shared" ref="I117" ca="1" si="587">IFERROR(VLOOKUP($B117,HSLClubSwimmers,7,0),"")</f>
        <v/>
      </c>
      <c r="L117" t="str">
        <f t="array" aca="1" ref="L117" ca="1">IFERROR(INDEX(Lane1_BlanksRange,SMALL((IF(LEN(Lane1_BlanksRange),ROW(INDIRECT("1:"&amp;ROWS(Lane1_BlanksRange))))),ROW(D116)),1),"")</f>
        <v/>
      </c>
    </row>
    <row r="118" spans="1:12">
      <c r="A118" s="136">
        <f t="shared" si="331"/>
        <v>117</v>
      </c>
      <c r="B118" s="136" t="str">
        <f t="shared" ca="1" si="324"/>
        <v>117:Hemel</v>
      </c>
      <c r="C118" s="136" t="str">
        <f t="shared" ca="1" si="325"/>
        <v/>
      </c>
      <c r="D118" s="136" t="str">
        <f t="shared" ca="1" si="332"/>
        <v/>
      </c>
      <c r="E118" s="156" t="str">
        <f t="shared" ref="E118" ca="1" si="588">IFERROR(VLOOKUP($B118,HSLClubSwimmers,3,0),"")</f>
        <v/>
      </c>
      <c r="F118" s="157" t="str">
        <f t="shared" ref="F118" ca="1" si="589">IFERROR(VLOOKUP($B118,HSLClubSwimmers,4,0),"")</f>
        <v/>
      </c>
      <c r="G118" s="158" t="str">
        <f t="shared" ref="G118" ca="1" si="590">IFERROR(VLOOKUP($B118,HSLClubSwimmers,5,0),"")</f>
        <v/>
      </c>
      <c r="H118" s="158" t="str">
        <f t="shared" ref="H118" ca="1" si="591">IFERROR(VLOOKUP($B118,HSLClubSwimmers,6,0),"")</f>
        <v/>
      </c>
      <c r="I118" s="136" t="str">
        <f t="shared" ref="I118" ca="1" si="592">IFERROR(VLOOKUP($B118,HSLClubSwimmers,7,0),"")</f>
        <v/>
      </c>
      <c r="L118" t="str">
        <f t="array" aca="1" ref="L118" ca="1">IFERROR(INDEX(Lane1_BlanksRange,SMALL((IF(LEN(Lane1_BlanksRange),ROW(INDIRECT("1:"&amp;ROWS(Lane1_BlanksRange))))),ROW(D117)),1),"")</f>
        <v/>
      </c>
    </row>
    <row r="119" spans="1:12">
      <c r="A119" s="136">
        <f t="shared" si="331"/>
        <v>118</v>
      </c>
      <c r="B119" s="136" t="str">
        <f t="shared" ca="1" si="324"/>
        <v>118:Hemel</v>
      </c>
      <c r="C119" s="136" t="str">
        <f t="shared" ca="1" si="325"/>
        <v/>
      </c>
      <c r="D119" s="136" t="str">
        <f t="shared" ca="1" si="332"/>
        <v/>
      </c>
      <c r="E119" s="156" t="str">
        <f t="shared" ref="E119" ca="1" si="593">IFERROR(VLOOKUP($B119,HSLClubSwimmers,3,0),"")</f>
        <v/>
      </c>
      <c r="F119" s="157" t="str">
        <f t="shared" ref="F119" ca="1" si="594">IFERROR(VLOOKUP($B119,HSLClubSwimmers,4,0),"")</f>
        <v/>
      </c>
      <c r="G119" s="158" t="str">
        <f t="shared" ref="G119" ca="1" si="595">IFERROR(VLOOKUP($B119,HSLClubSwimmers,5,0),"")</f>
        <v/>
      </c>
      <c r="H119" s="158" t="str">
        <f t="shared" ref="H119" ca="1" si="596">IFERROR(VLOOKUP($B119,HSLClubSwimmers,6,0),"")</f>
        <v/>
      </c>
      <c r="I119" s="136" t="str">
        <f t="shared" ref="I119" ca="1" si="597">IFERROR(VLOOKUP($B119,HSLClubSwimmers,7,0),"")</f>
        <v/>
      </c>
      <c r="L119" t="str">
        <f t="array" aca="1" ref="L119" ca="1">IFERROR(INDEX(Lane1_BlanksRange,SMALL((IF(LEN(Lane1_BlanksRange),ROW(INDIRECT("1:"&amp;ROWS(Lane1_BlanksRange))))),ROW(D118)),1),"")</f>
        <v/>
      </c>
    </row>
    <row r="120" spans="1:12">
      <c r="A120" s="136">
        <f t="shared" si="331"/>
        <v>119</v>
      </c>
      <c r="B120" s="136" t="str">
        <f t="shared" ca="1" si="324"/>
        <v>119:Hemel</v>
      </c>
      <c r="C120" s="136" t="str">
        <f t="shared" ca="1" si="325"/>
        <v/>
      </c>
      <c r="D120" s="136" t="str">
        <f t="shared" ca="1" si="332"/>
        <v/>
      </c>
      <c r="E120" s="156" t="str">
        <f t="shared" ref="E120" ca="1" si="598">IFERROR(VLOOKUP($B120,HSLClubSwimmers,3,0),"")</f>
        <v/>
      </c>
      <c r="F120" s="157" t="str">
        <f t="shared" ref="F120" ca="1" si="599">IFERROR(VLOOKUP($B120,HSLClubSwimmers,4,0),"")</f>
        <v/>
      </c>
      <c r="G120" s="158" t="str">
        <f t="shared" ref="G120" ca="1" si="600">IFERROR(VLOOKUP($B120,HSLClubSwimmers,5,0),"")</f>
        <v/>
      </c>
      <c r="H120" s="158" t="str">
        <f t="shared" ref="H120" ca="1" si="601">IFERROR(VLOOKUP($B120,HSLClubSwimmers,6,0),"")</f>
        <v/>
      </c>
      <c r="I120" s="136" t="str">
        <f t="shared" ref="I120" ca="1" si="602">IFERROR(VLOOKUP($B120,HSLClubSwimmers,7,0),"")</f>
        <v/>
      </c>
      <c r="L120" t="str">
        <f t="array" aca="1" ref="L120" ca="1">IFERROR(INDEX(Lane1_BlanksRange,SMALL((IF(LEN(Lane1_BlanksRange),ROW(INDIRECT("1:"&amp;ROWS(Lane1_BlanksRange))))),ROW(D119)),1),"")</f>
        <v/>
      </c>
    </row>
    <row r="121" spans="1:12">
      <c r="A121" s="136">
        <f t="shared" si="331"/>
        <v>120</v>
      </c>
      <c r="B121" s="136" t="str">
        <f t="shared" ca="1" si="324"/>
        <v>120:Hemel</v>
      </c>
      <c r="C121" s="136" t="str">
        <f t="shared" ca="1" si="325"/>
        <v/>
      </c>
      <c r="D121" s="136" t="str">
        <f t="shared" ca="1" si="332"/>
        <v/>
      </c>
      <c r="E121" s="156" t="str">
        <f t="shared" ref="E121" ca="1" si="603">IFERROR(VLOOKUP($B121,HSLClubSwimmers,3,0),"")</f>
        <v/>
      </c>
      <c r="F121" s="157" t="str">
        <f t="shared" ref="F121" ca="1" si="604">IFERROR(VLOOKUP($B121,HSLClubSwimmers,4,0),"")</f>
        <v/>
      </c>
      <c r="G121" s="158" t="str">
        <f t="shared" ref="G121" ca="1" si="605">IFERROR(VLOOKUP($B121,HSLClubSwimmers,5,0),"")</f>
        <v/>
      </c>
      <c r="H121" s="158" t="str">
        <f t="shared" ref="H121" ca="1" si="606">IFERROR(VLOOKUP($B121,HSLClubSwimmers,6,0),"")</f>
        <v/>
      </c>
      <c r="I121" s="136" t="str">
        <f t="shared" ref="I121" ca="1" si="607">IFERROR(VLOOKUP($B121,HSLClubSwimmers,7,0),"")</f>
        <v/>
      </c>
      <c r="L121" t="str">
        <f t="array" aca="1" ref="L121" ca="1">IFERROR(INDEX(Lane1_BlanksRange,SMALL((IF(LEN(Lane1_BlanksRange),ROW(INDIRECT("1:"&amp;ROWS(Lane1_BlanksRange))))),ROW(D120)),1),"")</f>
        <v/>
      </c>
    </row>
    <row r="122" spans="1:12">
      <c r="A122" s="136">
        <f t="shared" si="331"/>
        <v>121</v>
      </c>
      <c r="B122" s="136" t="str">
        <f t="shared" ca="1" si="324"/>
        <v>121:Hemel</v>
      </c>
      <c r="C122" s="136" t="str">
        <f t="shared" ca="1" si="325"/>
        <v/>
      </c>
      <c r="D122" s="136" t="str">
        <f t="shared" ca="1" si="332"/>
        <v/>
      </c>
      <c r="E122" s="156" t="str">
        <f t="shared" ref="E122" ca="1" si="608">IFERROR(VLOOKUP($B122,HSLClubSwimmers,3,0),"")</f>
        <v/>
      </c>
      <c r="F122" s="157" t="str">
        <f t="shared" ref="F122" ca="1" si="609">IFERROR(VLOOKUP($B122,HSLClubSwimmers,4,0),"")</f>
        <v/>
      </c>
      <c r="G122" s="158" t="str">
        <f t="shared" ref="G122" ca="1" si="610">IFERROR(VLOOKUP($B122,HSLClubSwimmers,5,0),"")</f>
        <v/>
      </c>
      <c r="H122" s="158" t="str">
        <f t="shared" ref="H122" ca="1" si="611">IFERROR(VLOOKUP($B122,HSLClubSwimmers,6,0),"")</f>
        <v/>
      </c>
      <c r="I122" s="136" t="str">
        <f t="shared" ref="I122" ca="1" si="612">IFERROR(VLOOKUP($B122,HSLClubSwimmers,7,0),"")</f>
        <v/>
      </c>
      <c r="L122" t="str">
        <f t="array" aca="1" ref="L122" ca="1">IFERROR(INDEX(Lane1_BlanksRange,SMALL((IF(LEN(Lane1_BlanksRange),ROW(INDIRECT("1:"&amp;ROWS(Lane1_BlanksRange))))),ROW(D121)),1),"")</f>
        <v/>
      </c>
    </row>
    <row r="123" spans="1:12">
      <c r="A123" s="136">
        <f t="shared" si="331"/>
        <v>122</v>
      </c>
      <c r="B123" s="136" t="str">
        <f t="shared" ca="1" si="324"/>
        <v>122:Hemel</v>
      </c>
      <c r="C123" s="136" t="str">
        <f t="shared" ca="1" si="325"/>
        <v/>
      </c>
      <c r="D123" s="136" t="str">
        <f t="shared" ca="1" si="332"/>
        <v/>
      </c>
      <c r="E123" s="156" t="str">
        <f t="shared" ref="E123" ca="1" si="613">IFERROR(VLOOKUP($B123,HSLClubSwimmers,3,0),"")</f>
        <v/>
      </c>
      <c r="F123" s="157" t="str">
        <f t="shared" ref="F123" ca="1" si="614">IFERROR(VLOOKUP($B123,HSLClubSwimmers,4,0),"")</f>
        <v/>
      </c>
      <c r="G123" s="158" t="str">
        <f t="shared" ref="G123" ca="1" si="615">IFERROR(VLOOKUP($B123,HSLClubSwimmers,5,0),"")</f>
        <v/>
      </c>
      <c r="H123" s="158" t="str">
        <f t="shared" ref="H123" ca="1" si="616">IFERROR(VLOOKUP($B123,HSLClubSwimmers,6,0),"")</f>
        <v/>
      </c>
      <c r="I123" s="136" t="str">
        <f t="shared" ref="I123" ca="1" si="617">IFERROR(VLOOKUP($B123,HSLClubSwimmers,7,0),"")</f>
        <v/>
      </c>
      <c r="L123" t="str">
        <f t="array" aca="1" ref="L123" ca="1">IFERROR(INDEX(Lane1_BlanksRange,SMALL((IF(LEN(Lane1_BlanksRange),ROW(INDIRECT("1:"&amp;ROWS(Lane1_BlanksRange))))),ROW(D122)),1),"")</f>
        <v/>
      </c>
    </row>
    <row r="124" spans="1:12">
      <c r="A124" s="136">
        <f t="shared" si="331"/>
        <v>123</v>
      </c>
      <c r="B124" s="136" t="str">
        <f t="shared" ca="1" si="324"/>
        <v>123:Hemel</v>
      </c>
      <c r="C124" s="136" t="str">
        <f t="shared" ca="1" si="325"/>
        <v/>
      </c>
      <c r="D124" s="136" t="str">
        <f t="shared" ca="1" si="332"/>
        <v/>
      </c>
      <c r="E124" s="156" t="str">
        <f t="shared" ref="E124" ca="1" si="618">IFERROR(VLOOKUP($B124,HSLClubSwimmers,3,0),"")</f>
        <v/>
      </c>
      <c r="F124" s="157" t="str">
        <f t="shared" ref="F124" ca="1" si="619">IFERROR(VLOOKUP($B124,HSLClubSwimmers,4,0),"")</f>
        <v/>
      </c>
      <c r="G124" s="158" t="str">
        <f t="shared" ref="G124" ca="1" si="620">IFERROR(VLOOKUP($B124,HSLClubSwimmers,5,0),"")</f>
        <v/>
      </c>
      <c r="H124" s="158" t="str">
        <f t="shared" ref="H124" ca="1" si="621">IFERROR(VLOOKUP($B124,HSLClubSwimmers,6,0),"")</f>
        <v/>
      </c>
      <c r="I124" s="136" t="str">
        <f t="shared" ref="I124" ca="1" si="622">IFERROR(VLOOKUP($B124,HSLClubSwimmers,7,0),"")</f>
        <v/>
      </c>
      <c r="L124" t="str">
        <f t="array" aca="1" ref="L124" ca="1">IFERROR(INDEX(Lane1_BlanksRange,SMALL((IF(LEN(Lane1_BlanksRange),ROW(INDIRECT("1:"&amp;ROWS(Lane1_BlanksRange))))),ROW(D123)),1),"")</f>
        <v/>
      </c>
    </row>
    <row r="125" spans="1:12">
      <c r="A125" s="136">
        <f t="shared" si="331"/>
        <v>124</v>
      </c>
      <c r="B125" s="136" t="str">
        <f t="shared" ca="1" si="324"/>
        <v>124:Hemel</v>
      </c>
      <c r="C125" s="136" t="str">
        <f t="shared" ca="1" si="325"/>
        <v/>
      </c>
      <c r="D125" s="136" t="str">
        <f t="shared" ca="1" si="332"/>
        <v/>
      </c>
      <c r="E125" s="156" t="str">
        <f t="shared" ref="E125" ca="1" si="623">IFERROR(VLOOKUP($B125,HSLClubSwimmers,3,0),"")</f>
        <v/>
      </c>
      <c r="F125" s="157" t="str">
        <f t="shared" ref="F125" ca="1" si="624">IFERROR(VLOOKUP($B125,HSLClubSwimmers,4,0),"")</f>
        <v/>
      </c>
      <c r="G125" s="158" t="str">
        <f t="shared" ref="G125" ca="1" si="625">IFERROR(VLOOKUP($B125,HSLClubSwimmers,5,0),"")</f>
        <v/>
      </c>
      <c r="H125" s="158" t="str">
        <f t="shared" ref="H125" ca="1" si="626">IFERROR(VLOOKUP($B125,HSLClubSwimmers,6,0),"")</f>
        <v/>
      </c>
      <c r="I125" s="136" t="str">
        <f t="shared" ref="I125" ca="1" si="627">IFERROR(VLOOKUP($B125,HSLClubSwimmers,7,0),"")</f>
        <v/>
      </c>
      <c r="L125" t="str">
        <f t="array" aca="1" ref="L125" ca="1">IFERROR(INDEX(Lane1_BlanksRange,SMALL((IF(LEN(Lane1_BlanksRange),ROW(INDIRECT("1:"&amp;ROWS(Lane1_BlanksRange))))),ROW(D124)),1),"")</f>
        <v/>
      </c>
    </row>
    <row r="126" spans="1:12">
      <c r="A126" s="136">
        <f t="shared" si="331"/>
        <v>125</v>
      </c>
      <c r="B126" s="136" t="str">
        <f t="shared" ca="1" si="324"/>
        <v>125:Hemel</v>
      </c>
      <c r="C126" s="136" t="str">
        <f t="shared" ca="1" si="325"/>
        <v/>
      </c>
      <c r="D126" s="136" t="str">
        <f t="shared" ca="1" si="332"/>
        <v/>
      </c>
      <c r="E126" s="156" t="str">
        <f t="shared" ref="E126" ca="1" si="628">IFERROR(VLOOKUP($B126,HSLClubSwimmers,3,0),"")</f>
        <v/>
      </c>
      <c r="F126" s="157" t="str">
        <f t="shared" ref="F126" ca="1" si="629">IFERROR(VLOOKUP($B126,HSLClubSwimmers,4,0),"")</f>
        <v/>
      </c>
      <c r="G126" s="158" t="str">
        <f t="shared" ref="G126" ca="1" si="630">IFERROR(VLOOKUP($B126,HSLClubSwimmers,5,0),"")</f>
        <v/>
      </c>
      <c r="H126" s="158" t="str">
        <f t="shared" ref="H126" ca="1" si="631">IFERROR(VLOOKUP($B126,HSLClubSwimmers,6,0),"")</f>
        <v/>
      </c>
      <c r="I126" s="136" t="str">
        <f t="shared" ref="I126" ca="1" si="632">IFERROR(VLOOKUP($B126,HSLClubSwimmers,7,0),"")</f>
        <v/>
      </c>
      <c r="L126" t="str">
        <f t="array" aca="1" ref="L126" ca="1">IFERROR(INDEX(Lane1_BlanksRange,SMALL((IF(LEN(Lane1_BlanksRange),ROW(INDIRECT("1:"&amp;ROWS(Lane1_BlanksRange))))),ROW(D125)),1),"")</f>
        <v/>
      </c>
    </row>
    <row r="127" spans="1:12">
      <c r="A127" s="136">
        <f t="shared" si="331"/>
        <v>126</v>
      </c>
      <c r="B127" s="136" t="str">
        <f t="shared" ca="1" si="324"/>
        <v>126:Hemel</v>
      </c>
      <c r="C127" s="136" t="str">
        <f t="shared" ca="1" si="325"/>
        <v/>
      </c>
      <c r="D127" s="136" t="str">
        <f t="shared" ca="1" si="332"/>
        <v/>
      </c>
      <c r="E127" s="156" t="str">
        <f t="shared" ref="E127" ca="1" si="633">IFERROR(VLOOKUP($B127,HSLClubSwimmers,3,0),"")</f>
        <v/>
      </c>
      <c r="F127" s="157" t="str">
        <f t="shared" ref="F127" ca="1" si="634">IFERROR(VLOOKUP($B127,HSLClubSwimmers,4,0),"")</f>
        <v/>
      </c>
      <c r="G127" s="158" t="str">
        <f t="shared" ref="G127" ca="1" si="635">IFERROR(VLOOKUP($B127,HSLClubSwimmers,5,0),"")</f>
        <v/>
      </c>
      <c r="H127" s="158" t="str">
        <f t="shared" ref="H127" ca="1" si="636">IFERROR(VLOOKUP($B127,HSLClubSwimmers,6,0),"")</f>
        <v/>
      </c>
      <c r="I127" s="136" t="str">
        <f t="shared" ref="I127" ca="1" si="637">IFERROR(VLOOKUP($B127,HSLClubSwimmers,7,0),"")</f>
        <v/>
      </c>
      <c r="L127" t="str">
        <f t="array" aca="1" ref="L127" ca="1">IFERROR(INDEX(Lane1_BlanksRange,SMALL((IF(LEN(Lane1_BlanksRange),ROW(INDIRECT("1:"&amp;ROWS(Lane1_BlanksRange))))),ROW(D126)),1),"")</f>
        <v/>
      </c>
    </row>
    <row r="128" spans="1:12">
      <c r="A128" s="136">
        <f t="shared" si="331"/>
        <v>127</v>
      </c>
      <c r="B128" s="136" t="str">
        <f t="shared" ca="1" si="324"/>
        <v>127:Hemel</v>
      </c>
      <c r="C128" s="136" t="str">
        <f t="shared" ca="1" si="325"/>
        <v/>
      </c>
      <c r="D128" s="136" t="str">
        <f t="shared" ca="1" si="332"/>
        <v/>
      </c>
      <c r="E128" s="156" t="str">
        <f t="shared" ref="E128" ca="1" si="638">IFERROR(VLOOKUP($B128,HSLClubSwimmers,3,0),"")</f>
        <v/>
      </c>
      <c r="F128" s="157" t="str">
        <f t="shared" ref="F128" ca="1" si="639">IFERROR(VLOOKUP($B128,HSLClubSwimmers,4,0),"")</f>
        <v/>
      </c>
      <c r="G128" s="158" t="str">
        <f t="shared" ref="G128" ca="1" si="640">IFERROR(VLOOKUP($B128,HSLClubSwimmers,5,0),"")</f>
        <v/>
      </c>
      <c r="H128" s="158" t="str">
        <f t="shared" ref="H128" ca="1" si="641">IFERROR(VLOOKUP($B128,HSLClubSwimmers,6,0),"")</f>
        <v/>
      </c>
      <c r="I128" s="136" t="str">
        <f t="shared" ref="I128" ca="1" si="642">IFERROR(VLOOKUP($B128,HSLClubSwimmers,7,0),"")</f>
        <v/>
      </c>
      <c r="L128" t="str">
        <f t="array" aca="1" ref="L128" ca="1">IFERROR(INDEX(Lane1_BlanksRange,SMALL((IF(LEN(Lane1_BlanksRange),ROW(INDIRECT("1:"&amp;ROWS(Lane1_BlanksRange))))),ROW(D127)),1),"")</f>
        <v/>
      </c>
    </row>
    <row r="129" spans="1:12">
      <c r="A129" s="136">
        <f t="shared" si="331"/>
        <v>128</v>
      </c>
      <c r="B129" s="136" t="str">
        <f t="shared" ca="1" si="324"/>
        <v>128:Hemel</v>
      </c>
      <c r="C129" s="136" t="str">
        <f t="shared" ca="1" si="325"/>
        <v/>
      </c>
      <c r="D129" s="136" t="str">
        <f t="shared" ca="1" si="332"/>
        <v/>
      </c>
      <c r="E129" s="156" t="str">
        <f t="shared" ref="E129" ca="1" si="643">IFERROR(VLOOKUP($B129,HSLClubSwimmers,3,0),"")</f>
        <v/>
      </c>
      <c r="F129" s="157" t="str">
        <f t="shared" ref="F129" ca="1" si="644">IFERROR(VLOOKUP($B129,HSLClubSwimmers,4,0),"")</f>
        <v/>
      </c>
      <c r="G129" s="158" t="str">
        <f t="shared" ref="G129" ca="1" si="645">IFERROR(VLOOKUP($B129,HSLClubSwimmers,5,0),"")</f>
        <v/>
      </c>
      <c r="H129" s="158" t="str">
        <f t="shared" ref="H129" ca="1" si="646">IFERROR(VLOOKUP($B129,HSLClubSwimmers,6,0),"")</f>
        <v/>
      </c>
      <c r="I129" s="136" t="str">
        <f t="shared" ref="I129" ca="1" si="647">IFERROR(VLOOKUP($B129,HSLClubSwimmers,7,0),"")</f>
        <v/>
      </c>
      <c r="L129" t="str">
        <f t="array" aca="1" ref="L129" ca="1">IFERROR(INDEX(Lane1_BlanksRange,SMALL((IF(LEN(Lane1_BlanksRange),ROW(INDIRECT("1:"&amp;ROWS(Lane1_BlanksRange))))),ROW(D128)),1),"")</f>
        <v/>
      </c>
    </row>
    <row r="130" spans="1:12">
      <c r="A130" s="136">
        <f t="shared" si="331"/>
        <v>129</v>
      </c>
      <c r="B130" s="136" t="str">
        <f t="shared" ref="B130:B193" ca="1" si="648">TEXT(A130,"#0") &amp; ":" &amp; CELL("contents",Lane1_Club)</f>
        <v>129:Hemel</v>
      </c>
      <c r="C130" s="136" t="str">
        <f t="shared" ref="C130:C193" ca="1" si="649">IF(HSL_Format="Peanuts",  IF(IFERROR(VLOOKUP($B130,HSLClubSwimmers,5,0),"") &gt; 12, "",TRIM(IFERROR(VLOOKUP($B130,HSLClubSwimmers,2,0),""))),TRIM(IFERROR(VLOOKUP($B130,HSLClubSwimmers,2,0),"")))</f>
        <v/>
      </c>
      <c r="D130" s="136" t="str">
        <f t="shared" ca="1" si="332"/>
        <v/>
      </c>
      <c r="E130" s="156" t="str">
        <f t="shared" ref="E130" ca="1" si="650">IFERROR(VLOOKUP($B130,HSLClubSwimmers,3,0),"")</f>
        <v/>
      </c>
      <c r="F130" s="157" t="str">
        <f t="shared" ref="F130" ca="1" si="651">IFERROR(VLOOKUP($B130,HSLClubSwimmers,4,0),"")</f>
        <v/>
      </c>
      <c r="G130" s="158" t="str">
        <f t="shared" ref="G130" ca="1" si="652">IFERROR(VLOOKUP($B130,HSLClubSwimmers,5,0),"")</f>
        <v/>
      </c>
      <c r="H130" s="158" t="str">
        <f t="shared" ref="H130" ca="1" si="653">IFERROR(VLOOKUP($B130,HSLClubSwimmers,6,0),"")</f>
        <v/>
      </c>
      <c r="I130" s="136" t="str">
        <f t="shared" ref="I130" ca="1" si="654">IFERROR(VLOOKUP($B130,HSLClubSwimmers,7,0),"")</f>
        <v/>
      </c>
      <c r="L130" t="str">
        <f t="array" aca="1" ref="L130" ca="1">IFERROR(INDEX(Lane1_BlanksRange,SMALL((IF(LEN(Lane1_BlanksRange),ROW(INDIRECT("1:"&amp;ROWS(Lane1_BlanksRange))))),ROW(D129)),1),"")</f>
        <v/>
      </c>
    </row>
    <row r="131" spans="1:12">
      <c r="A131" s="136">
        <f t="shared" ref="A131:A194" si="655">A130+1</f>
        <v>130</v>
      </c>
      <c r="B131" s="136" t="str">
        <f t="shared" ca="1" si="648"/>
        <v>130:Hemel</v>
      </c>
      <c r="C131" s="136" t="str">
        <f t="shared" ca="1" si="649"/>
        <v/>
      </c>
      <c r="D131" s="136" t="str">
        <f t="shared" ref="D131:D194" ca="1" si="656">IF(C131 = "", "", TRIM(IFERROR(TRIM(C131) &amp;":"&amp;TEXT(A131,"#0"),"")))</f>
        <v/>
      </c>
      <c r="E131" s="156" t="str">
        <f t="shared" ref="E131" ca="1" si="657">IFERROR(VLOOKUP($B131,HSLClubSwimmers,3,0),"")</f>
        <v/>
      </c>
      <c r="F131" s="157" t="str">
        <f t="shared" ref="F131" ca="1" si="658">IFERROR(VLOOKUP($B131,HSLClubSwimmers,4,0),"")</f>
        <v/>
      </c>
      <c r="G131" s="158" t="str">
        <f t="shared" ref="G131" ca="1" si="659">IFERROR(VLOOKUP($B131,HSLClubSwimmers,5,0),"")</f>
        <v/>
      </c>
      <c r="H131" s="158" t="str">
        <f t="shared" ref="H131" ca="1" si="660">IFERROR(VLOOKUP($B131,HSLClubSwimmers,6,0),"")</f>
        <v/>
      </c>
      <c r="I131" s="136" t="str">
        <f t="shared" ref="I131" ca="1" si="661">IFERROR(VLOOKUP($B131,HSLClubSwimmers,7,0),"")</f>
        <v/>
      </c>
      <c r="L131" t="str">
        <f t="array" aca="1" ref="L131" ca="1">IFERROR(INDEX(Lane1_BlanksRange,SMALL((IF(LEN(Lane1_BlanksRange),ROW(INDIRECT("1:"&amp;ROWS(Lane1_BlanksRange))))),ROW(D130)),1),"")</f>
        <v/>
      </c>
    </row>
    <row r="132" spans="1:12">
      <c r="A132" s="136">
        <f t="shared" si="655"/>
        <v>131</v>
      </c>
      <c r="B132" s="136" t="str">
        <f t="shared" ca="1" si="648"/>
        <v>131:Hemel</v>
      </c>
      <c r="C132" s="136" t="str">
        <f t="shared" ca="1" si="649"/>
        <v/>
      </c>
      <c r="D132" s="136" t="str">
        <f t="shared" ca="1" si="656"/>
        <v/>
      </c>
      <c r="E132" s="156" t="str">
        <f t="shared" ref="E132" ca="1" si="662">IFERROR(VLOOKUP($B132,HSLClubSwimmers,3,0),"")</f>
        <v/>
      </c>
      <c r="F132" s="157" t="str">
        <f t="shared" ref="F132" ca="1" si="663">IFERROR(VLOOKUP($B132,HSLClubSwimmers,4,0),"")</f>
        <v/>
      </c>
      <c r="G132" s="158" t="str">
        <f t="shared" ref="G132" ca="1" si="664">IFERROR(VLOOKUP($B132,HSLClubSwimmers,5,0),"")</f>
        <v/>
      </c>
      <c r="H132" s="158" t="str">
        <f t="shared" ref="H132" ca="1" si="665">IFERROR(VLOOKUP($B132,HSLClubSwimmers,6,0),"")</f>
        <v/>
      </c>
      <c r="I132" s="136" t="str">
        <f t="shared" ref="I132" ca="1" si="666">IFERROR(VLOOKUP($B132,HSLClubSwimmers,7,0),"")</f>
        <v/>
      </c>
      <c r="L132" t="str">
        <f t="array" aca="1" ref="L132" ca="1">IFERROR(INDEX(Lane1_BlanksRange,SMALL((IF(LEN(Lane1_BlanksRange),ROW(INDIRECT("1:"&amp;ROWS(Lane1_BlanksRange))))),ROW(D131)),1),"")</f>
        <v/>
      </c>
    </row>
    <row r="133" spans="1:12">
      <c r="A133" s="136">
        <f t="shared" si="655"/>
        <v>132</v>
      </c>
      <c r="B133" s="136" t="str">
        <f t="shared" ca="1" si="648"/>
        <v>132:Hemel</v>
      </c>
      <c r="C133" s="136" t="str">
        <f t="shared" ca="1" si="649"/>
        <v/>
      </c>
      <c r="D133" s="136" t="str">
        <f t="shared" ca="1" si="656"/>
        <v/>
      </c>
      <c r="E133" s="156" t="str">
        <f t="shared" ref="E133" ca="1" si="667">IFERROR(VLOOKUP($B133,HSLClubSwimmers,3,0),"")</f>
        <v/>
      </c>
      <c r="F133" s="157" t="str">
        <f t="shared" ref="F133" ca="1" si="668">IFERROR(VLOOKUP($B133,HSLClubSwimmers,4,0),"")</f>
        <v/>
      </c>
      <c r="G133" s="158" t="str">
        <f t="shared" ref="G133" ca="1" si="669">IFERROR(VLOOKUP($B133,HSLClubSwimmers,5,0),"")</f>
        <v/>
      </c>
      <c r="H133" s="158" t="str">
        <f t="shared" ref="H133" ca="1" si="670">IFERROR(VLOOKUP($B133,HSLClubSwimmers,6,0),"")</f>
        <v/>
      </c>
      <c r="I133" s="136" t="str">
        <f t="shared" ref="I133" ca="1" si="671">IFERROR(VLOOKUP($B133,HSLClubSwimmers,7,0),"")</f>
        <v/>
      </c>
      <c r="L133" t="str">
        <f t="array" aca="1" ref="L133" ca="1">IFERROR(INDEX(Lane1_BlanksRange,SMALL((IF(LEN(Lane1_BlanksRange),ROW(INDIRECT("1:"&amp;ROWS(Lane1_BlanksRange))))),ROW(D132)),1),"")</f>
        <v/>
      </c>
    </row>
    <row r="134" spans="1:12">
      <c r="A134" s="136">
        <f t="shared" si="655"/>
        <v>133</v>
      </c>
      <c r="B134" s="136" t="str">
        <f t="shared" ca="1" si="648"/>
        <v>133:Hemel</v>
      </c>
      <c r="C134" s="136" t="str">
        <f t="shared" ca="1" si="649"/>
        <v/>
      </c>
      <c r="D134" s="136" t="str">
        <f t="shared" ca="1" si="656"/>
        <v/>
      </c>
      <c r="E134" s="156" t="str">
        <f t="shared" ref="E134" ca="1" si="672">IFERROR(VLOOKUP($B134,HSLClubSwimmers,3,0),"")</f>
        <v/>
      </c>
      <c r="F134" s="157" t="str">
        <f t="shared" ref="F134" ca="1" si="673">IFERROR(VLOOKUP($B134,HSLClubSwimmers,4,0),"")</f>
        <v/>
      </c>
      <c r="G134" s="158" t="str">
        <f t="shared" ref="G134" ca="1" si="674">IFERROR(VLOOKUP($B134,HSLClubSwimmers,5,0),"")</f>
        <v/>
      </c>
      <c r="H134" s="158" t="str">
        <f t="shared" ref="H134" ca="1" si="675">IFERROR(VLOOKUP($B134,HSLClubSwimmers,6,0),"")</f>
        <v/>
      </c>
      <c r="I134" s="136" t="str">
        <f t="shared" ref="I134" ca="1" si="676">IFERROR(VLOOKUP($B134,HSLClubSwimmers,7,0),"")</f>
        <v/>
      </c>
      <c r="L134" t="str">
        <f t="array" aca="1" ref="L134" ca="1">IFERROR(INDEX(Lane1_BlanksRange,SMALL((IF(LEN(Lane1_BlanksRange),ROW(INDIRECT("1:"&amp;ROWS(Lane1_BlanksRange))))),ROW(D133)),1),"")</f>
        <v/>
      </c>
    </row>
    <row r="135" spans="1:12">
      <c r="A135" s="136">
        <f t="shared" si="655"/>
        <v>134</v>
      </c>
      <c r="B135" s="136" t="str">
        <f t="shared" ca="1" si="648"/>
        <v>134:Hemel</v>
      </c>
      <c r="C135" s="136" t="str">
        <f t="shared" ca="1" si="649"/>
        <v/>
      </c>
      <c r="D135" s="136" t="str">
        <f t="shared" ca="1" si="656"/>
        <v/>
      </c>
      <c r="E135" s="156" t="str">
        <f t="shared" ref="E135" ca="1" si="677">IFERROR(VLOOKUP($B135,HSLClubSwimmers,3,0),"")</f>
        <v/>
      </c>
      <c r="F135" s="157" t="str">
        <f t="shared" ref="F135" ca="1" si="678">IFERROR(VLOOKUP($B135,HSLClubSwimmers,4,0),"")</f>
        <v/>
      </c>
      <c r="G135" s="158" t="str">
        <f t="shared" ref="G135" ca="1" si="679">IFERROR(VLOOKUP($B135,HSLClubSwimmers,5,0),"")</f>
        <v/>
      </c>
      <c r="H135" s="158" t="str">
        <f t="shared" ref="H135" ca="1" si="680">IFERROR(VLOOKUP($B135,HSLClubSwimmers,6,0),"")</f>
        <v/>
      </c>
      <c r="I135" s="136" t="str">
        <f t="shared" ref="I135" ca="1" si="681">IFERROR(VLOOKUP($B135,HSLClubSwimmers,7,0),"")</f>
        <v/>
      </c>
      <c r="L135" t="str">
        <f t="array" aca="1" ref="L135" ca="1">IFERROR(INDEX(Lane1_BlanksRange,SMALL((IF(LEN(Lane1_BlanksRange),ROW(INDIRECT("1:"&amp;ROWS(Lane1_BlanksRange))))),ROW(D134)),1),"")</f>
        <v/>
      </c>
    </row>
    <row r="136" spans="1:12">
      <c r="A136" s="136">
        <f t="shared" si="655"/>
        <v>135</v>
      </c>
      <c r="B136" s="136" t="str">
        <f t="shared" ca="1" si="648"/>
        <v>135:Hemel</v>
      </c>
      <c r="C136" s="136" t="str">
        <f t="shared" ca="1" si="649"/>
        <v/>
      </c>
      <c r="D136" s="136" t="str">
        <f t="shared" ca="1" si="656"/>
        <v/>
      </c>
      <c r="E136" s="156" t="str">
        <f t="shared" ref="E136" ca="1" si="682">IFERROR(VLOOKUP($B136,HSLClubSwimmers,3,0),"")</f>
        <v/>
      </c>
      <c r="F136" s="157" t="str">
        <f t="shared" ref="F136" ca="1" si="683">IFERROR(VLOOKUP($B136,HSLClubSwimmers,4,0),"")</f>
        <v/>
      </c>
      <c r="G136" s="158" t="str">
        <f t="shared" ref="G136" ca="1" si="684">IFERROR(VLOOKUP($B136,HSLClubSwimmers,5,0),"")</f>
        <v/>
      </c>
      <c r="H136" s="158" t="str">
        <f t="shared" ref="H136" ca="1" si="685">IFERROR(VLOOKUP($B136,HSLClubSwimmers,6,0),"")</f>
        <v/>
      </c>
      <c r="I136" s="136" t="str">
        <f t="shared" ref="I136" ca="1" si="686">IFERROR(VLOOKUP($B136,HSLClubSwimmers,7,0),"")</f>
        <v/>
      </c>
      <c r="L136" t="str">
        <f t="array" aca="1" ref="L136" ca="1">IFERROR(INDEX(Lane1_BlanksRange,SMALL((IF(LEN(Lane1_BlanksRange),ROW(INDIRECT("1:"&amp;ROWS(Lane1_BlanksRange))))),ROW(D135)),1),"")</f>
        <v/>
      </c>
    </row>
    <row r="137" spans="1:12">
      <c r="A137" s="136">
        <f t="shared" si="655"/>
        <v>136</v>
      </c>
      <c r="B137" s="136" t="str">
        <f t="shared" ca="1" si="648"/>
        <v>136:Hemel</v>
      </c>
      <c r="C137" s="136" t="str">
        <f t="shared" ca="1" si="649"/>
        <v/>
      </c>
      <c r="D137" s="136" t="str">
        <f t="shared" ca="1" si="656"/>
        <v/>
      </c>
      <c r="E137" s="156" t="str">
        <f t="shared" ref="E137" ca="1" si="687">IFERROR(VLOOKUP($B137,HSLClubSwimmers,3,0),"")</f>
        <v/>
      </c>
      <c r="F137" s="157" t="str">
        <f t="shared" ref="F137" ca="1" si="688">IFERROR(VLOOKUP($B137,HSLClubSwimmers,4,0),"")</f>
        <v/>
      </c>
      <c r="G137" s="158" t="str">
        <f t="shared" ref="G137" ca="1" si="689">IFERROR(VLOOKUP($B137,HSLClubSwimmers,5,0),"")</f>
        <v/>
      </c>
      <c r="H137" s="158" t="str">
        <f t="shared" ref="H137" ca="1" si="690">IFERROR(VLOOKUP($B137,HSLClubSwimmers,6,0),"")</f>
        <v/>
      </c>
      <c r="I137" s="136" t="str">
        <f t="shared" ref="I137" ca="1" si="691">IFERROR(VLOOKUP($B137,HSLClubSwimmers,7,0),"")</f>
        <v/>
      </c>
      <c r="L137" t="str">
        <f t="array" aca="1" ref="L137" ca="1">IFERROR(INDEX(Lane1_BlanksRange,SMALL((IF(LEN(Lane1_BlanksRange),ROW(INDIRECT("1:"&amp;ROWS(Lane1_BlanksRange))))),ROW(D136)),1),"")</f>
        <v/>
      </c>
    </row>
    <row r="138" spans="1:12">
      <c r="A138" s="136">
        <f t="shared" si="655"/>
        <v>137</v>
      </c>
      <c r="B138" s="136" t="str">
        <f t="shared" ca="1" si="648"/>
        <v>137:Hemel</v>
      </c>
      <c r="C138" s="136" t="str">
        <f t="shared" ca="1" si="649"/>
        <v/>
      </c>
      <c r="D138" s="136" t="str">
        <f t="shared" ca="1" si="656"/>
        <v/>
      </c>
      <c r="E138" s="156" t="str">
        <f t="shared" ref="E138" ca="1" si="692">IFERROR(VLOOKUP($B138,HSLClubSwimmers,3,0),"")</f>
        <v/>
      </c>
      <c r="F138" s="157" t="str">
        <f t="shared" ref="F138" ca="1" si="693">IFERROR(VLOOKUP($B138,HSLClubSwimmers,4,0),"")</f>
        <v/>
      </c>
      <c r="G138" s="158" t="str">
        <f t="shared" ref="G138" ca="1" si="694">IFERROR(VLOOKUP($B138,HSLClubSwimmers,5,0),"")</f>
        <v/>
      </c>
      <c r="H138" s="158" t="str">
        <f t="shared" ref="H138" ca="1" si="695">IFERROR(VLOOKUP($B138,HSLClubSwimmers,6,0),"")</f>
        <v/>
      </c>
      <c r="I138" s="136" t="str">
        <f t="shared" ref="I138" ca="1" si="696">IFERROR(VLOOKUP($B138,HSLClubSwimmers,7,0),"")</f>
        <v/>
      </c>
      <c r="L138" t="str">
        <f t="array" aca="1" ref="L138" ca="1">IFERROR(INDEX(Lane1_BlanksRange,SMALL((IF(LEN(Lane1_BlanksRange),ROW(INDIRECT("1:"&amp;ROWS(Lane1_BlanksRange))))),ROW(D137)),1),"")</f>
        <v/>
      </c>
    </row>
    <row r="139" spans="1:12">
      <c r="A139" s="136">
        <f t="shared" si="655"/>
        <v>138</v>
      </c>
      <c r="B139" s="136" t="str">
        <f t="shared" ca="1" si="648"/>
        <v>138:Hemel</v>
      </c>
      <c r="C139" s="136" t="str">
        <f t="shared" ca="1" si="649"/>
        <v/>
      </c>
      <c r="D139" s="136" t="str">
        <f t="shared" ca="1" si="656"/>
        <v/>
      </c>
      <c r="E139" s="156" t="str">
        <f t="shared" ref="E139" ca="1" si="697">IFERROR(VLOOKUP($B139,HSLClubSwimmers,3,0),"")</f>
        <v/>
      </c>
      <c r="F139" s="157" t="str">
        <f t="shared" ref="F139" ca="1" si="698">IFERROR(VLOOKUP($B139,HSLClubSwimmers,4,0),"")</f>
        <v/>
      </c>
      <c r="G139" s="158" t="str">
        <f t="shared" ref="G139" ca="1" si="699">IFERROR(VLOOKUP($B139,HSLClubSwimmers,5,0),"")</f>
        <v/>
      </c>
      <c r="H139" s="158" t="str">
        <f t="shared" ref="H139" ca="1" si="700">IFERROR(VLOOKUP($B139,HSLClubSwimmers,6,0),"")</f>
        <v/>
      </c>
      <c r="I139" s="136" t="str">
        <f t="shared" ref="I139" ca="1" si="701">IFERROR(VLOOKUP($B139,HSLClubSwimmers,7,0),"")</f>
        <v/>
      </c>
      <c r="L139" t="str">
        <f t="array" aca="1" ref="L139" ca="1">IFERROR(INDEX(Lane1_BlanksRange,SMALL((IF(LEN(Lane1_BlanksRange),ROW(INDIRECT("1:"&amp;ROWS(Lane1_BlanksRange))))),ROW(D138)),1),"")</f>
        <v/>
      </c>
    </row>
    <row r="140" spans="1:12">
      <c r="A140" s="136">
        <f t="shared" si="655"/>
        <v>139</v>
      </c>
      <c r="B140" s="136" t="str">
        <f t="shared" ca="1" si="648"/>
        <v>139:Hemel</v>
      </c>
      <c r="C140" s="136" t="str">
        <f t="shared" ca="1" si="649"/>
        <v/>
      </c>
      <c r="D140" s="136" t="str">
        <f t="shared" ca="1" si="656"/>
        <v/>
      </c>
      <c r="E140" s="156" t="str">
        <f t="shared" ref="E140" ca="1" si="702">IFERROR(VLOOKUP($B140,HSLClubSwimmers,3,0),"")</f>
        <v/>
      </c>
      <c r="F140" s="157" t="str">
        <f t="shared" ref="F140" ca="1" si="703">IFERROR(VLOOKUP($B140,HSLClubSwimmers,4,0),"")</f>
        <v/>
      </c>
      <c r="G140" s="158" t="str">
        <f t="shared" ref="G140" ca="1" si="704">IFERROR(VLOOKUP($B140,HSLClubSwimmers,5,0),"")</f>
        <v/>
      </c>
      <c r="H140" s="158" t="str">
        <f t="shared" ref="H140" ca="1" si="705">IFERROR(VLOOKUP($B140,HSLClubSwimmers,6,0),"")</f>
        <v/>
      </c>
      <c r="I140" s="136" t="str">
        <f t="shared" ref="I140" ca="1" si="706">IFERROR(VLOOKUP($B140,HSLClubSwimmers,7,0),"")</f>
        <v/>
      </c>
      <c r="L140" t="str">
        <f t="array" aca="1" ref="L140" ca="1">IFERROR(INDEX(Lane1_BlanksRange,SMALL((IF(LEN(Lane1_BlanksRange),ROW(INDIRECT("1:"&amp;ROWS(Lane1_BlanksRange))))),ROW(D139)),1),"")</f>
        <v/>
      </c>
    </row>
    <row r="141" spans="1:12">
      <c r="A141" s="136">
        <f t="shared" si="655"/>
        <v>140</v>
      </c>
      <c r="B141" s="136" t="str">
        <f t="shared" ca="1" si="648"/>
        <v>140:Hemel</v>
      </c>
      <c r="C141" s="136" t="str">
        <f t="shared" ca="1" si="649"/>
        <v/>
      </c>
      <c r="D141" s="136" t="str">
        <f t="shared" ca="1" si="656"/>
        <v/>
      </c>
      <c r="E141" s="156" t="str">
        <f t="shared" ref="E141" ca="1" si="707">IFERROR(VLOOKUP($B141,HSLClubSwimmers,3,0),"")</f>
        <v/>
      </c>
      <c r="F141" s="157" t="str">
        <f t="shared" ref="F141" ca="1" si="708">IFERROR(VLOOKUP($B141,HSLClubSwimmers,4,0),"")</f>
        <v/>
      </c>
      <c r="G141" s="158" t="str">
        <f t="shared" ref="G141" ca="1" si="709">IFERROR(VLOOKUP($B141,HSLClubSwimmers,5,0),"")</f>
        <v/>
      </c>
      <c r="H141" s="158" t="str">
        <f t="shared" ref="H141" ca="1" si="710">IFERROR(VLOOKUP($B141,HSLClubSwimmers,6,0),"")</f>
        <v/>
      </c>
      <c r="I141" s="136" t="str">
        <f t="shared" ref="I141" ca="1" si="711">IFERROR(VLOOKUP($B141,HSLClubSwimmers,7,0),"")</f>
        <v/>
      </c>
      <c r="L141" t="str">
        <f t="array" aca="1" ref="L141" ca="1">IFERROR(INDEX(Lane1_BlanksRange,SMALL((IF(LEN(Lane1_BlanksRange),ROW(INDIRECT("1:"&amp;ROWS(Lane1_BlanksRange))))),ROW(D140)),1),"")</f>
        <v/>
      </c>
    </row>
    <row r="142" spans="1:12">
      <c r="A142" s="136">
        <f t="shared" si="655"/>
        <v>141</v>
      </c>
      <c r="B142" s="136" t="str">
        <f t="shared" ca="1" si="648"/>
        <v>141:Hemel</v>
      </c>
      <c r="C142" s="136" t="str">
        <f t="shared" ca="1" si="649"/>
        <v/>
      </c>
      <c r="D142" s="136" t="str">
        <f t="shared" ca="1" si="656"/>
        <v/>
      </c>
      <c r="E142" s="156" t="str">
        <f t="shared" ref="E142" ca="1" si="712">IFERROR(VLOOKUP($B142,HSLClubSwimmers,3,0),"")</f>
        <v/>
      </c>
      <c r="F142" s="157" t="str">
        <f t="shared" ref="F142" ca="1" si="713">IFERROR(VLOOKUP($B142,HSLClubSwimmers,4,0),"")</f>
        <v/>
      </c>
      <c r="G142" s="158" t="str">
        <f t="shared" ref="G142" ca="1" si="714">IFERROR(VLOOKUP($B142,HSLClubSwimmers,5,0),"")</f>
        <v/>
      </c>
      <c r="H142" s="158" t="str">
        <f t="shared" ref="H142" ca="1" si="715">IFERROR(VLOOKUP($B142,HSLClubSwimmers,6,0),"")</f>
        <v/>
      </c>
      <c r="I142" s="136" t="str">
        <f t="shared" ref="I142" ca="1" si="716">IFERROR(VLOOKUP($B142,HSLClubSwimmers,7,0),"")</f>
        <v/>
      </c>
      <c r="L142" t="str">
        <f t="array" aca="1" ref="L142" ca="1">IFERROR(INDEX(Lane1_BlanksRange,SMALL((IF(LEN(Lane1_BlanksRange),ROW(INDIRECT("1:"&amp;ROWS(Lane1_BlanksRange))))),ROW(D141)),1),"")</f>
        <v/>
      </c>
    </row>
    <row r="143" spans="1:12">
      <c r="A143" s="136">
        <f t="shared" si="655"/>
        <v>142</v>
      </c>
      <c r="B143" s="136" t="str">
        <f t="shared" ca="1" si="648"/>
        <v>142:Hemel</v>
      </c>
      <c r="C143" s="136" t="str">
        <f t="shared" ca="1" si="649"/>
        <v/>
      </c>
      <c r="D143" s="136" t="str">
        <f t="shared" ca="1" si="656"/>
        <v/>
      </c>
      <c r="E143" s="156" t="str">
        <f t="shared" ref="E143" ca="1" si="717">IFERROR(VLOOKUP($B143,HSLClubSwimmers,3,0),"")</f>
        <v/>
      </c>
      <c r="F143" s="157" t="str">
        <f t="shared" ref="F143" ca="1" si="718">IFERROR(VLOOKUP($B143,HSLClubSwimmers,4,0),"")</f>
        <v/>
      </c>
      <c r="G143" s="158" t="str">
        <f t="shared" ref="G143" ca="1" si="719">IFERROR(VLOOKUP($B143,HSLClubSwimmers,5,0),"")</f>
        <v/>
      </c>
      <c r="H143" s="158" t="str">
        <f t="shared" ref="H143" ca="1" si="720">IFERROR(VLOOKUP($B143,HSLClubSwimmers,6,0),"")</f>
        <v/>
      </c>
      <c r="I143" s="136" t="str">
        <f t="shared" ref="I143" ca="1" si="721">IFERROR(VLOOKUP($B143,HSLClubSwimmers,7,0),"")</f>
        <v/>
      </c>
      <c r="L143" t="str">
        <f t="array" aca="1" ref="L143" ca="1">IFERROR(INDEX(Lane1_BlanksRange,SMALL((IF(LEN(Lane1_BlanksRange),ROW(INDIRECT("1:"&amp;ROWS(Lane1_BlanksRange))))),ROW(D142)),1),"")</f>
        <v/>
      </c>
    </row>
    <row r="144" spans="1:12">
      <c r="A144" s="136">
        <f t="shared" si="655"/>
        <v>143</v>
      </c>
      <c r="B144" s="136" t="str">
        <f t="shared" ca="1" si="648"/>
        <v>143:Hemel</v>
      </c>
      <c r="C144" s="136" t="str">
        <f t="shared" ca="1" si="649"/>
        <v/>
      </c>
      <c r="D144" s="136" t="str">
        <f t="shared" ca="1" si="656"/>
        <v/>
      </c>
      <c r="E144" s="156" t="str">
        <f t="shared" ref="E144" ca="1" si="722">IFERROR(VLOOKUP($B144,HSLClubSwimmers,3,0),"")</f>
        <v/>
      </c>
      <c r="F144" s="157" t="str">
        <f t="shared" ref="F144" ca="1" si="723">IFERROR(VLOOKUP($B144,HSLClubSwimmers,4,0),"")</f>
        <v/>
      </c>
      <c r="G144" s="158" t="str">
        <f t="shared" ref="G144" ca="1" si="724">IFERROR(VLOOKUP($B144,HSLClubSwimmers,5,0),"")</f>
        <v/>
      </c>
      <c r="H144" s="158" t="str">
        <f t="shared" ref="H144" ca="1" si="725">IFERROR(VLOOKUP($B144,HSLClubSwimmers,6,0),"")</f>
        <v/>
      </c>
      <c r="I144" s="136" t="str">
        <f t="shared" ref="I144" ca="1" si="726">IFERROR(VLOOKUP($B144,HSLClubSwimmers,7,0),"")</f>
        <v/>
      </c>
      <c r="L144" t="str">
        <f t="array" aca="1" ref="L144" ca="1">IFERROR(INDEX(Lane1_BlanksRange,SMALL((IF(LEN(Lane1_BlanksRange),ROW(INDIRECT("1:"&amp;ROWS(Lane1_BlanksRange))))),ROW(D143)),1),"")</f>
        <v/>
      </c>
    </row>
    <row r="145" spans="1:12">
      <c r="A145" s="136">
        <f t="shared" si="655"/>
        <v>144</v>
      </c>
      <c r="B145" s="136" t="str">
        <f t="shared" ca="1" si="648"/>
        <v>144:Hemel</v>
      </c>
      <c r="C145" s="136" t="str">
        <f t="shared" ca="1" si="649"/>
        <v/>
      </c>
      <c r="D145" s="136" t="str">
        <f t="shared" ca="1" si="656"/>
        <v/>
      </c>
      <c r="E145" s="156" t="str">
        <f t="shared" ref="E145" ca="1" si="727">IFERROR(VLOOKUP($B145,HSLClubSwimmers,3,0),"")</f>
        <v/>
      </c>
      <c r="F145" s="157" t="str">
        <f t="shared" ref="F145" ca="1" si="728">IFERROR(VLOOKUP($B145,HSLClubSwimmers,4,0),"")</f>
        <v/>
      </c>
      <c r="G145" s="158" t="str">
        <f t="shared" ref="G145" ca="1" si="729">IFERROR(VLOOKUP($B145,HSLClubSwimmers,5,0),"")</f>
        <v/>
      </c>
      <c r="H145" s="158" t="str">
        <f t="shared" ref="H145" ca="1" si="730">IFERROR(VLOOKUP($B145,HSLClubSwimmers,6,0),"")</f>
        <v/>
      </c>
      <c r="I145" s="136" t="str">
        <f t="shared" ref="I145" ca="1" si="731">IFERROR(VLOOKUP($B145,HSLClubSwimmers,7,0),"")</f>
        <v/>
      </c>
      <c r="L145" t="str">
        <f t="array" aca="1" ref="L145" ca="1">IFERROR(INDEX(Lane1_BlanksRange,SMALL((IF(LEN(Lane1_BlanksRange),ROW(INDIRECT("1:"&amp;ROWS(Lane1_BlanksRange))))),ROW(D144)),1),"")</f>
        <v/>
      </c>
    </row>
    <row r="146" spans="1:12">
      <c r="A146" s="136">
        <f t="shared" si="655"/>
        <v>145</v>
      </c>
      <c r="B146" s="136" t="str">
        <f t="shared" ca="1" si="648"/>
        <v>145:Hemel</v>
      </c>
      <c r="C146" s="136" t="str">
        <f t="shared" ca="1" si="649"/>
        <v/>
      </c>
      <c r="D146" s="136" t="str">
        <f t="shared" ca="1" si="656"/>
        <v/>
      </c>
      <c r="E146" s="156" t="str">
        <f t="shared" ref="E146" ca="1" si="732">IFERROR(VLOOKUP($B146,HSLClubSwimmers,3,0),"")</f>
        <v/>
      </c>
      <c r="F146" s="157" t="str">
        <f t="shared" ref="F146" ca="1" si="733">IFERROR(VLOOKUP($B146,HSLClubSwimmers,4,0),"")</f>
        <v/>
      </c>
      <c r="G146" s="158" t="str">
        <f t="shared" ref="G146" ca="1" si="734">IFERROR(VLOOKUP($B146,HSLClubSwimmers,5,0),"")</f>
        <v/>
      </c>
      <c r="H146" s="158" t="str">
        <f t="shared" ref="H146" ca="1" si="735">IFERROR(VLOOKUP($B146,HSLClubSwimmers,6,0),"")</f>
        <v/>
      </c>
      <c r="I146" s="136" t="str">
        <f t="shared" ref="I146" ca="1" si="736">IFERROR(VLOOKUP($B146,HSLClubSwimmers,7,0),"")</f>
        <v/>
      </c>
      <c r="L146" t="str">
        <f t="array" aca="1" ref="L146" ca="1">IFERROR(INDEX(Lane1_BlanksRange,SMALL((IF(LEN(Lane1_BlanksRange),ROW(INDIRECT("1:"&amp;ROWS(Lane1_BlanksRange))))),ROW(D145)),1),"")</f>
        <v/>
      </c>
    </row>
    <row r="147" spans="1:12">
      <c r="A147" s="136">
        <f t="shared" si="655"/>
        <v>146</v>
      </c>
      <c r="B147" s="136" t="str">
        <f t="shared" ca="1" si="648"/>
        <v>146:Hemel</v>
      </c>
      <c r="C147" s="136" t="str">
        <f t="shared" ca="1" si="649"/>
        <v/>
      </c>
      <c r="D147" s="136" t="str">
        <f t="shared" ca="1" si="656"/>
        <v/>
      </c>
      <c r="E147" s="156" t="str">
        <f t="shared" ref="E147" ca="1" si="737">IFERROR(VLOOKUP($B147,HSLClubSwimmers,3,0),"")</f>
        <v/>
      </c>
      <c r="F147" s="157" t="str">
        <f t="shared" ref="F147" ca="1" si="738">IFERROR(VLOOKUP($B147,HSLClubSwimmers,4,0),"")</f>
        <v/>
      </c>
      <c r="G147" s="158" t="str">
        <f t="shared" ref="G147" ca="1" si="739">IFERROR(VLOOKUP($B147,HSLClubSwimmers,5,0),"")</f>
        <v/>
      </c>
      <c r="H147" s="158" t="str">
        <f t="shared" ref="H147" ca="1" si="740">IFERROR(VLOOKUP($B147,HSLClubSwimmers,6,0),"")</f>
        <v/>
      </c>
      <c r="I147" s="136" t="str">
        <f t="shared" ref="I147" ca="1" si="741">IFERROR(VLOOKUP($B147,HSLClubSwimmers,7,0),"")</f>
        <v/>
      </c>
      <c r="L147" t="str">
        <f t="array" aca="1" ref="L147" ca="1">IFERROR(INDEX(Lane1_BlanksRange,SMALL((IF(LEN(Lane1_BlanksRange),ROW(INDIRECT("1:"&amp;ROWS(Lane1_BlanksRange))))),ROW(D146)),1),"")</f>
        <v/>
      </c>
    </row>
    <row r="148" spans="1:12">
      <c r="A148" s="136">
        <f t="shared" si="655"/>
        <v>147</v>
      </c>
      <c r="B148" s="136" t="str">
        <f t="shared" ca="1" si="648"/>
        <v>147:Hemel</v>
      </c>
      <c r="C148" s="136" t="str">
        <f t="shared" ca="1" si="649"/>
        <v/>
      </c>
      <c r="D148" s="136" t="str">
        <f t="shared" ca="1" si="656"/>
        <v/>
      </c>
      <c r="E148" s="156" t="str">
        <f t="shared" ref="E148" ca="1" si="742">IFERROR(VLOOKUP($B148,HSLClubSwimmers,3,0),"")</f>
        <v/>
      </c>
      <c r="F148" s="157" t="str">
        <f t="shared" ref="F148" ca="1" si="743">IFERROR(VLOOKUP($B148,HSLClubSwimmers,4,0),"")</f>
        <v/>
      </c>
      <c r="G148" s="158" t="str">
        <f t="shared" ref="G148" ca="1" si="744">IFERROR(VLOOKUP($B148,HSLClubSwimmers,5,0),"")</f>
        <v/>
      </c>
      <c r="H148" s="158" t="str">
        <f t="shared" ref="H148" ca="1" si="745">IFERROR(VLOOKUP($B148,HSLClubSwimmers,6,0),"")</f>
        <v/>
      </c>
      <c r="I148" s="136" t="str">
        <f t="shared" ref="I148" ca="1" si="746">IFERROR(VLOOKUP($B148,HSLClubSwimmers,7,0),"")</f>
        <v/>
      </c>
      <c r="L148" t="str">
        <f t="array" aca="1" ref="L148" ca="1">IFERROR(INDEX(Lane1_BlanksRange,SMALL((IF(LEN(Lane1_BlanksRange),ROW(INDIRECT("1:"&amp;ROWS(Lane1_BlanksRange))))),ROW(D147)),1),"")</f>
        <v/>
      </c>
    </row>
    <row r="149" spans="1:12">
      <c r="A149" s="136">
        <f t="shared" si="655"/>
        <v>148</v>
      </c>
      <c r="B149" s="136" t="str">
        <f t="shared" ca="1" si="648"/>
        <v>148:Hemel</v>
      </c>
      <c r="C149" s="136" t="str">
        <f t="shared" ca="1" si="649"/>
        <v/>
      </c>
      <c r="D149" s="136" t="str">
        <f t="shared" ca="1" si="656"/>
        <v/>
      </c>
      <c r="E149" s="156" t="str">
        <f t="shared" ref="E149" ca="1" si="747">IFERROR(VLOOKUP($B149,HSLClubSwimmers,3,0),"")</f>
        <v/>
      </c>
      <c r="F149" s="157" t="str">
        <f t="shared" ref="F149" ca="1" si="748">IFERROR(VLOOKUP($B149,HSLClubSwimmers,4,0),"")</f>
        <v/>
      </c>
      <c r="G149" s="158" t="str">
        <f t="shared" ref="G149" ca="1" si="749">IFERROR(VLOOKUP($B149,HSLClubSwimmers,5,0),"")</f>
        <v/>
      </c>
      <c r="H149" s="158" t="str">
        <f t="shared" ref="H149" ca="1" si="750">IFERROR(VLOOKUP($B149,HSLClubSwimmers,6,0),"")</f>
        <v/>
      </c>
      <c r="I149" s="136" t="str">
        <f t="shared" ref="I149" ca="1" si="751">IFERROR(VLOOKUP($B149,HSLClubSwimmers,7,0),"")</f>
        <v/>
      </c>
      <c r="L149" t="str">
        <f t="array" aca="1" ref="L149" ca="1">IFERROR(INDEX(Lane1_BlanksRange,SMALL((IF(LEN(Lane1_BlanksRange),ROW(INDIRECT("1:"&amp;ROWS(Lane1_BlanksRange))))),ROW(D148)),1),"")</f>
        <v/>
      </c>
    </row>
    <row r="150" spans="1:12">
      <c r="A150" s="136">
        <f t="shared" si="655"/>
        <v>149</v>
      </c>
      <c r="B150" s="136" t="str">
        <f t="shared" ca="1" si="648"/>
        <v>149:Hemel</v>
      </c>
      <c r="C150" s="136" t="str">
        <f t="shared" ca="1" si="649"/>
        <v/>
      </c>
      <c r="D150" s="136" t="str">
        <f t="shared" ca="1" si="656"/>
        <v/>
      </c>
      <c r="E150" s="156" t="str">
        <f t="shared" ref="E150" ca="1" si="752">IFERROR(VLOOKUP($B150,HSLClubSwimmers,3,0),"")</f>
        <v/>
      </c>
      <c r="F150" s="157" t="str">
        <f t="shared" ref="F150" ca="1" si="753">IFERROR(VLOOKUP($B150,HSLClubSwimmers,4,0),"")</f>
        <v/>
      </c>
      <c r="G150" s="158" t="str">
        <f t="shared" ref="G150" ca="1" si="754">IFERROR(VLOOKUP($B150,HSLClubSwimmers,5,0),"")</f>
        <v/>
      </c>
      <c r="H150" s="158" t="str">
        <f t="shared" ref="H150" ca="1" si="755">IFERROR(VLOOKUP($B150,HSLClubSwimmers,6,0),"")</f>
        <v/>
      </c>
      <c r="I150" s="136" t="str">
        <f t="shared" ref="I150" ca="1" si="756">IFERROR(VLOOKUP($B150,HSLClubSwimmers,7,0),"")</f>
        <v/>
      </c>
      <c r="L150" t="str">
        <f t="array" aca="1" ref="L150" ca="1">IFERROR(INDEX(Lane1_BlanksRange,SMALL((IF(LEN(Lane1_BlanksRange),ROW(INDIRECT("1:"&amp;ROWS(Lane1_BlanksRange))))),ROW(D149)),1),"")</f>
        <v/>
      </c>
    </row>
    <row r="151" spans="1:12">
      <c r="A151" s="136">
        <f t="shared" si="655"/>
        <v>150</v>
      </c>
      <c r="B151" s="136" t="str">
        <f t="shared" ca="1" si="648"/>
        <v>150:Hemel</v>
      </c>
      <c r="C151" s="136" t="str">
        <f t="shared" ca="1" si="649"/>
        <v/>
      </c>
      <c r="D151" s="136" t="str">
        <f t="shared" ca="1" si="656"/>
        <v/>
      </c>
      <c r="E151" s="156" t="str">
        <f t="shared" ref="E151" ca="1" si="757">IFERROR(VLOOKUP($B151,HSLClubSwimmers,3,0),"")</f>
        <v/>
      </c>
      <c r="F151" s="157" t="str">
        <f t="shared" ref="F151" ca="1" si="758">IFERROR(VLOOKUP($B151,HSLClubSwimmers,4,0),"")</f>
        <v/>
      </c>
      <c r="G151" s="158" t="str">
        <f t="shared" ref="G151" ca="1" si="759">IFERROR(VLOOKUP($B151,HSLClubSwimmers,5,0),"")</f>
        <v/>
      </c>
      <c r="H151" s="158" t="str">
        <f t="shared" ref="H151" ca="1" si="760">IFERROR(VLOOKUP($B151,HSLClubSwimmers,6,0),"")</f>
        <v/>
      </c>
      <c r="I151" s="136" t="str">
        <f t="shared" ref="I151" ca="1" si="761">IFERROR(VLOOKUP($B151,HSLClubSwimmers,7,0),"")</f>
        <v/>
      </c>
      <c r="L151" t="str">
        <f t="array" aca="1" ref="L151" ca="1">IFERROR(INDEX(Lane1_BlanksRange,SMALL((IF(LEN(Lane1_BlanksRange),ROW(INDIRECT("1:"&amp;ROWS(Lane1_BlanksRange))))),ROW(D150)),1),"")</f>
        <v/>
      </c>
    </row>
    <row r="152" spans="1:12">
      <c r="A152" s="136">
        <f t="shared" si="655"/>
        <v>151</v>
      </c>
      <c r="B152" s="136" t="str">
        <f t="shared" ca="1" si="648"/>
        <v>151:Hemel</v>
      </c>
      <c r="C152" s="136" t="str">
        <f t="shared" ca="1" si="649"/>
        <v/>
      </c>
      <c r="D152" s="136" t="str">
        <f t="shared" ca="1" si="656"/>
        <v/>
      </c>
      <c r="E152" s="156" t="str">
        <f t="shared" ref="E152" ca="1" si="762">IFERROR(VLOOKUP($B152,HSLClubSwimmers,3,0),"")</f>
        <v/>
      </c>
      <c r="F152" s="157" t="str">
        <f t="shared" ref="F152" ca="1" si="763">IFERROR(VLOOKUP($B152,HSLClubSwimmers,4,0),"")</f>
        <v/>
      </c>
      <c r="G152" s="158" t="str">
        <f t="shared" ref="G152" ca="1" si="764">IFERROR(VLOOKUP($B152,HSLClubSwimmers,5,0),"")</f>
        <v/>
      </c>
      <c r="H152" s="158" t="str">
        <f t="shared" ref="H152" ca="1" si="765">IFERROR(VLOOKUP($B152,HSLClubSwimmers,6,0),"")</f>
        <v/>
      </c>
      <c r="I152" s="136" t="str">
        <f t="shared" ref="I152" ca="1" si="766">IFERROR(VLOOKUP($B152,HSLClubSwimmers,7,0),"")</f>
        <v/>
      </c>
      <c r="L152" t="str">
        <f t="array" aca="1" ref="L152" ca="1">IFERROR(INDEX(Lane1_BlanksRange,SMALL((IF(LEN(Lane1_BlanksRange),ROW(INDIRECT("1:"&amp;ROWS(Lane1_BlanksRange))))),ROW(D151)),1),"")</f>
        <v/>
      </c>
    </row>
    <row r="153" spans="1:12">
      <c r="A153" s="136">
        <f t="shared" si="655"/>
        <v>152</v>
      </c>
      <c r="B153" s="136" t="str">
        <f t="shared" ca="1" si="648"/>
        <v>152:Hemel</v>
      </c>
      <c r="C153" s="136" t="str">
        <f t="shared" ca="1" si="649"/>
        <v/>
      </c>
      <c r="D153" s="136" t="str">
        <f t="shared" ca="1" si="656"/>
        <v/>
      </c>
      <c r="E153" s="156" t="str">
        <f t="shared" ref="E153" ca="1" si="767">IFERROR(VLOOKUP($B153,HSLClubSwimmers,3,0),"")</f>
        <v/>
      </c>
      <c r="F153" s="157" t="str">
        <f t="shared" ref="F153" ca="1" si="768">IFERROR(VLOOKUP($B153,HSLClubSwimmers,4,0),"")</f>
        <v/>
      </c>
      <c r="G153" s="158" t="str">
        <f t="shared" ref="G153" ca="1" si="769">IFERROR(VLOOKUP($B153,HSLClubSwimmers,5,0),"")</f>
        <v/>
      </c>
      <c r="H153" s="158" t="str">
        <f t="shared" ref="H153" ca="1" si="770">IFERROR(VLOOKUP($B153,HSLClubSwimmers,6,0),"")</f>
        <v/>
      </c>
      <c r="I153" s="136" t="str">
        <f t="shared" ref="I153" ca="1" si="771">IFERROR(VLOOKUP($B153,HSLClubSwimmers,7,0),"")</f>
        <v/>
      </c>
      <c r="L153" t="str">
        <f t="array" aca="1" ref="L153" ca="1">IFERROR(INDEX(Lane1_BlanksRange,SMALL((IF(LEN(Lane1_BlanksRange),ROW(INDIRECT("1:"&amp;ROWS(Lane1_BlanksRange))))),ROW(D152)),1),"")</f>
        <v/>
      </c>
    </row>
    <row r="154" spans="1:12">
      <c r="A154" s="136">
        <f t="shared" si="655"/>
        <v>153</v>
      </c>
      <c r="B154" s="136" t="str">
        <f t="shared" ca="1" si="648"/>
        <v>153:Hemel</v>
      </c>
      <c r="C154" s="136" t="str">
        <f t="shared" ca="1" si="649"/>
        <v/>
      </c>
      <c r="D154" s="136" t="str">
        <f t="shared" ca="1" si="656"/>
        <v/>
      </c>
      <c r="E154" s="156" t="str">
        <f t="shared" ref="E154" ca="1" si="772">IFERROR(VLOOKUP($B154,HSLClubSwimmers,3,0),"")</f>
        <v/>
      </c>
      <c r="F154" s="157" t="str">
        <f t="shared" ref="F154" ca="1" si="773">IFERROR(VLOOKUP($B154,HSLClubSwimmers,4,0),"")</f>
        <v/>
      </c>
      <c r="G154" s="158" t="str">
        <f t="shared" ref="G154" ca="1" si="774">IFERROR(VLOOKUP($B154,HSLClubSwimmers,5,0),"")</f>
        <v/>
      </c>
      <c r="H154" s="158" t="str">
        <f t="shared" ref="H154" ca="1" si="775">IFERROR(VLOOKUP($B154,HSLClubSwimmers,6,0),"")</f>
        <v/>
      </c>
      <c r="I154" s="136" t="str">
        <f t="shared" ref="I154" ca="1" si="776">IFERROR(VLOOKUP($B154,HSLClubSwimmers,7,0),"")</f>
        <v/>
      </c>
      <c r="L154" t="str">
        <f t="array" aca="1" ref="L154" ca="1">IFERROR(INDEX(Lane1_BlanksRange,SMALL((IF(LEN(Lane1_BlanksRange),ROW(INDIRECT("1:"&amp;ROWS(Lane1_BlanksRange))))),ROW(D153)),1),"")</f>
        <v/>
      </c>
    </row>
    <row r="155" spans="1:12">
      <c r="A155" s="136">
        <f t="shared" si="655"/>
        <v>154</v>
      </c>
      <c r="B155" s="136" t="str">
        <f t="shared" ca="1" si="648"/>
        <v>154:Hemel</v>
      </c>
      <c r="C155" s="136" t="str">
        <f t="shared" ca="1" si="649"/>
        <v/>
      </c>
      <c r="D155" s="136" t="str">
        <f t="shared" ca="1" si="656"/>
        <v/>
      </c>
      <c r="E155" s="156" t="str">
        <f t="shared" ref="E155" ca="1" si="777">IFERROR(VLOOKUP($B155,HSLClubSwimmers,3,0),"")</f>
        <v/>
      </c>
      <c r="F155" s="157" t="str">
        <f t="shared" ref="F155" ca="1" si="778">IFERROR(VLOOKUP($B155,HSLClubSwimmers,4,0),"")</f>
        <v/>
      </c>
      <c r="G155" s="158" t="str">
        <f t="shared" ref="G155" ca="1" si="779">IFERROR(VLOOKUP($B155,HSLClubSwimmers,5,0),"")</f>
        <v/>
      </c>
      <c r="H155" s="158" t="str">
        <f t="shared" ref="H155" ca="1" si="780">IFERROR(VLOOKUP($B155,HSLClubSwimmers,6,0),"")</f>
        <v/>
      </c>
      <c r="I155" s="136" t="str">
        <f t="shared" ref="I155" ca="1" si="781">IFERROR(VLOOKUP($B155,HSLClubSwimmers,7,0),"")</f>
        <v/>
      </c>
      <c r="L155" t="str">
        <f t="array" aca="1" ref="L155" ca="1">IFERROR(INDEX(Lane1_BlanksRange,SMALL((IF(LEN(Lane1_BlanksRange),ROW(INDIRECT("1:"&amp;ROWS(Lane1_BlanksRange))))),ROW(D154)),1),"")</f>
        <v/>
      </c>
    </row>
    <row r="156" spans="1:12">
      <c r="A156" s="136">
        <f t="shared" si="655"/>
        <v>155</v>
      </c>
      <c r="B156" s="136" t="str">
        <f t="shared" ca="1" si="648"/>
        <v>155:Hemel</v>
      </c>
      <c r="C156" s="136" t="str">
        <f t="shared" ca="1" si="649"/>
        <v/>
      </c>
      <c r="D156" s="136" t="str">
        <f t="shared" ca="1" si="656"/>
        <v/>
      </c>
      <c r="E156" s="156" t="str">
        <f t="shared" ref="E156" ca="1" si="782">IFERROR(VLOOKUP($B156,HSLClubSwimmers,3,0),"")</f>
        <v/>
      </c>
      <c r="F156" s="157" t="str">
        <f t="shared" ref="F156" ca="1" si="783">IFERROR(VLOOKUP($B156,HSLClubSwimmers,4,0),"")</f>
        <v/>
      </c>
      <c r="G156" s="158" t="str">
        <f t="shared" ref="G156" ca="1" si="784">IFERROR(VLOOKUP($B156,HSLClubSwimmers,5,0),"")</f>
        <v/>
      </c>
      <c r="H156" s="158" t="str">
        <f t="shared" ref="H156" ca="1" si="785">IFERROR(VLOOKUP($B156,HSLClubSwimmers,6,0),"")</f>
        <v/>
      </c>
      <c r="I156" s="136" t="str">
        <f t="shared" ref="I156" ca="1" si="786">IFERROR(VLOOKUP($B156,HSLClubSwimmers,7,0),"")</f>
        <v/>
      </c>
      <c r="L156" t="str">
        <f t="array" aca="1" ref="L156" ca="1">IFERROR(INDEX(Lane1_BlanksRange,SMALL((IF(LEN(Lane1_BlanksRange),ROW(INDIRECT("1:"&amp;ROWS(Lane1_BlanksRange))))),ROW(D155)),1),"")</f>
        <v/>
      </c>
    </row>
    <row r="157" spans="1:12">
      <c r="A157" s="136">
        <f t="shared" si="655"/>
        <v>156</v>
      </c>
      <c r="B157" s="136" t="str">
        <f t="shared" ca="1" si="648"/>
        <v>156:Hemel</v>
      </c>
      <c r="C157" s="136" t="str">
        <f t="shared" ca="1" si="649"/>
        <v/>
      </c>
      <c r="D157" s="136" t="str">
        <f t="shared" ca="1" si="656"/>
        <v/>
      </c>
      <c r="E157" s="156" t="str">
        <f t="shared" ref="E157" ca="1" si="787">IFERROR(VLOOKUP($B157,HSLClubSwimmers,3,0),"")</f>
        <v/>
      </c>
      <c r="F157" s="157" t="str">
        <f t="shared" ref="F157" ca="1" si="788">IFERROR(VLOOKUP($B157,HSLClubSwimmers,4,0),"")</f>
        <v/>
      </c>
      <c r="G157" s="158" t="str">
        <f t="shared" ref="G157" ca="1" si="789">IFERROR(VLOOKUP($B157,HSLClubSwimmers,5,0),"")</f>
        <v/>
      </c>
      <c r="H157" s="158" t="str">
        <f t="shared" ref="H157" ca="1" si="790">IFERROR(VLOOKUP($B157,HSLClubSwimmers,6,0),"")</f>
        <v/>
      </c>
      <c r="I157" s="136" t="str">
        <f t="shared" ref="I157" ca="1" si="791">IFERROR(VLOOKUP($B157,HSLClubSwimmers,7,0),"")</f>
        <v/>
      </c>
      <c r="L157" t="str">
        <f t="array" aca="1" ref="L157" ca="1">IFERROR(INDEX(Lane1_BlanksRange,SMALL((IF(LEN(Lane1_BlanksRange),ROW(INDIRECT("1:"&amp;ROWS(Lane1_BlanksRange))))),ROW(D156)),1),"")</f>
        <v/>
      </c>
    </row>
    <row r="158" spans="1:12">
      <c r="A158" s="136">
        <f t="shared" si="655"/>
        <v>157</v>
      </c>
      <c r="B158" s="136" t="str">
        <f t="shared" ca="1" si="648"/>
        <v>157:Hemel</v>
      </c>
      <c r="C158" s="136" t="str">
        <f t="shared" ca="1" si="649"/>
        <v/>
      </c>
      <c r="D158" s="136" t="str">
        <f t="shared" ca="1" si="656"/>
        <v/>
      </c>
      <c r="E158" s="156" t="str">
        <f t="shared" ref="E158" ca="1" si="792">IFERROR(VLOOKUP($B158,HSLClubSwimmers,3,0),"")</f>
        <v/>
      </c>
      <c r="F158" s="157" t="str">
        <f t="shared" ref="F158" ca="1" si="793">IFERROR(VLOOKUP($B158,HSLClubSwimmers,4,0),"")</f>
        <v/>
      </c>
      <c r="G158" s="158" t="str">
        <f t="shared" ref="G158" ca="1" si="794">IFERROR(VLOOKUP($B158,HSLClubSwimmers,5,0),"")</f>
        <v/>
      </c>
      <c r="H158" s="158" t="str">
        <f t="shared" ref="H158" ca="1" si="795">IFERROR(VLOOKUP($B158,HSLClubSwimmers,6,0),"")</f>
        <v/>
      </c>
      <c r="I158" s="136" t="str">
        <f t="shared" ref="I158" ca="1" si="796">IFERROR(VLOOKUP($B158,HSLClubSwimmers,7,0),"")</f>
        <v/>
      </c>
      <c r="L158" t="str">
        <f t="array" aca="1" ref="L158" ca="1">IFERROR(INDEX(Lane1_BlanksRange,SMALL((IF(LEN(Lane1_BlanksRange),ROW(INDIRECT("1:"&amp;ROWS(Lane1_BlanksRange))))),ROW(D157)),1),"")</f>
        <v/>
      </c>
    </row>
    <row r="159" spans="1:12">
      <c r="A159" s="136">
        <f t="shared" si="655"/>
        <v>158</v>
      </c>
      <c r="B159" s="136" t="str">
        <f t="shared" ca="1" si="648"/>
        <v>158:Hemel</v>
      </c>
      <c r="C159" s="136" t="str">
        <f t="shared" ca="1" si="649"/>
        <v/>
      </c>
      <c r="D159" s="136" t="str">
        <f t="shared" ca="1" si="656"/>
        <v/>
      </c>
      <c r="E159" s="156" t="str">
        <f t="shared" ref="E159" ca="1" si="797">IFERROR(VLOOKUP($B159,HSLClubSwimmers,3,0),"")</f>
        <v/>
      </c>
      <c r="F159" s="157" t="str">
        <f t="shared" ref="F159" ca="1" si="798">IFERROR(VLOOKUP($B159,HSLClubSwimmers,4,0),"")</f>
        <v/>
      </c>
      <c r="G159" s="158" t="str">
        <f t="shared" ref="G159" ca="1" si="799">IFERROR(VLOOKUP($B159,HSLClubSwimmers,5,0),"")</f>
        <v/>
      </c>
      <c r="H159" s="158" t="str">
        <f t="shared" ref="H159" ca="1" si="800">IFERROR(VLOOKUP($B159,HSLClubSwimmers,6,0),"")</f>
        <v/>
      </c>
      <c r="I159" s="136" t="str">
        <f t="shared" ref="I159" ca="1" si="801">IFERROR(VLOOKUP($B159,HSLClubSwimmers,7,0),"")</f>
        <v/>
      </c>
      <c r="L159" t="str">
        <f t="array" aca="1" ref="L159" ca="1">IFERROR(INDEX(Lane1_BlanksRange,SMALL((IF(LEN(Lane1_BlanksRange),ROW(INDIRECT("1:"&amp;ROWS(Lane1_BlanksRange))))),ROW(D158)),1),"")</f>
        <v/>
      </c>
    </row>
    <row r="160" spans="1:12">
      <c r="A160" s="136">
        <f t="shared" si="655"/>
        <v>159</v>
      </c>
      <c r="B160" s="136" t="str">
        <f t="shared" ca="1" si="648"/>
        <v>159:Hemel</v>
      </c>
      <c r="C160" s="136" t="str">
        <f t="shared" ca="1" si="649"/>
        <v/>
      </c>
      <c r="D160" s="136" t="str">
        <f t="shared" ca="1" si="656"/>
        <v/>
      </c>
      <c r="E160" s="156" t="str">
        <f t="shared" ref="E160" ca="1" si="802">IFERROR(VLOOKUP($B160,HSLClubSwimmers,3,0),"")</f>
        <v/>
      </c>
      <c r="F160" s="157" t="str">
        <f t="shared" ref="F160" ca="1" si="803">IFERROR(VLOOKUP($B160,HSLClubSwimmers,4,0),"")</f>
        <v/>
      </c>
      <c r="G160" s="158" t="str">
        <f t="shared" ref="G160" ca="1" si="804">IFERROR(VLOOKUP($B160,HSLClubSwimmers,5,0),"")</f>
        <v/>
      </c>
      <c r="H160" s="158" t="str">
        <f t="shared" ref="H160" ca="1" si="805">IFERROR(VLOOKUP($B160,HSLClubSwimmers,6,0),"")</f>
        <v/>
      </c>
      <c r="I160" s="136" t="str">
        <f t="shared" ref="I160" ca="1" si="806">IFERROR(VLOOKUP($B160,HSLClubSwimmers,7,0),"")</f>
        <v/>
      </c>
      <c r="L160" t="str">
        <f t="array" aca="1" ref="L160" ca="1">IFERROR(INDEX(Lane1_BlanksRange,SMALL((IF(LEN(Lane1_BlanksRange),ROW(INDIRECT("1:"&amp;ROWS(Lane1_BlanksRange))))),ROW(D159)),1),"")</f>
        <v/>
      </c>
    </row>
    <row r="161" spans="1:12">
      <c r="A161" s="136">
        <f t="shared" si="655"/>
        <v>160</v>
      </c>
      <c r="B161" s="136" t="str">
        <f t="shared" ca="1" si="648"/>
        <v>160:Hemel</v>
      </c>
      <c r="C161" s="136" t="str">
        <f t="shared" ca="1" si="649"/>
        <v/>
      </c>
      <c r="D161" s="136" t="str">
        <f t="shared" ca="1" si="656"/>
        <v/>
      </c>
      <c r="E161" s="156" t="str">
        <f t="shared" ref="E161" ca="1" si="807">IFERROR(VLOOKUP($B161,HSLClubSwimmers,3,0),"")</f>
        <v/>
      </c>
      <c r="F161" s="157" t="str">
        <f t="shared" ref="F161" ca="1" si="808">IFERROR(VLOOKUP($B161,HSLClubSwimmers,4,0),"")</f>
        <v/>
      </c>
      <c r="G161" s="158" t="str">
        <f t="shared" ref="G161" ca="1" si="809">IFERROR(VLOOKUP($B161,HSLClubSwimmers,5,0),"")</f>
        <v/>
      </c>
      <c r="H161" s="158" t="str">
        <f t="shared" ref="H161" ca="1" si="810">IFERROR(VLOOKUP($B161,HSLClubSwimmers,6,0),"")</f>
        <v/>
      </c>
      <c r="I161" s="136" t="str">
        <f t="shared" ref="I161" ca="1" si="811">IFERROR(VLOOKUP($B161,HSLClubSwimmers,7,0),"")</f>
        <v/>
      </c>
      <c r="L161" t="str">
        <f t="array" aca="1" ref="L161" ca="1">IFERROR(INDEX(Lane1_BlanksRange,SMALL((IF(LEN(Lane1_BlanksRange),ROW(INDIRECT("1:"&amp;ROWS(Lane1_BlanksRange))))),ROW(D160)),1),"")</f>
        <v/>
      </c>
    </row>
    <row r="162" spans="1:12">
      <c r="A162" s="136">
        <f t="shared" si="655"/>
        <v>161</v>
      </c>
      <c r="B162" s="136" t="str">
        <f t="shared" ca="1" si="648"/>
        <v>161:Hemel</v>
      </c>
      <c r="C162" s="136" t="str">
        <f t="shared" ca="1" si="649"/>
        <v/>
      </c>
      <c r="D162" s="136" t="str">
        <f t="shared" ca="1" si="656"/>
        <v/>
      </c>
      <c r="E162" s="156" t="str">
        <f t="shared" ref="E162" ca="1" si="812">IFERROR(VLOOKUP($B162,HSLClubSwimmers,3,0),"")</f>
        <v/>
      </c>
      <c r="F162" s="157" t="str">
        <f t="shared" ref="F162" ca="1" si="813">IFERROR(VLOOKUP($B162,HSLClubSwimmers,4,0),"")</f>
        <v/>
      </c>
      <c r="G162" s="158" t="str">
        <f t="shared" ref="G162" ca="1" si="814">IFERROR(VLOOKUP($B162,HSLClubSwimmers,5,0),"")</f>
        <v/>
      </c>
      <c r="H162" s="158" t="str">
        <f t="shared" ref="H162" ca="1" si="815">IFERROR(VLOOKUP($B162,HSLClubSwimmers,6,0),"")</f>
        <v/>
      </c>
      <c r="I162" s="136" t="str">
        <f t="shared" ref="I162" ca="1" si="816">IFERROR(VLOOKUP($B162,HSLClubSwimmers,7,0),"")</f>
        <v/>
      </c>
      <c r="L162" t="str">
        <f t="array" aca="1" ref="L162" ca="1">IFERROR(INDEX(Lane1_BlanksRange,SMALL((IF(LEN(Lane1_BlanksRange),ROW(INDIRECT("1:"&amp;ROWS(Lane1_BlanksRange))))),ROW(D161)),1),"")</f>
        <v/>
      </c>
    </row>
    <row r="163" spans="1:12">
      <c r="A163" s="136">
        <f t="shared" si="655"/>
        <v>162</v>
      </c>
      <c r="B163" s="136" t="str">
        <f t="shared" ca="1" si="648"/>
        <v>162:Hemel</v>
      </c>
      <c r="C163" s="136" t="str">
        <f t="shared" ca="1" si="649"/>
        <v/>
      </c>
      <c r="D163" s="136" t="str">
        <f t="shared" ca="1" si="656"/>
        <v/>
      </c>
      <c r="E163" s="156" t="str">
        <f t="shared" ref="E163" ca="1" si="817">IFERROR(VLOOKUP($B163,HSLClubSwimmers,3,0),"")</f>
        <v/>
      </c>
      <c r="F163" s="157" t="str">
        <f t="shared" ref="F163" ca="1" si="818">IFERROR(VLOOKUP($B163,HSLClubSwimmers,4,0),"")</f>
        <v/>
      </c>
      <c r="G163" s="158" t="str">
        <f t="shared" ref="G163" ca="1" si="819">IFERROR(VLOOKUP($B163,HSLClubSwimmers,5,0),"")</f>
        <v/>
      </c>
      <c r="H163" s="158" t="str">
        <f t="shared" ref="H163" ca="1" si="820">IFERROR(VLOOKUP($B163,HSLClubSwimmers,6,0),"")</f>
        <v/>
      </c>
      <c r="I163" s="136" t="str">
        <f t="shared" ref="I163" ca="1" si="821">IFERROR(VLOOKUP($B163,HSLClubSwimmers,7,0),"")</f>
        <v/>
      </c>
      <c r="L163" t="str">
        <f t="array" aca="1" ref="L163" ca="1">IFERROR(INDEX(Lane1_BlanksRange,SMALL((IF(LEN(Lane1_BlanksRange),ROW(INDIRECT("1:"&amp;ROWS(Lane1_BlanksRange))))),ROW(D162)),1),"")</f>
        <v/>
      </c>
    </row>
    <row r="164" spans="1:12">
      <c r="A164" s="136">
        <f t="shared" si="655"/>
        <v>163</v>
      </c>
      <c r="B164" s="136" t="str">
        <f t="shared" ca="1" si="648"/>
        <v>163:Hemel</v>
      </c>
      <c r="C164" s="136" t="str">
        <f t="shared" ca="1" si="649"/>
        <v/>
      </c>
      <c r="D164" s="136" t="str">
        <f t="shared" ca="1" si="656"/>
        <v/>
      </c>
      <c r="E164" s="156" t="str">
        <f t="shared" ref="E164" ca="1" si="822">IFERROR(VLOOKUP($B164,HSLClubSwimmers,3,0),"")</f>
        <v/>
      </c>
      <c r="F164" s="157" t="str">
        <f t="shared" ref="F164" ca="1" si="823">IFERROR(VLOOKUP($B164,HSLClubSwimmers,4,0),"")</f>
        <v/>
      </c>
      <c r="G164" s="158" t="str">
        <f t="shared" ref="G164" ca="1" si="824">IFERROR(VLOOKUP($B164,HSLClubSwimmers,5,0),"")</f>
        <v/>
      </c>
      <c r="H164" s="158" t="str">
        <f t="shared" ref="H164" ca="1" si="825">IFERROR(VLOOKUP($B164,HSLClubSwimmers,6,0),"")</f>
        <v/>
      </c>
      <c r="I164" s="136" t="str">
        <f t="shared" ref="I164" ca="1" si="826">IFERROR(VLOOKUP($B164,HSLClubSwimmers,7,0),"")</f>
        <v/>
      </c>
      <c r="L164" t="str">
        <f t="array" aca="1" ref="L164" ca="1">IFERROR(INDEX(Lane1_BlanksRange,SMALL((IF(LEN(Lane1_BlanksRange),ROW(INDIRECT("1:"&amp;ROWS(Lane1_BlanksRange))))),ROW(D163)),1),"")</f>
        <v/>
      </c>
    </row>
    <row r="165" spans="1:12">
      <c r="A165" s="136">
        <f t="shared" si="655"/>
        <v>164</v>
      </c>
      <c r="B165" s="136" t="str">
        <f t="shared" ca="1" si="648"/>
        <v>164:Hemel</v>
      </c>
      <c r="C165" s="136" t="str">
        <f t="shared" ca="1" si="649"/>
        <v/>
      </c>
      <c r="D165" s="136" t="str">
        <f t="shared" ca="1" si="656"/>
        <v/>
      </c>
      <c r="E165" s="156" t="str">
        <f t="shared" ref="E165" ca="1" si="827">IFERROR(VLOOKUP($B165,HSLClubSwimmers,3,0),"")</f>
        <v/>
      </c>
      <c r="F165" s="157" t="str">
        <f t="shared" ref="F165" ca="1" si="828">IFERROR(VLOOKUP($B165,HSLClubSwimmers,4,0),"")</f>
        <v/>
      </c>
      <c r="G165" s="158" t="str">
        <f t="shared" ref="G165" ca="1" si="829">IFERROR(VLOOKUP($B165,HSLClubSwimmers,5,0),"")</f>
        <v/>
      </c>
      <c r="H165" s="158" t="str">
        <f t="shared" ref="H165" ca="1" si="830">IFERROR(VLOOKUP($B165,HSLClubSwimmers,6,0),"")</f>
        <v/>
      </c>
      <c r="I165" s="136" t="str">
        <f t="shared" ref="I165" ca="1" si="831">IFERROR(VLOOKUP($B165,HSLClubSwimmers,7,0),"")</f>
        <v/>
      </c>
      <c r="L165" t="str">
        <f t="array" aca="1" ref="L165" ca="1">IFERROR(INDEX(Lane1_BlanksRange,SMALL((IF(LEN(Lane1_BlanksRange),ROW(INDIRECT("1:"&amp;ROWS(Lane1_BlanksRange))))),ROW(D164)),1),"")</f>
        <v/>
      </c>
    </row>
    <row r="166" spans="1:12">
      <c r="A166" s="136">
        <f t="shared" si="655"/>
        <v>165</v>
      </c>
      <c r="B166" s="136" t="str">
        <f t="shared" ca="1" si="648"/>
        <v>165:Hemel</v>
      </c>
      <c r="C166" s="136" t="str">
        <f t="shared" ca="1" si="649"/>
        <v/>
      </c>
      <c r="D166" s="136" t="str">
        <f t="shared" ca="1" si="656"/>
        <v/>
      </c>
      <c r="E166" s="156" t="str">
        <f t="shared" ref="E166" ca="1" si="832">IFERROR(VLOOKUP($B166,HSLClubSwimmers,3,0),"")</f>
        <v/>
      </c>
      <c r="F166" s="157" t="str">
        <f t="shared" ref="F166" ca="1" si="833">IFERROR(VLOOKUP($B166,HSLClubSwimmers,4,0),"")</f>
        <v/>
      </c>
      <c r="G166" s="158" t="str">
        <f t="shared" ref="G166" ca="1" si="834">IFERROR(VLOOKUP($B166,HSLClubSwimmers,5,0),"")</f>
        <v/>
      </c>
      <c r="H166" s="158" t="str">
        <f t="shared" ref="H166" ca="1" si="835">IFERROR(VLOOKUP($B166,HSLClubSwimmers,6,0),"")</f>
        <v/>
      </c>
      <c r="I166" s="136" t="str">
        <f t="shared" ref="I166" ca="1" si="836">IFERROR(VLOOKUP($B166,HSLClubSwimmers,7,0),"")</f>
        <v/>
      </c>
      <c r="L166" t="str">
        <f t="array" aca="1" ref="L166" ca="1">IFERROR(INDEX(Lane1_BlanksRange,SMALL((IF(LEN(Lane1_BlanksRange),ROW(INDIRECT("1:"&amp;ROWS(Lane1_BlanksRange))))),ROW(D165)),1),"")</f>
        <v/>
      </c>
    </row>
    <row r="167" spans="1:12">
      <c r="A167" s="136">
        <f t="shared" si="655"/>
        <v>166</v>
      </c>
      <c r="B167" s="136" t="str">
        <f t="shared" ca="1" si="648"/>
        <v>166:Hemel</v>
      </c>
      <c r="C167" s="136" t="str">
        <f t="shared" ca="1" si="649"/>
        <v/>
      </c>
      <c r="D167" s="136" t="str">
        <f t="shared" ca="1" si="656"/>
        <v/>
      </c>
      <c r="E167" s="156" t="str">
        <f t="shared" ref="E167" ca="1" si="837">IFERROR(VLOOKUP($B167,HSLClubSwimmers,3,0),"")</f>
        <v/>
      </c>
      <c r="F167" s="157" t="str">
        <f t="shared" ref="F167" ca="1" si="838">IFERROR(VLOOKUP($B167,HSLClubSwimmers,4,0),"")</f>
        <v/>
      </c>
      <c r="G167" s="158" t="str">
        <f t="shared" ref="G167" ca="1" si="839">IFERROR(VLOOKUP($B167,HSLClubSwimmers,5,0),"")</f>
        <v/>
      </c>
      <c r="H167" s="158" t="str">
        <f t="shared" ref="H167" ca="1" si="840">IFERROR(VLOOKUP($B167,HSLClubSwimmers,6,0),"")</f>
        <v/>
      </c>
      <c r="I167" s="136" t="str">
        <f t="shared" ref="I167" ca="1" si="841">IFERROR(VLOOKUP($B167,HSLClubSwimmers,7,0),"")</f>
        <v/>
      </c>
      <c r="L167" t="str">
        <f t="array" aca="1" ref="L167" ca="1">IFERROR(INDEX(Lane1_BlanksRange,SMALL((IF(LEN(Lane1_BlanksRange),ROW(INDIRECT("1:"&amp;ROWS(Lane1_BlanksRange))))),ROW(D166)),1),"")</f>
        <v/>
      </c>
    </row>
    <row r="168" spans="1:12">
      <c r="A168" s="136">
        <f t="shared" si="655"/>
        <v>167</v>
      </c>
      <c r="B168" s="136" t="str">
        <f t="shared" ca="1" si="648"/>
        <v>167:Hemel</v>
      </c>
      <c r="C168" s="136" t="str">
        <f t="shared" ca="1" si="649"/>
        <v/>
      </c>
      <c r="D168" s="136" t="str">
        <f t="shared" ca="1" si="656"/>
        <v/>
      </c>
      <c r="E168" s="156" t="str">
        <f t="shared" ref="E168" ca="1" si="842">IFERROR(VLOOKUP($B168,HSLClubSwimmers,3,0),"")</f>
        <v/>
      </c>
      <c r="F168" s="157" t="str">
        <f t="shared" ref="F168" ca="1" si="843">IFERROR(VLOOKUP($B168,HSLClubSwimmers,4,0),"")</f>
        <v/>
      </c>
      <c r="G168" s="158" t="str">
        <f t="shared" ref="G168" ca="1" si="844">IFERROR(VLOOKUP($B168,HSLClubSwimmers,5,0),"")</f>
        <v/>
      </c>
      <c r="H168" s="158" t="str">
        <f t="shared" ref="H168" ca="1" si="845">IFERROR(VLOOKUP($B168,HSLClubSwimmers,6,0),"")</f>
        <v/>
      </c>
      <c r="I168" s="136" t="str">
        <f t="shared" ref="I168" ca="1" si="846">IFERROR(VLOOKUP($B168,HSLClubSwimmers,7,0),"")</f>
        <v/>
      </c>
      <c r="L168" t="str">
        <f t="array" aca="1" ref="L168" ca="1">IFERROR(INDEX(Lane1_BlanksRange,SMALL((IF(LEN(Lane1_BlanksRange),ROW(INDIRECT("1:"&amp;ROWS(Lane1_BlanksRange))))),ROW(D167)),1),"")</f>
        <v/>
      </c>
    </row>
    <row r="169" spans="1:12">
      <c r="A169" s="136">
        <f t="shared" si="655"/>
        <v>168</v>
      </c>
      <c r="B169" s="136" t="str">
        <f t="shared" ca="1" si="648"/>
        <v>168:Hemel</v>
      </c>
      <c r="C169" s="136" t="str">
        <f t="shared" ca="1" si="649"/>
        <v/>
      </c>
      <c r="D169" s="136" t="str">
        <f t="shared" ca="1" si="656"/>
        <v/>
      </c>
      <c r="E169" s="156" t="str">
        <f t="shared" ref="E169" ca="1" si="847">IFERROR(VLOOKUP($B169,HSLClubSwimmers,3,0),"")</f>
        <v/>
      </c>
      <c r="F169" s="157" t="str">
        <f t="shared" ref="F169" ca="1" si="848">IFERROR(VLOOKUP($B169,HSLClubSwimmers,4,0),"")</f>
        <v/>
      </c>
      <c r="G169" s="158" t="str">
        <f t="shared" ref="G169" ca="1" si="849">IFERROR(VLOOKUP($B169,HSLClubSwimmers,5,0),"")</f>
        <v/>
      </c>
      <c r="H169" s="158" t="str">
        <f t="shared" ref="H169" ca="1" si="850">IFERROR(VLOOKUP($B169,HSLClubSwimmers,6,0),"")</f>
        <v/>
      </c>
      <c r="I169" s="136" t="str">
        <f t="shared" ref="I169" ca="1" si="851">IFERROR(VLOOKUP($B169,HSLClubSwimmers,7,0),"")</f>
        <v/>
      </c>
      <c r="L169" t="str">
        <f t="array" aca="1" ref="L169" ca="1">IFERROR(INDEX(Lane1_BlanksRange,SMALL((IF(LEN(Lane1_BlanksRange),ROW(INDIRECT("1:"&amp;ROWS(Lane1_BlanksRange))))),ROW(D168)),1),"")</f>
        <v/>
      </c>
    </row>
    <row r="170" spans="1:12">
      <c r="A170" s="136">
        <f t="shared" si="655"/>
        <v>169</v>
      </c>
      <c r="B170" s="136" t="str">
        <f t="shared" ca="1" si="648"/>
        <v>169:Hemel</v>
      </c>
      <c r="C170" s="136" t="str">
        <f t="shared" ca="1" si="649"/>
        <v/>
      </c>
      <c r="D170" s="136" t="str">
        <f t="shared" ca="1" si="656"/>
        <v/>
      </c>
      <c r="E170" s="156" t="str">
        <f t="shared" ref="E170" ca="1" si="852">IFERROR(VLOOKUP($B170,HSLClubSwimmers,3,0),"")</f>
        <v/>
      </c>
      <c r="F170" s="157" t="str">
        <f t="shared" ref="F170" ca="1" si="853">IFERROR(VLOOKUP($B170,HSLClubSwimmers,4,0),"")</f>
        <v/>
      </c>
      <c r="G170" s="158" t="str">
        <f t="shared" ref="G170" ca="1" si="854">IFERROR(VLOOKUP($B170,HSLClubSwimmers,5,0),"")</f>
        <v/>
      </c>
      <c r="H170" s="158" t="str">
        <f t="shared" ref="H170" ca="1" si="855">IFERROR(VLOOKUP($B170,HSLClubSwimmers,6,0),"")</f>
        <v/>
      </c>
      <c r="I170" s="136" t="str">
        <f t="shared" ref="I170" ca="1" si="856">IFERROR(VLOOKUP($B170,HSLClubSwimmers,7,0),"")</f>
        <v/>
      </c>
      <c r="L170" t="str">
        <f t="array" aca="1" ref="L170" ca="1">IFERROR(INDEX(Lane1_BlanksRange,SMALL((IF(LEN(Lane1_BlanksRange),ROW(INDIRECT("1:"&amp;ROWS(Lane1_BlanksRange))))),ROW(D169)),1),"")</f>
        <v/>
      </c>
    </row>
    <row r="171" spans="1:12">
      <c r="A171" s="136">
        <f t="shared" si="655"/>
        <v>170</v>
      </c>
      <c r="B171" s="136" t="str">
        <f t="shared" ca="1" si="648"/>
        <v>170:Hemel</v>
      </c>
      <c r="C171" s="136" t="str">
        <f t="shared" ca="1" si="649"/>
        <v/>
      </c>
      <c r="D171" s="136" t="str">
        <f t="shared" ca="1" si="656"/>
        <v/>
      </c>
      <c r="E171" s="156" t="str">
        <f t="shared" ref="E171" ca="1" si="857">IFERROR(VLOOKUP($B171,HSLClubSwimmers,3,0),"")</f>
        <v/>
      </c>
      <c r="F171" s="157" t="str">
        <f t="shared" ref="F171" ca="1" si="858">IFERROR(VLOOKUP($B171,HSLClubSwimmers,4,0),"")</f>
        <v/>
      </c>
      <c r="G171" s="158" t="str">
        <f t="shared" ref="G171" ca="1" si="859">IFERROR(VLOOKUP($B171,HSLClubSwimmers,5,0),"")</f>
        <v/>
      </c>
      <c r="H171" s="158" t="str">
        <f t="shared" ref="H171" ca="1" si="860">IFERROR(VLOOKUP($B171,HSLClubSwimmers,6,0),"")</f>
        <v/>
      </c>
      <c r="I171" s="136" t="str">
        <f t="shared" ref="I171" ca="1" si="861">IFERROR(VLOOKUP($B171,HSLClubSwimmers,7,0),"")</f>
        <v/>
      </c>
      <c r="L171" t="str">
        <f t="array" aca="1" ref="L171" ca="1">IFERROR(INDEX(Lane1_BlanksRange,SMALL((IF(LEN(Lane1_BlanksRange),ROW(INDIRECT("1:"&amp;ROWS(Lane1_BlanksRange))))),ROW(D170)),1),"")</f>
        <v/>
      </c>
    </row>
    <row r="172" spans="1:12">
      <c r="A172" s="136">
        <f t="shared" si="655"/>
        <v>171</v>
      </c>
      <c r="B172" s="136" t="str">
        <f t="shared" ca="1" si="648"/>
        <v>171:Hemel</v>
      </c>
      <c r="C172" s="136" t="str">
        <f t="shared" ca="1" si="649"/>
        <v/>
      </c>
      <c r="D172" s="136" t="str">
        <f t="shared" ca="1" si="656"/>
        <v/>
      </c>
      <c r="E172" s="156" t="str">
        <f t="shared" ref="E172" ca="1" si="862">IFERROR(VLOOKUP($B172,HSLClubSwimmers,3,0),"")</f>
        <v/>
      </c>
      <c r="F172" s="157" t="str">
        <f t="shared" ref="F172" ca="1" si="863">IFERROR(VLOOKUP($B172,HSLClubSwimmers,4,0),"")</f>
        <v/>
      </c>
      <c r="G172" s="158" t="str">
        <f t="shared" ref="G172" ca="1" si="864">IFERROR(VLOOKUP($B172,HSLClubSwimmers,5,0),"")</f>
        <v/>
      </c>
      <c r="H172" s="158" t="str">
        <f t="shared" ref="H172" ca="1" si="865">IFERROR(VLOOKUP($B172,HSLClubSwimmers,6,0),"")</f>
        <v/>
      </c>
      <c r="I172" s="136" t="str">
        <f t="shared" ref="I172" ca="1" si="866">IFERROR(VLOOKUP($B172,HSLClubSwimmers,7,0),"")</f>
        <v/>
      </c>
      <c r="L172" t="str">
        <f t="array" aca="1" ref="L172" ca="1">IFERROR(INDEX(Lane1_BlanksRange,SMALL((IF(LEN(Lane1_BlanksRange),ROW(INDIRECT("1:"&amp;ROWS(Lane1_BlanksRange))))),ROW(D171)),1),"")</f>
        <v/>
      </c>
    </row>
    <row r="173" spans="1:12">
      <c r="A173" s="136">
        <f t="shared" si="655"/>
        <v>172</v>
      </c>
      <c r="B173" s="136" t="str">
        <f t="shared" ca="1" si="648"/>
        <v>172:Hemel</v>
      </c>
      <c r="C173" s="136" t="str">
        <f t="shared" ca="1" si="649"/>
        <v/>
      </c>
      <c r="D173" s="136" t="str">
        <f t="shared" ca="1" si="656"/>
        <v/>
      </c>
      <c r="E173" s="156" t="str">
        <f t="shared" ref="E173" ca="1" si="867">IFERROR(VLOOKUP($B173,HSLClubSwimmers,3,0),"")</f>
        <v/>
      </c>
      <c r="F173" s="157" t="str">
        <f t="shared" ref="F173" ca="1" si="868">IFERROR(VLOOKUP($B173,HSLClubSwimmers,4,0),"")</f>
        <v/>
      </c>
      <c r="G173" s="158" t="str">
        <f t="shared" ref="G173" ca="1" si="869">IFERROR(VLOOKUP($B173,HSLClubSwimmers,5,0),"")</f>
        <v/>
      </c>
      <c r="H173" s="158" t="str">
        <f t="shared" ref="H173" ca="1" si="870">IFERROR(VLOOKUP($B173,HSLClubSwimmers,6,0),"")</f>
        <v/>
      </c>
      <c r="I173" s="136" t="str">
        <f t="shared" ref="I173" ca="1" si="871">IFERROR(VLOOKUP($B173,HSLClubSwimmers,7,0),"")</f>
        <v/>
      </c>
      <c r="L173" t="str">
        <f t="array" aca="1" ref="L173" ca="1">IFERROR(INDEX(Lane1_BlanksRange,SMALL((IF(LEN(Lane1_BlanksRange),ROW(INDIRECT("1:"&amp;ROWS(Lane1_BlanksRange))))),ROW(D172)),1),"")</f>
        <v/>
      </c>
    </row>
    <row r="174" spans="1:12">
      <c r="A174" s="136">
        <f t="shared" si="655"/>
        <v>173</v>
      </c>
      <c r="B174" s="136" t="str">
        <f t="shared" ca="1" si="648"/>
        <v>173:Hemel</v>
      </c>
      <c r="C174" s="136" t="str">
        <f t="shared" ca="1" si="649"/>
        <v/>
      </c>
      <c r="D174" s="136" t="str">
        <f t="shared" ca="1" si="656"/>
        <v/>
      </c>
      <c r="E174" s="156" t="str">
        <f t="shared" ref="E174" ca="1" si="872">IFERROR(VLOOKUP($B174,HSLClubSwimmers,3,0),"")</f>
        <v/>
      </c>
      <c r="F174" s="157" t="str">
        <f t="shared" ref="F174" ca="1" si="873">IFERROR(VLOOKUP($B174,HSLClubSwimmers,4,0),"")</f>
        <v/>
      </c>
      <c r="G174" s="158" t="str">
        <f t="shared" ref="G174" ca="1" si="874">IFERROR(VLOOKUP($B174,HSLClubSwimmers,5,0),"")</f>
        <v/>
      </c>
      <c r="H174" s="158" t="str">
        <f t="shared" ref="H174" ca="1" si="875">IFERROR(VLOOKUP($B174,HSLClubSwimmers,6,0),"")</f>
        <v/>
      </c>
      <c r="I174" s="136" t="str">
        <f t="shared" ref="I174" ca="1" si="876">IFERROR(VLOOKUP($B174,HSLClubSwimmers,7,0),"")</f>
        <v/>
      </c>
      <c r="L174" t="str">
        <f t="array" aca="1" ref="L174" ca="1">IFERROR(INDEX(Lane1_BlanksRange,SMALL((IF(LEN(Lane1_BlanksRange),ROW(INDIRECT("1:"&amp;ROWS(Lane1_BlanksRange))))),ROW(D173)),1),"")</f>
        <v/>
      </c>
    </row>
    <row r="175" spans="1:12">
      <c r="A175" s="136">
        <f t="shared" si="655"/>
        <v>174</v>
      </c>
      <c r="B175" s="136" t="str">
        <f t="shared" ca="1" si="648"/>
        <v>174:Hemel</v>
      </c>
      <c r="C175" s="136" t="str">
        <f t="shared" ca="1" si="649"/>
        <v/>
      </c>
      <c r="D175" s="136" t="str">
        <f t="shared" ca="1" si="656"/>
        <v/>
      </c>
      <c r="E175" s="156" t="str">
        <f t="shared" ref="E175" ca="1" si="877">IFERROR(VLOOKUP($B175,HSLClubSwimmers,3,0),"")</f>
        <v/>
      </c>
      <c r="F175" s="157" t="str">
        <f t="shared" ref="F175" ca="1" si="878">IFERROR(VLOOKUP($B175,HSLClubSwimmers,4,0),"")</f>
        <v/>
      </c>
      <c r="G175" s="158" t="str">
        <f t="shared" ref="G175" ca="1" si="879">IFERROR(VLOOKUP($B175,HSLClubSwimmers,5,0),"")</f>
        <v/>
      </c>
      <c r="H175" s="158" t="str">
        <f t="shared" ref="H175" ca="1" si="880">IFERROR(VLOOKUP($B175,HSLClubSwimmers,6,0),"")</f>
        <v/>
      </c>
      <c r="I175" s="136" t="str">
        <f t="shared" ref="I175" ca="1" si="881">IFERROR(VLOOKUP($B175,HSLClubSwimmers,7,0),"")</f>
        <v/>
      </c>
      <c r="L175" t="str">
        <f t="array" aca="1" ref="L175" ca="1">IFERROR(INDEX(Lane1_BlanksRange,SMALL((IF(LEN(Lane1_BlanksRange),ROW(INDIRECT("1:"&amp;ROWS(Lane1_BlanksRange))))),ROW(D174)),1),"")</f>
        <v/>
      </c>
    </row>
    <row r="176" spans="1:12">
      <c r="A176" s="136">
        <f t="shared" si="655"/>
        <v>175</v>
      </c>
      <c r="B176" s="136" t="str">
        <f t="shared" ca="1" si="648"/>
        <v>175:Hemel</v>
      </c>
      <c r="C176" s="136" t="str">
        <f t="shared" ca="1" si="649"/>
        <v/>
      </c>
      <c r="D176" s="136" t="str">
        <f t="shared" ca="1" si="656"/>
        <v/>
      </c>
      <c r="E176" s="156" t="str">
        <f t="shared" ref="E176" ca="1" si="882">IFERROR(VLOOKUP($B176,HSLClubSwimmers,3,0),"")</f>
        <v/>
      </c>
      <c r="F176" s="157" t="str">
        <f t="shared" ref="F176" ca="1" si="883">IFERROR(VLOOKUP($B176,HSLClubSwimmers,4,0),"")</f>
        <v/>
      </c>
      <c r="G176" s="158" t="str">
        <f t="shared" ref="G176" ca="1" si="884">IFERROR(VLOOKUP($B176,HSLClubSwimmers,5,0),"")</f>
        <v/>
      </c>
      <c r="H176" s="158" t="str">
        <f t="shared" ref="H176" ca="1" si="885">IFERROR(VLOOKUP($B176,HSLClubSwimmers,6,0),"")</f>
        <v/>
      </c>
      <c r="I176" s="136" t="str">
        <f t="shared" ref="I176" ca="1" si="886">IFERROR(VLOOKUP($B176,HSLClubSwimmers,7,0),"")</f>
        <v/>
      </c>
      <c r="L176" t="str">
        <f t="array" aca="1" ref="L176" ca="1">IFERROR(INDEX(Lane1_BlanksRange,SMALL((IF(LEN(Lane1_BlanksRange),ROW(INDIRECT("1:"&amp;ROWS(Lane1_BlanksRange))))),ROW(D175)),1),"")</f>
        <v/>
      </c>
    </row>
    <row r="177" spans="1:12">
      <c r="A177" s="136">
        <f t="shared" si="655"/>
        <v>176</v>
      </c>
      <c r="B177" s="136" t="str">
        <f t="shared" ca="1" si="648"/>
        <v>176:Hemel</v>
      </c>
      <c r="C177" s="136" t="str">
        <f t="shared" ca="1" si="649"/>
        <v/>
      </c>
      <c r="D177" s="136" t="str">
        <f t="shared" ca="1" si="656"/>
        <v/>
      </c>
      <c r="E177" s="156" t="str">
        <f t="shared" ref="E177" ca="1" si="887">IFERROR(VLOOKUP($B177,HSLClubSwimmers,3,0),"")</f>
        <v/>
      </c>
      <c r="F177" s="157" t="str">
        <f t="shared" ref="F177" ca="1" si="888">IFERROR(VLOOKUP($B177,HSLClubSwimmers,4,0),"")</f>
        <v/>
      </c>
      <c r="G177" s="158" t="str">
        <f t="shared" ref="G177" ca="1" si="889">IFERROR(VLOOKUP($B177,HSLClubSwimmers,5,0),"")</f>
        <v/>
      </c>
      <c r="H177" s="158" t="str">
        <f t="shared" ref="H177" ca="1" si="890">IFERROR(VLOOKUP($B177,HSLClubSwimmers,6,0),"")</f>
        <v/>
      </c>
      <c r="I177" s="136" t="str">
        <f t="shared" ref="I177" ca="1" si="891">IFERROR(VLOOKUP($B177,HSLClubSwimmers,7,0),"")</f>
        <v/>
      </c>
      <c r="L177" t="str">
        <f t="array" aca="1" ref="L177" ca="1">IFERROR(INDEX(Lane1_BlanksRange,SMALL((IF(LEN(Lane1_BlanksRange),ROW(INDIRECT("1:"&amp;ROWS(Lane1_BlanksRange))))),ROW(D176)),1),"")</f>
        <v/>
      </c>
    </row>
    <row r="178" spans="1:12">
      <c r="A178" s="136">
        <f t="shared" si="655"/>
        <v>177</v>
      </c>
      <c r="B178" s="136" t="str">
        <f t="shared" ca="1" si="648"/>
        <v>177:Hemel</v>
      </c>
      <c r="C178" s="136" t="str">
        <f t="shared" ca="1" si="649"/>
        <v/>
      </c>
      <c r="D178" s="136" t="str">
        <f t="shared" ca="1" si="656"/>
        <v/>
      </c>
      <c r="E178" s="156" t="str">
        <f t="shared" ref="E178" ca="1" si="892">IFERROR(VLOOKUP($B178,HSLClubSwimmers,3,0),"")</f>
        <v/>
      </c>
      <c r="F178" s="157" t="str">
        <f t="shared" ref="F178" ca="1" si="893">IFERROR(VLOOKUP($B178,HSLClubSwimmers,4,0),"")</f>
        <v/>
      </c>
      <c r="G178" s="158" t="str">
        <f t="shared" ref="G178" ca="1" si="894">IFERROR(VLOOKUP($B178,HSLClubSwimmers,5,0),"")</f>
        <v/>
      </c>
      <c r="H178" s="158" t="str">
        <f t="shared" ref="H178" ca="1" si="895">IFERROR(VLOOKUP($B178,HSLClubSwimmers,6,0),"")</f>
        <v/>
      </c>
      <c r="I178" s="136" t="str">
        <f t="shared" ref="I178" ca="1" si="896">IFERROR(VLOOKUP($B178,HSLClubSwimmers,7,0),"")</f>
        <v/>
      </c>
      <c r="L178" t="str">
        <f t="array" aca="1" ref="L178" ca="1">IFERROR(INDEX(Lane1_BlanksRange,SMALL((IF(LEN(Lane1_BlanksRange),ROW(INDIRECT("1:"&amp;ROWS(Lane1_BlanksRange))))),ROW(D177)),1),"")</f>
        <v/>
      </c>
    </row>
    <row r="179" spans="1:12">
      <c r="A179" s="136">
        <f t="shared" si="655"/>
        <v>178</v>
      </c>
      <c r="B179" s="136" t="str">
        <f t="shared" ca="1" si="648"/>
        <v>178:Hemel</v>
      </c>
      <c r="C179" s="136" t="str">
        <f t="shared" ca="1" si="649"/>
        <v/>
      </c>
      <c r="D179" s="136" t="str">
        <f t="shared" ca="1" si="656"/>
        <v/>
      </c>
      <c r="E179" s="156" t="str">
        <f t="shared" ref="E179" ca="1" si="897">IFERROR(VLOOKUP($B179,HSLClubSwimmers,3,0),"")</f>
        <v/>
      </c>
      <c r="F179" s="157" t="str">
        <f t="shared" ref="F179" ca="1" si="898">IFERROR(VLOOKUP($B179,HSLClubSwimmers,4,0),"")</f>
        <v/>
      </c>
      <c r="G179" s="158" t="str">
        <f t="shared" ref="G179" ca="1" si="899">IFERROR(VLOOKUP($B179,HSLClubSwimmers,5,0),"")</f>
        <v/>
      </c>
      <c r="H179" s="158" t="str">
        <f t="shared" ref="H179" ca="1" si="900">IFERROR(VLOOKUP($B179,HSLClubSwimmers,6,0),"")</f>
        <v/>
      </c>
      <c r="I179" s="136" t="str">
        <f t="shared" ref="I179" ca="1" si="901">IFERROR(VLOOKUP($B179,HSLClubSwimmers,7,0),"")</f>
        <v/>
      </c>
      <c r="L179" t="str">
        <f t="array" aca="1" ref="L179" ca="1">IFERROR(INDEX(Lane1_BlanksRange,SMALL((IF(LEN(Lane1_BlanksRange),ROW(INDIRECT("1:"&amp;ROWS(Lane1_BlanksRange))))),ROW(D178)),1),"")</f>
        <v/>
      </c>
    </row>
    <row r="180" spans="1:12">
      <c r="A180" s="136">
        <f t="shared" si="655"/>
        <v>179</v>
      </c>
      <c r="B180" s="136" t="str">
        <f t="shared" ca="1" si="648"/>
        <v>179:Hemel</v>
      </c>
      <c r="C180" s="136" t="str">
        <f t="shared" ca="1" si="649"/>
        <v/>
      </c>
      <c r="D180" s="136" t="str">
        <f t="shared" ca="1" si="656"/>
        <v/>
      </c>
      <c r="E180" s="156" t="str">
        <f t="shared" ref="E180" ca="1" si="902">IFERROR(VLOOKUP($B180,HSLClubSwimmers,3,0),"")</f>
        <v/>
      </c>
      <c r="F180" s="157" t="str">
        <f t="shared" ref="F180" ca="1" si="903">IFERROR(VLOOKUP($B180,HSLClubSwimmers,4,0),"")</f>
        <v/>
      </c>
      <c r="G180" s="158" t="str">
        <f t="shared" ref="G180" ca="1" si="904">IFERROR(VLOOKUP($B180,HSLClubSwimmers,5,0),"")</f>
        <v/>
      </c>
      <c r="H180" s="158" t="str">
        <f t="shared" ref="H180" ca="1" si="905">IFERROR(VLOOKUP($B180,HSLClubSwimmers,6,0),"")</f>
        <v/>
      </c>
      <c r="I180" s="136" t="str">
        <f t="shared" ref="I180" ca="1" si="906">IFERROR(VLOOKUP($B180,HSLClubSwimmers,7,0),"")</f>
        <v/>
      </c>
      <c r="L180" t="str">
        <f t="array" aca="1" ref="L180" ca="1">IFERROR(INDEX(Lane1_BlanksRange,SMALL((IF(LEN(Lane1_BlanksRange),ROW(INDIRECT("1:"&amp;ROWS(Lane1_BlanksRange))))),ROW(D179)),1),"")</f>
        <v/>
      </c>
    </row>
    <row r="181" spans="1:12">
      <c r="A181" s="136">
        <f t="shared" si="655"/>
        <v>180</v>
      </c>
      <c r="B181" s="136" t="str">
        <f t="shared" ca="1" si="648"/>
        <v>180:Hemel</v>
      </c>
      <c r="C181" s="136" t="str">
        <f t="shared" ca="1" si="649"/>
        <v/>
      </c>
      <c r="D181" s="136" t="str">
        <f t="shared" ca="1" si="656"/>
        <v/>
      </c>
      <c r="E181" s="156" t="str">
        <f t="shared" ref="E181" ca="1" si="907">IFERROR(VLOOKUP($B181,HSLClubSwimmers,3,0),"")</f>
        <v/>
      </c>
      <c r="F181" s="157" t="str">
        <f t="shared" ref="F181" ca="1" si="908">IFERROR(VLOOKUP($B181,HSLClubSwimmers,4,0),"")</f>
        <v/>
      </c>
      <c r="G181" s="158" t="str">
        <f t="shared" ref="G181" ca="1" si="909">IFERROR(VLOOKUP($B181,HSLClubSwimmers,5,0),"")</f>
        <v/>
      </c>
      <c r="H181" s="158" t="str">
        <f t="shared" ref="H181" ca="1" si="910">IFERROR(VLOOKUP($B181,HSLClubSwimmers,6,0),"")</f>
        <v/>
      </c>
      <c r="I181" s="136" t="str">
        <f t="shared" ref="I181" ca="1" si="911">IFERROR(VLOOKUP($B181,HSLClubSwimmers,7,0),"")</f>
        <v/>
      </c>
      <c r="L181" t="str">
        <f t="array" aca="1" ref="L181" ca="1">IFERROR(INDEX(Lane1_BlanksRange,SMALL((IF(LEN(Lane1_BlanksRange),ROW(INDIRECT("1:"&amp;ROWS(Lane1_BlanksRange))))),ROW(D180)),1),"")</f>
        <v/>
      </c>
    </row>
    <row r="182" spans="1:12">
      <c r="A182" s="136">
        <f t="shared" si="655"/>
        <v>181</v>
      </c>
      <c r="B182" s="136" t="str">
        <f t="shared" ca="1" si="648"/>
        <v>181:Hemel</v>
      </c>
      <c r="C182" s="136" t="str">
        <f t="shared" ca="1" si="649"/>
        <v/>
      </c>
      <c r="D182" s="136" t="str">
        <f t="shared" ca="1" si="656"/>
        <v/>
      </c>
      <c r="E182" s="156" t="str">
        <f t="shared" ref="E182" ca="1" si="912">IFERROR(VLOOKUP($B182,HSLClubSwimmers,3,0),"")</f>
        <v/>
      </c>
      <c r="F182" s="157" t="str">
        <f t="shared" ref="F182" ca="1" si="913">IFERROR(VLOOKUP($B182,HSLClubSwimmers,4,0),"")</f>
        <v/>
      </c>
      <c r="G182" s="158" t="str">
        <f t="shared" ref="G182" ca="1" si="914">IFERROR(VLOOKUP($B182,HSLClubSwimmers,5,0),"")</f>
        <v/>
      </c>
      <c r="H182" s="158" t="str">
        <f t="shared" ref="H182" ca="1" si="915">IFERROR(VLOOKUP($B182,HSLClubSwimmers,6,0),"")</f>
        <v/>
      </c>
      <c r="I182" s="136" t="str">
        <f t="shared" ref="I182" ca="1" si="916">IFERROR(VLOOKUP($B182,HSLClubSwimmers,7,0),"")</f>
        <v/>
      </c>
      <c r="L182" t="str">
        <f t="array" aca="1" ref="L182" ca="1">IFERROR(INDEX(Lane1_BlanksRange,SMALL((IF(LEN(Lane1_BlanksRange),ROW(INDIRECT("1:"&amp;ROWS(Lane1_BlanksRange))))),ROW(D181)),1),"")</f>
        <v/>
      </c>
    </row>
    <row r="183" spans="1:12">
      <c r="A183" s="136">
        <f t="shared" si="655"/>
        <v>182</v>
      </c>
      <c r="B183" s="136" t="str">
        <f t="shared" ca="1" si="648"/>
        <v>182:Hemel</v>
      </c>
      <c r="C183" s="136" t="str">
        <f t="shared" ca="1" si="649"/>
        <v/>
      </c>
      <c r="D183" s="136" t="str">
        <f t="shared" ca="1" si="656"/>
        <v/>
      </c>
      <c r="E183" s="156" t="str">
        <f t="shared" ref="E183" ca="1" si="917">IFERROR(VLOOKUP($B183,HSLClubSwimmers,3,0),"")</f>
        <v/>
      </c>
      <c r="F183" s="157" t="str">
        <f t="shared" ref="F183" ca="1" si="918">IFERROR(VLOOKUP($B183,HSLClubSwimmers,4,0),"")</f>
        <v/>
      </c>
      <c r="G183" s="158" t="str">
        <f t="shared" ref="G183" ca="1" si="919">IFERROR(VLOOKUP($B183,HSLClubSwimmers,5,0),"")</f>
        <v/>
      </c>
      <c r="H183" s="158" t="str">
        <f t="shared" ref="H183" ca="1" si="920">IFERROR(VLOOKUP($B183,HSLClubSwimmers,6,0),"")</f>
        <v/>
      </c>
      <c r="I183" s="136" t="str">
        <f t="shared" ref="I183" ca="1" si="921">IFERROR(VLOOKUP($B183,HSLClubSwimmers,7,0),"")</f>
        <v/>
      </c>
      <c r="L183" t="str">
        <f t="array" aca="1" ref="L183" ca="1">IFERROR(INDEX(Lane1_BlanksRange,SMALL((IF(LEN(Lane1_BlanksRange),ROW(INDIRECT("1:"&amp;ROWS(Lane1_BlanksRange))))),ROW(D182)),1),"")</f>
        <v/>
      </c>
    </row>
    <row r="184" spans="1:12">
      <c r="A184" s="136">
        <f t="shared" si="655"/>
        <v>183</v>
      </c>
      <c r="B184" s="136" t="str">
        <f t="shared" ca="1" si="648"/>
        <v>183:Hemel</v>
      </c>
      <c r="C184" s="136" t="str">
        <f t="shared" ca="1" si="649"/>
        <v/>
      </c>
      <c r="D184" s="136" t="str">
        <f t="shared" ca="1" si="656"/>
        <v/>
      </c>
      <c r="E184" s="156" t="str">
        <f t="shared" ref="E184" ca="1" si="922">IFERROR(VLOOKUP($B184,HSLClubSwimmers,3,0),"")</f>
        <v/>
      </c>
      <c r="F184" s="157" t="str">
        <f t="shared" ref="F184" ca="1" si="923">IFERROR(VLOOKUP($B184,HSLClubSwimmers,4,0),"")</f>
        <v/>
      </c>
      <c r="G184" s="158" t="str">
        <f t="shared" ref="G184" ca="1" si="924">IFERROR(VLOOKUP($B184,HSLClubSwimmers,5,0),"")</f>
        <v/>
      </c>
      <c r="H184" s="158" t="str">
        <f t="shared" ref="H184" ca="1" si="925">IFERROR(VLOOKUP($B184,HSLClubSwimmers,6,0),"")</f>
        <v/>
      </c>
      <c r="I184" s="136" t="str">
        <f t="shared" ref="I184" ca="1" si="926">IFERROR(VLOOKUP($B184,HSLClubSwimmers,7,0),"")</f>
        <v/>
      </c>
      <c r="L184" t="str">
        <f t="array" aca="1" ref="L184" ca="1">IFERROR(INDEX(Lane1_BlanksRange,SMALL((IF(LEN(Lane1_BlanksRange),ROW(INDIRECT("1:"&amp;ROWS(Lane1_BlanksRange))))),ROW(D183)),1),"")</f>
        <v/>
      </c>
    </row>
    <row r="185" spans="1:12">
      <c r="A185" s="136">
        <f t="shared" si="655"/>
        <v>184</v>
      </c>
      <c r="B185" s="136" t="str">
        <f t="shared" ca="1" si="648"/>
        <v>184:Hemel</v>
      </c>
      <c r="C185" s="136" t="str">
        <f t="shared" ca="1" si="649"/>
        <v/>
      </c>
      <c r="D185" s="136" t="str">
        <f t="shared" ca="1" si="656"/>
        <v/>
      </c>
      <c r="E185" s="156" t="str">
        <f t="shared" ref="E185" ca="1" si="927">IFERROR(VLOOKUP($B185,HSLClubSwimmers,3,0),"")</f>
        <v/>
      </c>
      <c r="F185" s="157" t="str">
        <f t="shared" ref="F185" ca="1" si="928">IFERROR(VLOOKUP($B185,HSLClubSwimmers,4,0),"")</f>
        <v/>
      </c>
      <c r="G185" s="158" t="str">
        <f t="shared" ref="G185" ca="1" si="929">IFERROR(VLOOKUP($B185,HSLClubSwimmers,5,0),"")</f>
        <v/>
      </c>
      <c r="H185" s="158" t="str">
        <f t="shared" ref="H185" ca="1" si="930">IFERROR(VLOOKUP($B185,HSLClubSwimmers,6,0),"")</f>
        <v/>
      </c>
      <c r="I185" s="136" t="str">
        <f t="shared" ref="I185" ca="1" si="931">IFERROR(VLOOKUP($B185,HSLClubSwimmers,7,0),"")</f>
        <v/>
      </c>
      <c r="L185" t="str">
        <f t="array" aca="1" ref="L185" ca="1">IFERROR(INDEX(Lane1_BlanksRange,SMALL((IF(LEN(Lane1_BlanksRange),ROW(INDIRECT("1:"&amp;ROWS(Lane1_BlanksRange))))),ROW(D184)),1),"")</f>
        <v/>
      </c>
    </row>
    <row r="186" spans="1:12">
      <c r="A186" s="136">
        <f t="shared" si="655"/>
        <v>185</v>
      </c>
      <c r="B186" s="136" t="str">
        <f t="shared" ca="1" si="648"/>
        <v>185:Hemel</v>
      </c>
      <c r="C186" s="136" t="str">
        <f t="shared" ca="1" si="649"/>
        <v/>
      </c>
      <c r="D186" s="136" t="str">
        <f t="shared" ca="1" si="656"/>
        <v/>
      </c>
      <c r="E186" s="156" t="str">
        <f t="shared" ref="E186" ca="1" si="932">IFERROR(VLOOKUP($B186,HSLClubSwimmers,3,0),"")</f>
        <v/>
      </c>
      <c r="F186" s="157" t="str">
        <f t="shared" ref="F186" ca="1" si="933">IFERROR(VLOOKUP($B186,HSLClubSwimmers,4,0),"")</f>
        <v/>
      </c>
      <c r="G186" s="158" t="str">
        <f t="shared" ref="G186" ca="1" si="934">IFERROR(VLOOKUP($B186,HSLClubSwimmers,5,0),"")</f>
        <v/>
      </c>
      <c r="H186" s="158" t="str">
        <f t="shared" ref="H186" ca="1" si="935">IFERROR(VLOOKUP($B186,HSLClubSwimmers,6,0),"")</f>
        <v/>
      </c>
      <c r="I186" s="136" t="str">
        <f t="shared" ref="I186" ca="1" si="936">IFERROR(VLOOKUP($B186,HSLClubSwimmers,7,0),"")</f>
        <v/>
      </c>
      <c r="L186" t="str">
        <f t="array" aca="1" ref="L186" ca="1">IFERROR(INDEX(Lane1_BlanksRange,SMALL((IF(LEN(Lane1_BlanksRange),ROW(INDIRECT("1:"&amp;ROWS(Lane1_BlanksRange))))),ROW(D185)),1),"")</f>
        <v/>
      </c>
    </row>
    <row r="187" spans="1:12">
      <c r="A187" s="136">
        <f t="shared" si="655"/>
        <v>186</v>
      </c>
      <c r="B187" s="136" t="str">
        <f t="shared" ca="1" si="648"/>
        <v>186:Hemel</v>
      </c>
      <c r="C187" s="136" t="str">
        <f t="shared" ca="1" si="649"/>
        <v/>
      </c>
      <c r="D187" s="136" t="str">
        <f t="shared" ca="1" si="656"/>
        <v/>
      </c>
      <c r="E187" s="156" t="str">
        <f t="shared" ref="E187" ca="1" si="937">IFERROR(VLOOKUP($B187,HSLClubSwimmers,3,0),"")</f>
        <v/>
      </c>
      <c r="F187" s="157" t="str">
        <f t="shared" ref="F187" ca="1" si="938">IFERROR(VLOOKUP($B187,HSLClubSwimmers,4,0),"")</f>
        <v/>
      </c>
      <c r="G187" s="158" t="str">
        <f t="shared" ref="G187" ca="1" si="939">IFERROR(VLOOKUP($B187,HSLClubSwimmers,5,0),"")</f>
        <v/>
      </c>
      <c r="H187" s="158" t="str">
        <f t="shared" ref="H187" ca="1" si="940">IFERROR(VLOOKUP($B187,HSLClubSwimmers,6,0),"")</f>
        <v/>
      </c>
      <c r="I187" s="136" t="str">
        <f t="shared" ref="I187" ca="1" si="941">IFERROR(VLOOKUP($B187,HSLClubSwimmers,7,0),"")</f>
        <v/>
      </c>
      <c r="L187" t="str">
        <f t="array" aca="1" ref="L187" ca="1">IFERROR(INDEX(Lane1_BlanksRange,SMALL((IF(LEN(Lane1_BlanksRange),ROW(INDIRECT("1:"&amp;ROWS(Lane1_BlanksRange))))),ROW(D186)),1),"")</f>
        <v/>
      </c>
    </row>
    <row r="188" spans="1:12">
      <c r="A188" s="136">
        <f t="shared" si="655"/>
        <v>187</v>
      </c>
      <c r="B188" s="136" t="str">
        <f t="shared" ca="1" si="648"/>
        <v>187:Hemel</v>
      </c>
      <c r="C188" s="136" t="str">
        <f t="shared" ca="1" si="649"/>
        <v/>
      </c>
      <c r="D188" s="136" t="str">
        <f t="shared" ca="1" si="656"/>
        <v/>
      </c>
      <c r="E188" s="156" t="str">
        <f t="shared" ref="E188" ca="1" si="942">IFERROR(VLOOKUP($B188,HSLClubSwimmers,3,0),"")</f>
        <v/>
      </c>
      <c r="F188" s="157" t="str">
        <f t="shared" ref="F188" ca="1" si="943">IFERROR(VLOOKUP($B188,HSLClubSwimmers,4,0),"")</f>
        <v/>
      </c>
      <c r="G188" s="158" t="str">
        <f t="shared" ref="G188" ca="1" si="944">IFERROR(VLOOKUP($B188,HSLClubSwimmers,5,0),"")</f>
        <v/>
      </c>
      <c r="H188" s="158" t="str">
        <f t="shared" ref="H188" ca="1" si="945">IFERROR(VLOOKUP($B188,HSLClubSwimmers,6,0),"")</f>
        <v/>
      </c>
      <c r="I188" s="136" t="str">
        <f t="shared" ref="I188" ca="1" si="946">IFERROR(VLOOKUP($B188,HSLClubSwimmers,7,0),"")</f>
        <v/>
      </c>
      <c r="L188" t="str">
        <f t="array" aca="1" ref="L188" ca="1">IFERROR(INDEX(Lane1_BlanksRange,SMALL((IF(LEN(Lane1_BlanksRange),ROW(INDIRECT("1:"&amp;ROWS(Lane1_BlanksRange))))),ROW(D187)),1),"")</f>
        <v/>
      </c>
    </row>
    <row r="189" spans="1:12">
      <c r="A189" s="136">
        <f t="shared" si="655"/>
        <v>188</v>
      </c>
      <c r="B189" s="136" t="str">
        <f t="shared" ca="1" si="648"/>
        <v>188:Hemel</v>
      </c>
      <c r="C189" s="136" t="str">
        <f t="shared" ca="1" si="649"/>
        <v/>
      </c>
      <c r="D189" s="136" t="str">
        <f t="shared" ca="1" si="656"/>
        <v/>
      </c>
      <c r="E189" s="156" t="str">
        <f t="shared" ref="E189" ca="1" si="947">IFERROR(VLOOKUP($B189,HSLClubSwimmers,3,0),"")</f>
        <v/>
      </c>
      <c r="F189" s="157" t="str">
        <f t="shared" ref="F189" ca="1" si="948">IFERROR(VLOOKUP($B189,HSLClubSwimmers,4,0),"")</f>
        <v/>
      </c>
      <c r="G189" s="158" t="str">
        <f t="shared" ref="G189" ca="1" si="949">IFERROR(VLOOKUP($B189,HSLClubSwimmers,5,0),"")</f>
        <v/>
      </c>
      <c r="H189" s="158" t="str">
        <f t="shared" ref="H189" ca="1" si="950">IFERROR(VLOOKUP($B189,HSLClubSwimmers,6,0),"")</f>
        <v/>
      </c>
      <c r="I189" s="136" t="str">
        <f t="shared" ref="I189" ca="1" si="951">IFERROR(VLOOKUP($B189,HSLClubSwimmers,7,0),"")</f>
        <v/>
      </c>
      <c r="L189" t="str">
        <f t="array" aca="1" ref="L189" ca="1">IFERROR(INDEX(Lane1_BlanksRange,SMALL((IF(LEN(Lane1_BlanksRange),ROW(INDIRECT("1:"&amp;ROWS(Lane1_BlanksRange))))),ROW(D188)),1),"")</f>
        <v/>
      </c>
    </row>
    <row r="190" spans="1:12">
      <c r="A190" s="136">
        <f t="shared" si="655"/>
        <v>189</v>
      </c>
      <c r="B190" s="136" t="str">
        <f t="shared" ca="1" si="648"/>
        <v>189:Hemel</v>
      </c>
      <c r="C190" s="136" t="str">
        <f t="shared" ca="1" si="649"/>
        <v/>
      </c>
      <c r="D190" s="136" t="str">
        <f t="shared" ca="1" si="656"/>
        <v/>
      </c>
      <c r="E190" s="156" t="str">
        <f t="shared" ref="E190" ca="1" si="952">IFERROR(VLOOKUP($B190,HSLClubSwimmers,3,0),"")</f>
        <v/>
      </c>
      <c r="F190" s="157" t="str">
        <f t="shared" ref="F190" ca="1" si="953">IFERROR(VLOOKUP($B190,HSLClubSwimmers,4,0),"")</f>
        <v/>
      </c>
      <c r="G190" s="158" t="str">
        <f t="shared" ref="G190" ca="1" si="954">IFERROR(VLOOKUP($B190,HSLClubSwimmers,5,0),"")</f>
        <v/>
      </c>
      <c r="H190" s="158" t="str">
        <f t="shared" ref="H190" ca="1" si="955">IFERROR(VLOOKUP($B190,HSLClubSwimmers,6,0),"")</f>
        <v/>
      </c>
      <c r="I190" s="136" t="str">
        <f t="shared" ref="I190" ca="1" si="956">IFERROR(VLOOKUP($B190,HSLClubSwimmers,7,0),"")</f>
        <v/>
      </c>
      <c r="L190" t="str">
        <f t="array" aca="1" ref="L190" ca="1">IFERROR(INDEX(Lane1_BlanksRange,SMALL((IF(LEN(Lane1_BlanksRange),ROW(INDIRECT("1:"&amp;ROWS(Lane1_BlanksRange))))),ROW(D189)),1),"")</f>
        <v/>
      </c>
    </row>
    <row r="191" spans="1:12">
      <c r="A191" s="136">
        <f t="shared" si="655"/>
        <v>190</v>
      </c>
      <c r="B191" s="136" t="str">
        <f t="shared" ca="1" si="648"/>
        <v>190:Hemel</v>
      </c>
      <c r="C191" s="136" t="str">
        <f t="shared" ca="1" si="649"/>
        <v/>
      </c>
      <c r="D191" s="136" t="str">
        <f t="shared" ca="1" si="656"/>
        <v/>
      </c>
      <c r="E191" s="156" t="str">
        <f t="shared" ref="E191" ca="1" si="957">IFERROR(VLOOKUP($B191,HSLClubSwimmers,3,0),"")</f>
        <v/>
      </c>
      <c r="F191" s="157" t="str">
        <f t="shared" ref="F191" ca="1" si="958">IFERROR(VLOOKUP($B191,HSLClubSwimmers,4,0),"")</f>
        <v/>
      </c>
      <c r="G191" s="158" t="str">
        <f t="shared" ref="G191" ca="1" si="959">IFERROR(VLOOKUP($B191,HSLClubSwimmers,5,0),"")</f>
        <v/>
      </c>
      <c r="H191" s="158" t="str">
        <f t="shared" ref="H191" ca="1" si="960">IFERROR(VLOOKUP($B191,HSLClubSwimmers,6,0),"")</f>
        <v/>
      </c>
      <c r="I191" s="136" t="str">
        <f t="shared" ref="I191" ca="1" si="961">IFERROR(VLOOKUP($B191,HSLClubSwimmers,7,0),"")</f>
        <v/>
      </c>
      <c r="L191" t="str">
        <f t="array" aca="1" ref="L191" ca="1">IFERROR(INDEX(Lane1_BlanksRange,SMALL((IF(LEN(Lane1_BlanksRange),ROW(INDIRECT("1:"&amp;ROWS(Lane1_BlanksRange))))),ROW(D190)),1),"")</f>
        <v/>
      </c>
    </row>
    <row r="192" spans="1:12">
      <c r="A192" s="136">
        <f t="shared" si="655"/>
        <v>191</v>
      </c>
      <c r="B192" s="136" t="str">
        <f t="shared" ca="1" si="648"/>
        <v>191:Hemel</v>
      </c>
      <c r="C192" s="136" t="str">
        <f t="shared" ca="1" si="649"/>
        <v/>
      </c>
      <c r="D192" s="136" t="str">
        <f t="shared" ca="1" si="656"/>
        <v/>
      </c>
      <c r="E192" s="156" t="str">
        <f t="shared" ref="E192" ca="1" si="962">IFERROR(VLOOKUP($B192,HSLClubSwimmers,3,0),"")</f>
        <v/>
      </c>
      <c r="F192" s="157" t="str">
        <f t="shared" ref="F192" ca="1" si="963">IFERROR(VLOOKUP($B192,HSLClubSwimmers,4,0),"")</f>
        <v/>
      </c>
      <c r="G192" s="158" t="str">
        <f t="shared" ref="G192" ca="1" si="964">IFERROR(VLOOKUP($B192,HSLClubSwimmers,5,0),"")</f>
        <v/>
      </c>
      <c r="H192" s="158" t="str">
        <f t="shared" ref="H192" ca="1" si="965">IFERROR(VLOOKUP($B192,HSLClubSwimmers,6,0),"")</f>
        <v/>
      </c>
      <c r="I192" s="136" t="str">
        <f t="shared" ref="I192" ca="1" si="966">IFERROR(VLOOKUP($B192,HSLClubSwimmers,7,0),"")</f>
        <v/>
      </c>
      <c r="L192" t="str">
        <f t="array" aca="1" ref="L192" ca="1">IFERROR(INDEX(Lane1_BlanksRange,SMALL((IF(LEN(Lane1_BlanksRange),ROW(INDIRECT("1:"&amp;ROWS(Lane1_BlanksRange))))),ROW(D191)),1),"")</f>
        <v/>
      </c>
    </row>
    <row r="193" spans="1:12">
      <c r="A193" s="136">
        <f t="shared" si="655"/>
        <v>192</v>
      </c>
      <c r="B193" s="136" t="str">
        <f t="shared" ca="1" si="648"/>
        <v>192:Hemel</v>
      </c>
      <c r="C193" s="136" t="str">
        <f t="shared" ca="1" si="649"/>
        <v/>
      </c>
      <c r="D193" s="136" t="str">
        <f t="shared" ca="1" si="656"/>
        <v/>
      </c>
      <c r="E193" s="156" t="str">
        <f t="shared" ref="E193" ca="1" si="967">IFERROR(VLOOKUP($B193,HSLClubSwimmers,3,0),"")</f>
        <v/>
      </c>
      <c r="F193" s="157" t="str">
        <f t="shared" ref="F193" ca="1" si="968">IFERROR(VLOOKUP($B193,HSLClubSwimmers,4,0),"")</f>
        <v/>
      </c>
      <c r="G193" s="158" t="str">
        <f t="shared" ref="G193" ca="1" si="969">IFERROR(VLOOKUP($B193,HSLClubSwimmers,5,0),"")</f>
        <v/>
      </c>
      <c r="H193" s="158" t="str">
        <f t="shared" ref="H193" ca="1" si="970">IFERROR(VLOOKUP($B193,HSLClubSwimmers,6,0),"")</f>
        <v/>
      </c>
      <c r="I193" s="136" t="str">
        <f t="shared" ref="I193" ca="1" si="971">IFERROR(VLOOKUP($B193,HSLClubSwimmers,7,0),"")</f>
        <v/>
      </c>
      <c r="L193" t="str">
        <f t="array" aca="1" ref="L193" ca="1">IFERROR(INDEX(Lane1_BlanksRange,SMALL((IF(LEN(Lane1_BlanksRange),ROW(INDIRECT("1:"&amp;ROWS(Lane1_BlanksRange))))),ROW(D192)),1),"")</f>
        <v/>
      </c>
    </row>
    <row r="194" spans="1:12">
      <c r="A194" s="136">
        <f t="shared" si="655"/>
        <v>193</v>
      </c>
      <c r="B194" s="136" t="str">
        <f t="shared" ref="B194:B257" ca="1" si="972">TEXT(A194,"#0") &amp; ":" &amp; CELL("contents",Lane1_Club)</f>
        <v>193:Hemel</v>
      </c>
      <c r="C194" s="136" t="str">
        <f t="shared" ref="C194:C257" ca="1" si="973">IF(HSL_Format="Peanuts",  IF(IFERROR(VLOOKUP($B194,HSLClubSwimmers,5,0),"") &gt; 12, "",TRIM(IFERROR(VLOOKUP($B194,HSLClubSwimmers,2,0),""))),TRIM(IFERROR(VLOOKUP($B194,HSLClubSwimmers,2,0),"")))</f>
        <v/>
      </c>
      <c r="D194" s="136" t="str">
        <f t="shared" ca="1" si="656"/>
        <v/>
      </c>
      <c r="E194" s="156" t="str">
        <f t="shared" ref="E194" ca="1" si="974">IFERROR(VLOOKUP($B194,HSLClubSwimmers,3,0),"")</f>
        <v/>
      </c>
      <c r="F194" s="157" t="str">
        <f t="shared" ref="F194" ca="1" si="975">IFERROR(VLOOKUP($B194,HSLClubSwimmers,4,0),"")</f>
        <v/>
      </c>
      <c r="G194" s="158" t="str">
        <f t="shared" ref="G194" ca="1" si="976">IFERROR(VLOOKUP($B194,HSLClubSwimmers,5,0),"")</f>
        <v/>
      </c>
      <c r="H194" s="158" t="str">
        <f t="shared" ref="H194" ca="1" si="977">IFERROR(VLOOKUP($B194,HSLClubSwimmers,6,0),"")</f>
        <v/>
      </c>
      <c r="I194" s="136" t="str">
        <f t="shared" ref="I194" ca="1" si="978">IFERROR(VLOOKUP($B194,HSLClubSwimmers,7,0),"")</f>
        <v/>
      </c>
      <c r="L194" t="str">
        <f t="array" aca="1" ref="L194" ca="1">IFERROR(INDEX(Lane1_BlanksRange,SMALL((IF(LEN(Lane1_BlanksRange),ROW(INDIRECT("1:"&amp;ROWS(Lane1_BlanksRange))))),ROW(D193)),1),"")</f>
        <v/>
      </c>
    </row>
    <row r="195" spans="1:12">
      <c r="A195" s="136">
        <f t="shared" ref="A195:A258" si="979">A194+1</f>
        <v>194</v>
      </c>
      <c r="B195" s="136" t="str">
        <f t="shared" ca="1" si="972"/>
        <v>194:Hemel</v>
      </c>
      <c r="C195" s="136" t="str">
        <f t="shared" ca="1" si="973"/>
        <v/>
      </c>
      <c r="D195" s="136" t="str">
        <f t="shared" ref="D195:D258" ca="1" si="980">IF(C195 = "", "", TRIM(IFERROR(TRIM(C195) &amp;":"&amp;TEXT(A195,"#0"),"")))</f>
        <v/>
      </c>
      <c r="E195" s="156" t="str">
        <f t="shared" ref="E195" ca="1" si="981">IFERROR(VLOOKUP($B195,HSLClubSwimmers,3,0),"")</f>
        <v/>
      </c>
      <c r="F195" s="157" t="str">
        <f t="shared" ref="F195" ca="1" si="982">IFERROR(VLOOKUP($B195,HSLClubSwimmers,4,0),"")</f>
        <v/>
      </c>
      <c r="G195" s="158" t="str">
        <f t="shared" ref="G195" ca="1" si="983">IFERROR(VLOOKUP($B195,HSLClubSwimmers,5,0),"")</f>
        <v/>
      </c>
      <c r="H195" s="158" t="str">
        <f t="shared" ref="H195" ca="1" si="984">IFERROR(VLOOKUP($B195,HSLClubSwimmers,6,0),"")</f>
        <v/>
      </c>
      <c r="I195" s="136" t="str">
        <f t="shared" ref="I195" ca="1" si="985">IFERROR(VLOOKUP($B195,HSLClubSwimmers,7,0),"")</f>
        <v/>
      </c>
      <c r="L195" t="str">
        <f t="array" aca="1" ref="L195" ca="1">IFERROR(INDEX(Lane1_BlanksRange,SMALL((IF(LEN(Lane1_BlanksRange),ROW(INDIRECT("1:"&amp;ROWS(Lane1_BlanksRange))))),ROW(D194)),1),"")</f>
        <v/>
      </c>
    </row>
    <row r="196" spans="1:12">
      <c r="A196" s="136">
        <f t="shared" si="979"/>
        <v>195</v>
      </c>
      <c r="B196" s="136" t="str">
        <f t="shared" ca="1" si="972"/>
        <v>195:Hemel</v>
      </c>
      <c r="C196" s="136" t="str">
        <f t="shared" ca="1" si="973"/>
        <v/>
      </c>
      <c r="D196" s="136" t="str">
        <f t="shared" ca="1" si="980"/>
        <v/>
      </c>
      <c r="E196" s="156" t="str">
        <f t="shared" ref="E196" ca="1" si="986">IFERROR(VLOOKUP($B196,HSLClubSwimmers,3,0),"")</f>
        <v/>
      </c>
      <c r="F196" s="157" t="str">
        <f t="shared" ref="F196" ca="1" si="987">IFERROR(VLOOKUP($B196,HSLClubSwimmers,4,0),"")</f>
        <v/>
      </c>
      <c r="G196" s="158" t="str">
        <f t="shared" ref="G196" ca="1" si="988">IFERROR(VLOOKUP($B196,HSLClubSwimmers,5,0),"")</f>
        <v/>
      </c>
      <c r="H196" s="158" t="str">
        <f t="shared" ref="H196" ca="1" si="989">IFERROR(VLOOKUP($B196,HSLClubSwimmers,6,0),"")</f>
        <v/>
      </c>
      <c r="I196" s="136" t="str">
        <f t="shared" ref="I196" ca="1" si="990">IFERROR(VLOOKUP($B196,HSLClubSwimmers,7,0),"")</f>
        <v/>
      </c>
      <c r="L196" t="str">
        <f t="array" aca="1" ref="L196" ca="1">IFERROR(INDEX(Lane1_BlanksRange,SMALL((IF(LEN(Lane1_BlanksRange),ROW(INDIRECT("1:"&amp;ROWS(Lane1_BlanksRange))))),ROW(D195)),1),"")</f>
        <v/>
      </c>
    </row>
    <row r="197" spans="1:12">
      <c r="A197" s="136">
        <f t="shared" si="979"/>
        <v>196</v>
      </c>
      <c r="B197" s="136" t="str">
        <f t="shared" ca="1" si="972"/>
        <v>196:Hemel</v>
      </c>
      <c r="C197" s="136" t="str">
        <f t="shared" ca="1" si="973"/>
        <v/>
      </c>
      <c r="D197" s="136" t="str">
        <f t="shared" ca="1" si="980"/>
        <v/>
      </c>
      <c r="E197" s="156" t="str">
        <f t="shared" ref="E197" ca="1" si="991">IFERROR(VLOOKUP($B197,HSLClubSwimmers,3,0),"")</f>
        <v/>
      </c>
      <c r="F197" s="157" t="str">
        <f t="shared" ref="F197" ca="1" si="992">IFERROR(VLOOKUP($B197,HSLClubSwimmers,4,0),"")</f>
        <v/>
      </c>
      <c r="G197" s="158" t="str">
        <f t="shared" ref="G197" ca="1" si="993">IFERROR(VLOOKUP($B197,HSLClubSwimmers,5,0),"")</f>
        <v/>
      </c>
      <c r="H197" s="158" t="str">
        <f t="shared" ref="H197" ca="1" si="994">IFERROR(VLOOKUP($B197,HSLClubSwimmers,6,0),"")</f>
        <v/>
      </c>
      <c r="I197" s="136" t="str">
        <f t="shared" ref="I197" ca="1" si="995">IFERROR(VLOOKUP($B197,HSLClubSwimmers,7,0),"")</f>
        <v/>
      </c>
      <c r="L197" t="str">
        <f t="array" aca="1" ref="L197" ca="1">IFERROR(INDEX(Lane1_BlanksRange,SMALL((IF(LEN(Lane1_BlanksRange),ROW(INDIRECT("1:"&amp;ROWS(Lane1_BlanksRange))))),ROW(D196)),1),"")</f>
        <v/>
      </c>
    </row>
    <row r="198" spans="1:12">
      <c r="A198" s="136">
        <f t="shared" si="979"/>
        <v>197</v>
      </c>
      <c r="B198" s="136" t="str">
        <f t="shared" ca="1" si="972"/>
        <v>197:Hemel</v>
      </c>
      <c r="C198" s="136" t="str">
        <f t="shared" ca="1" si="973"/>
        <v/>
      </c>
      <c r="D198" s="136" t="str">
        <f t="shared" ca="1" si="980"/>
        <v/>
      </c>
      <c r="E198" s="156" t="str">
        <f t="shared" ref="E198" ca="1" si="996">IFERROR(VLOOKUP($B198,HSLClubSwimmers,3,0),"")</f>
        <v/>
      </c>
      <c r="F198" s="157" t="str">
        <f t="shared" ref="F198" ca="1" si="997">IFERROR(VLOOKUP($B198,HSLClubSwimmers,4,0),"")</f>
        <v/>
      </c>
      <c r="G198" s="158" t="str">
        <f t="shared" ref="G198" ca="1" si="998">IFERROR(VLOOKUP($B198,HSLClubSwimmers,5,0),"")</f>
        <v/>
      </c>
      <c r="H198" s="158" t="str">
        <f t="shared" ref="H198" ca="1" si="999">IFERROR(VLOOKUP($B198,HSLClubSwimmers,6,0),"")</f>
        <v/>
      </c>
      <c r="I198" s="136" t="str">
        <f t="shared" ref="I198" ca="1" si="1000">IFERROR(VLOOKUP($B198,HSLClubSwimmers,7,0),"")</f>
        <v/>
      </c>
      <c r="L198" t="str">
        <f t="array" aca="1" ref="L198" ca="1">IFERROR(INDEX(Lane1_BlanksRange,SMALL((IF(LEN(Lane1_BlanksRange),ROW(INDIRECT("1:"&amp;ROWS(Lane1_BlanksRange))))),ROW(D197)),1),"")</f>
        <v/>
      </c>
    </row>
    <row r="199" spans="1:12">
      <c r="A199" s="136">
        <f t="shared" si="979"/>
        <v>198</v>
      </c>
      <c r="B199" s="136" t="str">
        <f t="shared" ca="1" si="972"/>
        <v>198:Hemel</v>
      </c>
      <c r="C199" s="136" t="str">
        <f t="shared" ca="1" si="973"/>
        <v/>
      </c>
      <c r="D199" s="136" t="str">
        <f t="shared" ca="1" si="980"/>
        <v/>
      </c>
      <c r="E199" s="156" t="str">
        <f t="shared" ref="E199" ca="1" si="1001">IFERROR(VLOOKUP($B199,HSLClubSwimmers,3,0),"")</f>
        <v/>
      </c>
      <c r="F199" s="157" t="str">
        <f t="shared" ref="F199" ca="1" si="1002">IFERROR(VLOOKUP($B199,HSLClubSwimmers,4,0),"")</f>
        <v/>
      </c>
      <c r="G199" s="158" t="str">
        <f t="shared" ref="G199" ca="1" si="1003">IFERROR(VLOOKUP($B199,HSLClubSwimmers,5,0),"")</f>
        <v/>
      </c>
      <c r="H199" s="158" t="str">
        <f t="shared" ref="H199" ca="1" si="1004">IFERROR(VLOOKUP($B199,HSLClubSwimmers,6,0),"")</f>
        <v/>
      </c>
      <c r="I199" s="136" t="str">
        <f t="shared" ref="I199" ca="1" si="1005">IFERROR(VLOOKUP($B199,HSLClubSwimmers,7,0),"")</f>
        <v/>
      </c>
      <c r="L199" t="str">
        <f t="array" aca="1" ref="L199" ca="1">IFERROR(INDEX(Lane1_BlanksRange,SMALL((IF(LEN(Lane1_BlanksRange),ROW(INDIRECT("1:"&amp;ROWS(Lane1_BlanksRange))))),ROW(D198)),1),"")</f>
        <v/>
      </c>
    </row>
    <row r="200" spans="1:12">
      <c r="A200" s="136">
        <f t="shared" si="979"/>
        <v>199</v>
      </c>
      <c r="B200" s="136" t="str">
        <f t="shared" ca="1" si="972"/>
        <v>199:Hemel</v>
      </c>
      <c r="C200" s="136" t="str">
        <f t="shared" ca="1" si="973"/>
        <v/>
      </c>
      <c r="D200" s="136" t="str">
        <f t="shared" ca="1" si="980"/>
        <v/>
      </c>
      <c r="E200" s="156" t="str">
        <f t="shared" ref="E200" ca="1" si="1006">IFERROR(VLOOKUP($B200,HSLClubSwimmers,3,0),"")</f>
        <v/>
      </c>
      <c r="F200" s="157" t="str">
        <f t="shared" ref="F200" ca="1" si="1007">IFERROR(VLOOKUP($B200,HSLClubSwimmers,4,0),"")</f>
        <v/>
      </c>
      <c r="G200" s="158" t="str">
        <f t="shared" ref="G200" ca="1" si="1008">IFERROR(VLOOKUP($B200,HSLClubSwimmers,5,0),"")</f>
        <v/>
      </c>
      <c r="H200" s="158" t="str">
        <f t="shared" ref="H200" ca="1" si="1009">IFERROR(VLOOKUP($B200,HSLClubSwimmers,6,0),"")</f>
        <v/>
      </c>
      <c r="I200" s="136" t="str">
        <f t="shared" ref="I200" ca="1" si="1010">IFERROR(VLOOKUP($B200,HSLClubSwimmers,7,0),"")</f>
        <v/>
      </c>
      <c r="L200" t="str">
        <f t="array" aca="1" ref="L200" ca="1">IFERROR(INDEX(Lane1_BlanksRange,SMALL((IF(LEN(Lane1_BlanksRange),ROW(INDIRECT("1:"&amp;ROWS(Lane1_BlanksRange))))),ROW(D199)),1),"")</f>
        <v/>
      </c>
    </row>
    <row r="201" spans="1:12">
      <c r="A201" s="136">
        <f t="shared" si="979"/>
        <v>200</v>
      </c>
      <c r="B201" s="136" t="str">
        <f t="shared" ca="1" si="972"/>
        <v>200:Hemel</v>
      </c>
      <c r="C201" s="136" t="str">
        <f t="shared" ca="1" si="973"/>
        <v/>
      </c>
      <c r="D201" s="136" t="str">
        <f t="shared" ca="1" si="980"/>
        <v/>
      </c>
      <c r="E201" s="156" t="str">
        <f t="shared" ref="E201" ca="1" si="1011">IFERROR(VLOOKUP($B201,HSLClubSwimmers,3,0),"")</f>
        <v/>
      </c>
      <c r="F201" s="157" t="str">
        <f t="shared" ref="F201" ca="1" si="1012">IFERROR(VLOOKUP($B201,HSLClubSwimmers,4,0),"")</f>
        <v/>
      </c>
      <c r="G201" s="158" t="str">
        <f t="shared" ref="G201" ca="1" si="1013">IFERROR(VLOOKUP($B201,HSLClubSwimmers,5,0),"")</f>
        <v/>
      </c>
      <c r="H201" s="158" t="str">
        <f t="shared" ref="H201" ca="1" si="1014">IFERROR(VLOOKUP($B201,HSLClubSwimmers,6,0),"")</f>
        <v/>
      </c>
      <c r="I201" s="136" t="str">
        <f t="shared" ref="I201" ca="1" si="1015">IFERROR(VLOOKUP($B201,HSLClubSwimmers,7,0),"")</f>
        <v/>
      </c>
      <c r="L201" t="str">
        <f t="array" aca="1" ref="L201" ca="1">IFERROR(INDEX(Lane1_BlanksRange,SMALL((IF(LEN(Lane1_BlanksRange),ROW(INDIRECT("1:"&amp;ROWS(Lane1_BlanksRange))))),ROW(D200)),1),"")</f>
        <v/>
      </c>
    </row>
    <row r="202" spans="1:12">
      <c r="A202" s="136">
        <f t="shared" si="979"/>
        <v>201</v>
      </c>
      <c r="B202" s="136" t="str">
        <f t="shared" ca="1" si="972"/>
        <v>201:Hemel</v>
      </c>
      <c r="C202" s="136" t="str">
        <f t="shared" ca="1" si="973"/>
        <v/>
      </c>
      <c r="D202" s="136" t="str">
        <f t="shared" ca="1" si="980"/>
        <v/>
      </c>
      <c r="E202" s="156" t="str">
        <f t="shared" ref="E202" ca="1" si="1016">IFERROR(VLOOKUP($B202,HSLClubSwimmers,3,0),"")</f>
        <v/>
      </c>
      <c r="F202" s="157" t="str">
        <f t="shared" ref="F202" ca="1" si="1017">IFERROR(VLOOKUP($B202,HSLClubSwimmers,4,0),"")</f>
        <v/>
      </c>
      <c r="G202" s="158" t="str">
        <f t="shared" ref="G202" ca="1" si="1018">IFERROR(VLOOKUP($B202,HSLClubSwimmers,5,0),"")</f>
        <v/>
      </c>
      <c r="H202" s="158" t="str">
        <f t="shared" ref="H202" ca="1" si="1019">IFERROR(VLOOKUP($B202,HSLClubSwimmers,6,0),"")</f>
        <v/>
      </c>
      <c r="I202" s="136" t="str">
        <f t="shared" ref="I202" ca="1" si="1020">IFERROR(VLOOKUP($B202,HSLClubSwimmers,7,0),"")</f>
        <v/>
      </c>
      <c r="L202" t="str">
        <f t="array" aca="1" ref="L202" ca="1">IFERROR(INDEX(Lane1_BlanksRange,SMALL((IF(LEN(Lane1_BlanksRange),ROW(INDIRECT("1:"&amp;ROWS(Lane1_BlanksRange))))),ROW(D201)),1),"")</f>
        <v/>
      </c>
    </row>
    <row r="203" spans="1:12">
      <c r="A203" s="136">
        <f t="shared" si="979"/>
        <v>202</v>
      </c>
      <c r="B203" s="136" t="str">
        <f t="shared" ca="1" si="972"/>
        <v>202:Hemel</v>
      </c>
      <c r="C203" s="136" t="str">
        <f t="shared" ca="1" si="973"/>
        <v/>
      </c>
      <c r="D203" s="136" t="str">
        <f t="shared" ca="1" si="980"/>
        <v/>
      </c>
      <c r="E203" s="156" t="str">
        <f t="shared" ref="E203" ca="1" si="1021">IFERROR(VLOOKUP($B203,HSLClubSwimmers,3,0),"")</f>
        <v/>
      </c>
      <c r="F203" s="157" t="str">
        <f t="shared" ref="F203" ca="1" si="1022">IFERROR(VLOOKUP($B203,HSLClubSwimmers,4,0),"")</f>
        <v/>
      </c>
      <c r="G203" s="158" t="str">
        <f t="shared" ref="G203" ca="1" si="1023">IFERROR(VLOOKUP($B203,HSLClubSwimmers,5,0),"")</f>
        <v/>
      </c>
      <c r="H203" s="158" t="str">
        <f t="shared" ref="H203" ca="1" si="1024">IFERROR(VLOOKUP($B203,HSLClubSwimmers,6,0),"")</f>
        <v/>
      </c>
      <c r="I203" s="136" t="str">
        <f t="shared" ref="I203" ca="1" si="1025">IFERROR(VLOOKUP($B203,HSLClubSwimmers,7,0),"")</f>
        <v/>
      </c>
      <c r="L203" t="str">
        <f t="array" aca="1" ref="L203" ca="1">IFERROR(INDEX(Lane1_BlanksRange,SMALL((IF(LEN(Lane1_BlanksRange),ROW(INDIRECT("1:"&amp;ROWS(Lane1_BlanksRange))))),ROW(D202)),1),"")</f>
        <v/>
      </c>
    </row>
    <row r="204" spans="1:12">
      <c r="A204" s="136">
        <f t="shared" si="979"/>
        <v>203</v>
      </c>
      <c r="B204" s="136" t="str">
        <f t="shared" ca="1" si="972"/>
        <v>203:Hemel</v>
      </c>
      <c r="C204" s="136" t="str">
        <f t="shared" ca="1" si="973"/>
        <v/>
      </c>
      <c r="D204" s="136" t="str">
        <f t="shared" ca="1" si="980"/>
        <v/>
      </c>
      <c r="E204" s="156" t="str">
        <f t="shared" ref="E204" ca="1" si="1026">IFERROR(VLOOKUP($B204,HSLClubSwimmers,3,0),"")</f>
        <v/>
      </c>
      <c r="F204" s="157" t="str">
        <f t="shared" ref="F204" ca="1" si="1027">IFERROR(VLOOKUP($B204,HSLClubSwimmers,4,0),"")</f>
        <v/>
      </c>
      <c r="G204" s="158" t="str">
        <f t="shared" ref="G204" ca="1" si="1028">IFERROR(VLOOKUP($B204,HSLClubSwimmers,5,0),"")</f>
        <v/>
      </c>
      <c r="H204" s="158" t="str">
        <f t="shared" ref="H204" ca="1" si="1029">IFERROR(VLOOKUP($B204,HSLClubSwimmers,6,0),"")</f>
        <v/>
      </c>
      <c r="I204" s="136" t="str">
        <f t="shared" ref="I204" ca="1" si="1030">IFERROR(VLOOKUP($B204,HSLClubSwimmers,7,0),"")</f>
        <v/>
      </c>
      <c r="L204" t="str">
        <f t="array" aca="1" ref="L204" ca="1">IFERROR(INDEX(Lane1_BlanksRange,SMALL((IF(LEN(Lane1_BlanksRange),ROW(INDIRECT("1:"&amp;ROWS(Lane1_BlanksRange))))),ROW(D203)),1),"")</f>
        <v/>
      </c>
    </row>
    <row r="205" spans="1:12">
      <c r="A205" s="136">
        <f t="shared" si="979"/>
        <v>204</v>
      </c>
      <c r="B205" s="136" t="str">
        <f t="shared" ca="1" si="972"/>
        <v>204:Hemel</v>
      </c>
      <c r="C205" s="136" t="str">
        <f t="shared" ca="1" si="973"/>
        <v/>
      </c>
      <c r="D205" s="136" t="str">
        <f t="shared" ca="1" si="980"/>
        <v/>
      </c>
      <c r="E205" s="156" t="str">
        <f t="shared" ref="E205" ca="1" si="1031">IFERROR(VLOOKUP($B205,HSLClubSwimmers,3,0),"")</f>
        <v/>
      </c>
      <c r="F205" s="157" t="str">
        <f t="shared" ref="F205" ca="1" si="1032">IFERROR(VLOOKUP($B205,HSLClubSwimmers,4,0),"")</f>
        <v/>
      </c>
      <c r="G205" s="158" t="str">
        <f t="shared" ref="G205" ca="1" si="1033">IFERROR(VLOOKUP($B205,HSLClubSwimmers,5,0),"")</f>
        <v/>
      </c>
      <c r="H205" s="158" t="str">
        <f t="shared" ref="H205" ca="1" si="1034">IFERROR(VLOOKUP($B205,HSLClubSwimmers,6,0),"")</f>
        <v/>
      </c>
      <c r="I205" s="136" t="str">
        <f t="shared" ref="I205" ca="1" si="1035">IFERROR(VLOOKUP($B205,HSLClubSwimmers,7,0),"")</f>
        <v/>
      </c>
      <c r="L205" t="str">
        <f t="array" aca="1" ref="L205" ca="1">IFERROR(INDEX(Lane1_BlanksRange,SMALL((IF(LEN(Lane1_BlanksRange),ROW(INDIRECT("1:"&amp;ROWS(Lane1_BlanksRange))))),ROW(D204)),1),"")</f>
        <v/>
      </c>
    </row>
    <row r="206" spans="1:12">
      <c r="A206" s="136">
        <f t="shared" si="979"/>
        <v>205</v>
      </c>
      <c r="B206" s="136" t="str">
        <f t="shared" ca="1" si="972"/>
        <v>205:Hemel</v>
      </c>
      <c r="C206" s="136" t="str">
        <f t="shared" ca="1" si="973"/>
        <v/>
      </c>
      <c r="D206" s="136" t="str">
        <f t="shared" ca="1" si="980"/>
        <v/>
      </c>
      <c r="E206" s="156" t="str">
        <f t="shared" ref="E206" ca="1" si="1036">IFERROR(VLOOKUP($B206,HSLClubSwimmers,3,0),"")</f>
        <v/>
      </c>
      <c r="F206" s="157" t="str">
        <f t="shared" ref="F206" ca="1" si="1037">IFERROR(VLOOKUP($B206,HSLClubSwimmers,4,0),"")</f>
        <v/>
      </c>
      <c r="G206" s="158" t="str">
        <f t="shared" ref="G206" ca="1" si="1038">IFERROR(VLOOKUP($B206,HSLClubSwimmers,5,0),"")</f>
        <v/>
      </c>
      <c r="H206" s="158" t="str">
        <f t="shared" ref="H206" ca="1" si="1039">IFERROR(VLOOKUP($B206,HSLClubSwimmers,6,0),"")</f>
        <v/>
      </c>
      <c r="I206" s="136" t="str">
        <f t="shared" ref="I206" ca="1" si="1040">IFERROR(VLOOKUP($B206,HSLClubSwimmers,7,0),"")</f>
        <v/>
      </c>
      <c r="L206" t="str">
        <f t="array" aca="1" ref="L206" ca="1">IFERROR(INDEX(Lane1_BlanksRange,SMALL((IF(LEN(Lane1_BlanksRange),ROW(INDIRECT("1:"&amp;ROWS(Lane1_BlanksRange))))),ROW(D205)),1),"")</f>
        <v/>
      </c>
    </row>
    <row r="207" spans="1:12">
      <c r="A207" s="136">
        <f t="shared" si="979"/>
        <v>206</v>
      </c>
      <c r="B207" s="136" t="str">
        <f t="shared" ca="1" si="972"/>
        <v>206:Hemel</v>
      </c>
      <c r="C207" s="136" t="str">
        <f t="shared" ca="1" si="973"/>
        <v/>
      </c>
      <c r="D207" s="136" t="str">
        <f t="shared" ca="1" si="980"/>
        <v/>
      </c>
      <c r="E207" s="156" t="str">
        <f t="shared" ref="E207" ca="1" si="1041">IFERROR(VLOOKUP($B207,HSLClubSwimmers,3,0),"")</f>
        <v/>
      </c>
      <c r="F207" s="157" t="str">
        <f t="shared" ref="F207" ca="1" si="1042">IFERROR(VLOOKUP($B207,HSLClubSwimmers,4,0),"")</f>
        <v/>
      </c>
      <c r="G207" s="158" t="str">
        <f t="shared" ref="G207" ca="1" si="1043">IFERROR(VLOOKUP($B207,HSLClubSwimmers,5,0),"")</f>
        <v/>
      </c>
      <c r="H207" s="158" t="str">
        <f t="shared" ref="H207" ca="1" si="1044">IFERROR(VLOOKUP($B207,HSLClubSwimmers,6,0),"")</f>
        <v/>
      </c>
      <c r="I207" s="136" t="str">
        <f t="shared" ref="I207" ca="1" si="1045">IFERROR(VLOOKUP($B207,HSLClubSwimmers,7,0),"")</f>
        <v/>
      </c>
      <c r="L207" t="str">
        <f t="array" aca="1" ref="L207" ca="1">IFERROR(INDEX(Lane1_BlanksRange,SMALL((IF(LEN(Lane1_BlanksRange),ROW(INDIRECT("1:"&amp;ROWS(Lane1_BlanksRange))))),ROW(D206)),1),"")</f>
        <v/>
      </c>
    </row>
    <row r="208" spans="1:12">
      <c r="A208" s="136">
        <f t="shared" si="979"/>
        <v>207</v>
      </c>
      <c r="B208" s="136" t="str">
        <f t="shared" ca="1" si="972"/>
        <v>207:Hemel</v>
      </c>
      <c r="C208" s="136" t="str">
        <f t="shared" ca="1" si="973"/>
        <v/>
      </c>
      <c r="D208" s="136" t="str">
        <f t="shared" ca="1" si="980"/>
        <v/>
      </c>
      <c r="E208" s="156" t="str">
        <f t="shared" ref="E208" ca="1" si="1046">IFERROR(VLOOKUP($B208,HSLClubSwimmers,3,0),"")</f>
        <v/>
      </c>
      <c r="F208" s="157" t="str">
        <f t="shared" ref="F208" ca="1" si="1047">IFERROR(VLOOKUP($B208,HSLClubSwimmers,4,0),"")</f>
        <v/>
      </c>
      <c r="G208" s="158" t="str">
        <f t="shared" ref="G208" ca="1" si="1048">IFERROR(VLOOKUP($B208,HSLClubSwimmers,5,0),"")</f>
        <v/>
      </c>
      <c r="H208" s="158" t="str">
        <f t="shared" ref="H208" ca="1" si="1049">IFERROR(VLOOKUP($B208,HSLClubSwimmers,6,0),"")</f>
        <v/>
      </c>
      <c r="I208" s="136" t="str">
        <f t="shared" ref="I208" ca="1" si="1050">IFERROR(VLOOKUP($B208,HSLClubSwimmers,7,0),"")</f>
        <v/>
      </c>
      <c r="L208" t="str">
        <f t="array" aca="1" ref="L208" ca="1">IFERROR(INDEX(Lane1_BlanksRange,SMALL((IF(LEN(Lane1_BlanksRange),ROW(INDIRECT("1:"&amp;ROWS(Lane1_BlanksRange))))),ROW(D207)),1),"")</f>
        <v/>
      </c>
    </row>
    <row r="209" spans="1:12">
      <c r="A209" s="136">
        <f t="shared" si="979"/>
        <v>208</v>
      </c>
      <c r="B209" s="136" t="str">
        <f t="shared" ca="1" si="972"/>
        <v>208:Hemel</v>
      </c>
      <c r="C209" s="136" t="str">
        <f t="shared" ca="1" si="973"/>
        <v/>
      </c>
      <c r="D209" s="136" t="str">
        <f t="shared" ca="1" si="980"/>
        <v/>
      </c>
      <c r="E209" s="156" t="str">
        <f t="shared" ref="E209" ca="1" si="1051">IFERROR(VLOOKUP($B209,HSLClubSwimmers,3,0),"")</f>
        <v/>
      </c>
      <c r="F209" s="157" t="str">
        <f t="shared" ref="F209" ca="1" si="1052">IFERROR(VLOOKUP($B209,HSLClubSwimmers,4,0),"")</f>
        <v/>
      </c>
      <c r="G209" s="158" t="str">
        <f t="shared" ref="G209" ca="1" si="1053">IFERROR(VLOOKUP($B209,HSLClubSwimmers,5,0),"")</f>
        <v/>
      </c>
      <c r="H209" s="158" t="str">
        <f t="shared" ref="H209" ca="1" si="1054">IFERROR(VLOOKUP($B209,HSLClubSwimmers,6,0),"")</f>
        <v/>
      </c>
      <c r="I209" s="136" t="str">
        <f t="shared" ref="I209" ca="1" si="1055">IFERROR(VLOOKUP($B209,HSLClubSwimmers,7,0),"")</f>
        <v/>
      </c>
      <c r="L209" t="str">
        <f t="array" aca="1" ref="L209" ca="1">IFERROR(INDEX(Lane1_BlanksRange,SMALL((IF(LEN(Lane1_BlanksRange),ROW(INDIRECT("1:"&amp;ROWS(Lane1_BlanksRange))))),ROW(D208)),1),"")</f>
        <v/>
      </c>
    </row>
    <row r="210" spans="1:12">
      <c r="A210" s="136">
        <f t="shared" si="979"/>
        <v>209</v>
      </c>
      <c r="B210" s="136" t="str">
        <f t="shared" ca="1" si="972"/>
        <v>209:Hemel</v>
      </c>
      <c r="C210" s="136" t="str">
        <f t="shared" ca="1" si="973"/>
        <v/>
      </c>
      <c r="D210" s="136" t="str">
        <f t="shared" ca="1" si="980"/>
        <v/>
      </c>
      <c r="E210" s="156" t="str">
        <f t="shared" ref="E210" ca="1" si="1056">IFERROR(VLOOKUP($B210,HSLClubSwimmers,3,0),"")</f>
        <v/>
      </c>
      <c r="F210" s="157" t="str">
        <f t="shared" ref="F210" ca="1" si="1057">IFERROR(VLOOKUP($B210,HSLClubSwimmers,4,0),"")</f>
        <v/>
      </c>
      <c r="G210" s="158" t="str">
        <f t="shared" ref="G210" ca="1" si="1058">IFERROR(VLOOKUP($B210,HSLClubSwimmers,5,0),"")</f>
        <v/>
      </c>
      <c r="H210" s="158" t="str">
        <f t="shared" ref="H210" ca="1" si="1059">IFERROR(VLOOKUP($B210,HSLClubSwimmers,6,0),"")</f>
        <v/>
      </c>
      <c r="I210" s="136" t="str">
        <f t="shared" ref="I210" ca="1" si="1060">IFERROR(VLOOKUP($B210,HSLClubSwimmers,7,0),"")</f>
        <v/>
      </c>
      <c r="L210" t="str">
        <f t="array" aca="1" ref="L210" ca="1">IFERROR(INDEX(Lane1_BlanksRange,SMALL((IF(LEN(Lane1_BlanksRange),ROW(INDIRECT("1:"&amp;ROWS(Lane1_BlanksRange))))),ROW(D209)),1),"")</f>
        <v/>
      </c>
    </row>
    <row r="211" spans="1:12">
      <c r="A211" s="136">
        <f t="shared" si="979"/>
        <v>210</v>
      </c>
      <c r="B211" s="136" t="str">
        <f t="shared" ca="1" si="972"/>
        <v>210:Hemel</v>
      </c>
      <c r="C211" s="136" t="str">
        <f t="shared" ca="1" si="973"/>
        <v/>
      </c>
      <c r="D211" s="136" t="str">
        <f t="shared" ca="1" si="980"/>
        <v/>
      </c>
      <c r="E211" s="156" t="str">
        <f t="shared" ref="E211" ca="1" si="1061">IFERROR(VLOOKUP($B211,HSLClubSwimmers,3,0),"")</f>
        <v/>
      </c>
      <c r="F211" s="157" t="str">
        <f t="shared" ref="F211" ca="1" si="1062">IFERROR(VLOOKUP($B211,HSLClubSwimmers,4,0),"")</f>
        <v/>
      </c>
      <c r="G211" s="158" t="str">
        <f t="shared" ref="G211" ca="1" si="1063">IFERROR(VLOOKUP($B211,HSLClubSwimmers,5,0),"")</f>
        <v/>
      </c>
      <c r="H211" s="158" t="str">
        <f t="shared" ref="H211" ca="1" si="1064">IFERROR(VLOOKUP($B211,HSLClubSwimmers,6,0),"")</f>
        <v/>
      </c>
      <c r="I211" s="136" t="str">
        <f t="shared" ref="I211" ca="1" si="1065">IFERROR(VLOOKUP($B211,HSLClubSwimmers,7,0),"")</f>
        <v/>
      </c>
      <c r="L211" t="str">
        <f t="array" aca="1" ref="L211" ca="1">IFERROR(INDEX(Lane1_BlanksRange,SMALL((IF(LEN(Lane1_BlanksRange),ROW(INDIRECT("1:"&amp;ROWS(Lane1_BlanksRange))))),ROW(D210)),1),"")</f>
        <v/>
      </c>
    </row>
    <row r="212" spans="1:12">
      <c r="A212" s="136">
        <f t="shared" si="979"/>
        <v>211</v>
      </c>
      <c r="B212" s="136" t="str">
        <f t="shared" ca="1" si="972"/>
        <v>211:Hemel</v>
      </c>
      <c r="C212" s="136" t="str">
        <f t="shared" ca="1" si="973"/>
        <v/>
      </c>
      <c r="D212" s="136" t="str">
        <f t="shared" ca="1" si="980"/>
        <v/>
      </c>
      <c r="E212" s="156" t="str">
        <f t="shared" ref="E212" ca="1" si="1066">IFERROR(VLOOKUP($B212,HSLClubSwimmers,3,0),"")</f>
        <v/>
      </c>
      <c r="F212" s="157" t="str">
        <f t="shared" ref="F212" ca="1" si="1067">IFERROR(VLOOKUP($B212,HSLClubSwimmers,4,0),"")</f>
        <v/>
      </c>
      <c r="G212" s="158" t="str">
        <f t="shared" ref="G212" ca="1" si="1068">IFERROR(VLOOKUP($B212,HSLClubSwimmers,5,0),"")</f>
        <v/>
      </c>
      <c r="H212" s="158" t="str">
        <f t="shared" ref="H212" ca="1" si="1069">IFERROR(VLOOKUP($B212,HSLClubSwimmers,6,0),"")</f>
        <v/>
      </c>
      <c r="I212" s="136" t="str">
        <f t="shared" ref="I212" ca="1" si="1070">IFERROR(VLOOKUP($B212,HSLClubSwimmers,7,0),"")</f>
        <v/>
      </c>
      <c r="L212" t="str">
        <f t="array" aca="1" ref="L212" ca="1">IFERROR(INDEX(Lane1_BlanksRange,SMALL((IF(LEN(Lane1_BlanksRange),ROW(INDIRECT("1:"&amp;ROWS(Lane1_BlanksRange))))),ROW(D211)),1),"")</f>
        <v/>
      </c>
    </row>
    <row r="213" spans="1:12">
      <c r="A213" s="136">
        <f t="shared" si="979"/>
        <v>212</v>
      </c>
      <c r="B213" s="136" t="str">
        <f t="shared" ca="1" si="972"/>
        <v>212:Hemel</v>
      </c>
      <c r="C213" s="136" t="str">
        <f t="shared" ca="1" si="973"/>
        <v/>
      </c>
      <c r="D213" s="136" t="str">
        <f t="shared" ca="1" si="980"/>
        <v/>
      </c>
      <c r="E213" s="156" t="str">
        <f t="shared" ref="E213" ca="1" si="1071">IFERROR(VLOOKUP($B213,HSLClubSwimmers,3,0),"")</f>
        <v/>
      </c>
      <c r="F213" s="157" t="str">
        <f t="shared" ref="F213" ca="1" si="1072">IFERROR(VLOOKUP($B213,HSLClubSwimmers,4,0),"")</f>
        <v/>
      </c>
      <c r="G213" s="158" t="str">
        <f t="shared" ref="G213" ca="1" si="1073">IFERROR(VLOOKUP($B213,HSLClubSwimmers,5,0),"")</f>
        <v/>
      </c>
      <c r="H213" s="158" t="str">
        <f t="shared" ref="H213" ca="1" si="1074">IFERROR(VLOOKUP($B213,HSLClubSwimmers,6,0),"")</f>
        <v/>
      </c>
      <c r="I213" s="136" t="str">
        <f t="shared" ref="I213" ca="1" si="1075">IFERROR(VLOOKUP($B213,HSLClubSwimmers,7,0),"")</f>
        <v/>
      </c>
      <c r="L213" t="str">
        <f t="array" aca="1" ref="L213" ca="1">IFERROR(INDEX(Lane1_BlanksRange,SMALL((IF(LEN(Lane1_BlanksRange),ROW(INDIRECT("1:"&amp;ROWS(Lane1_BlanksRange))))),ROW(D212)),1),"")</f>
        <v/>
      </c>
    </row>
    <row r="214" spans="1:12">
      <c r="A214" s="136">
        <f t="shared" si="979"/>
        <v>213</v>
      </c>
      <c r="B214" s="136" t="str">
        <f t="shared" ca="1" si="972"/>
        <v>213:Hemel</v>
      </c>
      <c r="C214" s="136" t="str">
        <f t="shared" ca="1" si="973"/>
        <v/>
      </c>
      <c r="D214" s="136" t="str">
        <f t="shared" ca="1" si="980"/>
        <v/>
      </c>
      <c r="E214" s="156" t="str">
        <f t="shared" ref="E214" ca="1" si="1076">IFERROR(VLOOKUP($B214,HSLClubSwimmers,3,0),"")</f>
        <v/>
      </c>
      <c r="F214" s="157" t="str">
        <f t="shared" ref="F214" ca="1" si="1077">IFERROR(VLOOKUP($B214,HSLClubSwimmers,4,0),"")</f>
        <v/>
      </c>
      <c r="G214" s="158" t="str">
        <f t="shared" ref="G214" ca="1" si="1078">IFERROR(VLOOKUP($B214,HSLClubSwimmers,5,0),"")</f>
        <v/>
      </c>
      <c r="H214" s="158" t="str">
        <f t="shared" ref="H214" ca="1" si="1079">IFERROR(VLOOKUP($B214,HSLClubSwimmers,6,0),"")</f>
        <v/>
      </c>
      <c r="I214" s="136" t="str">
        <f t="shared" ref="I214" ca="1" si="1080">IFERROR(VLOOKUP($B214,HSLClubSwimmers,7,0),"")</f>
        <v/>
      </c>
      <c r="L214" t="str">
        <f t="array" aca="1" ref="L214" ca="1">IFERROR(INDEX(Lane1_BlanksRange,SMALL((IF(LEN(Lane1_BlanksRange),ROW(INDIRECT("1:"&amp;ROWS(Lane1_BlanksRange))))),ROW(D213)),1),"")</f>
        <v/>
      </c>
    </row>
    <row r="215" spans="1:12">
      <c r="A215" s="136">
        <f t="shared" si="979"/>
        <v>214</v>
      </c>
      <c r="B215" s="136" t="str">
        <f t="shared" ca="1" si="972"/>
        <v>214:Hemel</v>
      </c>
      <c r="C215" s="136" t="str">
        <f t="shared" ca="1" si="973"/>
        <v/>
      </c>
      <c r="D215" s="136" t="str">
        <f t="shared" ca="1" si="980"/>
        <v/>
      </c>
      <c r="E215" s="156" t="str">
        <f t="shared" ref="E215" ca="1" si="1081">IFERROR(VLOOKUP($B215,HSLClubSwimmers,3,0),"")</f>
        <v/>
      </c>
      <c r="F215" s="157" t="str">
        <f t="shared" ref="F215" ca="1" si="1082">IFERROR(VLOOKUP($B215,HSLClubSwimmers,4,0),"")</f>
        <v/>
      </c>
      <c r="G215" s="158" t="str">
        <f t="shared" ref="G215" ca="1" si="1083">IFERROR(VLOOKUP($B215,HSLClubSwimmers,5,0),"")</f>
        <v/>
      </c>
      <c r="H215" s="158" t="str">
        <f t="shared" ref="H215" ca="1" si="1084">IFERROR(VLOOKUP($B215,HSLClubSwimmers,6,0),"")</f>
        <v/>
      </c>
      <c r="I215" s="136" t="str">
        <f t="shared" ref="I215" ca="1" si="1085">IFERROR(VLOOKUP($B215,HSLClubSwimmers,7,0),"")</f>
        <v/>
      </c>
      <c r="L215" t="str">
        <f t="array" aca="1" ref="L215" ca="1">IFERROR(INDEX(Lane1_BlanksRange,SMALL((IF(LEN(Lane1_BlanksRange),ROW(INDIRECT("1:"&amp;ROWS(Lane1_BlanksRange))))),ROW(D214)),1),"")</f>
        <v/>
      </c>
    </row>
    <row r="216" spans="1:12">
      <c r="A216" s="136">
        <f t="shared" si="979"/>
        <v>215</v>
      </c>
      <c r="B216" s="136" t="str">
        <f t="shared" ca="1" si="972"/>
        <v>215:Hemel</v>
      </c>
      <c r="C216" s="136" t="str">
        <f t="shared" ca="1" si="973"/>
        <v/>
      </c>
      <c r="D216" s="136" t="str">
        <f t="shared" ca="1" si="980"/>
        <v/>
      </c>
      <c r="E216" s="156" t="str">
        <f t="shared" ref="E216" ca="1" si="1086">IFERROR(VLOOKUP($B216,HSLClubSwimmers,3,0),"")</f>
        <v/>
      </c>
      <c r="F216" s="157" t="str">
        <f t="shared" ref="F216" ca="1" si="1087">IFERROR(VLOOKUP($B216,HSLClubSwimmers,4,0),"")</f>
        <v/>
      </c>
      <c r="G216" s="158" t="str">
        <f t="shared" ref="G216" ca="1" si="1088">IFERROR(VLOOKUP($B216,HSLClubSwimmers,5,0),"")</f>
        <v/>
      </c>
      <c r="H216" s="158" t="str">
        <f t="shared" ref="H216" ca="1" si="1089">IFERROR(VLOOKUP($B216,HSLClubSwimmers,6,0),"")</f>
        <v/>
      </c>
      <c r="I216" s="136" t="str">
        <f t="shared" ref="I216" ca="1" si="1090">IFERROR(VLOOKUP($B216,HSLClubSwimmers,7,0),"")</f>
        <v/>
      </c>
      <c r="L216" t="str">
        <f t="array" aca="1" ref="L216" ca="1">IFERROR(INDEX(Lane1_BlanksRange,SMALL((IF(LEN(Lane1_BlanksRange),ROW(INDIRECT("1:"&amp;ROWS(Lane1_BlanksRange))))),ROW(D215)),1),"")</f>
        <v/>
      </c>
    </row>
    <row r="217" spans="1:12">
      <c r="A217" s="136">
        <f t="shared" si="979"/>
        <v>216</v>
      </c>
      <c r="B217" s="136" t="str">
        <f t="shared" ca="1" si="972"/>
        <v>216:Hemel</v>
      </c>
      <c r="C217" s="136" t="str">
        <f t="shared" ca="1" si="973"/>
        <v/>
      </c>
      <c r="D217" s="136" t="str">
        <f t="shared" ca="1" si="980"/>
        <v/>
      </c>
      <c r="E217" s="156" t="str">
        <f t="shared" ref="E217" ca="1" si="1091">IFERROR(VLOOKUP($B217,HSLClubSwimmers,3,0),"")</f>
        <v/>
      </c>
      <c r="F217" s="157" t="str">
        <f t="shared" ref="F217" ca="1" si="1092">IFERROR(VLOOKUP($B217,HSLClubSwimmers,4,0),"")</f>
        <v/>
      </c>
      <c r="G217" s="158" t="str">
        <f t="shared" ref="G217" ca="1" si="1093">IFERROR(VLOOKUP($B217,HSLClubSwimmers,5,0),"")</f>
        <v/>
      </c>
      <c r="H217" s="158" t="str">
        <f t="shared" ref="H217" ca="1" si="1094">IFERROR(VLOOKUP($B217,HSLClubSwimmers,6,0),"")</f>
        <v/>
      </c>
      <c r="I217" s="136" t="str">
        <f t="shared" ref="I217" ca="1" si="1095">IFERROR(VLOOKUP($B217,HSLClubSwimmers,7,0),"")</f>
        <v/>
      </c>
      <c r="L217" t="str">
        <f t="array" aca="1" ref="L217" ca="1">IFERROR(INDEX(Lane1_BlanksRange,SMALL((IF(LEN(Lane1_BlanksRange),ROW(INDIRECT("1:"&amp;ROWS(Lane1_BlanksRange))))),ROW(D216)),1),"")</f>
        <v/>
      </c>
    </row>
    <row r="218" spans="1:12">
      <c r="A218" s="136">
        <f t="shared" si="979"/>
        <v>217</v>
      </c>
      <c r="B218" s="136" t="str">
        <f t="shared" ca="1" si="972"/>
        <v>217:Hemel</v>
      </c>
      <c r="C218" s="136" t="str">
        <f t="shared" ca="1" si="973"/>
        <v/>
      </c>
      <c r="D218" s="136" t="str">
        <f t="shared" ca="1" si="980"/>
        <v/>
      </c>
      <c r="E218" s="156" t="str">
        <f t="shared" ref="E218" ca="1" si="1096">IFERROR(VLOOKUP($B218,HSLClubSwimmers,3,0),"")</f>
        <v/>
      </c>
      <c r="F218" s="157" t="str">
        <f t="shared" ref="F218" ca="1" si="1097">IFERROR(VLOOKUP($B218,HSLClubSwimmers,4,0),"")</f>
        <v/>
      </c>
      <c r="G218" s="158" t="str">
        <f t="shared" ref="G218" ca="1" si="1098">IFERROR(VLOOKUP($B218,HSLClubSwimmers,5,0),"")</f>
        <v/>
      </c>
      <c r="H218" s="158" t="str">
        <f t="shared" ref="H218" ca="1" si="1099">IFERROR(VLOOKUP($B218,HSLClubSwimmers,6,0),"")</f>
        <v/>
      </c>
      <c r="I218" s="136" t="str">
        <f t="shared" ref="I218" ca="1" si="1100">IFERROR(VLOOKUP($B218,HSLClubSwimmers,7,0),"")</f>
        <v/>
      </c>
      <c r="L218" t="str">
        <f t="array" aca="1" ref="L218" ca="1">IFERROR(INDEX(Lane1_BlanksRange,SMALL((IF(LEN(Lane1_BlanksRange),ROW(INDIRECT("1:"&amp;ROWS(Lane1_BlanksRange))))),ROW(D217)),1),"")</f>
        <v/>
      </c>
    </row>
    <row r="219" spans="1:12">
      <c r="A219" s="136">
        <f t="shared" si="979"/>
        <v>218</v>
      </c>
      <c r="B219" s="136" t="str">
        <f t="shared" ca="1" si="972"/>
        <v>218:Hemel</v>
      </c>
      <c r="C219" s="136" t="str">
        <f t="shared" ca="1" si="973"/>
        <v/>
      </c>
      <c r="D219" s="136" t="str">
        <f t="shared" ca="1" si="980"/>
        <v/>
      </c>
      <c r="E219" s="156" t="str">
        <f t="shared" ref="E219" ca="1" si="1101">IFERROR(VLOOKUP($B219,HSLClubSwimmers,3,0),"")</f>
        <v/>
      </c>
      <c r="F219" s="157" t="str">
        <f t="shared" ref="F219" ca="1" si="1102">IFERROR(VLOOKUP($B219,HSLClubSwimmers,4,0),"")</f>
        <v/>
      </c>
      <c r="G219" s="158" t="str">
        <f t="shared" ref="G219" ca="1" si="1103">IFERROR(VLOOKUP($B219,HSLClubSwimmers,5,0),"")</f>
        <v/>
      </c>
      <c r="H219" s="158" t="str">
        <f t="shared" ref="H219" ca="1" si="1104">IFERROR(VLOOKUP($B219,HSLClubSwimmers,6,0),"")</f>
        <v/>
      </c>
      <c r="I219" s="136" t="str">
        <f t="shared" ref="I219" ca="1" si="1105">IFERROR(VLOOKUP($B219,HSLClubSwimmers,7,0),"")</f>
        <v/>
      </c>
      <c r="L219" t="str">
        <f t="array" aca="1" ref="L219" ca="1">IFERROR(INDEX(Lane1_BlanksRange,SMALL((IF(LEN(Lane1_BlanksRange),ROW(INDIRECT("1:"&amp;ROWS(Lane1_BlanksRange))))),ROW(D218)),1),"")</f>
        <v/>
      </c>
    </row>
    <row r="220" spans="1:12">
      <c r="A220" s="136">
        <f t="shared" si="979"/>
        <v>219</v>
      </c>
      <c r="B220" s="136" t="str">
        <f t="shared" ca="1" si="972"/>
        <v>219:Hemel</v>
      </c>
      <c r="C220" s="136" t="str">
        <f t="shared" ca="1" si="973"/>
        <v/>
      </c>
      <c r="D220" s="136" t="str">
        <f t="shared" ca="1" si="980"/>
        <v/>
      </c>
      <c r="E220" s="156" t="str">
        <f t="shared" ref="E220" ca="1" si="1106">IFERROR(VLOOKUP($B220,HSLClubSwimmers,3,0),"")</f>
        <v/>
      </c>
      <c r="F220" s="157" t="str">
        <f t="shared" ref="F220" ca="1" si="1107">IFERROR(VLOOKUP($B220,HSLClubSwimmers,4,0),"")</f>
        <v/>
      </c>
      <c r="G220" s="158" t="str">
        <f t="shared" ref="G220" ca="1" si="1108">IFERROR(VLOOKUP($B220,HSLClubSwimmers,5,0),"")</f>
        <v/>
      </c>
      <c r="H220" s="158" t="str">
        <f t="shared" ref="H220" ca="1" si="1109">IFERROR(VLOOKUP($B220,HSLClubSwimmers,6,0),"")</f>
        <v/>
      </c>
      <c r="I220" s="136" t="str">
        <f t="shared" ref="I220" ca="1" si="1110">IFERROR(VLOOKUP($B220,HSLClubSwimmers,7,0),"")</f>
        <v/>
      </c>
      <c r="L220" t="str">
        <f t="array" aca="1" ref="L220" ca="1">IFERROR(INDEX(Lane1_BlanksRange,SMALL((IF(LEN(Lane1_BlanksRange),ROW(INDIRECT("1:"&amp;ROWS(Lane1_BlanksRange))))),ROW(D219)),1),"")</f>
        <v/>
      </c>
    </row>
    <row r="221" spans="1:12">
      <c r="A221" s="136">
        <f t="shared" si="979"/>
        <v>220</v>
      </c>
      <c r="B221" s="136" t="str">
        <f t="shared" ca="1" si="972"/>
        <v>220:Hemel</v>
      </c>
      <c r="C221" s="136" t="str">
        <f t="shared" ca="1" si="973"/>
        <v/>
      </c>
      <c r="D221" s="136" t="str">
        <f t="shared" ca="1" si="980"/>
        <v/>
      </c>
      <c r="E221" s="156" t="str">
        <f t="shared" ref="E221" ca="1" si="1111">IFERROR(VLOOKUP($B221,HSLClubSwimmers,3,0),"")</f>
        <v/>
      </c>
      <c r="F221" s="157" t="str">
        <f t="shared" ref="F221" ca="1" si="1112">IFERROR(VLOOKUP($B221,HSLClubSwimmers,4,0),"")</f>
        <v/>
      </c>
      <c r="G221" s="158" t="str">
        <f t="shared" ref="G221" ca="1" si="1113">IFERROR(VLOOKUP($B221,HSLClubSwimmers,5,0),"")</f>
        <v/>
      </c>
      <c r="H221" s="158" t="str">
        <f t="shared" ref="H221" ca="1" si="1114">IFERROR(VLOOKUP($B221,HSLClubSwimmers,6,0),"")</f>
        <v/>
      </c>
      <c r="I221" s="136" t="str">
        <f t="shared" ref="I221" ca="1" si="1115">IFERROR(VLOOKUP($B221,HSLClubSwimmers,7,0),"")</f>
        <v/>
      </c>
      <c r="L221" t="str">
        <f t="array" aca="1" ref="L221" ca="1">IFERROR(INDEX(Lane1_BlanksRange,SMALL((IF(LEN(Lane1_BlanksRange),ROW(INDIRECT("1:"&amp;ROWS(Lane1_BlanksRange))))),ROW(D220)),1),"")</f>
        <v/>
      </c>
    </row>
    <row r="222" spans="1:12">
      <c r="A222" s="136">
        <f t="shared" si="979"/>
        <v>221</v>
      </c>
      <c r="B222" s="136" t="str">
        <f t="shared" ca="1" si="972"/>
        <v>221:Hemel</v>
      </c>
      <c r="C222" s="136" t="str">
        <f t="shared" ca="1" si="973"/>
        <v/>
      </c>
      <c r="D222" s="136" t="str">
        <f t="shared" ca="1" si="980"/>
        <v/>
      </c>
      <c r="E222" s="156" t="str">
        <f t="shared" ref="E222" ca="1" si="1116">IFERROR(VLOOKUP($B222,HSLClubSwimmers,3,0),"")</f>
        <v/>
      </c>
      <c r="F222" s="157" t="str">
        <f t="shared" ref="F222" ca="1" si="1117">IFERROR(VLOOKUP($B222,HSLClubSwimmers,4,0),"")</f>
        <v/>
      </c>
      <c r="G222" s="158" t="str">
        <f t="shared" ref="G222" ca="1" si="1118">IFERROR(VLOOKUP($B222,HSLClubSwimmers,5,0),"")</f>
        <v/>
      </c>
      <c r="H222" s="158" t="str">
        <f t="shared" ref="H222" ca="1" si="1119">IFERROR(VLOOKUP($B222,HSLClubSwimmers,6,0),"")</f>
        <v/>
      </c>
      <c r="I222" s="136" t="str">
        <f t="shared" ref="I222" ca="1" si="1120">IFERROR(VLOOKUP($B222,HSLClubSwimmers,7,0),"")</f>
        <v/>
      </c>
      <c r="L222" t="str">
        <f t="array" aca="1" ref="L222" ca="1">IFERROR(INDEX(Lane1_BlanksRange,SMALL((IF(LEN(Lane1_BlanksRange),ROW(INDIRECT("1:"&amp;ROWS(Lane1_BlanksRange))))),ROW(D221)),1),"")</f>
        <v/>
      </c>
    </row>
    <row r="223" spans="1:12">
      <c r="A223" s="136">
        <f t="shared" si="979"/>
        <v>222</v>
      </c>
      <c r="B223" s="136" t="str">
        <f t="shared" ca="1" si="972"/>
        <v>222:Hemel</v>
      </c>
      <c r="C223" s="136" t="str">
        <f t="shared" ca="1" si="973"/>
        <v/>
      </c>
      <c r="D223" s="136" t="str">
        <f t="shared" ca="1" si="980"/>
        <v/>
      </c>
      <c r="E223" s="156" t="str">
        <f t="shared" ref="E223" ca="1" si="1121">IFERROR(VLOOKUP($B223,HSLClubSwimmers,3,0),"")</f>
        <v/>
      </c>
      <c r="F223" s="157" t="str">
        <f t="shared" ref="F223" ca="1" si="1122">IFERROR(VLOOKUP($B223,HSLClubSwimmers,4,0),"")</f>
        <v/>
      </c>
      <c r="G223" s="158" t="str">
        <f t="shared" ref="G223" ca="1" si="1123">IFERROR(VLOOKUP($B223,HSLClubSwimmers,5,0),"")</f>
        <v/>
      </c>
      <c r="H223" s="158" t="str">
        <f t="shared" ref="H223" ca="1" si="1124">IFERROR(VLOOKUP($B223,HSLClubSwimmers,6,0),"")</f>
        <v/>
      </c>
      <c r="I223" s="136" t="str">
        <f t="shared" ref="I223" ca="1" si="1125">IFERROR(VLOOKUP($B223,HSLClubSwimmers,7,0),"")</f>
        <v/>
      </c>
      <c r="L223" t="str">
        <f t="array" aca="1" ref="L223" ca="1">IFERROR(INDEX(Lane1_BlanksRange,SMALL((IF(LEN(Lane1_BlanksRange),ROW(INDIRECT("1:"&amp;ROWS(Lane1_BlanksRange))))),ROW(D222)),1),"")</f>
        <v/>
      </c>
    </row>
    <row r="224" spans="1:12">
      <c r="A224" s="136">
        <f t="shared" si="979"/>
        <v>223</v>
      </c>
      <c r="B224" s="136" t="str">
        <f t="shared" ca="1" si="972"/>
        <v>223:Hemel</v>
      </c>
      <c r="C224" s="136" t="str">
        <f t="shared" ca="1" si="973"/>
        <v/>
      </c>
      <c r="D224" s="136" t="str">
        <f t="shared" ca="1" si="980"/>
        <v/>
      </c>
      <c r="E224" s="156" t="str">
        <f t="shared" ref="E224" ca="1" si="1126">IFERROR(VLOOKUP($B224,HSLClubSwimmers,3,0),"")</f>
        <v/>
      </c>
      <c r="F224" s="157" t="str">
        <f t="shared" ref="F224" ca="1" si="1127">IFERROR(VLOOKUP($B224,HSLClubSwimmers,4,0),"")</f>
        <v/>
      </c>
      <c r="G224" s="158" t="str">
        <f t="shared" ref="G224" ca="1" si="1128">IFERROR(VLOOKUP($B224,HSLClubSwimmers,5,0),"")</f>
        <v/>
      </c>
      <c r="H224" s="158" t="str">
        <f t="shared" ref="H224" ca="1" si="1129">IFERROR(VLOOKUP($B224,HSLClubSwimmers,6,0),"")</f>
        <v/>
      </c>
      <c r="I224" s="136" t="str">
        <f t="shared" ref="I224" ca="1" si="1130">IFERROR(VLOOKUP($B224,HSLClubSwimmers,7,0),"")</f>
        <v/>
      </c>
      <c r="L224" t="str">
        <f t="array" aca="1" ref="L224" ca="1">IFERROR(INDEX(Lane1_BlanksRange,SMALL((IF(LEN(Lane1_BlanksRange),ROW(INDIRECT("1:"&amp;ROWS(Lane1_BlanksRange))))),ROW(D223)),1),"")</f>
        <v/>
      </c>
    </row>
    <row r="225" spans="1:12">
      <c r="A225" s="136">
        <f t="shared" si="979"/>
        <v>224</v>
      </c>
      <c r="B225" s="136" t="str">
        <f t="shared" ca="1" si="972"/>
        <v>224:Hemel</v>
      </c>
      <c r="C225" s="136" t="str">
        <f t="shared" ca="1" si="973"/>
        <v/>
      </c>
      <c r="D225" s="136" t="str">
        <f t="shared" ca="1" si="980"/>
        <v/>
      </c>
      <c r="E225" s="156" t="str">
        <f t="shared" ref="E225" ca="1" si="1131">IFERROR(VLOOKUP($B225,HSLClubSwimmers,3,0),"")</f>
        <v/>
      </c>
      <c r="F225" s="157" t="str">
        <f t="shared" ref="F225" ca="1" si="1132">IFERROR(VLOOKUP($B225,HSLClubSwimmers,4,0),"")</f>
        <v/>
      </c>
      <c r="G225" s="158" t="str">
        <f t="shared" ref="G225" ca="1" si="1133">IFERROR(VLOOKUP($B225,HSLClubSwimmers,5,0),"")</f>
        <v/>
      </c>
      <c r="H225" s="158" t="str">
        <f t="shared" ref="H225" ca="1" si="1134">IFERROR(VLOOKUP($B225,HSLClubSwimmers,6,0),"")</f>
        <v/>
      </c>
      <c r="I225" s="136" t="str">
        <f t="shared" ref="I225" ca="1" si="1135">IFERROR(VLOOKUP($B225,HSLClubSwimmers,7,0),"")</f>
        <v/>
      </c>
      <c r="L225" t="str">
        <f t="array" aca="1" ref="L225" ca="1">IFERROR(INDEX(Lane1_BlanksRange,SMALL((IF(LEN(Lane1_BlanksRange),ROW(INDIRECT("1:"&amp;ROWS(Lane1_BlanksRange))))),ROW(D224)),1),"")</f>
        <v/>
      </c>
    </row>
    <row r="226" spans="1:12">
      <c r="A226" s="136">
        <f t="shared" si="979"/>
        <v>225</v>
      </c>
      <c r="B226" s="136" t="str">
        <f t="shared" ca="1" si="972"/>
        <v>225:Hemel</v>
      </c>
      <c r="C226" s="136" t="str">
        <f t="shared" ca="1" si="973"/>
        <v/>
      </c>
      <c r="D226" s="136" t="str">
        <f t="shared" ca="1" si="980"/>
        <v/>
      </c>
      <c r="E226" s="156" t="str">
        <f t="shared" ref="E226" ca="1" si="1136">IFERROR(VLOOKUP($B226,HSLClubSwimmers,3,0),"")</f>
        <v/>
      </c>
      <c r="F226" s="157" t="str">
        <f t="shared" ref="F226" ca="1" si="1137">IFERROR(VLOOKUP($B226,HSLClubSwimmers,4,0),"")</f>
        <v/>
      </c>
      <c r="G226" s="158" t="str">
        <f t="shared" ref="G226" ca="1" si="1138">IFERROR(VLOOKUP($B226,HSLClubSwimmers,5,0),"")</f>
        <v/>
      </c>
      <c r="H226" s="158" t="str">
        <f t="shared" ref="H226" ca="1" si="1139">IFERROR(VLOOKUP($B226,HSLClubSwimmers,6,0),"")</f>
        <v/>
      </c>
      <c r="I226" s="136" t="str">
        <f t="shared" ref="I226" ca="1" si="1140">IFERROR(VLOOKUP($B226,HSLClubSwimmers,7,0),"")</f>
        <v/>
      </c>
      <c r="L226" t="str">
        <f t="array" aca="1" ref="L226" ca="1">IFERROR(INDEX(Lane1_BlanksRange,SMALL((IF(LEN(Lane1_BlanksRange),ROW(INDIRECT("1:"&amp;ROWS(Lane1_BlanksRange))))),ROW(D225)),1),"")</f>
        <v/>
      </c>
    </row>
    <row r="227" spans="1:12">
      <c r="A227" s="136">
        <f t="shared" si="979"/>
        <v>226</v>
      </c>
      <c r="B227" s="136" t="str">
        <f t="shared" ca="1" si="972"/>
        <v>226:Hemel</v>
      </c>
      <c r="C227" s="136" t="str">
        <f t="shared" ca="1" si="973"/>
        <v/>
      </c>
      <c r="D227" s="136" t="str">
        <f t="shared" ca="1" si="980"/>
        <v/>
      </c>
      <c r="E227" s="156" t="str">
        <f t="shared" ref="E227" ca="1" si="1141">IFERROR(VLOOKUP($B227,HSLClubSwimmers,3,0),"")</f>
        <v/>
      </c>
      <c r="F227" s="157" t="str">
        <f t="shared" ref="F227" ca="1" si="1142">IFERROR(VLOOKUP($B227,HSLClubSwimmers,4,0),"")</f>
        <v/>
      </c>
      <c r="G227" s="158" t="str">
        <f t="shared" ref="G227" ca="1" si="1143">IFERROR(VLOOKUP($B227,HSLClubSwimmers,5,0),"")</f>
        <v/>
      </c>
      <c r="H227" s="158" t="str">
        <f t="shared" ref="H227" ca="1" si="1144">IFERROR(VLOOKUP($B227,HSLClubSwimmers,6,0),"")</f>
        <v/>
      </c>
      <c r="I227" s="136" t="str">
        <f t="shared" ref="I227" ca="1" si="1145">IFERROR(VLOOKUP($B227,HSLClubSwimmers,7,0),"")</f>
        <v/>
      </c>
      <c r="L227" t="str">
        <f t="array" aca="1" ref="L227" ca="1">IFERROR(INDEX(Lane1_BlanksRange,SMALL((IF(LEN(Lane1_BlanksRange),ROW(INDIRECT("1:"&amp;ROWS(Lane1_BlanksRange))))),ROW(D226)),1),"")</f>
        <v/>
      </c>
    </row>
    <row r="228" spans="1:12">
      <c r="A228" s="136">
        <f t="shared" si="979"/>
        <v>227</v>
      </c>
      <c r="B228" s="136" t="str">
        <f t="shared" ca="1" si="972"/>
        <v>227:Hemel</v>
      </c>
      <c r="C228" s="136" t="str">
        <f t="shared" ca="1" si="973"/>
        <v/>
      </c>
      <c r="D228" s="136" t="str">
        <f t="shared" ca="1" si="980"/>
        <v/>
      </c>
      <c r="E228" s="156" t="str">
        <f t="shared" ref="E228" ca="1" si="1146">IFERROR(VLOOKUP($B228,HSLClubSwimmers,3,0),"")</f>
        <v/>
      </c>
      <c r="F228" s="157" t="str">
        <f t="shared" ref="F228" ca="1" si="1147">IFERROR(VLOOKUP($B228,HSLClubSwimmers,4,0),"")</f>
        <v/>
      </c>
      <c r="G228" s="158" t="str">
        <f t="shared" ref="G228" ca="1" si="1148">IFERROR(VLOOKUP($B228,HSLClubSwimmers,5,0),"")</f>
        <v/>
      </c>
      <c r="H228" s="158" t="str">
        <f t="shared" ref="H228" ca="1" si="1149">IFERROR(VLOOKUP($B228,HSLClubSwimmers,6,0),"")</f>
        <v/>
      </c>
      <c r="I228" s="136" t="str">
        <f t="shared" ref="I228" ca="1" si="1150">IFERROR(VLOOKUP($B228,HSLClubSwimmers,7,0),"")</f>
        <v/>
      </c>
      <c r="L228" t="str">
        <f t="array" aca="1" ref="L228" ca="1">IFERROR(INDEX(Lane1_BlanksRange,SMALL((IF(LEN(Lane1_BlanksRange),ROW(INDIRECT("1:"&amp;ROWS(Lane1_BlanksRange))))),ROW(D227)),1),"")</f>
        <v/>
      </c>
    </row>
    <row r="229" spans="1:12">
      <c r="A229" s="136">
        <f t="shared" si="979"/>
        <v>228</v>
      </c>
      <c r="B229" s="136" t="str">
        <f t="shared" ca="1" si="972"/>
        <v>228:Hemel</v>
      </c>
      <c r="C229" s="136" t="str">
        <f t="shared" ca="1" si="973"/>
        <v/>
      </c>
      <c r="D229" s="136" t="str">
        <f t="shared" ca="1" si="980"/>
        <v/>
      </c>
      <c r="E229" s="156" t="str">
        <f t="shared" ref="E229" ca="1" si="1151">IFERROR(VLOOKUP($B229,HSLClubSwimmers,3,0),"")</f>
        <v/>
      </c>
      <c r="F229" s="157" t="str">
        <f t="shared" ref="F229" ca="1" si="1152">IFERROR(VLOOKUP($B229,HSLClubSwimmers,4,0),"")</f>
        <v/>
      </c>
      <c r="G229" s="158" t="str">
        <f t="shared" ref="G229" ca="1" si="1153">IFERROR(VLOOKUP($B229,HSLClubSwimmers,5,0),"")</f>
        <v/>
      </c>
      <c r="H229" s="158" t="str">
        <f t="shared" ref="H229" ca="1" si="1154">IFERROR(VLOOKUP($B229,HSLClubSwimmers,6,0),"")</f>
        <v/>
      </c>
      <c r="I229" s="136" t="str">
        <f t="shared" ref="I229" ca="1" si="1155">IFERROR(VLOOKUP($B229,HSLClubSwimmers,7,0),"")</f>
        <v/>
      </c>
      <c r="L229" t="str">
        <f t="array" aca="1" ref="L229" ca="1">IFERROR(INDEX(Lane1_BlanksRange,SMALL((IF(LEN(Lane1_BlanksRange),ROW(INDIRECT("1:"&amp;ROWS(Lane1_BlanksRange))))),ROW(D228)),1),"")</f>
        <v/>
      </c>
    </row>
    <row r="230" spans="1:12">
      <c r="A230" s="136">
        <f t="shared" si="979"/>
        <v>229</v>
      </c>
      <c r="B230" s="136" t="str">
        <f t="shared" ca="1" si="972"/>
        <v>229:Hemel</v>
      </c>
      <c r="C230" s="136" t="str">
        <f t="shared" ca="1" si="973"/>
        <v/>
      </c>
      <c r="D230" s="136" t="str">
        <f t="shared" ca="1" si="980"/>
        <v/>
      </c>
      <c r="E230" s="156" t="str">
        <f t="shared" ref="E230" ca="1" si="1156">IFERROR(VLOOKUP($B230,HSLClubSwimmers,3,0),"")</f>
        <v/>
      </c>
      <c r="F230" s="157" t="str">
        <f t="shared" ref="F230" ca="1" si="1157">IFERROR(VLOOKUP($B230,HSLClubSwimmers,4,0),"")</f>
        <v/>
      </c>
      <c r="G230" s="158" t="str">
        <f t="shared" ref="G230" ca="1" si="1158">IFERROR(VLOOKUP($B230,HSLClubSwimmers,5,0),"")</f>
        <v/>
      </c>
      <c r="H230" s="158" t="str">
        <f t="shared" ref="H230" ca="1" si="1159">IFERROR(VLOOKUP($B230,HSLClubSwimmers,6,0),"")</f>
        <v/>
      </c>
      <c r="I230" s="136" t="str">
        <f t="shared" ref="I230" ca="1" si="1160">IFERROR(VLOOKUP($B230,HSLClubSwimmers,7,0),"")</f>
        <v/>
      </c>
      <c r="L230" t="str">
        <f t="array" aca="1" ref="L230" ca="1">IFERROR(INDEX(Lane1_BlanksRange,SMALL((IF(LEN(Lane1_BlanksRange),ROW(INDIRECT("1:"&amp;ROWS(Lane1_BlanksRange))))),ROW(D229)),1),"")</f>
        <v/>
      </c>
    </row>
    <row r="231" spans="1:12">
      <c r="A231" s="136">
        <f t="shared" si="979"/>
        <v>230</v>
      </c>
      <c r="B231" s="136" t="str">
        <f t="shared" ca="1" si="972"/>
        <v>230:Hemel</v>
      </c>
      <c r="C231" s="136" t="str">
        <f t="shared" ca="1" si="973"/>
        <v/>
      </c>
      <c r="D231" s="136" t="str">
        <f t="shared" ca="1" si="980"/>
        <v/>
      </c>
      <c r="E231" s="156" t="str">
        <f t="shared" ref="E231" ca="1" si="1161">IFERROR(VLOOKUP($B231,HSLClubSwimmers,3,0),"")</f>
        <v/>
      </c>
      <c r="F231" s="157" t="str">
        <f t="shared" ref="F231" ca="1" si="1162">IFERROR(VLOOKUP($B231,HSLClubSwimmers,4,0),"")</f>
        <v/>
      </c>
      <c r="G231" s="158" t="str">
        <f t="shared" ref="G231" ca="1" si="1163">IFERROR(VLOOKUP($B231,HSLClubSwimmers,5,0),"")</f>
        <v/>
      </c>
      <c r="H231" s="158" t="str">
        <f t="shared" ref="H231" ca="1" si="1164">IFERROR(VLOOKUP($B231,HSLClubSwimmers,6,0),"")</f>
        <v/>
      </c>
      <c r="I231" s="136" t="str">
        <f t="shared" ref="I231" ca="1" si="1165">IFERROR(VLOOKUP($B231,HSLClubSwimmers,7,0),"")</f>
        <v/>
      </c>
      <c r="L231" t="str">
        <f t="array" aca="1" ref="L231" ca="1">IFERROR(INDEX(Lane1_BlanksRange,SMALL((IF(LEN(Lane1_BlanksRange),ROW(INDIRECT("1:"&amp;ROWS(Lane1_BlanksRange))))),ROW(D230)),1),"")</f>
        <v/>
      </c>
    </row>
    <row r="232" spans="1:12">
      <c r="A232" s="136">
        <f t="shared" si="979"/>
        <v>231</v>
      </c>
      <c r="B232" s="136" t="str">
        <f t="shared" ca="1" si="972"/>
        <v>231:Hemel</v>
      </c>
      <c r="C232" s="136" t="str">
        <f t="shared" ca="1" si="973"/>
        <v/>
      </c>
      <c r="D232" s="136" t="str">
        <f t="shared" ca="1" si="980"/>
        <v/>
      </c>
      <c r="E232" s="156" t="str">
        <f t="shared" ref="E232" ca="1" si="1166">IFERROR(VLOOKUP($B232,HSLClubSwimmers,3,0),"")</f>
        <v/>
      </c>
      <c r="F232" s="157" t="str">
        <f t="shared" ref="F232" ca="1" si="1167">IFERROR(VLOOKUP($B232,HSLClubSwimmers,4,0),"")</f>
        <v/>
      </c>
      <c r="G232" s="158" t="str">
        <f t="shared" ref="G232" ca="1" si="1168">IFERROR(VLOOKUP($B232,HSLClubSwimmers,5,0),"")</f>
        <v/>
      </c>
      <c r="H232" s="158" t="str">
        <f t="shared" ref="H232" ca="1" si="1169">IFERROR(VLOOKUP($B232,HSLClubSwimmers,6,0),"")</f>
        <v/>
      </c>
      <c r="I232" s="136" t="str">
        <f t="shared" ref="I232" ca="1" si="1170">IFERROR(VLOOKUP($B232,HSLClubSwimmers,7,0),"")</f>
        <v/>
      </c>
      <c r="L232" t="str">
        <f t="array" aca="1" ref="L232" ca="1">IFERROR(INDEX(Lane1_BlanksRange,SMALL((IF(LEN(Lane1_BlanksRange),ROW(INDIRECT("1:"&amp;ROWS(Lane1_BlanksRange))))),ROW(D231)),1),"")</f>
        <v/>
      </c>
    </row>
    <row r="233" spans="1:12">
      <c r="A233" s="136">
        <f t="shared" si="979"/>
        <v>232</v>
      </c>
      <c r="B233" s="136" t="str">
        <f t="shared" ca="1" si="972"/>
        <v>232:Hemel</v>
      </c>
      <c r="C233" s="136" t="str">
        <f t="shared" ca="1" si="973"/>
        <v/>
      </c>
      <c r="D233" s="136" t="str">
        <f t="shared" ca="1" si="980"/>
        <v/>
      </c>
      <c r="E233" s="156" t="str">
        <f t="shared" ref="E233" ca="1" si="1171">IFERROR(VLOOKUP($B233,HSLClubSwimmers,3,0),"")</f>
        <v/>
      </c>
      <c r="F233" s="157" t="str">
        <f t="shared" ref="F233" ca="1" si="1172">IFERROR(VLOOKUP($B233,HSLClubSwimmers,4,0),"")</f>
        <v/>
      </c>
      <c r="G233" s="158" t="str">
        <f t="shared" ref="G233" ca="1" si="1173">IFERROR(VLOOKUP($B233,HSLClubSwimmers,5,0),"")</f>
        <v/>
      </c>
      <c r="H233" s="158" t="str">
        <f t="shared" ref="H233" ca="1" si="1174">IFERROR(VLOOKUP($B233,HSLClubSwimmers,6,0),"")</f>
        <v/>
      </c>
      <c r="I233" s="136" t="str">
        <f t="shared" ref="I233" ca="1" si="1175">IFERROR(VLOOKUP($B233,HSLClubSwimmers,7,0),"")</f>
        <v/>
      </c>
      <c r="L233" t="str">
        <f t="array" aca="1" ref="L233" ca="1">IFERROR(INDEX(Lane1_BlanksRange,SMALL((IF(LEN(Lane1_BlanksRange),ROW(INDIRECT("1:"&amp;ROWS(Lane1_BlanksRange))))),ROW(D232)),1),"")</f>
        <v/>
      </c>
    </row>
    <row r="234" spans="1:12">
      <c r="A234" s="136">
        <f t="shared" si="979"/>
        <v>233</v>
      </c>
      <c r="B234" s="136" t="str">
        <f t="shared" ca="1" si="972"/>
        <v>233:Hemel</v>
      </c>
      <c r="C234" s="136" t="str">
        <f t="shared" ca="1" si="973"/>
        <v/>
      </c>
      <c r="D234" s="136" t="str">
        <f t="shared" ca="1" si="980"/>
        <v/>
      </c>
      <c r="E234" s="156" t="str">
        <f t="shared" ref="E234" ca="1" si="1176">IFERROR(VLOOKUP($B234,HSLClubSwimmers,3,0),"")</f>
        <v/>
      </c>
      <c r="F234" s="157" t="str">
        <f t="shared" ref="F234" ca="1" si="1177">IFERROR(VLOOKUP($B234,HSLClubSwimmers,4,0),"")</f>
        <v/>
      </c>
      <c r="G234" s="158" t="str">
        <f t="shared" ref="G234" ca="1" si="1178">IFERROR(VLOOKUP($B234,HSLClubSwimmers,5,0),"")</f>
        <v/>
      </c>
      <c r="H234" s="158" t="str">
        <f t="shared" ref="H234" ca="1" si="1179">IFERROR(VLOOKUP($B234,HSLClubSwimmers,6,0),"")</f>
        <v/>
      </c>
      <c r="I234" s="136" t="str">
        <f t="shared" ref="I234" ca="1" si="1180">IFERROR(VLOOKUP($B234,HSLClubSwimmers,7,0),"")</f>
        <v/>
      </c>
      <c r="L234" t="str">
        <f t="array" aca="1" ref="L234" ca="1">IFERROR(INDEX(Lane1_BlanksRange,SMALL((IF(LEN(Lane1_BlanksRange),ROW(INDIRECT("1:"&amp;ROWS(Lane1_BlanksRange))))),ROW(D233)),1),"")</f>
        <v/>
      </c>
    </row>
    <row r="235" spans="1:12">
      <c r="A235" s="136">
        <f t="shared" si="979"/>
        <v>234</v>
      </c>
      <c r="B235" s="136" t="str">
        <f t="shared" ca="1" si="972"/>
        <v>234:Hemel</v>
      </c>
      <c r="C235" s="136" t="str">
        <f t="shared" ca="1" si="973"/>
        <v/>
      </c>
      <c r="D235" s="136" t="str">
        <f t="shared" ca="1" si="980"/>
        <v/>
      </c>
      <c r="E235" s="156" t="str">
        <f t="shared" ref="E235" ca="1" si="1181">IFERROR(VLOOKUP($B235,HSLClubSwimmers,3,0),"")</f>
        <v/>
      </c>
      <c r="F235" s="157" t="str">
        <f t="shared" ref="F235" ca="1" si="1182">IFERROR(VLOOKUP($B235,HSLClubSwimmers,4,0),"")</f>
        <v/>
      </c>
      <c r="G235" s="158" t="str">
        <f t="shared" ref="G235" ca="1" si="1183">IFERROR(VLOOKUP($B235,HSLClubSwimmers,5,0),"")</f>
        <v/>
      </c>
      <c r="H235" s="158" t="str">
        <f t="shared" ref="H235" ca="1" si="1184">IFERROR(VLOOKUP($B235,HSLClubSwimmers,6,0),"")</f>
        <v/>
      </c>
      <c r="I235" s="136" t="str">
        <f t="shared" ref="I235" ca="1" si="1185">IFERROR(VLOOKUP($B235,HSLClubSwimmers,7,0),"")</f>
        <v/>
      </c>
      <c r="L235" t="str">
        <f t="array" aca="1" ref="L235" ca="1">IFERROR(INDEX(Lane1_BlanksRange,SMALL((IF(LEN(Lane1_BlanksRange),ROW(INDIRECT("1:"&amp;ROWS(Lane1_BlanksRange))))),ROW(D234)),1),"")</f>
        <v/>
      </c>
    </row>
    <row r="236" spans="1:12">
      <c r="A236" s="136">
        <f t="shared" si="979"/>
        <v>235</v>
      </c>
      <c r="B236" s="136" t="str">
        <f t="shared" ca="1" si="972"/>
        <v>235:Hemel</v>
      </c>
      <c r="C236" s="136" t="str">
        <f t="shared" ca="1" si="973"/>
        <v/>
      </c>
      <c r="D236" s="136" t="str">
        <f t="shared" ca="1" si="980"/>
        <v/>
      </c>
      <c r="E236" s="156" t="str">
        <f t="shared" ref="E236" ca="1" si="1186">IFERROR(VLOOKUP($B236,HSLClubSwimmers,3,0),"")</f>
        <v/>
      </c>
      <c r="F236" s="157" t="str">
        <f t="shared" ref="F236" ca="1" si="1187">IFERROR(VLOOKUP($B236,HSLClubSwimmers,4,0),"")</f>
        <v/>
      </c>
      <c r="G236" s="158" t="str">
        <f t="shared" ref="G236" ca="1" si="1188">IFERROR(VLOOKUP($B236,HSLClubSwimmers,5,0),"")</f>
        <v/>
      </c>
      <c r="H236" s="158" t="str">
        <f t="shared" ref="H236" ca="1" si="1189">IFERROR(VLOOKUP($B236,HSLClubSwimmers,6,0),"")</f>
        <v/>
      </c>
      <c r="I236" s="136" t="str">
        <f t="shared" ref="I236" ca="1" si="1190">IFERROR(VLOOKUP($B236,HSLClubSwimmers,7,0),"")</f>
        <v/>
      </c>
      <c r="L236" t="str">
        <f t="array" aca="1" ref="L236" ca="1">IFERROR(INDEX(Lane1_BlanksRange,SMALL((IF(LEN(Lane1_BlanksRange),ROW(INDIRECT("1:"&amp;ROWS(Lane1_BlanksRange))))),ROW(D235)),1),"")</f>
        <v/>
      </c>
    </row>
    <row r="237" spans="1:12">
      <c r="A237" s="136">
        <f t="shared" si="979"/>
        <v>236</v>
      </c>
      <c r="B237" s="136" t="str">
        <f t="shared" ca="1" si="972"/>
        <v>236:Hemel</v>
      </c>
      <c r="C237" s="136" t="str">
        <f t="shared" ca="1" si="973"/>
        <v/>
      </c>
      <c r="D237" s="136" t="str">
        <f t="shared" ca="1" si="980"/>
        <v/>
      </c>
      <c r="E237" s="156" t="str">
        <f t="shared" ref="E237" ca="1" si="1191">IFERROR(VLOOKUP($B237,HSLClubSwimmers,3,0),"")</f>
        <v/>
      </c>
      <c r="F237" s="157" t="str">
        <f t="shared" ref="F237" ca="1" si="1192">IFERROR(VLOOKUP($B237,HSLClubSwimmers,4,0),"")</f>
        <v/>
      </c>
      <c r="G237" s="158" t="str">
        <f t="shared" ref="G237" ca="1" si="1193">IFERROR(VLOOKUP($B237,HSLClubSwimmers,5,0),"")</f>
        <v/>
      </c>
      <c r="H237" s="158" t="str">
        <f t="shared" ref="H237" ca="1" si="1194">IFERROR(VLOOKUP($B237,HSLClubSwimmers,6,0),"")</f>
        <v/>
      </c>
      <c r="I237" s="136" t="str">
        <f t="shared" ref="I237" ca="1" si="1195">IFERROR(VLOOKUP($B237,HSLClubSwimmers,7,0),"")</f>
        <v/>
      </c>
      <c r="L237" t="str">
        <f t="array" aca="1" ref="L237" ca="1">IFERROR(INDEX(Lane1_BlanksRange,SMALL((IF(LEN(Lane1_BlanksRange),ROW(INDIRECT("1:"&amp;ROWS(Lane1_BlanksRange))))),ROW(D236)),1),"")</f>
        <v/>
      </c>
    </row>
    <row r="238" spans="1:12">
      <c r="A238" s="136">
        <f t="shared" si="979"/>
        <v>237</v>
      </c>
      <c r="B238" s="136" t="str">
        <f t="shared" ca="1" si="972"/>
        <v>237:Hemel</v>
      </c>
      <c r="C238" s="136" t="str">
        <f t="shared" ca="1" si="973"/>
        <v/>
      </c>
      <c r="D238" s="136" t="str">
        <f t="shared" ca="1" si="980"/>
        <v/>
      </c>
      <c r="E238" s="156" t="str">
        <f t="shared" ref="E238" ca="1" si="1196">IFERROR(VLOOKUP($B238,HSLClubSwimmers,3,0),"")</f>
        <v/>
      </c>
      <c r="F238" s="157" t="str">
        <f t="shared" ref="F238" ca="1" si="1197">IFERROR(VLOOKUP($B238,HSLClubSwimmers,4,0),"")</f>
        <v/>
      </c>
      <c r="G238" s="158" t="str">
        <f t="shared" ref="G238" ca="1" si="1198">IFERROR(VLOOKUP($B238,HSLClubSwimmers,5,0),"")</f>
        <v/>
      </c>
      <c r="H238" s="158" t="str">
        <f t="shared" ref="H238" ca="1" si="1199">IFERROR(VLOOKUP($B238,HSLClubSwimmers,6,0),"")</f>
        <v/>
      </c>
      <c r="I238" s="136" t="str">
        <f t="shared" ref="I238" ca="1" si="1200">IFERROR(VLOOKUP($B238,HSLClubSwimmers,7,0),"")</f>
        <v/>
      </c>
      <c r="L238" t="str">
        <f t="array" aca="1" ref="L238" ca="1">IFERROR(INDEX(Lane1_BlanksRange,SMALL((IF(LEN(Lane1_BlanksRange),ROW(INDIRECT("1:"&amp;ROWS(Lane1_BlanksRange))))),ROW(D237)),1),"")</f>
        <v/>
      </c>
    </row>
    <row r="239" spans="1:12">
      <c r="A239" s="136">
        <f t="shared" si="979"/>
        <v>238</v>
      </c>
      <c r="B239" s="136" t="str">
        <f t="shared" ca="1" si="972"/>
        <v>238:Hemel</v>
      </c>
      <c r="C239" s="136" t="str">
        <f t="shared" ca="1" si="973"/>
        <v/>
      </c>
      <c r="D239" s="136" t="str">
        <f t="shared" ca="1" si="980"/>
        <v/>
      </c>
      <c r="E239" s="156" t="str">
        <f t="shared" ref="E239" ca="1" si="1201">IFERROR(VLOOKUP($B239,HSLClubSwimmers,3,0),"")</f>
        <v/>
      </c>
      <c r="F239" s="157" t="str">
        <f t="shared" ref="F239" ca="1" si="1202">IFERROR(VLOOKUP($B239,HSLClubSwimmers,4,0),"")</f>
        <v/>
      </c>
      <c r="G239" s="158" t="str">
        <f t="shared" ref="G239" ca="1" si="1203">IFERROR(VLOOKUP($B239,HSLClubSwimmers,5,0),"")</f>
        <v/>
      </c>
      <c r="H239" s="158" t="str">
        <f t="shared" ref="H239" ca="1" si="1204">IFERROR(VLOOKUP($B239,HSLClubSwimmers,6,0),"")</f>
        <v/>
      </c>
      <c r="I239" s="136" t="str">
        <f t="shared" ref="I239" ca="1" si="1205">IFERROR(VLOOKUP($B239,HSLClubSwimmers,7,0),"")</f>
        <v/>
      </c>
      <c r="L239" t="str">
        <f t="array" aca="1" ref="L239" ca="1">IFERROR(INDEX(Lane1_BlanksRange,SMALL((IF(LEN(Lane1_BlanksRange),ROW(INDIRECT("1:"&amp;ROWS(Lane1_BlanksRange))))),ROW(D238)),1),"")</f>
        <v/>
      </c>
    </row>
    <row r="240" spans="1:12">
      <c r="A240" s="136">
        <f t="shared" si="979"/>
        <v>239</v>
      </c>
      <c r="B240" s="136" t="str">
        <f t="shared" ca="1" si="972"/>
        <v>239:Hemel</v>
      </c>
      <c r="C240" s="136" t="str">
        <f t="shared" ca="1" si="973"/>
        <v/>
      </c>
      <c r="D240" s="136" t="str">
        <f t="shared" ca="1" si="980"/>
        <v/>
      </c>
      <c r="E240" s="156" t="str">
        <f t="shared" ref="E240" ca="1" si="1206">IFERROR(VLOOKUP($B240,HSLClubSwimmers,3,0),"")</f>
        <v/>
      </c>
      <c r="F240" s="157" t="str">
        <f t="shared" ref="F240" ca="1" si="1207">IFERROR(VLOOKUP($B240,HSLClubSwimmers,4,0),"")</f>
        <v/>
      </c>
      <c r="G240" s="158" t="str">
        <f t="shared" ref="G240" ca="1" si="1208">IFERROR(VLOOKUP($B240,HSLClubSwimmers,5,0),"")</f>
        <v/>
      </c>
      <c r="H240" s="158" t="str">
        <f t="shared" ref="H240" ca="1" si="1209">IFERROR(VLOOKUP($B240,HSLClubSwimmers,6,0),"")</f>
        <v/>
      </c>
      <c r="I240" s="136" t="str">
        <f t="shared" ref="I240" ca="1" si="1210">IFERROR(VLOOKUP($B240,HSLClubSwimmers,7,0),"")</f>
        <v/>
      </c>
      <c r="L240" t="str">
        <f t="array" aca="1" ref="L240" ca="1">IFERROR(INDEX(Lane1_BlanksRange,SMALL((IF(LEN(Lane1_BlanksRange),ROW(INDIRECT("1:"&amp;ROWS(Lane1_BlanksRange))))),ROW(D239)),1),"")</f>
        <v/>
      </c>
    </row>
    <row r="241" spans="1:12">
      <c r="A241" s="136">
        <f t="shared" si="979"/>
        <v>240</v>
      </c>
      <c r="B241" s="136" t="str">
        <f t="shared" ca="1" si="972"/>
        <v>240:Hemel</v>
      </c>
      <c r="C241" s="136" t="str">
        <f t="shared" ca="1" si="973"/>
        <v/>
      </c>
      <c r="D241" s="136" t="str">
        <f t="shared" ca="1" si="980"/>
        <v/>
      </c>
      <c r="E241" s="156" t="str">
        <f t="shared" ref="E241" ca="1" si="1211">IFERROR(VLOOKUP($B241,HSLClubSwimmers,3,0),"")</f>
        <v/>
      </c>
      <c r="F241" s="157" t="str">
        <f t="shared" ref="F241" ca="1" si="1212">IFERROR(VLOOKUP($B241,HSLClubSwimmers,4,0),"")</f>
        <v/>
      </c>
      <c r="G241" s="158" t="str">
        <f t="shared" ref="G241" ca="1" si="1213">IFERROR(VLOOKUP($B241,HSLClubSwimmers,5,0),"")</f>
        <v/>
      </c>
      <c r="H241" s="158" t="str">
        <f t="shared" ref="H241" ca="1" si="1214">IFERROR(VLOOKUP($B241,HSLClubSwimmers,6,0),"")</f>
        <v/>
      </c>
      <c r="I241" s="136" t="str">
        <f t="shared" ref="I241" ca="1" si="1215">IFERROR(VLOOKUP($B241,HSLClubSwimmers,7,0),"")</f>
        <v/>
      </c>
      <c r="L241" t="str">
        <f t="array" aca="1" ref="L241" ca="1">IFERROR(INDEX(Lane1_BlanksRange,SMALL((IF(LEN(Lane1_BlanksRange),ROW(INDIRECT("1:"&amp;ROWS(Lane1_BlanksRange))))),ROW(D240)),1),"")</f>
        <v/>
      </c>
    </row>
    <row r="242" spans="1:12">
      <c r="A242" s="136">
        <f t="shared" si="979"/>
        <v>241</v>
      </c>
      <c r="B242" s="136" t="str">
        <f t="shared" ca="1" si="972"/>
        <v>241:Hemel</v>
      </c>
      <c r="C242" s="136" t="str">
        <f t="shared" ca="1" si="973"/>
        <v/>
      </c>
      <c r="D242" s="136" t="str">
        <f t="shared" ca="1" si="980"/>
        <v/>
      </c>
      <c r="E242" s="156" t="str">
        <f t="shared" ref="E242" ca="1" si="1216">IFERROR(VLOOKUP($B242,HSLClubSwimmers,3,0),"")</f>
        <v/>
      </c>
      <c r="F242" s="157" t="str">
        <f t="shared" ref="F242" ca="1" si="1217">IFERROR(VLOOKUP($B242,HSLClubSwimmers,4,0),"")</f>
        <v/>
      </c>
      <c r="G242" s="158" t="str">
        <f t="shared" ref="G242" ca="1" si="1218">IFERROR(VLOOKUP($B242,HSLClubSwimmers,5,0),"")</f>
        <v/>
      </c>
      <c r="H242" s="158" t="str">
        <f t="shared" ref="H242" ca="1" si="1219">IFERROR(VLOOKUP($B242,HSLClubSwimmers,6,0),"")</f>
        <v/>
      </c>
      <c r="I242" s="136" t="str">
        <f t="shared" ref="I242" ca="1" si="1220">IFERROR(VLOOKUP($B242,HSLClubSwimmers,7,0),"")</f>
        <v/>
      </c>
      <c r="L242" t="str">
        <f t="array" aca="1" ref="L242" ca="1">IFERROR(INDEX(Lane1_BlanksRange,SMALL((IF(LEN(Lane1_BlanksRange),ROW(INDIRECT("1:"&amp;ROWS(Lane1_BlanksRange))))),ROW(D241)),1),"")</f>
        <v/>
      </c>
    </row>
    <row r="243" spans="1:12">
      <c r="A243" s="136">
        <f t="shared" si="979"/>
        <v>242</v>
      </c>
      <c r="B243" s="136" t="str">
        <f t="shared" ca="1" si="972"/>
        <v>242:Hemel</v>
      </c>
      <c r="C243" s="136" t="str">
        <f t="shared" ca="1" si="973"/>
        <v/>
      </c>
      <c r="D243" s="136" t="str">
        <f t="shared" ca="1" si="980"/>
        <v/>
      </c>
      <c r="E243" s="156" t="str">
        <f t="shared" ref="E243" ca="1" si="1221">IFERROR(VLOOKUP($B243,HSLClubSwimmers,3,0),"")</f>
        <v/>
      </c>
      <c r="F243" s="157" t="str">
        <f t="shared" ref="F243" ca="1" si="1222">IFERROR(VLOOKUP($B243,HSLClubSwimmers,4,0),"")</f>
        <v/>
      </c>
      <c r="G243" s="158" t="str">
        <f t="shared" ref="G243" ca="1" si="1223">IFERROR(VLOOKUP($B243,HSLClubSwimmers,5,0),"")</f>
        <v/>
      </c>
      <c r="H243" s="158" t="str">
        <f t="shared" ref="H243" ca="1" si="1224">IFERROR(VLOOKUP($B243,HSLClubSwimmers,6,0),"")</f>
        <v/>
      </c>
      <c r="I243" s="136" t="str">
        <f t="shared" ref="I243" ca="1" si="1225">IFERROR(VLOOKUP($B243,HSLClubSwimmers,7,0),"")</f>
        <v/>
      </c>
      <c r="L243" t="str">
        <f t="array" aca="1" ref="L243" ca="1">IFERROR(INDEX(Lane1_BlanksRange,SMALL((IF(LEN(Lane1_BlanksRange),ROW(INDIRECT("1:"&amp;ROWS(Lane1_BlanksRange))))),ROW(D242)),1),"")</f>
        <v/>
      </c>
    </row>
    <row r="244" spans="1:12">
      <c r="A244" s="136">
        <f t="shared" si="979"/>
        <v>243</v>
      </c>
      <c r="B244" s="136" t="str">
        <f t="shared" ca="1" si="972"/>
        <v>243:Hemel</v>
      </c>
      <c r="C244" s="136" t="str">
        <f t="shared" ca="1" si="973"/>
        <v/>
      </c>
      <c r="D244" s="136" t="str">
        <f t="shared" ca="1" si="980"/>
        <v/>
      </c>
      <c r="E244" s="156" t="str">
        <f t="shared" ref="E244" ca="1" si="1226">IFERROR(VLOOKUP($B244,HSLClubSwimmers,3,0),"")</f>
        <v/>
      </c>
      <c r="F244" s="157" t="str">
        <f t="shared" ref="F244" ca="1" si="1227">IFERROR(VLOOKUP($B244,HSLClubSwimmers,4,0),"")</f>
        <v/>
      </c>
      <c r="G244" s="158" t="str">
        <f t="shared" ref="G244" ca="1" si="1228">IFERROR(VLOOKUP($B244,HSLClubSwimmers,5,0),"")</f>
        <v/>
      </c>
      <c r="H244" s="158" t="str">
        <f t="shared" ref="H244" ca="1" si="1229">IFERROR(VLOOKUP($B244,HSLClubSwimmers,6,0),"")</f>
        <v/>
      </c>
      <c r="I244" s="136" t="str">
        <f t="shared" ref="I244" ca="1" si="1230">IFERROR(VLOOKUP($B244,HSLClubSwimmers,7,0),"")</f>
        <v/>
      </c>
      <c r="L244" t="str">
        <f t="array" aca="1" ref="L244" ca="1">IFERROR(INDEX(Lane1_BlanksRange,SMALL((IF(LEN(Lane1_BlanksRange),ROW(INDIRECT("1:"&amp;ROWS(Lane1_BlanksRange))))),ROW(D243)),1),"")</f>
        <v/>
      </c>
    </row>
    <row r="245" spans="1:12">
      <c r="A245" s="136">
        <f t="shared" si="979"/>
        <v>244</v>
      </c>
      <c r="B245" s="136" t="str">
        <f t="shared" ca="1" si="972"/>
        <v>244:Hemel</v>
      </c>
      <c r="C245" s="136" t="str">
        <f t="shared" ca="1" si="973"/>
        <v/>
      </c>
      <c r="D245" s="136" t="str">
        <f t="shared" ca="1" si="980"/>
        <v/>
      </c>
      <c r="E245" s="156" t="str">
        <f t="shared" ref="E245" ca="1" si="1231">IFERROR(VLOOKUP($B245,HSLClubSwimmers,3,0),"")</f>
        <v/>
      </c>
      <c r="F245" s="157" t="str">
        <f t="shared" ref="F245" ca="1" si="1232">IFERROR(VLOOKUP($B245,HSLClubSwimmers,4,0),"")</f>
        <v/>
      </c>
      <c r="G245" s="158" t="str">
        <f t="shared" ref="G245" ca="1" si="1233">IFERROR(VLOOKUP($B245,HSLClubSwimmers,5,0),"")</f>
        <v/>
      </c>
      <c r="H245" s="158" t="str">
        <f t="shared" ref="H245" ca="1" si="1234">IFERROR(VLOOKUP($B245,HSLClubSwimmers,6,0),"")</f>
        <v/>
      </c>
      <c r="I245" s="136" t="str">
        <f t="shared" ref="I245" ca="1" si="1235">IFERROR(VLOOKUP($B245,HSLClubSwimmers,7,0),"")</f>
        <v/>
      </c>
      <c r="L245" t="str">
        <f t="array" aca="1" ref="L245" ca="1">IFERROR(INDEX(Lane1_BlanksRange,SMALL((IF(LEN(Lane1_BlanksRange),ROW(INDIRECT("1:"&amp;ROWS(Lane1_BlanksRange))))),ROW(D244)),1),"")</f>
        <v/>
      </c>
    </row>
    <row r="246" spans="1:12">
      <c r="A246" s="136">
        <f t="shared" si="979"/>
        <v>245</v>
      </c>
      <c r="B246" s="136" t="str">
        <f t="shared" ca="1" si="972"/>
        <v>245:Hemel</v>
      </c>
      <c r="C246" s="136" t="str">
        <f t="shared" ca="1" si="973"/>
        <v/>
      </c>
      <c r="D246" s="136" t="str">
        <f t="shared" ca="1" si="980"/>
        <v/>
      </c>
      <c r="E246" s="156" t="str">
        <f t="shared" ref="E246" ca="1" si="1236">IFERROR(VLOOKUP($B246,HSLClubSwimmers,3,0),"")</f>
        <v/>
      </c>
      <c r="F246" s="157" t="str">
        <f t="shared" ref="F246" ca="1" si="1237">IFERROR(VLOOKUP($B246,HSLClubSwimmers,4,0),"")</f>
        <v/>
      </c>
      <c r="G246" s="158" t="str">
        <f t="shared" ref="G246" ca="1" si="1238">IFERROR(VLOOKUP($B246,HSLClubSwimmers,5,0),"")</f>
        <v/>
      </c>
      <c r="H246" s="158" t="str">
        <f t="shared" ref="H246" ca="1" si="1239">IFERROR(VLOOKUP($B246,HSLClubSwimmers,6,0),"")</f>
        <v/>
      </c>
      <c r="I246" s="136" t="str">
        <f t="shared" ref="I246" ca="1" si="1240">IFERROR(VLOOKUP($B246,HSLClubSwimmers,7,0),"")</f>
        <v/>
      </c>
      <c r="L246" t="str">
        <f t="array" aca="1" ref="L246" ca="1">IFERROR(INDEX(Lane1_BlanksRange,SMALL((IF(LEN(Lane1_BlanksRange),ROW(INDIRECT("1:"&amp;ROWS(Lane1_BlanksRange))))),ROW(D245)),1),"")</f>
        <v/>
      </c>
    </row>
    <row r="247" spans="1:12">
      <c r="A247" s="136">
        <f t="shared" si="979"/>
        <v>246</v>
      </c>
      <c r="B247" s="136" t="str">
        <f t="shared" ca="1" si="972"/>
        <v>246:Hemel</v>
      </c>
      <c r="C247" s="136" t="str">
        <f t="shared" ca="1" si="973"/>
        <v/>
      </c>
      <c r="D247" s="136" t="str">
        <f t="shared" ca="1" si="980"/>
        <v/>
      </c>
      <c r="E247" s="156" t="str">
        <f t="shared" ref="E247" ca="1" si="1241">IFERROR(VLOOKUP($B247,HSLClubSwimmers,3,0),"")</f>
        <v/>
      </c>
      <c r="F247" s="157" t="str">
        <f t="shared" ref="F247" ca="1" si="1242">IFERROR(VLOOKUP($B247,HSLClubSwimmers,4,0),"")</f>
        <v/>
      </c>
      <c r="G247" s="158" t="str">
        <f t="shared" ref="G247" ca="1" si="1243">IFERROR(VLOOKUP($B247,HSLClubSwimmers,5,0),"")</f>
        <v/>
      </c>
      <c r="H247" s="158" t="str">
        <f t="shared" ref="H247" ca="1" si="1244">IFERROR(VLOOKUP($B247,HSLClubSwimmers,6,0),"")</f>
        <v/>
      </c>
      <c r="I247" s="136" t="str">
        <f t="shared" ref="I247" ca="1" si="1245">IFERROR(VLOOKUP($B247,HSLClubSwimmers,7,0),"")</f>
        <v/>
      </c>
      <c r="L247" t="str">
        <f t="array" aca="1" ref="L247" ca="1">IFERROR(INDEX(Lane1_BlanksRange,SMALL((IF(LEN(Lane1_BlanksRange),ROW(INDIRECT("1:"&amp;ROWS(Lane1_BlanksRange))))),ROW(D246)),1),"")</f>
        <v/>
      </c>
    </row>
    <row r="248" spans="1:12">
      <c r="A248" s="136">
        <f t="shared" si="979"/>
        <v>247</v>
      </c>
      <c r="B248" s="136" t="str">
        <f t="shared" ca="1" si="972"/>
        <v>247:Hemel</v>
      </c>
      <c r="C248" s="136" t="str">
        <f t="shared" ca="1" si="973"/>
        <v/>
      </c>
      <c r="D248" s="136" t="str">
        <f t="shared" ca="1" si="980"/>
        <v/>
      </c>
      <c r="E248" s="156" t="str">
        <f t="shared" ref="E248" ca="1" si="1246">IFERROR(VLOOKUP($B248,HSLClubSwimmers,3,0),"")</f>
        <v/>
      </c>
      <c r="F248" s="157" t="str">
        <f t="shared" ref="F248" ca="1" si="1247">IFERROR(VLOOKUP($B248,HSLClubSwimmers,4,0),"")</f>
        <v/>
      </c>
      <c r="G248" s="158" t="str">
        <f t="shared" ref="G248" ca="1" si="1248">IFERROR(VLOOKUP($B248,HSLClubSwimmers,5,0),"")</f>
        <v/>
      </c>
      <c r="H248" s="158" t="str">
        <f t="shared" ref="H248" ca="1" si="1249">IFERROR(VLOOKUP($B248,HSLClubSwimmers,6,0),"")</f>
        <v/>
      </c>
      <c r="I248" s="136" t="str">
        <f t="shared" ref="I248" ca="1" si="1250">IFERROR(VLOOKUP($B248,HSLClubSwimmers,7,0),"")</f>
        <v/>
      </c>
      <c r="L248" t="str">
        <f t="array" aca="1" ref="L248" ca="1">IFERROR(INDEX(Lane1_BlanksRange,SMALL((IF(LEN(Lane1_BlanksRange),ROW(INDIRECT("1:"&amp;ROWS(Lane1_BlanksRange))))),ROW(D247)),1),"")</f>
        <v/>
      </c>
    </row>
    <row r="249" spans="1:12">
      <c r="A249" s="136">
        <f t="shared" si="979"/>
        <v>248</v>
      </c>
      <c r="B249" s="136" t="str">
        <f t="shared" ca="1" si="972"/>
        <v>248:Hemel</v>
      </c>
      <c r="C249" s="136" t="str">
        <f t="shared" ca="1" si="973"/>
        <v/>
      </c>
      <c r="D249" s="136" t="str">
        <f t="shared" ca="1" si="980"/>
        <v/>
      </c>
      <c r="E249" s="156" t="str">
        <f t="shared" ref="E249" ca="1" si="1251">IFERROR(VLOOKUP($B249,HSLClubSwimmers,3,0),"")</f>
        <v/>
      </c>
      <c r="F249" s="157" t="str">
        <f t="shared" ref="F249" ca="1" si="1252">IFERROR(VLOOKUP($B249,HSLClubSwimmers,4,0),"")</f>
        <v/>
      </c>
      <c r="G249" s="158" t="str">
        <f t="shared" ref="G249" ca="1" si="1253">IFERROR(VLOOKUP($B249,HSLClubSwimmers,5,0),"")</f>
        <v/>
      </c>
      <c r="H249" s="158" t="str">
        <f t="shared" ref="H249" ca="1" si="1254">IFERROR(VLOOKUP($B249,HSLClubSwimmers,6,0),"")</f>
        <v/>
      </c>
      <c r="I249" s="136" t="str">
        <f t="shared" ref="I249" ca="1" si="1255">IFERROR(VLOOKUP($B249,HSLClubSwimmers,7,0),"")</f>
        <v/>
      </c>
      <c r="L249" t="str">
        <f t="array" aca="1" ref="L249" ca="1">IFERROR(INDEX(Lane1_BlanksRange,SMALL((IF(LEN(Lane1_BlanksRange),ROW(INDIRECT("1:"&amp;ROWS(Lane1_BlanksRange))))),ROW(D248)),1),"")</f>
        <v/>
      </c>
    </row>
    <row r="250" spans="1:12">
      <c r="A250" s="136">
        <f t="shared" si="979"/>
        <v>249</v>
      </c>
      <c r="B250" s="136" t="str">
        <f t="shared" ca="1" si="972"/>
        <v>249:Hemel</v>
      </c>
      <c r="C250" s="136" t="str">
        <f t="shared" ca="1" si="973"/>
        <v/>
      </c>
      <c r="D250" s="136" t="str">
        <f t="shared" ca="1" si="980"/>
        <v/>
      </c>
      <c r="E250" s="156" t="str">
        <f t="shared" ref="E250" ca="1" si="1256">IFERROR(VLOOKUP($B250,HSLClubSwimmers,3,0),"")</f>
        <v/>
      </c>
      <c r="F250" s="157" t="str">
        <f t="shared" ref="F250" ca="1" si="1257">IFERROR(VLOOKUP($B250,HSLClubSwimmers,4,0),"")</f>
        <v/>
      </c>
      <c r="G250" s="158" t="str">
        <f t="shared" ref="G250" ca="1" si="1258">IFERROR(VLOOKUP($B250,HSLClubSwimmers,5,0),"")</f>
        <v/>
      </c>
      <c r="H250" s="158" t="str">
        <f t="shared" ref="H250" ca="1" si="1259">IFERROR(VLOOKUP($B250,HSLClubSwimmers,6,0),"")</f>
        <v/>
      </c>
      <c r="I250" s="136" t="str">
        <f t="shared" ref="I250" ca="1" si="1260">IFERROR(VLOOKUP($B250,HSLClubSwimmers,7,0),"")</f>
        <v/>
      </c>
      <c r="L250" t="str">
        <f t="array" aca="1" ref="L250" ca="1">IFERROR(INDEX(Lane1_BlanksRange,SMALL((IF(LEN(Lane1_BlanksRange),ROW(INDIRECT("1:"&amp;ROWS(Lane1_BlanksRange))))),ROW(D249)),1),"")</f>
        <v/>
      </c>
    </row>
    <row r="251" spans="1:12">
      <c r="A251" s="136">
        <f t="shared" si="979"/>
        <v>250</v>
      </c>
      <c r="B251" s="136" t="str">
        <f t="shared" ca="1" si="972"/>
        <v>250:Hemel</v>
      </c>
      <c r="C251" s="136" t="str">
        <f t="shared" ca="1" si="973"/>
        <v/>
      </c>
      <c r="D251" s="136" t="str">
        <f t="shared" ca="1" si="980"/>
        <v/>
      </c>
      <c r="E251" s="156" t="str">
        <f t="shared" ref="E251" ca="1" si="1261">IFERROR(VLOOKUP($B251,HSLClubSwimmers,3,0),"")</f>
        <v/>
      </c>
      <c r="F251" s="157" t="str">
        <f t="shared" ref="F251" ca="1" si="1262">IFERROR(VLOOKUP($B251,HSLClubSwimmers,4,0),"")</f>
        <v/>
      </c>
      <c r="G251" s="158" t="str">
        <f t="shared" ref="G251" ca="1" si="1263">IFERROR(VLOOKUP($B251,HSLClubSwimmers,5,0),"")</f>
        <v/>
      </c>
      <c r="H251" s="158" t="str">
        <f t="shared" ref="H251" ca="1" si="1264">IFERROR(VLOOKUP($B251,HSLClubSwimmers,6,0),"")</f>
        <v/>
      </c>
      <c r="I251" s="136" t="str">
        <f t="shared" ref="I251" ca="1" si="1265">IFERROR(VLOOKUP($B251,HSLClubSwimmers,7,0),"")</f>
        <v/>
      </c>
      <c r="L251" t="str">
        <f t="array" aca="1" ref="L251" ca="1">IFERROR(INDEX(Lane1_BlanksRange,SMALL((IF(LEN(Lane1_BlanksRange),ROW(INDIRECT("1:"&amp;ROWS(Lane1_BlanksRange))))),ROW(D250)),1),"")</f>
        <v/>
      </c>
    </row>
    <row r="252" spans="1:12">
      <c r="A252" s="136">
        <f t="shared" si="979"/>
        <v>251</v>
      </c>
      <c r="B252" s="136" t="str">
        <f t="shared" ca="1" si="972"/>
        <v>251:Hemel</v>
      </c>
      <c r="C252" s="136" t="str">
        <f t="shared" ca="1" si="973"/>
        <v/>
      </c>
      <c r="D252" s="136" t="str">
        <f t="shared" ca="1" si="980"/>
        <v/>
      </c>
      <c r="E252" s="156" t="str">
        <f t="shared" ref="E252" ca="1" si="1266">IFERROR(VLOOKUP($B252,HSLClubSwimmers,3,0),"")</f>
        <v/>
      </c>
      <c r="F252" s="157" t="str">
        <f t="shared" ref="F252" ca="1" si="1267">IFERROR(VLOOKUP($B252,HSLClubSwimmers,4,0),"")</f>
        <v/>
      </c>
      <c r="G252" s="158" t="str">
        <f t="shared" ref="G252" ca="1" si="1268">IFERROR(VLOOKUP($B252,HSLClubSwimmers,5,0),"")</f>
        <v/>
      </c>
      <c r="H252" s="158" t="str">
        <f t="shared" ref="H252" ca="1" si="1269">IFERROR(VLOOKUP($B252,HSLClubSwimmers,6,0),"")</f>
        <v/>
      </c>
      <c r="I252" s="136" t="str">
        <f t="shared" ref="I252" ca="1" si="1270">IFERROR(VLOOKUP($B252,HSLClubSwimmers,7,0),"")</f>
        <v/>
      </c>
      <c r="L252" t="str">
        <f t="array" aca="1" ref="L252" ca="1">IFERROR(INDEX(Lane1_BlanksRange,SMALL((IF(LEN(Lane1_BlanksRange),ROW(INDIRECT("1:"&amp;ROWS(Lane1_BlanksRange))))),ROW(D251)),1),"")</f>
        <v/>
      </c>
    </row>
    <row r="253" spans="1:12">
      <c r="A253" s="136">
        <f t="shared" si="979"/>
        <v>252</v>
      </c>
      <c r="B253" s="136" t="str">
        <f t="shared" ca="1" si="972"/>
        <v>252:Hemel</v>
      </c>
      <c r="C253" s="136" t="str">
        <f t="shared" ca="1" si="973"/>
        <v/>
      </c>
      <c r="D253" s="136" t="str">
        <f t="shared" ca="1" si="980"/>
        <v/>
      </c>
      <c r="E253" s="156" t="str">
        <f t="shared" ref="E253" ca="1" si="1271">IFERROR(VLOOKUP($B253,HSLClubSwimmers,3,0),"")</f>
        <v/>
      </c>
      <c r="F253" s="157" t="str">
        <f t="shared" ref="F253" ca="1" si="1272">IFERROR(VLOOKUP($B253,HSLClubSwimmers,4,0),"")</f>
        <v/>
      </c>
      <c r="G253" s="158" t="str">
        <f t="shared" ref="G253" ca="1" si="1273">IFERROR(VLOOKUP($B253,HSLClubSwimmers,5,0),"")</f>
        <v/>
      </c>
      <c r="H253" s="158" t="str">
        <f t="shared" ref="H253" ca="1" si="1274">IFERROR(VLOOKUP($B253,HSLClubSwimmers,6,0),"")</f>
        <v/>
      </c>
      <c r="I253" s="136" t="str">
        <f t="shared" ref="I253" ca="1" si="1275">IFERROR(VLOOKUP($B253,HSLClubSwimmers,7,0),"")</f>
        <v/>
      </c>
      <c r="L253" t="str">
        <f t="array" aca="1" ref="L253" ca="1">IFERROR(INDEX(Lane1_BlanksRange,SMALL((IF(LEN(Lane1_BlanksRange),ROW(INDIRECT("1:"&amp;ROWS(Lane1_BlanksRange))))),ROW(D252)),1),"")</f>
        <v/>
      </c>
    </row>
    <row r="254" spans="1:12">
      <c r="A254" s="136">
        <f t="shared" si="979"/>
        <v>253</v>
      </c>
      <c r="B254" s="136" t="str">
        <f t="shared" ca="1" si="972"/>
        <v>253:Hemel</v>
      </c>
      <c r="C254" s="136" t="str">
        <f t="shared" ca="1" si="973"/>
        <v/>
      </c>
      <c r="D254" s="136" t="str">
        <f t="shared" ca="1" si="980"/>
        <v/>
      </c>
      <c r="E254" s="156" t="str">
        <f t="shared" ref="E254" ca="1" si="1276">IFERROR(VLOOKUP($B254,HSLClubSwimmers,3,0),"")</f>
        <v/>
      </c>
      <c r="F254" s="157" t="str">
        <f t="shared" ref="F254" ca="1" si="1277">IFERROR(VLOOKUP($B254,HSLClubSwimmers,4,0),"")</f>
        <v/>
      </c>
      <c r="G254" s="158" t="str">
        <f t="shared" ref="G254" ca="1" si="1278">IFERROR(VLOOKUP($B254,HSLClubSwimmers,5,0),"")</f>
        <v/>
      </c>
      <c r="H254" s="158" t="str">
        <f t="shared" ref="H254" ca="1" si="1279">IFERROR(VLOOKUP($B254,HSLClubSwimmers,6,0),"")</f>
        <v/>
      </c>
      <c r="I254" s="136" t="str">
        <f t="shared" ref="I254" ca="1" si="1280">IFERROR(VLOOKUP($B254,HSLClubSwimmers,7,0),"")</f>
        <v/>
      </c>
      <c r="L254" t="str">
        <f t="array" aca="1" ref="L254" ca="1">IFERROR(INDEX(Lane1_BlanksRange,SMALL((IF(LEN(Lane1_BlanksRange),ROW(INDIRECT("1:"&amp;ROWS(Lane1_BlanksRange))))),ROW(D253)),1),"")</f>
        <v/>
      </c>
    </row>
    <row r="255" spans="1:12">
      <c r="A255" s="136">
        <f t="shared" si="979"/>
        <v>254</v>
      </c>
      <c r="B255" s="136" t="str">
        <f t="shared" ca="1" si="972"/>
        <v>254:Hemel</v>
      </c>
      <c r="C255" s="136" t="str">
        <f t="shared" ca="1" si="973"/>
        <v/>
      </c>
      <c r="D255" s="136" t="str">
        <f t="shared" ca="1" si="980"/>
        <v/>
      </c>
      <c r="E255" s="156" t="str">
        <f t="shared" ref="E255" ca="1" si="1281">IFERROR(VLOOKUP($B255,HSLClubSwimmers,3,0),"")</f>
        <v/>
      </c>
      <c r="F255" s="157" t="str">
        <f t="shared" ref="F255" ca="1" si="1282">IFERROR(VLOOKUP($B255,HSLClubSwimmers,4,0),"")</f>
        <v/>
      </c>
      <c r="G255" s="158" t="str">
        <f t="shared" ref="G255" ca="1" si="1283">IFERROR(VLOOKUP($B255,HSLClubSwimmers,5,0),"")</f>
        <v/>
      </c>
      <c r="H255" s="158" t="str">
        <f t="shared" ref="H255" ca="1" si="1284">IFERROR(VLOOKUP($B255,HSLClubSwimmers,6,0),"")</f>
        <v/>
      </c>
      <c r="I255" s="136" t="str">
        <f t="shared" ref="I255" ca="1" si="1285">IFERROR(VLOOKUP($B255,HSLClubSwimmers,7,0),"")</f>
        <v/>
      </c>
      <c r="L255" t="str">
        <f t="array" aca="1" ref="L255" ca="1">IFERROR(INDEX(Lane1_BlanksRange,SMALL((IF(LEN(Lane1_BlanksRange),ROW(INDIRECT("1:"&amp;ROWS(Lane1_BlanksRange))))),ROW(D254)),1),"")</f>
        <v/>
      </c>
    </row>
    <row r="256" spans="1:12">
      <c r="A256" s="136">
        <f t="shared" si="979"/>
        <v>255</v>
      </c>
      <c r="B256" s="136" t="str">
        <f t="shared" ca="1" si="972"/>
        <v>255:Hemel</v>
      </c>
      <c r="C256" s="136" t="str">
        <f t="shared" ca="1" si="973"/>
        <v/>
      </c>
      <c r="D256" s="136" t="str">
        <f t="shared" ca="1" si="980"/>
        <v/>
      </c>
      <c r="E256" s="156" t="str">
        <f t="shared" ref="E256" ca="1" si="1286">IFERROR(VLOOKUP($B256,HSLClubSwimmers,3,0),"")</f>
        <v/>
      </c>
      <c r="F256" s="157" t="str">
        <f t="shared" ref="F256" ca="1" si="1287">IFERROR(VLOOKUP($B256,HSLClubSwimmers,4,0),"")</f>
        <v/>
      </c>
      <c r="G256" s="158" t="str">
        <f t="shared" ref="G256" ca="1" si="1288">IFERROR(VLOOKUP($B256,HSLClubSwimmers,5,0),"")</f>
        <v/>
      </c>
      <c r="H256" s="158" t="str">
        <f t="shared" ref="H256" ca="1" si="1289">IFERROR(VLOOKUP($B256,HSLClubSwimmers,6,0),"")</f>
        <v/>
      </c>
      <c r="I256" s="136" t="str">
        <f t="shared" ref="I256" ca="1" si="1290">IFERROR(VLOOKUP($B256,HSLClubSwimmers,7,0),"")</f>
        <v/>
      </c>
      <c r="L256" t="str">
        <f t="array" aca="1" ref="L256" ca="1">IFERROR(INDEX(Lane1_BlanksRange,SMALL((IF(LEN(Lane1_BlanksRange),ROW(INDIRECT("1:"&amp;ROWS(Lane1_BlanksRange))))),ROW(D255)),1),"")</f>
        <v/>
      </c>
    </row>
    <row r="257" spans="1:12">
      <c r="A257" s="136">
        <f t="shared" si="979"/>
        <v>256</v>
      </c>
      <c r="B257" s="136" t="str">
        <f t="shared" ca="1" si="972"/>
        <v>256:Hemel</v>
      </c>
      <c r="C257" s="136" t="str">
        <f t="shared" ca="1" si="973"/>
        <v/>
      </c>
      <c r="D257" s="136" t="str">
        <f t="shared" ca="1" si="980"/>
        <v/>
      </c>
      <c r="E257" s="156" t="str">
        <f t="shared" ref="E257" ca="1" si="1291">IFERROR(VLOOKUP($B257,HSLClubSwimmers,3,0),"")</f>
        <v/>
      </c>
      <c r="F257" s="157" t="str">
        <f t="shared" ref="F257" ca="1" si="1292">IFERROR(VLOOKUP($B257,HSLClubSwimmers,4,0),"")</f>
        <v/>
      </c>
      <c r="G257" s="158" t="str">
        <f t="shared" ref="G257" ca="1" si="1293">IFERROR(VLOOKUP($B257,HSLClubSwimmers,5,0),"")</f>
        <v/>
      </c>
      <c r="H257" s="158" t="str">
        <f t="shared" ref="H257" ca="1" si="1294">IFERROR(VLOOKUP($B257,HSLClubSwimmers,6,0),"")</f>
        <v/>
      </c>
      <c r="I257" s="136" t="str">
        <f t="shared" ref="I257" ca="1" si="1295">IFERROR(VLOOKUP($B257,HSLClubSwimmers,7,0),"")</f>
        <v/>
      </c>
      <c r="L257" t="str">
        <f t="array" aca="1" ref="L257" ca="1">IFERROR(INDEX(Lane1_BlanksRange,SMALL((IF(LEN(Lane1_BlanksRange),ROW(INDIRECT("1:"&amp;ROWS(Lane1_BlanksRange))))),ROW(D256)),1),"")</f>
        <v/>
      </c>
    </row>
    <row r="258" spans="1:12">
      <c r="A258" s="136">
        <f t="shared" si="979"/>
        <v>257</v>
      </c>
      <c r="B258" s="136" t="str">
        <f t="shared" ref="B258:B321" ca="1" si="1296">TEXT(A258,"#0") &amp; ":" &amp; CELL("contents",Lane1_Club)</f>
        <v>257:Hemel</v>
      </c>
      <c r="C258" s="136" t="str">
        <f t="shared" ref="C258:C321" ca="1" si="1297">IF(HSL_Format="Peanuts",  IF(IFERROR(VLOOKUP($B258,HSLClubSwimmers,5,0),"") &gt; 12, "",TRIM(IFERROR(VLOOKUP($B258,HSLClubSwimmers,2,0),""))),TRIM(IFERROR(VLOOKUP($B258,HSLClubSwimmers,2,0),"")))</f>
        <v/>
      </c>
      <c r="D258" s="136" t="str">
        <f t="shared" ca="1" si="980"/>
        <v/>
      </c>
      <c r="E258" s="156" t="str">
        <f t="shared" ref="E258" ca="1" si="1298">IFERROR(VLOOKUP($B258,HSLClubSwimmers,3,0),"")</f>
        <v/>
      </c>
      <c r="F258" s="157" t="str">
        <f t="shared" ref="F258" ca="1" si="1299">IFERROR(VLOOKUP($B258,HSLClubSwimmers,4,0),"")</f>
        <v/>
      </c>
      <c r="G258" s="158" t="str">
        <f t="shared" ref="G258" ca="1" si="1300">IFERROR(VLOOKUP($B258,HSLClubSwimmers,5,0),"")</f>
        <v/>
      </c>
      <c r="H258" s="158" t="str">
        <f t="shared" ref="H258" ca="1" si="1301">IFERROR(VLOOKUP($B258,HSLClubSwimmers,6,0),"")</f>
        <v/>
      </c>
      <c r="I258" s="136" t="str">
        <f t="shared" ref="I258" ca="1" si="1302">IFERROR(VLOOKUP($B258,HSLClubSwimmers,7,0),"")</f>
        <v/>
      </c>
      <c r="L258" t="str">
        <f t="array" aca="1" ref="L258" ca="1">IFERROR(INDEX(Lane1_BlanksRange,SMALL((IF(LEN(Lane1_BlanksRange),ROW(INDIRECT("1:"&amp;ROWS(Lane1_BlanksRange))))),ROW(D257)),1),"")</f>
        <v/>
      </c>
    </row>
    <row r="259" spans="1:12">
      <c r="A259" s="136">
        <f t="shared" ref="A259:A322" si="1303">A258+1</f>
        <v>258</v>
      </c>
      <c r="B259" s="136" t="str">
        <f t="shared" ca="1" si="1296"/>
        <v>258:Hemel</v>
      </c>
      <c r="C259" s="136" t="str">
        <f t="shared" ca="1" si="1297"/>
        <v/>
      </c>
      <c r="D259" s="136" t="str">
        <f t="shared" ref="D259:D322" ca="1" si="1304">IF(C259 = "", "", TRIM(IFERROR(TRIM(C259) &amp;":"&amp;TEXT(A259,"#0"),"")))</f>
        <v/>
      </c>
      <c r="E259" s="156" t="str">
        <f t="shared" ref="E259" ca="1" si="1305">IFERROR(VLOOKUP($B259,HSLClubSwimmers,3,0),"")</f>
        <v/>
      </c>
      <c r="F259" s="157" t="str">
        <f t="shared" ref="F259" ca="1" si="1306">IFERROR(VLOOKUP($B259,HSLClubSwimmers,4,0),"")</f>
        <v/>
      </c>
      <c r="G259" s="158" t="str">
        <f t="shared" ref="G259" ca="1" si="1307">IFERROR(VLOOKUP($B259,HSLClubSwimmers,5,0),"")</f>
        <v/>
      </c>
      <c r="H259" s="158" t="str">
        <f t="shared" ref="H259" ca="1" si="1308">IFERROR(VLOOKUP($B259,HSLClubSwimmers,6,0),"")</f>
        <v/>
      </c>
      <c r="I259" s="136" t="str">
        <f t="shared" ref="I259" ca="1" si="1309">IFERROR(VLOOKUP($B259,HSLClubSwimmers,7,0),"")</f>
        <v/>
      </c>
      <c r="L259" t="str">
        <f t="array" aca="1" ref="L259" ca="1">IFERROR(INDEX(Lane1_BlanksRange,SMALL((IF(LEN(Lane1_BlanksRange),ROW(INDIRECT("1:"&amp;ROWS(Lane1_BlanksRange))))),ROW(D258)),1),"")</f>
        <v/>
      </c>
    </row>
    <row r="260" spans="1:12">
      <c r="A260" s="136">
        <f t="shared" si="1303"/>
        <v>259</v>
      </c>
      <c r="B260" s="136" t="str">
        <f t="shared" ca="1" si="1296"/>
        <v>259:Hemel</v>
      </c>
      <c r="C260" s="136" t="str">
        <f t="shared" ca="1" si="1297"/>
        <v/>
      </c>
      <c r="D260" s="136" t="str">
        <f t="shared" ca="1" si="1304"/>
        <v/>
      </c>
      <c r="E260" s="156" t="str">
        <f t="shared" ref="E260" ca="1" si="1310">IFERROR(VLOOKUP($B260,HSLClubSwimmers,3,0),"")</f>
        <v/>
      </c>
      <c r="F260" s="157" t="str">
        <f t="shared" ref="F260" ca="1" si="1311">IFERROR(VLOOKUP($B260,HSLClubSwimmers,4,0),"")</f>
        <v/>
      </c>
      <c r="G260" s="158" t="str">
        <f t="shared" ref="G260" ca="1" si="1312">IFERROR(VLOOKUP($B260,HSLClubSwimmers,5,0),"")</f>
        <v/>
      </c>
      <c r="H260" s="158" t="str">
        <f t="shared" ref="H260" ca="1" si="1313">IFERROR(VLOOKUP($B260,HSLClubSwimmers,6,0),"")</f>
        <v/>
      </c>
      <c r="I260" s="136" t="str">
        <f t="shared" ref="I260" ca="1" si="1314">IFERROR(VLOOKUP($B260,HSLClubSwimmers,7,0),"")</f>
        <v/>
      </c>
      <c r="L260" t="str">
        <f t="array" aca="1" ref="L260" ca="1">IFERROR(INDEX(Lane1_BlanksRange,SMALL((IF(LEN(Lane1_BlanksRange),ROW(INDIRECT("1:"&amp;ROWS(Lane1_BlanksRange))))),ROW(D259)),1),"")</f>
        <v/>
      </c>
    </row>
    <row r="261" spans="1:12">
      <c r="A261" s="136">
        <f t="shared" si="1303"/>
        <v>260</v>
      </c>
      <c r="B261" s="136" t="str">
        <f t="shared" ca="1" si="1296"/>
        <v>260:Hemel</v>
      </c>
      <c r="C261" s="136" t="str">
        <f t="shared" ca="1" si="1297"/>
        <v/>
      </c>
      <c r="D261" s="136" t="str">
        <f t="shared" ca="1" si="1304"/>
        <v/>
      </c>
      <c r="E261" s="156" t="str">
        <f t="shared" ref="E261" ca="1" si="1315">IFERROR(VLOOKUP($B261,HSLClubSwimmers,3,0),"")</f>
        <v/>
      </c>
      <c r="F261" s="157" t="str">
        <f t="shared" ref="F261" ca="1" si="1316">IFERROR(VLOOKUP($B261,HSLClubSwimmers,4,0),"")</f>
        <v/>
      </c>
      <c r="G261" s="158" t="str">
        <f t="shared" ref="G261" ca="1" si="1317">IFERROR(VLOOKUP($B261,HSLClubSwimmers,5,0),"")</f>
        <v/>
      </c>
      <c r="H261" s="158" t="str">
        <f t="shared" ref="H261" ca="1" si="1318">IFERROR(VLOOKUP($B261,HSLClubSwimmers,6,0),"")</f>
        <v/>
      </c>
      <c r="I261" s="136" t="str">
        <f t="shared" ref="I261" ca="1" si="1319">IFERROR(VLOOKUP($B261,HSLClubSwimmers,7,0),"")</f>
        <v/>
      </c>
      <c r="L261" t="str">
        <f t="array" aca="1" ref="L261" ca="1">IFERROR(INDEX(Lane1_BlanksRange,SMALL((IF(LEN(Lane1_BlanksRange),ROW(INDIRECT("1:"&amp;ROWS(Lane1_BlanksRange))))),ROW(D260)),1),"")</f>
        <v/>
      </c>
    </row>
    <row r="262" spans="1:12">
      <c r="A262" s="136">
        <f t="shared" si="1303"/>
        <v>261</v>
      </c>
      <c r="B262" s="136" t="str">
        <f t="shared" ca="1" si="1296"/>
        <v>261:Hemel</v>
      </c>
      <c r="C262" s="136" t="str">
        <f t="shared" ca="1" si="1297"/>
        <v/>
      </c>
      <c r="D262" s="136" t="str">
        <f t="shared" ca="1" si="1304"/>
        <v/>
      </c>
      <c r="E262" s="156" t="str">
        <f t="shared" ref="E262" ca="1" si="1320">IFERROR(VLOOKUP($B262,HSLClubSwimmers,3,0),"")</f>
        <v/>
      </c>
      <c r="F262" s="157" t="str">
        <f t="shared" ref="F262" ca="1" si="1321">IFERROR(VLOOKUP($B262,HSLClubSwimmers,4,0),"")</f>
        <v/>
      </c>
      <c r="G262" s="158" t="str">
        <f t="shared" ref="G262" ca="1" si="1322">IFERROR(VLOOKUP($B262,HSLClubSwimmers,5,0),"")</f>
        <v/>
      </c>
      <c r="H262" s="158" t="str">
        <f t="shared" ref="H262" ca="1" si="1323">IFERROR(VLOOKUP($B262,HSLClubSwimmers,6,0),"")</f>
        <v/>
      </c>
      <c r="I262" s="136" t="str">
        <f t="shared" ref="I262" ca="1" si="1324">IFERROR(VLOOKUP($B262,HSLClubSwimmers,7,0),"")</f>
        <v/>
      </c>
      <c r="L262" t="str">
        <f t="array" aca="1" ref="L262" ca="1">IFERROR(INDEX(Lane1_BlanksRange,SMALL((IF(LEN(Lane1_BlanksRange),ROW(INDIRECT("1:"&amp;ROWS(Lane1_BlanksRange))))),ROW(D261)),1),"")</f>
        <v/>
      </c>
    </row>
    <row r="263" spans="1:12">
      <c r="A263" s="136">
        <f t="shared" si="1303"/>
        <v>262</v>
      </c>
      <c r="B263" s="136" t="str">
        <f t="shared" ca="1" si="1296"/>
        <v>262:Hemel</v>
      </c>
      <c r="C263" s="136" t="str">
        <f t="shared" ca="1" si="1297"/>
        <v/>
      </c>
      <c r="D263" s="136" t="str">
        <f t="shared" ca="1" si="1304"/>
        <v/>
      </c>
      <c r="E263" s="156" t="str">
        <f t="shared" ref="E263" ca="1" si="1325">IFERROR(VLOOKUP($B263,HSLClubSwimmers,3,0),"")</f>
        <v/>
      </c>
      <c r="F263" s="157" t="str">
        <f t="shared" ref="F263" ca="1" si="1326">IFERROR(VLOOKUP($B263,HSLClubSwimmers,4,0),"")</f>
        <v/>
      </c>
      <c r="G263" s="158" t="str">
        <f t="shared" ref="G263" ca="1" si="1327">IFERROR(VLOOKUP($B263,HSLClubSwimmers,5,0),"")</f>
        <v/>
      </c>
      <c r="H263" s="158" t="str">
        <f t="shared" ref="H263" ca="1" si="1328">IFERROR(VLOOKUP($B263,HSLClubSwimmers,6,0),"")</f>
        <v/>
      </c>
      <c r="I263" s="136" t="str">
        <f t="shared" ref="I263" ca="1" si="1329">IFERROR(VLOOKUP($B263,HSLClubSwimmers,7,0),"")</f>
        <v/>
      </c>
      <c r="L263" t="str">
        <f t="array" aca="1" ref="L263" ca="1">IFERROR(INDEX(Lane1_BlanksRange,SMALL((IF(LEN(Lane1_BlanksRange),ROW(INDIRECT("1:"&amp;ROWS(Lane1_BlanksRange))))),ROW(D262)),1),"")</f>
        <v/>
      </c>
    </row>
    <row r="264" spans="1:12">
      <c r="A264" s="136">
        <f t="shared" si="1303"/>
        <v>263</v>
      </c>
      <c r="B264" s="136" t="str">
        <f t="shared" ca="1" si="1296"/>
        <v>263:Hemel</v>
      </c>
      <c r="C264" s="136" t="str">
        <f t="shared" ca="1" si="1297"/>
        <v/>
      </c>
      <c r="D264" s="136" t="str">
        <f t="shared" ca="1" si="1304"/>
        <v/>
      </c>
      <c r="E264" s="156" t="str">
        <f t="shared" ref="E264" ca="1" si="1330">IFERROR(VLOOKUP($B264,HSLClubSwimmers,3,0),"")</f>
        <v/>
      </c>
      <c r="F264" s="157" t="str">
        <f t="shared" ref="F264" ca="1" si="1331">IFERROR(VLOOKUP($B264,HSLClubSwimmers,4,0),"")</f>
        <v/>
      </c>
      <c r="G264" s="158" t="str">
        <f t="shared" ref="G264" ca="1" si="1332">IFERROR(VLOOKUP($B264,HSLClubSwimmers,5,0),"")</f>
        <v/>
      </c>
      <c r="H264" s="158" t="str">
        <f t="shared" ref="H264" ca="1" si="1333">IFERROR(VLOOKUP($B264,HSLClubSwimmers,6,0),"")</f>
        <v/>
      </c>
      <c r="I264" s="136" t="str">
        <f t="shared" ref="I264" ca="1" si="1334">IFERROR(VLOOKUP($B264,HSLClubSwimmers,7,0),"")</f>
        <v/>
      </c>
      <c r="L264" t="str">
        <f t="array" aca="1" ref="L264" ca="1">IFERROR(INDEX(Lane1_BlanksRange,SMALL((IF(LEN(Lane1_BlanksRange),ROW(INDIRECT("1:"&amp;ROWS(Lane1_BlanksRange))))),ROW(D263)),1),"")</f>
        <v/>
      </c>
    </row>
    <row r="265" spans="1:12">
      <c r="A265" s="136">
        <f t="shared" si="1303"/>
        <v>264</v>
      </c>
      <c r="B265" s="136" t="str">
        <f t="shared" ca="1" si="1296"/>
        <v>264:Hemel</v>
      </c>
      <c r="C265" s="136" t="str">
        <f t="shared" ca="1" si="1297"/>
        <v/>
      </c>
      <c r="D265" s="136" t="str">
        <f t="shared" ca="1" si="1304"/>
        <v/>
      </c>
      <c r="E265" s="156" t="str">
        <f t="shared" ref="E265" ca="1" si="1335">IFERROR(VLOOKUP($B265,HSLClubSwimmers,3,0),"")</f>
        <v/>
      </c>
      <c r="F265" s="157" t="str">
        <f t="shared" ref="F265" ca="1" si="1336">IFERROR(VLOOKUP($B265,HSLClubSwimmers,4,0),"")</f>
        <v/>
      </c>
      <c r="G265" s="158" t="str">
        <f t="shared" ref="G265" ca="1" si="1337">IFERROR(VLOOKUP($B265,HSLClubSwimmers,5,0),"")</f>
        <v/>
      </c>
      <c r="H265" s="158" t="str">
        <f t="shared" ref="H265" ca="1" si="1338">IFERROR(VLOOKUP($B265,HSLClubSwimmers,6,0),"")</f>
        <v/>
      </c>
      <c r="I265" s="136" t="str">
        <f t="shared" ref="I265" ca="1" si="1339">IFERROR(VLOOKUP($B265,HSLClubSwimmers,7,0),"")</f>
        <v/>
      </c>
      <c r="L265" t="str">
        <f t="array" aca="1" ref="L265" ca="1">IFERROR(INDEX(Lane1_BlanksRange,SMALL((IF(LEN(Lane1_BlanksRange),ROW(INDIRECT("1:"&amp;ROWS(Lane1_BlanksRange))))),ROW(D264)),1),"")</f>
        <v/>
      </c>
    </row>
    <row r="266" spans="1:12">
      <c r="A266" s="136">
        <f t="shared" si="1303"/>
        <v>265</v>
      </c>
      <c r="B266" s="136" t="str">
        <f t="shared" ca="1" si="1296"/>
        <v>265:Hemel</v>
      </c>
      <c r="C266" s="136" t="str">
        <f t="shared" ca="1" si="1297"/>
        <v/>
      </c>
      <c r="D266" s="136" t="str">
        <f t="shared" ca="1" si="1304"/>
        <v/>
      </c>
      <c r="E266" s="156" t="str">
        <f t="shared" ref="E266" ca="1" si="1340">IFERROR(VLOOKUP($B266,HSLClubSwimmers,3,0),"")</f>
        <v/>
      </c>
      <c r="F266" s="157" t="str">
        <f t="shared" ref="F266" ca="1" si="1341">IFERROR(VLOOKUP($B266,HSLClubSwimmers,4,0),"")</f>
        <v/>
      </c>
      <c r="G266" s="158" t="str">
        <f t="shared" ref="G266" ca="1" si="1342">IFERROR(VLOOKUP($B266,HSLClubSwimmers,5,0),"")</f>
        <v/>
      </c>
      <c r="H266" s="158" t="str">
        <f t="shared" ref="H266" ca="1" si="1343">IFERROR(VLOOKUP($B266,HSLClubSwimmers,6,0),"")</f>
        <v/>
      </c>
      <c r="I266" s="136" t="str">
        <f t="shared" ref="I266" ca="1" si="1344">IFERROR(VLOOKUP($B266,HSLClubSwimmers,7,0),"")</f>
        <v/>
      </c>
      <c r="L266" t="str">
        <f t="array" aca="1" ref="L266" ca="1">IFERROR(INDEX(Lane1_BlanksRange,SMALL((IF(LEN(Lane1_BlanksRange),ROW(INDIRECT("1:"&amp;ROWS(Lane1_BlanksRange))))),ROW(D265)),1),"")</f>
        <v/>
      </c>
    </row>
    <row r="267" spans="1:12">
      <c r="A267" s="136">
        <f t="shared" si="1303"/>
        <v>266</v>
      </c>
      <c r="B267" s="136" t="str">
        <f t="shared" ca="1" si="1296"/>
        <v>266:Hemel</v>
      </c>
      <c r="C267" s="136" t="str">
        <f t="shared" ca="1" si="1297"/>
        <v/>
      </c>
      <c r="D267" s="136" t="str">
        <f t="shared" ca="1" si="1304"/>
        <v/>
      </c>
      <c r="E267" s="156" t="str">
        <f t="shared" ref="E267" ca="1" si="1345">IFERROR(VLOOKUP($B267,HSLClubSwimmers,3,0),"")</f>
        <v/>
      </c>
      <c r="F267" s="157" t="str">
        <f t="shared" ref="F267" ca="1" si="1346">IFERROR(VLOOKUP($B267,HSLClubSwimmers,4,0),"")</f>
        <v/>
      </c>
      <c r="G267" s="158" t="str">
        <f t="shared" ref="G267" ca="1" si="1347">IFERROR(VLOOKUP($B267,HSLClubSwimmers,5,0),"")</f>
        <v/>
      </c>
      <c r="H267" s="158" t="str">
        <f t="shared" ref="H267" ca="1" si="1348">IFERROR(VLOOKUP($B267,HSLClubSwimmers,6,0),"")</f>
        <v/>
      </c>
      <c r="I267" s="136" t="str">
        <f t="shared" ref="I267" ca="1" si="1349">IFERROR(VLOOKUP($B267,HSLClubSwimmers,7,0),"")</f>
        <v/>
      </c>
      <c r="L267" t="str">
        <f t="array" aca="1" ref="L267" ca="1">IFERROR(INDEX(Lane1_BlanksRange,SMALL((IF(LEN(Lane1_BlanksRange),ROW(INDIRECT("1:"&amp;ROWS(Lane1_BlanksRange))))),ROW(D266)),1),"")</f>
        <v/>
      </c>
    </row>
    <row r="268" spans="1:12">
      <c r="A268" s="136">
        <f t="shared" si="1303"/>
        <v>267</v>
      </c>
      <c r="B268" s="136" t="str">
        <f t="shared" ca="1" si="1296"/>
        <v>267:Hemel</v>
      </c>
      <c r="C268" s="136" t="str">
        <f t="shared" ca="1" si="1297"/>
        <v/>
      </c>
      <c r="D268" s="136" t="str">
        <f t="shared" ca="1" si="1304"/>
        <v/>
      </c>
      <c r="E268" s="156" t="str">
        <f t="shared" ref="E268" ca="1" si="1350">IFERROR(VLOOKUP($B268,HSLClubSwimmers,3,0),"")</f>
        <v/>
      </c>
      <c r="F268" s="157" t="str">
        <f t="shared" ref="F268" ca="1" si="1351">IFERROR(VLOOKUP($B268,HSLClubSwimmers,4,0),"")</f>
        <v/>
      </c>
      <c r="G268" s="158" t="str">
        <f t="shared" ref="G268" ca="1" si="1352">IFERROR(VLOOKUP($B268,HSLClubSwimmers,5,0),"")</f>
        <v/>
      </c>
      <c r="H268" s="158" t="str">
        <f t="shared" ref="H268" ca="1" si="1353">IFERROR(VLOOKUP($B268,HSLClubSwimmers,6,0),"")</f>
        <v/>
      </c>
      <c r="I268" s="136" t="str">
        <f t="shared" ref="I268" ca="1" si="1354">IFERROR(VLOOKUP($B268,HSLClubSwimmers,7,0),"")</f>
        <v/>
      </c>
      <c r="L268" t="str">
        <f t="array" aca="1" ref="L268" ca="1">IFERROR(INDEX(Lane1_BlanksRange,SMALL((IF(LEN(Lane1_BlanksRange),ROW(INDIRECT("1:"&amp;ROWS(Lane1_BlanksRange))))),ROW(D267)),1),"")</f>
        <v/>
      </c>
    </row>
    <row r="269" spans="1:12">
      <c r="A269" s="136">
        <f t="shared" si="1303"/>
        <v>268</v>
      </c>
      <c r="B269" s="136" t="str">
        <f t="shared" ca="1" si="1296"/>
        <v>268:Hemel</v>
      </c>
      <c r="C269" s="136" t="str">
        <f t="shared" ca="1" si="1297"/>
        <v/>
      </c>
      <c r="D269" s="136" t="str">
        <f t="shared" ca="1" si="1304"/>
        <v/>
      </c>
      <c r="E269" s="156" t="str">
        <f t="shared" ref="E269" ca="1" si="1355">IFERROR(VLOOKUP($B269,HSLClubSwimmers,3,0),"")</f>
        <v/>
      </c>
      <c r="F269" s="157" t="str">
        <f t="shared" ref="F269" ca="1" si="1356">IFERROR(VLOOKUP($B269,HSLClubSwimmers,4,0),"")</f>
        <v/>
      </c>
      <c r="G269" s="158" t="str">
        <f t="shared" ref="G269" ca="1" si="1357">IFERROR(VLOOKUP($B269,HSLClubSwimmers,5,0),"")</f>
        <v/>
      </c>
      <c r="H269" s="158" t="str">
        <f t="shared" ref="H269" ca="1" si="1358">IFERROR(VLOOKUP($B269,HSLClubSwimmers,6,0),"")</f>
        <v/>
      </c>
      <c r="I269" s="136" t="str">
        <f t="shared" ref="I269" ca="1" si="1359">IFERROR(VLOOKUP($B269,HSLClubSwimmers,7,0),"")</f>
        <v/>
      </c>
      <c r="L269" t="str">
        <f t="array" aca="1" ref="L269" ca="1">IFERROR(INDEX(Lane1_BlanksRange,SMALL((IF(LEN(Lane1_BlanksRange),ROW(INDIRECT("1:"&amp;ROWS(Lane1_BlanksRange))))),ROW(D268)),1),"")</f>
        <v/>
      </c>
    </row>
    <row r="270" spans="1:12">
      <c r="A270" s="136">
        <f t="shared" si="1303"/>
        <v>269</v>
      </c>
      <c r="B270" s="136" t="str">
        <f t="shared" ca="1" si="1296"/>
        <v>269:Hemel</v>
      </c>
      <c r="C270" s="136" t="str">
        <f t="shared" ca="1" si="1297"/>
        <v/>
      </c>
      <c r="D270" s="136" t="str">
        <f t="shared" ca="1" si="1304"/>
        <v/>
      </c>
      <c r="E270" s="156" t="str">
        <f t="shared" ref="E270" ca="1" si="1360">IFERROR(VLOOKUP($B270,HSLClubSwimmers,3,0),"")</f>
        <v/>
      </c>
      <c r="F270" s="157" t="str">
        <f t="shared" ref="F270" ca="1" si="1361">IFERROR(VLOOKUP($B270,HSLClubSwimmers,4,0),"")</f>
        <v/>
      </c>
      <c r="G270" s="158" t="str">
        <f t="shared" ref="G270" ca="1" si="1362">IFERROR(VLOOKUP($B270,HSLClubSwimmers,5,0),"")</f>
        <v/>
      </c>
      <c r="H270" s="158" t="str">
        <f t="shared" ref="H270" ca="1" si="1363">IFERROR(VLOOKUP($B270,HSLClubSwimmers,6,0),"")</f>
        <v/>
      </c>
      <c r="I270" s="136" t="str">
        <f t="shared" ref="I270" ca="1" si="1364">IFERROR(VLOOKUP($B270,HSLClubSwimmers,7,0),"")</f>
        <v/>
      </c>
      <c r="L270" t="str">
        <f t="array" aca="1" ref="L270" ca="1">IFERROR(INDEX(Lane1_BlanksRange,SMALL((IF(LEN(Lane1_BlanksRange),ROW(INDIRECT("1:"&amp;ROWS(Lane1_BlanksRange))))),ROW(D269)),1),"")</f>
        <v/>
      </c>
    </row>
    <row r="271" spans="1:12">
      <c r="A271" s="136">
        <f t="shared" si="1303"/>
        <v>270</v>
      </c>
      <c r="B271" s="136" t="str">
        <f t="shared" ca="1" si="1296"/>
        <v>270:Hemel</v>
      </c>
      <c r="C271" s="136" t="str">
        <f t="shared" ca="1" si="1297"/>
        <v/>
      </c>
      <c r="D271" s="136" t="str">
        <f t="shared" ca="1" si="1304"/>
        <v/>
      </c>
      <c r="E271" s="156" t="str">
        <f t="shared" ref="E271" ca="1" si="1365">IFERROR(VLOOKUP($B271,HSLClubSwimmers,3,0),"")</f>
        <v/>
      </c>
      <c r="F271" s="157" t="str">
        <f t="shared" ref="F271" ca="1" si="1366">IFERROR(VLOOKUP($B271,HSLClubSwimmers,4,0),"")</f>
        <v/>
      </c>
      <c r="G271" s="158" t="str">
        <f t="shared" ref="G271" ca="1" si="1367">IFERROR(VLOOKUP($B271,HSLClubSwimmers,5,0),"")</f>
        <v/>
      </c>
      <c r="H271" s="158" t="str">
        <f t="shared" ref="H271" ca="1" si="1368">IFERROR(VLOOKUP($B271,HSLClubSwimmers,6,0),"")</f>
        <v/>
      </c>
      <c r="I271" s="136" t="str">
        <f t="shared" ref="I271" ca="1" si="1369">IFERROR(VLOOKUP($B271,HSLClubSwimmers,7,0),"")</f>
        <v/>
      </c>
      <c r="L271" t="str">
        <f t="array" aca="1" ref="L271" ca="1">IFERROR(INDEX(Lane1_BlanksRange,SMALL((IF(LEN(Lane1_BlanksRange),ROW(INDIRECT("1:"&amp;ROWS(Lane1_BlanksRange))))),ROW(D270)),1),"")</f>
        <v/>
      </c>
    </row>
    <row r="272" spans="1:12">
      <c r="A272" s="136">
        <f t="shared" si="1303"/>
        <v>271</v>
      </c>
      <c r="B272" s="136" t="str">
        <f t="shared" ca="1" si="1296"/>
        <v>271:Hemel</v>
      </c>
      <c r="C272" s="136" t="str">
        <f t="shared" ca="1" si="1297"/>
        <v/>
      </c>
      <c r="D272" s="136" t="str">
        <f t="shared" ca="1" si="1304"/>
        <v/>
      </c>
      <c r="E272" s="156" t="str">
        <f t="shared" ref="E272" ca="1" si="1370">IFERROR(VLOOKUP($B272,HSLClubSwimmers,3,0),"")</f>
        <v/>
      </c>
      <c r="F272" s="157" t="str">
        <f t="shared" ref="F272" ca="1" si="1371">IFERROR(VLOOKUP($B272,HSLClubSwimmers,4,0),"")</f>
        <v/>
      </c>
      <c r="G272" s="158" t="str">
        <f t="shared" ref="G272" ca="1" si="1372">IFERROR(VLOOKUP($B272,HSLClubSwimmers,5,0),"")</f>
        <v/>
      </c>
      <c r="H272" s="158" t="str">
        <f t="shared" ref="H272" ca="1" si="1373">IFERROR(VLOOKUP($B272,HSLClubSwimmers,6,0),"")</f>
        <v/>
      </c>
      <c r="I272" s="136" t="str">
        <f t="shared" ref="I272" ca="1" si="1374">IFERROR(VLOOKUP($B272,HSLClubSwimmers,7,0),"")</f>
        <v/>
      </c>
      <c r="L272" t="str">
        <f t="array" aca="1" ref="L272" ca="1">IFERROR(INDEX(Lane1_BlanksRange,SMALL((IF(LEN(Lane1_BlanksRange),ROW(INDIRECT("1:"&amp;ROWS(Lane1_BlanksRange))))),ROW(D271)),1),"")</f>
        <v/>
      </c>
    </row>
    <row r="273" spans="1:12">
      <c r="A273" s="136">
        <f t="shared" si="1303"/>
        <v>272</v>
      </c>
      <c r="B273" s="136" t="str">
        <f t="shared" ca="1" si="1296"/>
        <v>272:Hemel</v>
      </c>
      <c r="C273" s="136" t="str">
        <f t="shared" ca="1" si="1297"/>
        <v/>
      </c>
      <c r="D273" s="136" t="str">
        <f t="shared" ca="1" si="1304"/>
        <v/>
      </c>
      <c r="E273" s="156" t="str">
        <f t="shared" ref="E273" ca="1" si="1375">IFERROR(VLOOKUP($B273,HSLClubSwimmers,3,0),"")</f>
        <v/>
      </c>
      <c r="F273" s="157" t="str">
        <f t="shared" ref="F273" ca="1" si="1376">IFERROR(VLOOKUP($B273,HSLClubSwimmers,4,0),"")</f>
        <v/>
      </c>
      <c r="G273" s="158" t="str">
        <f t="shared" ref="G273" ca="1" si="1377">IFERROR(VLOOKUP($B273,HSLClubSwimmers,5,0),"")</f>
        <v/>
      </c>
      <c r="H273" s="158" t="str">
        <f t="shared" ref="H273" ca="1" si="1378">IFERROR(VLOOKUP($B273,HSLClubSwimmers,6,0),"")</f>
        <v/>
      </c>
      <c r="I273" s="136" t="str">
        <f t="shared" ref="I273" ca="1" si="1379">IFERROR(VLOOKUP($B273,HSLClubSwimmers,7,0),"")</f>
        <v/>
      </c>
      <c r="L273" t="str">
        <f t="array" aca="1" ref="L273" ca="1">IFERROR(INDEX(Lane1_BlanksRange,SMALL((IF(LEN(Lane1_BlanksRange),ROW(INDIRECT("1:"&amp;ROWS(Lane1_BlanksRange))))),ROW(D272)),1),"")</f>
        <v/>
      </c>
    </row>
    <row r="274" spans="1:12">
      <c r="A274" s="136">
        <f t="shared" si="1303"/>
        <v>273</v>
      </c>
      <c r="B274" s="136" t="str">
        <f t="shared" ca="1" si="1296"/>
        <v>273:Hemel</v>
      </c>
      <c r="C274" s="136" t="str">
        <f t="shared" ca="1" si="1297"/>
        <v/>
      </c>
      <c r="D274" s="136" t="str">
        <f t="shared" ca="1" si="1304"/>
        <v/>
      </c>
      <c r="E274" s="156" t="str">
        <f t="shared" ref="E274" ca="1" si="1380">IFERROR(VLOOKUP($B274,HSLClubSwimmers,3,0),"")</f>
        <v/>
      </c>
      <c r="F274" s="157" t="str">
        <f t="shared" ref="F274" ca="1" si="1381">IFERROR(VLOOKUP($B274,HSLClubSwimmers,4,0),"")</f>
        <v/>
      </c>
      <c r="G274" s="158" t="str">
        <f t="shared" ref="G274" ca="1" si="1382">IFERROR(VLOOKUP($B274,HSLClubSwimmers,5,0),"")</f>
        <v/>
      </c>
      <c r="H274" s="158" t="str">
        <f t="shared" ref="H274" ca="1" si="1383">IFERROR(VLOOKUP($B274,HSLClubSwimmers,6,0),"")</f>
        <v/>
      </c>
      <c r="I274" s="136" t="str">
        <f t="shared" ref="I274" ca="1" si="1384">IFERROR(VLOOKUP($B274,HSLClubSwimmers,7,0),"")</f>
        <v/>
      </c>
      <c r="L274" t="str">
        <f t="array" aca="1" ref="L274" ca="1">IFERROR(INDEX(Lane1_BlanksRange,SMALL((IF(LEN(Lane1_BlanksRange),ROW(INDIRECT("1:"&amp;ROWS(Lane1_BlanksRange))))),ROW(D273)),1),"")</f>
        <v/>
      </c>
    </row>
    <row r="275" spans="1:12">
      <c r="A275" s="136">
        <f t="shared" si="1303"/>
        <v>274</v>
      </c>
      <c r="B275" s="136" t="str">
        <f t="shared" ca="1" si="1296"/>
        <v>274:Hemel</v>
      </c>
      <c r="C275" s="136" t="str">
        <f t="shared" ca="1" si="1297"/>
        <v/>
      </c>
      <c r="D275" s="136" t="str">
        <f t="shared" ca="1" si="1304"/>
        <v/>
      </c>
      <c r="E275" s="156" t="str">
        <f t="shared" ref="E275" ca="1" si="1385">IFERROR(VLOOKUP($B275,HSLClubSwimmers,3,0),"")</f>
        <v/>
      </c>
      <c r="F275" s="157" t="str">
        <f t="shared" ref="F275" ca="1" si="1386">IFERROR(VLOOKUP($B275,HSLClubSwimmers,4,0),"")</f>
        <v/>
      </c>
      <c r="G275" s="158" t="str">
        <f t="shared" ref="G275" ca="1" si="1387">IFERROR(VLOOKUP($B275,HSLClubSwimmers,5,0),"")</f>
        <v/>
      </c>
      <c r="H275" s="158" t="str">
        <f t="shared" ref="H275" ca="1" si="1388">IFERROR(VLOOKUP($B275,HSLClubSwimmers,6,0),"")</f>
        <v/>
      </c>
      <c r="I275" s="136" t="str">
        <f t="shared" ref="I275" ca="1" si="1389">IFERROR(VLOOKUP($B275,HSLClubSwimmers,7,0),"")</f>
        <v/>
      </c>
      <c r="L275" t="str">
        <f t="array" aca="1" ref="L275" ca="1">IFERROR(INDEX(Lane1_BlanksRange,SMALL((IF(LEN(Lane1_BlanksRange),ROW(INDIRECT("1:"&amp;ROWS(Lane1_BlanksRange))))),ROW(D274)),1),"")</f>
        <v/>
      </c>
    </row>
    <row r="276" spans="1:12">
      <c r="A276" s="136">
        <f t="shared" si="1303"/>
        <v>275</v>
      </c>
      <c r="B276" s="136" t="str">
        <f t="shared" ca="1" si="1296"/>
        <v>275:Hemel</v>
      </c>
      <c r="C276" s="136" t="str">
        <f t="shared" ca="1" si="1297"/>
        <v/>
      </c>
      <c r="D276" s="136" t="str">
        <f t="shared" ca="1" si="1304"/>
        <v/>
      </c>
      <c r="E276" s="156" t="str">
        <f t="shared" ref="E276" ca="1" si="1390">IFERROR(VLOOKUP($B276,HSLClubSwimmers,3,0),"")</f>
        <v/>
      </c>
      <c r="F276" s="157" t="str">
        <f t="shared" ref="F276" ca="1" si="1391">IFERROR(VLOOKUP($B276,HSLClubSwimmers,4,0),"")</f>
        <v/>
      </c>
      <c r="G276" s="158" t="str">
        <f t="shared" ref="G276" ca="1" si="1392">IFERROR(VLOOKUP($B276,HSLClubSwimmers,5,0),"")</f>
        <v/>
      </c>
      <c r="H276" s="158" t="str">
        <f t="shared" ref="H276" ca="1" si="1393">IFERROR(VLOOKUP($B276,HSLClubSwimmers,6,0),"")</f>
        <v/>
      </c>
      <c r="I276" s="136" t="str">
        <f t="shared" ref="I276" ca="1" si="1394">IFERROR(VLOOKUP($B276,HSLClubSwimmers,7,0),"")</f>
        <v/>
      </c>
      <c r="L276" t="str">
        <f t="array" aca="1" ref="L276" ca="1">IFERROR(INDEX(Lane1_BlanksRange,SMALL((IF(LEN(Lane1_BlanksRange),ROW(INDIRECT("1:"&amp;ROWS(Lane1_BlanksRange))))),ROW(D275)),1),"")</f>
        <v/>
      </c>
    </row>
    <row r="277" spans="1:12">
      <c r="A277" s="136">
        <f t="shared" si="1303"/>
        <v>276</v>
      </c>
      <c r="B277" s="136" t="str">
        <f t="shared" ca="1" si="1296"/>
        <v>276:Hemel</v>
      </c>
      <c r="C277" s="136" t="str">
        <f t="shared" ca="1" si="1297"/>
        <v/>
      </c>
      <c r="D277" s="136" t="str">
        <f t="shared" ca="1" si="1304"/>
        <v/>
      </c>
      <c r="E277" s="156" t="str">
        <f t="shared" ref="E277" ca="1" si="1395">IFERROR(VLOOKUP($B277,HSLClubSwimmers,3,0),"")</f>
        <v/>
      </c>
      <c r="F277" s="157" t="str">
        <f t="shared" ref="F277" ca="1" si="1396">IFERROR(VLOOKUP($B277,HSLClubSwimmers,4,0),"")</f>
        <v/>
      </c>
      <c r="G277" s="158" t="str">
        <f t="shared" ref="G277" ca="1" si="1397">IFERROR(VLOOKUP($B277,HSLClubSwimmers,5,0),"")</f>
        <v/>
      </c>
      <c r="H277" s="158" t="str">
        <f t="shared" ref="H277" ca="1" si="1398">IFERROR(VLOOKUP($B277,HSLClubSwimmers,6,0),"")</f>
        <v/>
      </c>
      <c r="I277" s="136" t="str">
        <f t="shared" ref="I277" ca="1" si="1399">IFERROR(VLOOKUP($B277,HSLClubSwimmers,7,0),"")</f>
        <v/>
      </c>
      <c r="L277" t="str">
        <f t="array" aca="1" ref="L277" ca="1">IFERROR(INDEX(Lane1_BlanksRange,SMALL((IF(LEN(Lane1_BlanksRange),ROW(INDIRECT("1:"&amp;ROWS(Lane1_BlanksRange))))),ROW(D276)),1),"")</f>
        <v/>
      </c>
    </row>
    <row r="278" spans="1:12">
      <c r="A278" s="136">
        <f t="shared" si="1303"/>
        <v>277</v>
      </c>
      <c r="B278" s="136" t="str">
        <f t="shared" ca="1" si="1296"/>
        <v>277:Hemel</v>
      </c>
      <c r="C278" s="136" t="str">
        <f t="shared" ca="1" si="1297"/>
        <v/>
      </c>
      <c r="D278" s="136" t="str">
        <f t="shared" ca="1" si="1304"/>
        <v/>
      </c>
      <c r="E278" s="156" t="str">
        <f t="shared" ref="E278" ca="1" si="1400">IFERROR(VLOOKUP($B278,HSLClubSwimmers,3,0),"")</f>
        <v/>
      </c>
      <c r="F278" s="157" t="str">
        <f t="shared" ref="F278" ca="1" si="1401">IFERROR(VLOOKUP($B278,HSLClubSwimmers,4,0),"")</f>
        <v/>
      </c>
      <c r="G278" s="158" t="str">
        <f t="shared" ref="G278" ca="1" si="1402">IFERROR(VLOOKUP($B278,HSLClubSwimmers,5,0),"")</f>
        <v/>
      </c>
      <c r="H278" s="158" t="str">
        <f t="shared" ref="H278" ca="1" si="1403">IFERROR(VLOOKUP($B278,HSLClubSwimmers,6,0),"")</f>
        <v/>
      </c>
      <c r="I278" s="136" t="str">
        <f t="shared" ref="I278" ca="1" si="1404">IFERROR(VLOOKUP($B278,HSLClubSwimmers,7,0),"")</f>
        <v/>
      </c>
      <c r="L278" t="str">
        <f t="array" aca="1" ref="L278" ca="1">IFERROR(INDEX(Lane1_BlanksRange,SMALL((IF(LEN(Lane1_BlanksRange),ROW(INDIRECT("1:"&amp;ROWS(Lane1_BlanksRange))))),ROW(D277)),1),"")</f>
        <v/>
      </c>
    </row>
    <row r="279" spans="1:12">
      <c r="A279" s="136">
        <f t="shared" si="1303"/>
        <v>278</v>
      </c>
      <c r="B279" s="136" t="str">
        <f t="shared" ca="1" si="1296"/>
        <v>278:Hemel</v>
      </c>
      <c r="C279" s="136" t="str">
        <f t="shared" ca="1" si="1297"/>
        <v/>
      </c>
      <c r="D279" s="136" t="str">
        <f t="shared" ca="1" si="1304"/>
        <v/>
      </c>
      <c r="E279" s="156" t="str">
        <f t="shared" ref="E279" ca="1" si="1405">IFERROR(VLOOKUP($B279,HSLClubSwimmers,3,0),"")</f>
        <v/>
      </c>
      <c r="F279" s="157" t="str">
        <f t="shared" ref="F279" ca="1" si="1406">IFERROR(VLOOKUP($B279,HSLClubSwimmers,4,0),"")</f>
        <v/>
      </c>
      <c r="G279" s="158" t="str">
        <f t="shared" ref="G279" ca="1" si="1407">IFERROR(VLOOKUP($B279,HSLClubSwimmers,5,0),"")</f>
        <v/>
      </c>
      <c r="H279" s="158" t="str">
        <f t="shared" ref="H279" ca="1" si="1408">IFERROR(VLOOKUP($B279,HSLClubSwimmers,6,0),"")</f>
        <v/>
      </c>
      <c r="I279" s="136" t="str">
        <f t="shared" ref="I279" ca="1" si="1409">IFERROR(VLOOKUP($B279,HSLClubSwimmers,7,0),"")</f>
        <v/>
      </c>
      <c r="L279" t="str">
        <f t="array" aca="1" ref="L279" ca="1">IFERROR(INDEX(Lane1_BlanksRange,SMALL((IF(LEN(Lane1_BlanksRange),ROW(INDIRECT("1:"&amp;ROWS(Lane1_BlanksRange))))),ROW(D278)),1),"")</f>
        <v/>
      </c>
    </row>
    <row r="280" spans="1:12">
      <c r="A280" s="136">
        <f t="shared" si="1303"/>
        <v>279</v>
      </c>
      <c r="B280" s="136" t="str">
        <f t="shared" ca="1" si="1296"/>
        <v>279:Hemel</v>
      </c>
      <c r="C280" s="136" t="str">
        <f t="shared" ca="1" si="1297"/>
        <v/>
      </c>
      <c r="D280" s="136" t="str">
        <f t="shared" ca="1" si="1304"/>
        <v/>
      </c>
      <c r="E280" s="156" t="str">
        <f t="shared" ref="E280" ca="1" si="1410">IFERROR(VLOOKUP($B280,HSLClubSwimmers,3,0),"")</f>
        <v/>
      </c>
      <c r="F280" s="157" t="str">
        <f t="shared" ref="F280" ca="1" si="1411">IFERROR(VLOOKUP($B280,HSLClubSwimmers,4,0),"")</f>
        <v/>
      </c>
      <c r="G280" s="158" t="str">
        <f t="shared" ref="G280" ca="1" si="1412">IFERROR(VLOOKUP($B280,HSLClubSwimmers,5,0),"")</f>
        <v/>
      </c>
      <c r="H280" s="158" t="str">
        <f t="shared" ref="H280" ca="1" si="1413">IFERROR(VLOOKUP($B280,HSLClubSwimmers,6,0),"")</f>
        <v/>
      </c>
      <c r="I280" s="136" t="str">
        <f t="shared" ref="I280" ca="1" si="1414">IFERROR(VLOOKUP($B280,HSLClubSwimmers,7,0),"")</f>
        <v/>
      </c>
      <c r="L280" t="str">
        <f t="array" aca="1" ref="L280" ca="1">IFERROR(INDEX(Lane1_BlanksRange,SMALL((IF(LEN(Lane1_BlanksRange),ROW(INDIRECT("1:"&amp;ROWS(Lane1_BlanksRange))))),ROW(D279)),1),"")</f>
        <v/>
      </c>
    </row>
    <row r="281" spans="1:12">
      <c r="A281" s="136">
        <f t="shared" si="1303"/>
        <v>280</v>
      </c>
      <c r="B281" s="136" t="str">
        <f t="shared" ca="1" si="1296"/>
        <v>280:Hemel</v>
      </c>
      <c r="C281" s="136" t="str">
        <f t="shared" ca="1" si="1297"/>
        <v/>
      </c>
      <c r="D281" s="136" t="str">
        <f t="shared" ca="1" si="1304"/>
        <v/>
      </c>
      <c r="E281" s="156" t="str">
        <f t="shared" ref="E281" ca="1" si="1415">IFERROR(VLOOKUP($B281,HSLClubSwimmers,3,0),"")</f>
        <v/>
      </c>
      <c r="F281" s="157" t="str">
        <f t="shared" ref="F281" ca="1" si="1416">IFERROR(VLOOKUP($B281,HSLClubSwimmers,4,0),"")</f>
        <v/>
      </c>
      <c r="G281" s="158" t="str">
        <f t="shared" ref="G281" ca="1" si="1417">IFERROR(VLOOKUP($B281,HSLClubSwimmers,5,0),"")</f>
        <v/>
      </c>
      <c r="H281" s="158" t="str">
        <f t="shared" ref="H281" ca="1" si="1418">IFERROR(VLOOKUP($B281,HSLClubSwimmers,6,0),"")</f>
        <v/>
      </c>
      <c r="I281" s="136" t="str">
        <f t="shared" ref="I281" ca="1" si="1419">IFERROR(VLOOKUP($B281,HSLClubSwimmers,7,0),"")</f>
        <v/>
      </c>
      <c r="L281" t="str">
        <f t="array" aca="1" ref="L281" ca="1">IFERROR(INDEX(Lane1_BlanksRange,SMALL((IF(LEN(Lane1_BlanksRange),ROW(INDIRECT("1:"&amp;ROWS(Lane1_BlanksRange))))),ROW(D280)),1),"")</f>
        <v/>
      </c>
    </row>
    <row r="282" spans="1:12">
      <c r="A282" s="136">
        <f t="shared" si="1303"/>
        <v>281</v>
      </c>
      <c r="B282" s="136" t="str">
        <f t="shared" ca="1" si="1296"/>
        <v>281:Hemel</v>
      </c>
      <c r="C282" s="136" t="str">
        <f t="shared" ca="1" si="1297"/>
        <v/>
      </c>
      <c r="D282" s="136" t="str">
        <f t="shared" ca="1" si="1304"/>
        <v/>
      </c>
      <c r="E282" s="156" t="str">
        <f t="shared" ref="E282" ca="1" si="1420">IFERROR(VLOOKUP($B282,HSLClubSwimmers,3,0),"")</f>
        <v/>
      </c>
      <c r="F282" s="157" t="str">
        <f t="shared" ref="F282" ca="1" si="1421">IFERROR(VLOOKUP($B282,HSLClubSwimmers,4,0),"")</f>
        <v/>
      </c>
      <c r="G282" s="158" t="str">
        <f t="shared" ref="G282" ca="1" si="1422">IFERROR(VLOOKUP($B282,HSLClubSwimmers,5,0),"")</f>
        <v/>
      </c>
      <c r="H282" s="158" t="str">
        <f t="shared" ref="H282" ca="1" si="1423">IFERROR(VLOOKUP($B282,HSLClubSwimmers,6,0),"")</f>
        <v/>
      </c>
      <c r="I282" s="136" t="str">
        <f t="shared" ref="I282" ca="1" si="1424">IFERROR(VLOOKUP($B282,HSLClubSwimmers,7,0),"")</f>
        <v/>
      </c>
      <c r="L282" t="str">
        <f t="array" aca="1" ref="L282" ca="1">IFERROR(INDEX(Lane1_BlanksRange,SMALL((IF(LEN(Lane1_BlanksRange),ROW(INDIRECT("1:"&amp;ROWS(Lane1_BlanksRange))))),ROW(D281)),1),"")</f>
        <v/>
      </c>
    </row>
    <row r="283" spans="1:12">
      <c r="A283" s="136">
        <f t="shared" si="1303"/>
        <v>282</v>
      </c>
      <c r="B283" s="136" t="str">
        <f t="shared" ca="1" si="1296"/>
        <v>282:Hemel</v>
      </c>
      <c r="C283" s="136" t="str">
        <f t="shared" ca="1" si="1297"/>
        <v/>
      </c>
      <c r="D283" s="136" t="str">
        <f t="shared" ca="1" si="1304"/>
        <v/>
      </c>
      <c r="E283" s="156" t="str">
        <f t="shared" ref="E283" ca="1" si="1425">IFERROR(VLOOKUP($B283,HSLClubSwimmers,3,0),"")</f>
        <v/>
      </c>
      <c r="F283" s="157" t="str">
        <f t="shared" ref="F283" ca="1" si="1426">IFERROR(VLOOKUP($B283,HSLClubSwimmers,4,0),"")</f>
        <v/>
      </c>
      <c r="G283" s="158" t="str">
        <f t="shared" ref="G283" ca="1" si="1427">IFERROR(VLOOKUP($B283,HSLClubSwimmers,5,0),"")</f>
        <v/>
      </c>
      <c r="H283" s="158" t="str">
        <f t="shared" ref="H283" ca="1" si="1428">IFERROR(VLOOKUP($B283,HSLClubSwimmers,6,0),"")</f>
        <v/>
      </c>
      <c r="I283" s="136" t="str">
        <f t="shared" ref="I283" ca="1" si="1429">IFERROR(VLOOKUP($B283,HSLClubSwimmers,7,0),"")</f>
        <v/>
      </c>
      <c r="L283" t="str">
        <f t="array" aca="1" ref="L283" ca="1">IFERROR(INDEX(Lane1_BlanksRange,SMALL((IF(LEN(Lane1_BlanksRange),ROW(INDIRECT("1:"&amp;ROWS(Lane1_BlanksRange))))),ROW(D282)),1),"")</f>
        <v/>
      </c>
    </row>
    <row r="284" spans="1:12">
      <c r="A284" s="136">
        <f t="shared" si="1303"/>
        <v>283</v>
      </c>
      <c r="B284" s="136" t="str">
        <f t="shared" ca="1" si="1296"/>
        <v>283:Hemel</v>
      </c>
      <c r="C284" s="136" t="str">
        <f t="shared" ca="1" si="1297"/>
        <v/>
      </c>
      <c r="D284" s="136" t="str">
        <f t="shared" ca="1" si="1304"/>
        <v/>
      </c>
      <c r="E284" s="156" t="str">
        <f t="shared" ref="E284" ca="1" si="1430">IFERROR(VLOOKUP($B284,HSLClubSwimmers,3,0),"")</f>
        <v/>
      </c>
      <c r="F284" s="157" t="str">
        <f t="shared" ref="F284" ca="1" si="1431">IFERROR(VLOOKUP($B284,HSLClubSwimmers,4,0),"")</f>
        <v/>
      </c>
      <c r="G284" s="158" t="str">
        <f t="shared" ref="G284" ca="1" si="1432">IFERROR(VLOOKUP($B284,HSLClubSwimmers,5,0),"")</f>
        <v/>
      </c>
      <c r="H284" s="158" t="str">
        <f t="shared" ref="H284" ca="1" si="1433">IFERROR(VLOOKUP($B284,HSLClubSwimmers,6,0),"")</f>
        <v/>
      </c>
      <c r="I284" s="136" t="str">
        <f t="shared" ref="I284" ca="1" si="1434">IFERROR(VLOOKUP($B284,HSLClubSwimmers,7,0),"")</f>
        <v/>
      </c>
      <c r="L284" t="str">
        <f t="array" aca="1" ref="L284" ca="1">IFERROR(INDEX(Lane1_BlanksRange,SMALL((IF(LEN(Lane1_BlanksRange),ROW(INDIRECT("1:"&amp;ROWS(Lane1_BlanksRange))))),ROW(D283)),1),"")</f>
        <v/>
      </c>
    </row>
    <row r="285" spans="1:12">
      <c r="A285" s="136">
        <f t="shared" si="1303"/>
        <v>284</v>
      </c>
      <c r="B285" s="136" t="str">
        <f t="shared" ca="1" si="1296"/>
        <v>284:Hemel</v>
      </c>
      <c r="C285" s="136" t="str">
        <f t="shared" ca="1" si="1297"/>
        <v/>
      </c>
      <c r="D285" s="136" t="str">
        <f t="shared" ca="1" si="1304"/>
        <v/>
      </c>
      <c r="E285" s="156" t="str">
        <f t="shared" ref="E285" ca="1" si="1435">IFERROR(VLOOKUP($B285,HSLClubSwimmers,3,0),"")</f>
        <v/>
      </c>
      <c r="F285" s="157" t="str">
        <f t="shared" ref="F285" ca="1" si="1436">IFERROR(VLOOKUP($B285,HSLClubSwimmers,4,0),"")</f>
        <v/>
      </c>
      <c r="G285" s="158" t="str">
        <f t="shared" ref="G285" ca="1" si="1437">IFERROR(VLOOKUP($B285,HSLClubSwimmers,5,0),"")</f>
        <v/>
      </c>
      <c r="H285" s="158" t="str">
        <f t="shared" ref="H285" ca="1" si="1438">IFERROR(VLOOKUP($B285,HSLClubSwimmers,6,0),"")</f>
        <v/>
      </c>
      <c r="I285" s="136" t="str">
        <f t="shared" ref="I285" ca="1" si="1439">IFERROR(VLOOKUP($B285,HSLClubSwimmers,7,0),"")</f>
        <v/>
      </c>
      <c r="L285" t="str">
        <f t="array" aca="1" ref="L285" ca="1">IFERROR(INDEX(Lane1_BlanksRange,SMALL((IF(LEN(Lane1_BlanksRange),ROW(INDIRECT("1:"&amp;ROWS(Lane1_BlanksRange))))),ROW(D284)),1),"")</f>
        <v/>
      </c>
    </row>
    <row r="286" spans="1:12">
      <c r="A286" s="136">
        <f t="shared" si="1303"/>
        <v>285</v>
      </c>
      <c r="B286" s="136" t="str">
        <f t="shared" ca="1" si="1296"/>
        <v>285:Hemel</v>
      </c>
      <c r="C286" s="136" t="str">
        <f t="shared" ca="1" si="1297"/>
        <v/>
      </c>
      <c r="D286" s="136" t="str">
        <f t="shared" ca="1" si="1304"/>
        <v/>
      </c>
      <c r="E286" s="156" t="str">
        <f t="shared" ref="E286" ca="1" si="1440">IFERROR(VLOOKUP($B286,HSLClubSwimmers,3,0),"")</f>
        <v/>
      </c>
      <c r="F286" s="157" t="str">
        <f t="shared" ref="F286" ca="1" si="1441">IFERROR(VLOOKUP($B286,HSLClubSwimmers,4,0),"")</f>
        <v/>
      </c>
      <c r="G286" s="158" t="str">
        <f t="shared" ref="G286" ca="1" si="1442">IFERROR(VLOOKUP($B286,HSLClubSwimmers,5,0),"")</f>
        <v/>
      </c>
      <c r="H286" s="158" t="str">
        <f t="shared" ref="H286" ca="1" si="1443">IFERROR(VLOOKUP($B286,HSLClubSwimmers,6,0),"")</f>
        <v/>
      </c>
      <c r="I286" s="136" t="str">
        <f t="shared" ref="I286" ca="1" si="1444">IFERROR(VLOOKUP($B286,HSLClubSwimmers,7,0),"")</f>
        <v/>
      </c>
      <c r="L286" t="str">
        <f t="array" aca="1" ref="L286" ca="1">IFERROR(INDEX(Lane1_BlanksRange,SMALL((IF(LEN(Lane1_BlanksRange),ROW(INDIRECT("1:"&amp;ROWS(Lane1_BlanksRange))))),ROW(D285)),1),"")</f>
        <v/>
      </c>
    </row>
    <row r="287" spans="1:12">
      <c r="A287" s="136">
        <f t="shared" si="1303"/>
        <v>286</v>
      </c>
      <c r="B287" s="136" t="str">
        <f t="shared" ca="1" si="1296"/>
        <v>286:Hemel</v>
      </c>
      <c r="C287" s="136" t="str">
        <f t="shared" ca="1" si="1297"/>
        <v/>
      </c>
      <c r="D287" s="136" t="str">
        <f t="shared" ca="1" si="1304"/>
        <v/>
      </c>
      <c r="E287" s="156" t="str">
        <f t="shared" ref="E287" ca="1" si="1445">IFERROR(VLOOKUP($B287,HSLClubSwimmers,3,0),"")</f>
        <v/>
      </c>
      <c r="F287" s="157" t="str">
        <f t="shared" ref="F287" ca="1" si="1446">IFERROR(VLOOKUP($B287,HSLClubSwimmers,4,0),"")</f>
        <v/>
      </c>
      <c r="G287" s="158" t="str">
        <f t="shared" ref="G287" ca="1" si="1447">IFERROR(VLOOKUP($B287,HSLClubSwimmers,5,0),"")</f>
        <v/>
      </c>
      <c r="H287" s="158" t="str">
        <f t="shared" ref="H287" ca="1" si="1448">IFERROR(VLOOKUP($B287,HSLClubSwimmers,6,0),"")</f>
        <v/>
      </c>
      <c r="I287" s="136" t="str">
        <f t="shared" ref="I287" ca="1" si="1449">IFERROR(VLOOKUP($B287,HSLClubSwimmers,7,0),"")</f>
        <v/>
      </c>
      <c r="L287" t="str">
        <f t="array" aca="1" ref="L287" ca="1">IFERROR(INDEX(Lane1_BlanksRange,SMALL((IF(LEN(Lane1_BlanksRange),ROW(INDIRECT("1:"&amp;ROWS(Lane1_BlanksRange))))),ROW(D286)),1),"")</f>
        <v/>
      </c>
    </row>
    <row r="288" spans="1:12">
      <c r="A288" s="136">
        <f t="shared" si="1303"/>
        <v>287</v>
      </c>
      <c r="B288" s="136" t="str">
        <f t="shared" ca="1" si="1296"/>
        <v>287:Hemel</v>
      </c>
      <c r="C288" s="136" t="str">
        <f t="shared" ca="1" si="1297"/>
        <v/>
      </c>
      <c r="D288" s="136" t="str">
        <f t="shared" ca="1" si="1304"/>
        <v/>
      </c>
      <c r="E288" s="156" t="str">
        <f t="shared" ref="E288" ca="1" si="1450">IFERROR(VLOOKUP($B288,HSLClubSwimmers,3,0),"")</f>
        <v/>
      </c>
      <c r="F288" s="157" t="str">
        <f t="shared" ref="F288" ca="1" si="1451">IFERROR(VLOOKUP($B288,HSLClubSwimmers,4,0),"")</f>
        <v/>
      </c>
      <c r="G288" s="158" t="str">
        <f t="shared" ref="G288" ca="1" si="1452">IFERROR(VLOOKUP($B288,HSLClubSwimmers,5,0),"")</f>
        <v/>
      </c>
      <c r="H288" s="158" t="str">
        <f t="shared" ref="H288" ca="1" si="1453">IFERROR(VLOOKUP($B288,HSLClubSwimmers,6,0),"")</f>
        <v/>
      </c>
      <c r="I288" s="136" t="str">
        <f t="shared" ref="I288" ca="1" si="1454">IFERROR(VLOOKUP($B288,HSLClubSwimmers,7,0),"")</f>
        <v/>
      </c>
      <c r="L288" t="str">
        <f t="array" aca="1" ref="L288" ca="1">IFERROR(INDEX(Lane1_BlanksRange,SMALL((IF(LEN(Lane1_BlanksRange),ROW(INDIRECT("1:"&amp;ROWS(Lane1_BlanksRange))))),ROW(D287)),1),"")</f>
        <v/>
      </c>
    </row>
    <row r="289" spans="1:12">
      <c r="A289" s="136">
        <f t="shared" si="1303"/>
        <v>288</v>
      </c>
      <c r="B289" s="136" t="str">
        <f t="shared" ca="1" si="1296"/>
        <v>288:Hemel</v>
      </c>
      <c r="C289" s="136" t="str">
        <f t="shared" ca="1" si="1297"/>
        <v/>
      </c>
      <c r="D289" s="136" t="str">
        <f t="shared" ca="1" si="1304"/>
        <v/>
      </c>
      <c r="E289" s="156" t="str">
        <f t="shared" ref="E289" ca="1" si="1455">IFERROR(VLOOKUP($B289,HSLClubSwimmers,3,0),"")</f>
        <v/>
      </c>
      <c r="F289" s="157" t="str">
        <f t="shared" ref="F289" ca="1" si="1456">IFERROR(VLOOKUP($B289,HSLClubSwimmers,4,0),"")</f>
        <v/>
      </c>
      <c r="G289" s="158" t="str">
        <f t="shared" ref="G289" ca="1" si="1457">IFERROR(VLOOKUP($B289,HSLClubSwimmers,5,0),"")</f>
        <v/>
      </c>
      <c r="H289" s="158" t="str">
        <f t="shared" ref="H289" ca="1" si="1458">IFERROR(VLOOKUP($B289,HSLClubSwimmers,6,0),"")</f>
        <v/>
      </c>
      <c r="I289" s="136" t="str">
        <f t="shared" ref="I289" ca="1" si="1459">IFERROR(VLOOKUP($B289,HSLClubSwimmers,7,0),"")</f>
        <v/>
      </c>
      <c r="L289" t="str">
        <f t="array" aca="1" ref="L289" ca="1">IFERROR(INDEX(Lane1_BlanksRange,SMALL((IF(LEN(Lane1_BlanksRange),ROW(INDIRECT("1:"&amp;ROWS(Lane1_BlanksRange))))),ROW(D288)),1),"")</f>
        <v/>
      </c>
    </row>
    <row r="290" spans="1:12">
      <c r="A290" s="136">
        <f t="shared" si="1303"/>
        <v>289</v>
      </c>
      <c r="B290" s="136" t="str">
        <f t="shared" ca="1" si="1296"/>
        <v>289:Hemel</v>
      </c>
      <c r="C290" s="136" t="str">
        <f t="shared" ca="1" si="1297"/>
        <v/>
      </c>
      <c r="D290" s="136" t="str">
        <f t="shared" ca="1" si="1304"/>
        <v/>
      </c>
      <c r="E290" s="156" t="str">
        <f t="shared" ref="E290" ca="1" si="1460">IFERROR(VLOOKUP($B290,HSLClubSwimmers,3,0),"")</f>
        <v/>
      </c>
      <c r="F290" s="157" t="str">
        <f t="shared" ref="F290" ca="1" si="1461">IFERROR(VLOOKUP($B290,HSLClubSwimmers,4,0),"")</f>
        <v/>
      </c>
      <c r="G290" s="158" t="str">
        <f t="shared" ref="G290" ca="1" si="1462">IFERROR(VLOOKUP($B290,HSLClubSwimmers,5,0),"")</f>
        <v/>
      </c>
      <c r="H290" s="158" t="str">
        <f t="shared" ref="H290" ca="1" si="1463">IFERROR(VLOOKUP($B290,HSLClubSwimmers,6,0),"")</f>
        <v/>
      </c>
      <c r="I290" s="136" t="str">
        <f t="shared" ref="I290" ca="1" si="1464">IFERROR(VLOOKUP($B290,HSLClubSwimmers,7,0),"")</f>
        <v/>
      </c>
      <c r="L290" t="str">
        <f t="array" aca="1" ref="L290" ca="1">IFERROR(INDEX(Lane1_BlanksRange,SMALL((IF(LEN(Lane1_BlanksRange),ROW(INDIRECT("1:"&amp;ROWS(Lane1_BlanksRange))))),ROW(D289)),1),"")</f>
        <v/>
      </c>
    </row>
    <row r="291" spans="1:12">
      <c r="A291" s="136">
        <f t="shared" si="1303"/>
        <v>290</v>
      </c>
      <c r="B291" s="136" t="str">
        <f t="shared" ca="1" si="1296"/>
        <v>290:Hemel</v>
      </c>
      <c r="C291" s="136" t="str">
        <f t="shared" ca="1" si="1297"/>
        <v/>
      </c>
      <c r="D291" s="136" t="str">
        <f t="shared" ca="1" si="1304"/>
        <v/>
      </c>
      <c r="E291" s="156" t="str">
        <f t="shared" ref="E291" ca="1" si="1465">IFERROR(VLOOKUP($B291,HSLClubSwimmers,3,0),"")</f>
        <v/>
      </c>
      <c r="F291" s="157" t="str">
        <f t="shared" ref="F291" ca="1" si="1466">IFERROR(VLOOKUP($B291,HSLClubSwimmers,4,0),"")</f>
        <v/>
      </c>
      <c r="G291" s="158" t="str">
        <f t="shared" ref="G291" ca="1" si="1467">IFERROR(VLOOKUP($B291,HSLClubSwimmers,5,0),"")</f>
        <v/>
      </c>
      <c r="H291" s="158" t="str">
        <f t="shared" ref="H291" ca="1" si="1468">IFERROR(VLOOKUP($B291,HSLClubSwimmers,6,0),"")</f>
        <v/>
      </c>
      <c r="I291" s="136" t="str">
        <f t="shared" ref="I291" ca="1" si="1469">IFERROR(VLOOKUP($B291,HSLClubSwimmers,7,0),"")</f>
        <v/>
      </c>
      <c r="L291" t="str">
        <f t="array" aca="1" ref="L291" ca="1">IFERROR(INDEX(Lane1_BlanksRange,SMALL((IF(LEN(Lane1_BlanksRange),ROW(INDIRECT("1:"&amp;ROWS(Lane1_BlanksRange))))),ROW(D290)),1),"")</f>
        <v/>
      </c>
    </row>
    <row r="292" spans="1:12">
      <c r="A292" s="136">
        <f t="shared" si="1303"/>
        <v>291</v>
      </c>
      <c r="B292" s="136" t="str">
        <f t="shared" ca="1" si="1296"/>
        <v>291:Hemel</v>
      </c>
      <c r="C292" s="136" t="str">
        <f t="shared" ca="1" si="1297"/>
        <v/>
      </c>
      <c r="D292" s="136" t="str">
        <f t="shared" ca="1" si="1304"/>
        <v/>
      </c>
      <c r="E292" s="156" t="str">
        <f t="shared" ref="E292" ca="1" si="1470">IFERROR(VLOOKUP($B292,HSLClubSwimmers,3,0),"")</f>
        <v/>
      </c>
      <c r="F292" s="157" t="str">
        <f t="shared" ref="F292" ca="1" si="1471">IFERROR(VLOOKUP($B292,HSLClubSwimmers,4,0),"")</f>
        <v/>
      </c>
      <c r="G292" s="158" t="str">
        <f t="shared" ref="G292" ca="1" si="1472">IFERROR(VLOOKUP($B292,HSLClubSwimmers,5,0),"")</f>
        <v/>
      </c>
      <c r="H292" s="158" t="str">
        <f t="shared" ref="H292" ca="1" si="1473">IFERROR(VLOOKUP($B292,HSLClubSwimmers,6,0),"")</f>
        <v/>
      </c>
      <c r="I292" s="136" t="str">
        <f t="shared" ref="I292" ca="1" si="1474">IFERROR(VLOOKUP($B292,HSLClubSwimmers,7,0),"")</f>
        <v/>
      </c>
      <c r="L292" t="str">
        <f t="array" aca="1" ref="L292" ca="1">IFERROR(INDEX(Lane1_BlanksRange,SMALL((IF(LEN(Lane1_BlanksRange),ROW(INDIRECT("1:"&amp;ROWS(Lane1_BlanksRange))))),ROW(D291)),1),"")</f>
        <v/>
      </c>
    </row>
    <row r="293" spans="1:12">
      <c r="A293" s="136">
        <f t="shared" si="1303"/>
        <v>292</v>
      </c>
      <c r="B293" s="136" t="str">
        <f t="shared" ca="1" si="1296"/>
        <v>292:Hemel</v>
      </c>
      <c r="C293" s="136" t="str">
        <f t="shared" ca="1" si="1297"/>
        <v/>
      </c>
      <c r="D293" s="136" t="str">
        <f t="shared" ca="1" si="1304"/>
        <v/>
      </c>
      <c r="E293" s="156" t="str">
        <f t="shared" ref="E293" ca="1" si="1475">IFERROR(VLOOKUP($B293,HSLClubSwimmers,3,0),"")</f>
        <v/>
      </c>
      <c r="F293" s="157" t="str">
        <f t="shared" ref="F293" ca="1" si="1476">IFERROR(VLOOKUP($B293,HSLClubSwimmers,4,0),"")</f>
        <v/>
      </c>
      <c r="G293" s="158" t="str">
        <f t="shared" ref="G293" ca="1" si="1477">IFERROR(VLOOKUP($B293,HSLClubSwimmers,5,0),"")</f>
        <v/>
      </c>
      <c r="H293" s="158" t="str">
        <f t="shared" ref="H293" ca="1" si="1478">IFERROR(VLOOKUP($B293,HSLClubSwimmers,6,0),"")</f>
        <v/>
      </c>
      <c r="I293" s="136" t="str">
        <f t="shared" ref="I293" ca="1" si="1479">IFERROR(VLOOKUP($B293,HSLClubSwimmers,7,0),"")</f>
        <v/>
      </c>
      <c r="L293" t="str">
        <f t="array" aca="1" ref="L293" ca="1">IFERROR(INDEX(Lane1_BlanksRange,SMALL((IF(LEN(Lane1_BlanksRange),ROW(INDIRECT("1:"&amp;ROWS(Lane1_BlanksRange))))),ROW(D292)),1),"")</f>
        <v/>
      </c>
    </row>
    <row r="294" spans="1:12">
      <c r="A294" s="136">
        <f t="shared" si="1303"/>
        <v>293</v>
      </c>
      <c r="B294" s="136" t="str">
        <f t="shared" ca="1" si="1296"/>
        <v>293:Hemel</v>
      </c>
      <c r="C294" s="136" t="str">
        <f t="shared" ca="1" si="1297"/>
        <v/>
      </c>
      <c r="D294" s="136" t="str">
        <f t="shared" ca="1" si="1304"/>
        <v/>
      </c>
      <c r="E294" s="156" t="str">
        <f t="shared" ref="E294" ca="1" si="1480">IFERROR(VLOOKUP($B294,HSLClubSwimmers,3,0),"")</f>
        <v/>
      </c>
      <c r="F294" s="157" t="str">
        <f t="shared" ref="F294" ca="1" si="1481">IFERROR(VLOOKUP($B294,HSLClubSwimmers,4,0),"")</f>
        <v/>
      </c>
      <c r="G294" s="158" t="str">
        <f t="shared" ref="G294" ca="1" si="1482">IFERROR(VLOOKUP($B294,HSLClubSwimmers,5,0),"")</f>
        <v/>
      </c>
      <c r="H294" s="158" t="str">
        <f t="shared" ref="H294" ca="1" si="1483">IFERROR(VLOOKUP($B294,HSLClubSwimmers,6,0),"")</f>
        <v/>
      </c>
      <c r="I294" s="136" t="str">
        <f t="shared" ref="I294" ca="1" si="1484">IFERROR(VLOOKUP($B294,HSLClubSwimmers,7,0),"")</f>
        <v/>
      </c>
      <c r="L294" t="str">
        <f t="array" aca="1" ref="L294" ca="1">IFERROR(INDEX(Lane1_BlanksRange,SMALL((IF(LEN(Lane1_BlanksRange),ROW(INDIRECT("1:"&amp;ROWS(Lane1_BlanksRange))))),ROW(D293)),1),"")</f>
        <v/>
      </c>
    </row>
    <row r="295" spans="1:12">
      <c r="A295" s="136">
        <f t="shared" si="1303"/>
        <v>294</v>
      </c>
      <c r="B295" s="136" t="str">
        <f t="shared" ca="1" si="1296"/>
        <v>294:Hemel</v>
      </c>
      <c r="C295" s="136" t="str">
        <f t="shared" ca="1" si="1297"/>
        <v/>
      </c>
      <c r="D295" s="136" t="str">
        <f t="shared" ca="1" si="1304"/>
        <v/>
      </c>
      <c r="E295" s="156" t="str">
        <f t="shared" ref="E295" ca="1" si="1485">IFERROR(VLOOKUP($B295,HSLClubSwimmers,3,0),"")</f>
        <v/>
      </c>
      <c r="F295" s="157" t="str">
        <f t="shared" ref="F295" ca="1" si="1486">IFERROR(VLOOKUP($B295,HSLClubSwimmers,4,0),"")</f>
        <v/>
      </c>
      <c r="G295" s="158" t="str">
        <f t="shared" ref="G295" ca="1" si="1487">IFERROR(VLOOKUP($B295,HSLClubSwimmers,5,0),"")</f>
        <v/>
      </c>
      <c r="H295" s="158" t="str">
        <f t="shared" ref="H295" ca="1" si="1488">IFERROR(VLOOKUP($B295,HSLClubSwimmers,6,0),"")</f>
        <v/>
      </c>
      <c r="I295" s="136" t="str">
        <f t="shared" ref="I295" ca="1" si="1489">IFERROR(VLOOKUP($B295,HSLClubSwimmers,7,0),"")</f>
        <v/>
      </c>
      <c r="L295" t="str">
        <f t="array" aca="1" ref="L295" ca="1">IFERROR(INDEX(Lane1_BlanksRange,SMALL((IF(LEN(Lane1_BlanksRange),ROW(INDIRECT("1:"&amp;ROWS(Lane1_BlanksRange))))),ROW(D294)),1),"")</f>
        <v/>
      </c>
    </row>
    <row r="296" spans="1:12">
      <c r="A296" s="136">
        <f t="shared" si="1303"/>
        <v>295</v>
      </c>
      <c r="B296" s="136" t="str">
        <f t="shared" ca="1" si="1296"/>
        <v>295:Hemel</v>
      </c>
      <c r="C296" s="136" t="str">
        <f t="shared" ca="1" si="1297"/>
        <v/>
      </c>
      <c r="D296" s="136" t="str">
        <f t="shared" ca="1" si="1304"/>
        <v/>
      </c>
      <c r="E296" s="156" t="str">
        <f t="shared" ref="E296" ca="1" si="1490">IFERROR(VLOOKUP($B296,HSLClubSwimmers,3,0),"")</f>
        <v/>
      </c>
      <c r="F296" s="157" t="str">
        <f t="shared" ref="F296" ca="1" si="1491">IFERROR(VLOOKUP($B296,HSLClubSwimmers,4,0),"")</f>
        <v/>
      </c>
      <c r="G296" s="158" t="str">
        <f t="shared" ref="G296" ca="1" si="1492">IFERROR(VLOOKUP($B296,HSLClubSwimmers,5,0),"")</f>
        <v/>
      </c>
      <c r="H296" s="158" t="str">
        <f t="shared" ref="H296" ca="1" si="1493">IFERROR(VLOOKUP($B296,HSLClubSwimmers,6,0),"")</f>
        <v/>
      </c>
      <c r="I296" s="136" t="str">
        <f t="shared" ref="I296" ca="1" si="1494">IFERROR(VLOOKUP($B296,HSLClubSwimmers,7,0),"")</f>
        <v/>
      </c>
      <c r="L296" t="str">
        <f t="array" aca="1" ref="L296" ca="1">IFERROR(INDEX(Lane1_BlanksRange,SMALL((IF(LEN(Lane1_BlanksRange),ROW(INDIRECT("1:"&amp;ROWS(Lane1_BlanksRange))))),ROW(D295)),1),"")</f>
        <v/>
      </c>
    </row>
    <row r="297" spans="1:12">
      <c r="A297" s="136">
        <f t="shared" si="1303"/>
        <v>296</v>
      </c>
      <c r="B297" s="136" t="str">
        <f t="shared" ca="1" si="1296"/>
        <v>296:Hemel</v>
      </c>
      <c r="C297" s="136" t="str">
        <f t="shared" ca="1" si="1297"/>
        <v/>
      </c>
      <c r="D297" s="136" t="str">
        <f t="shared" ca="1" si="1304"/>
        <v/>
      </c>
      <c r="E297" s="156" t="str">
        <f t="shared" ref="E297" ca="1" si="1495">IFERROR(VLOOKUP($B297,HSLClubSwimmers,3,0),"")</f>
        <v/>
      </c>
      <c r="F297" s="157" t="str">
        <f t="shared" ref="F297" ca="1" si="1496">IFERROR(VLOOKUP($B297,HSLClubSwimmers,4,0),"")</f>
        <v/>
      </c>
      <c r="G297" s="158" t="str">
        <f t="shared" ref="G297" ca="1" si="1497">IFERROR(VLOOKUP($B297,HSLClubSwimmers,5,0),"")</f>
        <v/>
      </c>
      <c r="H297" s="158" t="str">
        <f t="shared" ref="H297" ca="1" si="1498">IFERROR(VLOOKUP($B297,HSLClubSwimmers,6,0),"")</f>
        <v/>
      </c>
      <c r="I297" s="136" t="str">
        <f t="shared" ref="I297" ca="1" si="1499">IFERROR(VLOOKUP($B297,HSLClubSwimmers,7,0),"")</f>
        <v/>
      </c>
      <c r="L297" t="str">
        <f t="array" aca="1" ref="L297" ca="1">IFERROR(INDEX(Lane1_BlanksRange,SMALL((IF(LEN(Lane1_BlanksRange),ROW(INDIRECT("1:"&amp;ROWS(Lane1_BlanksRange))))),ROW(D296)),1),"")</f>
        <v/>
      </c>
    </row>
    <row r="298" spans="1:12">
      <c r="A298" s="136">
        <f t="shared" si="1303"/>
        <v>297</v>
      </c>
      <c r="B298" s="136" t="str">
        <f t="shared" ca="1" si="1296"/>
        <v>297:Hemel</v>
      </c>
      <c r="C298" s="136" t="str">
        <f t="shared" ca="1" si="1297"/>
        <v/>
      </c>
      <c r="D298" s="136" t="str">
        <f t="shared" ca="1" si="1304"/>
        <v/>
      </c>
      <c r="E298" s="156" t="str">
        <f t="shared" ref="E298" ca="1" si="1500">IFERROR(VLOOKUP($B298,HSLClubSwimmers,3,0),"")</f>
        <v/>
      </c>
      <c r="F298" s="157" t="str">
        <f t="shared" ref="F298" ca="1" si="1501">IFERROR(VLOOKUP($B298,HSLClubSwimmers,4,0),"")</f>
        <v/>
      </c>
      <c r="G298" s="158" t="str">
        <f t="shared" ref="G298" ca="1" si="1502">IFERROR(VLOOKUP($B298,HSLClubSwimmers,5,0),"")</f>
        <v/>
      </c>
      <c r="H298" s="158" t="str">
        <f t="shared" ref="H298" ca="1" si="1503">IFERROR(VLOOKUP($B298,HSLClubSwimmers,6,0),"")</f>
        <v/>
      </c>
      <c r="I298" s="136" t="str">
        <f t="shared" ref="I298" ca="1" si="1504">IFERROR(VLOOKUP($B298,HSLClubSwimmers,7,0),"")</f>
        <v/>
      </c>
      <c r="L298" t="str">
        <f t="array" aca="1" ref="L298" ca="1">IFERROR(INDEX(Lane1_BlanksRange,SMALL((IF(LEN(Lane1_BlanksRange),ROW(INDIRECT("1:"&amp;ROWS(Lane1_BlanksRange))))),ROW(D297)),1),"")</f>
        <v/>
      </c>
    </row>
    <row r="299" spans="1:12">
      <c r="A299" s="136">
        <f t="shared" si="1303"/>
        <v>298</v>
      </c>
      <c r="B299" s="136" t="str">
        <f t="shared" ca="1" si="1296"/>
        <v>298:Hemel</v>
      </c>
      <c r="C299" s="136" t="str">
        <f t="shared" ca="1" si="1297"/>
        <v/>
      </c>
      <c r="D299" s="136" t="str">
        <f t="shared" ca="1" si="1304"/>
        <v/>
      </c>
      <c r="E299" s="156" t="str">
        <f t="shared" ref="E299" ca="1" si="1505">IFERROR(VLOOKUP($B299,HSLClubSwimmers,3,0),"")</f>
        <v/>
      </c>
      <c r="F299" s="157" t="str">
        <f t="shared" ref="F299" ca="1" si="1506">IFERROR(VLOOKUP($B299,HSLClubSwimmers,4,0),"")</f>
        <v/>
      </c>
      <c r="G299" s="158" t="str">
        <f t="shared" ref="G299" ca="1" si="1507">IFERROR(VLOOKUP($B299,HSLClubSwimmers,5,0),"")</f>
        <v/>
      </c>
      <c r="H299" s="158" t="str">
        <f t="shared" ref="H299" ca="1" si="1508">IFERROR(VLOOKUP($B299,HSLClubSwimmers,6,0),"")</f>
        <v/>
      </c>
      <c r="I299" s="136" t="str">
        <f t="shared" ref="I299" ca="1" si="1509">IFERROR(VLOOKUP($B299,HSLClubSwimmers,7,0),"")</f>
        <v/>
      </c>
      <c r="L299" t="str">
        <f t="array" aca="1" ref="L299" ca="1">IFERROR(INDEX(Lane1_BlanksRange,SMALL((IF(LEN(Lane1_BlanksRange),ROW(INDIRECT("1:"&amp;ROWS(Lane1_BlanksRange))))),ROW(D298)),1),"")</f>
        <v/>
      </c>
    </row>
    <row r="300" spans="1:12">
      <c r="A300" s="136">
        <f t="shared" si="1303"/>
        <v>299</v>
      </c>
      <c r="B300" s="136" t="str">
        <f t="shared" ca="1" si="1296"/>
        <v>299:Hemel</v>
      </c>
      <c r="C300" s="136" t="str">
        <f t="shared" ca="1" si="1297"/>
        <v/>
      </c>
      <c r="D300" s="136" t="str">
        <f t="shared" ca="1" si="1304"/>
        <v/>
      </c>
      <c r="E300" s="156" t="str">
        <f t="shared" ref="E300" ca="1" si="1510">IFERROR(VLOOKUP($B300,HSLClubSwimmers,3,0),"")</f>
        <v/>
      </c>
      <c r="F300" s="157" t="str">
        <f t="shared" ref="F300" ca="1" si="1511">IFERROR(VLOOKUP($B300,HSLClubSwimmers,4,0),"")</f>
        <v/>
      </c>
      <c r="G300" s="158" t="str">
        <f t="shared" ref="G300" ca="1" si="1512">IFERROR(VLOOKUP($B300,HSLClubSwimmers,5,0),"")</f>
        <v/>
      </c>
      <c r="H300" s="158" t="str">
        <f t="shared" ref="H300" ca="1" si="1513">IFERROR(VLOOKUP($B300,HSLClubSwimmers,6,0),"")</f>
        <v/>
      </c>
      <c r="I300" s="136" t="str">
        <f t="shared" ref="I300" ca="1" si="1514">IFERROR(VLOOKUP($B300,HSLClubSwimmers,7,0),"")</f>
        <v/>
      </c>
      <c r="L300" t="str">
        <f t="array" aca="1" ref="L300" ca="1">IFERROR(INDEX(Lane1_BlanksRange,SMALL((IF(LEN(Lane1_BlanksRange),ROW(INDIRECT("1:"&amp;ROWS(Lane1_BlanksRange))))),ROW(D299)),1),"")</f>
        <v/>
      </c>
    </row>
    <row r="301" spans="1:12">
      <c r="A301" s="136">
        <f t="shared" si="1303"/>
        <v>300</v>
      </c>
      <c r="B301" s="136" t="str">
        <f t="shared" ca="1" si="1296"/>
        <v>300:Hemel</v>
      </c>
      <c r="C301" s="136" t="str">
        <f t="shared" ca="1" si="1297"/>
        <v/>
      </c>
      <c r="D301" s="136" t="str">
        <f t="shared" ca="1" si="1304"/>
        <v/>
      </c>
      <c r="E301" s="156" t="str">
        <f t="shared" ref="E301:E364" ca="1" si="1515">IFERROR(VLOOKUP($B301,HSLClubSwimmers,3,0),"")</f>
        <v/>
      </c>
      <c r="F301" s="157" t="str">
        <f t="shared" ref="F301:F364" ca="1" si="1516">IFERROR(VLOOKUP($B301,HSLClubSwimmers,4,0),"")</f>
        <v/>
      </c>
      <c r="G301" s="158" t="str">
        <f t="shared" ref="G301:G364" ca="1" si="1517">IFERROR(VLOOKUP($B301,HSLClubSwimmers,5,0),"")</f>
        <v/>
      </c>
      <c r="H301" s="158" t="str">
        <f t="shared" ref="H301:H364" ca="1" si="1518">IFERROR(VLOOKUP($B301,HSLClubSwimmers,6,0),"")</f>
        <v/>
      </c>
      <c r="I301" s="136" t="str">
        <f t="shared" ref="I301:I364" ca="1" si="1519">IFERROR(VLOOKUP($B301,HSLClubSwimmers,7,0),"")</f>
        <v/>
      </c>
      <c r="L301" t="str">
        <f t="array" aca="1" ref="L301" ca="1">IFERROR(INDEX(Lane1_BlanksRange,SMALL((IF(LEN(Lane1_BlanksRange),ROW(INDIRECT("1:"&amp;ROWS(Lane1_BlanksRange))))),ROW(D300)),1),"")</f>
        <v/>
      </c>
    </row>
    <row r="302" spans="1:12">
      <c r="A302" s="136">
        <f t="shared" si="1303"/>
        <v>301</v>
      </c>
      <c r="B302" s="136" t="str">
        <f t="shared" ca="1" si="1296"/>
        <v>301:Hemel</v>
      </c>
      <c r="C302" s="136" t="str">
        <f t="shared" ca="1" si="1297"/>
        <v/>
      </c>
      <c r="D302" s="136" t="str">
        <f t="shared" ca="1" si="1304"/>
        <v/>
      </c>
      <c r="E302" s="156" t="str">
        <f t="shared" ca="1" si="1515"/>
        <v/>
      </c>
      <c r="F302" s="157" t="str">
        <f t="shared" ca="1" si="1516"/>
        <v/>
      </c>
      <c r="G302" s="158" t="str">
        <f t="shared" ca="1" si="1517"/>
        <v/>
      </c>
      <c r="H302" s="158" t="str">
        <f t="shared" ca="1" si="1518"/>
        <v/>
      </c>
      <c r="I302" s="136" t="str">
        <f t="shared" ca="1" si="1519"/>
        <v/>
      </c>
      <c r="L302" t="str">
        <f t="array" aca="1" ref="L302" ca="1">IFERROR(INDEX(Lane1_BlanksRange,SMALL((IF(LEN(Lane1_BlanksRange),ROW(INDIRECT("1:"&amp;ROWS(Lane1_BlanksRange))))),ROW(D301)),1),"")</f>
        <v/>
      </c>
    </row>
    <row r="303" spans="1:12">
      <c r="A303" s="136">
        <f t="shared" si="1303"/>
        <v>302</v>
      </c>
      <c r="B303" s="136" t="str">
        <f t="shared" ca="1" si="1296"/>
        <v>302:Hemel</v>
      </c>
      <c r="C303" s="136" t="str">
        <f t="shared" ca="1" si="1297"/>
        <v/>
      </c>
      <c r="D303" s="136" t="str">
        <f t="shared" ca="1" si="1304"/>
        <v/>
      </c>
      <c r="E303" s="156" t="str">
        <f t="shared" ca="1" si="1515"/>
        <v/>
      </c>
      <c r="F303" s="157" t="str">
        <f t="shared" ca="1" si="1516"/>
        <v/>
      </c>
      <c r="G303" s="158" t="str">
        <f t="shared" ca="1" si="1517"/>
        <v/>
      </c>
      <c r="H303" s="158" t="str">
        <f t="shared" ca="1" si="1518"/>
        <v/>
      </c>
      <c r="I303" s="136" t="str">
        <f t="shared" ca="1" si="1519"/>
        <v/>
      </c>
      <c r="L303" t="str">
        <f t="array" aca="1" ref="L303" ca="1">IFERROR(INDEX(Lane1_BlanksRange,SMALL((IF(LEN(Lane1_BlanksRange),ROW(INDIRECT("1:"&amp;ROWS(Lane1_BlanksRange))))),ROW(D302)),1),"")</f>
        <v/>
      </c>
    </row>
    <row r="304" spans="1:12">
      <c r="A304" s="136">
        <f t="shared" si="1303"/>
        <v>303</v>
      </c>
      <c r="B304" s="136" t="str">
        <f t="shared" ca="1" si="1296"/>
        <v>303:Hemel</v>
      </c>
      <c r="C304" s="136" t="str">
        <f t="shared" ca="1" si="1297"/>
        <v/>
      </c>
      <c r="D304" s="136" t="str">
        <f t="shared" ca="1" si="1304"/>
        <v/>
      </c>
      <c r="E304" s="156" t="str">
        <f t="shared" ca="1" si="1515"/>
        <v/>
      </c>
      <c r="F304" s="157" t="str">
        <f t="shared" ca="1" si="1516"/>
        <v/>
      </c>
      <c r="G304" s="158" t="str">
        <f t="shared" ca="1" si="1517"/>
        <v/>
      </c>
      <c r="H304" s="158" t="str">
        <f t="shared" ca="1" si="1518"/>
        <v/>
      </c>
      <c r="I304" s="136" t="str">
        <f t="shared" ca="1" si="1519"/>
        <v/>
      </c>
      <c r="L304" t="str">
        <f t="array" aca="1" ref="L304" ca="1">IFERROR(INDEX(Lane1_BlanksRange,SMALL((IF(LEN(Lane1_BlanksRange),ROW(INDIRECT("1:"&amp;ROWS(Lane1_BlanksRange))))),ROW(D303)),1),"")</f>
        <v/>
      </c>
    </row>
    <row r="305" spans="1:12">
      <c r="A305" s="136">
        <f t="shared" si="1303"/>
        <v>304</v>
      </c>
      <c r="B305" s="136" t="str">
        <f t="shared" ca="1" si="1296"/>
        <v>304:Hemel</v>
      </c>
      <c r="C305" s="136" t="str">
        <f t="shared" ca="1" si="1297"/>
        <v/>
      </c>
      <c r="D305" s="136" t="str">
        <f t="shared" ca="1" si="1304"/>
        <v/>
      </c>
      <c r="E305" s="156" t="str">
        <f t="shared" ca="1" si="1515"/>
        <v/>
      </c>
      <c r="F305" s="157" t="str">
        <f t="shared" ca="1" si="1516"/>
        <v/>
      </c>
      <c r="G305" s="158" t="str">
        <f t="shared" ca="1" si="1517"/>
        <v/>
      </c>
      <c r="H305" s="158" t="str">
        <f t="shared" ca="1" si="1518"/>
        <v/>
      </c>
      <c r="I305" s="136" t="str">
        <f t="shared" ca="1" si="1519"/>
        <v/>
      </c>
      <c r="L305" t="str">
        <f t="array" aca="1" ref="L305" ca="1">IFERROR(INDEX(Lane1_BlanksRange,SMALL((IF(LEN(Lane1_BlanksRange),ROW(INDIRECT("1:"&amp;ROWS(Lane1_BlanksRange))))),ROW(D304)),1),"")</f>
        <v/>
      </c>
    </row>
    <row r="306" spans="1:12">
      <c r="A306" s="136">
        <f t="shared" si="1303"/>
        <v>305</v>
      </c>
      <c r="B306" s="136" t="str">
        <f t="shared" ca="1" si="1296"/>
        <v>305:Hemel</v>
      </c>
      <c r="C306" s="136" t="str">
        <f t="shared" ca="1" si="1297"/>
        <v/>
      </c>
      <c r="D306" s="136" t="str">
        <f t="shared" ca="1" si="1304"/>
        <v/>
      </c>
      <c r="E306" s="156" t="str">
        <f t="shared" ca="1" si="1515"/>
        <v/>
      </c>
      <c r="F306" s="157" t="str">
        <f t="shared" ca="1" si="1516"/>
        <v/>
      </c>
      <c r="G306" s="158" t="str">
        <f t="shared" ca="1" si="1517"/>
        <v/>
      </c>
      <c r="H306" s="158" t="str">
        <f t="shared" ca="1" si="1518"/>
        <v/>
      </c>
      <c r="I306" s="136" t="str">
        <f t="shared" ca="1" si="1519"/>
        <v/>
      </c>
      <c r="L306" t="str">
        <f t="array" aca="1" ref="L306" ca="1">IFERROR(INDEX(Lane1_BlanksRange,SMALL((IF(LEN(Lane1_BlanksRange),ROW(INDIRECT("1:"&amp;ROWS(Lane1_BlanksRange))))),ROW(D305)),1),"")</f>
        <v/>
      </c>
    </row>
    <row r="307" spans="1:12">
      <c r="A307" s="136">
        <f t="shared" si="1303"/>
        <v>306</v>
      </c>
      <c r="B307" s="136" t="str">
        <f t="shared" ca="1" si="1296"/>
        <v>306:Hemel</v>
      </c>
      <c r="C307" s="136" t="str">
        <f t="shared" ca="1" si="1297"/>
        <v/>
      </c>
      <c r="D307" s="136" t="str">
        <f t="shared" ca="1" si="1304"/>
        <v/>
      </c>
      <c r="E307" s="156" t="str">
        <f t="shared" ca="1" si="1515"/>
        <v/>
      </c>
      <c r="F307" s="157" t="str">
        <f t="shared" ca="1" si="1516"/>
        <v/>
      </c>
      <c r="G307" s="158" t="str">
        <f t="shared" ca="1" si="1517"/>
        <v/>
      </c>
      <c r="H307" s="158" t="str">
        <f t="shared" ca="1" si="1518"/>
        <v/>
      </c>
      <c r="I307" s="136" t="str">
        <f t="shared" ca="1" si="1519"/>
        <v/>
      </c>
      <c r="L307" t="str">
        <f t="array" aca="1" ref="L307" ca="1">IFERROR(INDEX(Lane1_BlanksRange,SMALL((IF(LEN(Lane1_BlanksRange),ROW(INDIRECT("1:"&amp;ROWS(Lane1_BlanksRange))))),ROW(D306)),1),"")</f>
        <v/>
      </c>
    </row>
    <row r="308" spans="1:12">
      <c r="A308" s="136">
        <f t="shared" si="1303"/>
        <v>307</v>
      </c>
      <c r="B308" s="136" t="str">
        <f t="shared" ca="1" si="1296"/>
        <v>307:Hemel</v>
      </c>
      <c r="C308" s="136" t="str">
        <f t="shared" ca="1" si="1297"/>
        <v/>
      </c>
      <c r="D308" s="136" t="str">
        <f t="shared" ca="1" si="1304"/>
        <v/>
      </c>
      <c r="E308" s="156" t="str">
        <f t="shared" ca="1" si="1515"/>
        <v/>
      </c>
      <c r="F308" s="157" t="str">
        <f t="shared" ca="1" si="1516"/>
        <v/>
      </c>
      <c r="G308" s="158" t="str">
        <f t="shared" ca="1" si="1517"/>
        <v/>
      </c>
      <c r="H308" s="158" t="str">
        <f t="shared" ca="1" si="1518"/>
        <v/>
      </c>
      <c r="I308" s="136" t="str">
        <f t="shared" ca="1" si="1519"/>
        <v/>
      </c>
      <c r="L308" t="str">
        <f t="array" aca="1" ref="L308" ca="1">IFERROR(INDEX(Lane1_BlanksRange,SMALL((IF(LEN(Lane1_BlanksRange),ROW(INDIRECT("1:"&amp;ROWS(Lane1_BlanksRange))))),ROW(D307)),1),"")</f>
        <v/>
      </c>
    </row>
    <row r="309" spans="1:12">
      <c r="A309" s="136">
        <f t="shared" si="1303"/>
        <v>308</v>
      </c>
      <c r="B309" s="136" t="str">
        <f t="shared" ca="1" si="1296"/>
        <v>308:Hemel</v>
      </c>
      <c r="C309" s="136" t="str">
        <f t="shared" ca="1" si="1297"/>
        <v/>
      </c>
      <c r="D309" s="136" t="str">
        <f t="shared" ca="1" si="1304"/>
        <v/>
      </c>
      <c r="E309" s="156" t="str">
        <f t="shared" ca="1" si="1515"/>
        <v/>
      </c>
      <c r="F309" s="157" t="str">
        <f t="shared" ca="1" si="1516"/>
        <v/>
      </c>
      <c r="G309" s="158" t="str">
        <f t="shared" ca="1" si="1517"/>
        <v/>
      </c>
      <c r="H309" s="158" t="str">
        <f t="shared" ca="1" si="1518"/>
        <v/>
      </c>
      <c r="I309" s="136" t="str">
        <f t="shared" ca="1" si="1519"/>
        <v/>
      </c>
      <c r="L309" t="str">
        <f t="array" aca="1" ref="L309" ca="1">IFERROR(INDEX(Lane1_BlanksRange,SMALL((IF(LEN(Lane1_BlanksRange),ROW(INDIRECT("1:"&amp;ROWS(Lane1_BlanksRange))))),ROW(D308)),1),"")</f>
        <v/>
      </c>
    </row>
    <row r="310" spans="1:12">
      <c r="A310" s="136">
        <f t="shared" si="1303"/>
        <v>309</v>
      </c>
      <c r="B310" s="136" t="str">
        <f t="shared" ca="1" si="1296"/>
        <v>309:Hemel</v>
      </c>
      <c r="C310" s="136" t="str">
        <f t="shared" ca="1" si="1297"/>
        <v/>
      </c>
      <c r="D310" s="136" t="str">
        <f t="shared" ca="1" si="1304"/>
        <v/>
      </c>
      <c r="E310" s="156" t="str">
        <f t="shared" ca="1" si="1515"/>
        <v/>
      </c>
      <c r="F310" s="157" t="str">
        <f t="shared" ca="1" si="1516"/>
        <v/>
      </c>
      <c r="G310" s="158" t="str">
        <f t="shared" ca="1" si="1517"/>
        <v/>
      </c>
      <c r="H310" s="158" t="str">
        <f t="shared" ca="1" si="1518"/>
        <v/>
      </c>
      <c r="I310" s="136" t="str">
        <f t="shared" ca="1" si="1519"/>
        <v/>
      </c>
      <c r="L310" t="str">
        <f t="array" aca="1" ref="L310" ca="1">IFERROR(INDEX(Lane1_BlanksRange,SMALL((IF(LEN(Lane1_BlanksRange),ROW(INDIRECT("1:"&amp;ROWS(Lane1_BlanksRange))))),ROW(D309)),1),"")</f>
        <v/>
      </c>
    </row>
    <row r="311" spans="1:12">
      <c r="A311" s="136">
        <f t="shared" si="1303"/>
        <v>310</v>
      </c>
      <c r="B311" s="136" t="str">
        <f t="shared" ca="1" si="1296"/>
        <v>310:Hemel</v>
      </c>
      <c r="C311" s="136" t="str">
        <f t="shared" ca="1" si="1297"/>
        <v/>
      </c>
      <c r="D311" s="136" t="str">
        <f t="shared" ca="1" si="1304"/>
        <v/>
      </c>
      <c r="E311" s="156" t="str">
        <f t="shared" ca="1" si="1515"/>
        <v/>
      </c>
      <c r="F311" s="157" t="str">
        <f t="shared" ca="1" si="1516"/>
        <v/>
      </c>
      <c r="G311" s="158" t="str">
        <f t="shared" ca="1" si="1517"/>
        <v/>
      </c>
      <c r="H311" s="158" t="str">
        <f t="shared" ca="1" si="1518"/>
        <v/>
      </c>
      <c r="I311" s="136" t="str">
        <f t="shared" ca="1" si="1519"/>
        <v/>
      </c>
      <c r="L311" t="str">
        <f t="array" aca="1" ref="L311" ca="1">IFERROR(INDEX(Lane1_BlanksRange,SMALL((IF(LEN(Lane1_BlanksRange),ROW(INDIRECT("1:"&amp;ROWS(Lane1_BlanksRange))))),ROW(D310)),1),"")</f>
        <v/>
      </c>
    </row>
    <row r="312" spans="1:12">
      <c r="A312" s="136">
        <f t="shared" si="1303"/>
        <v>311</v>
      </c>
      <c r="B312" s="136" t="str">
        <f t="shared" ca="1" si="1296"/>
        <v>311:Hemel</v>
      </c>
      <c r="C312" s="136" t="str">
        <f t="shared" ca="1" si="1297"/>
        <v/>
      </c>
      <c r="D312" s="136" t="str">
        <f t="shared" ca="1" si="1304"/>
        <v/>
      </c>
      <c r="E312" s="156" t="str">
        <f t="shared" ca="1" si="1515"/>
        <v/>
      </c>
      <c r="F312" s="157" t="str">
        <f t="shared" ca="1" si="1516"/>
        <v/>
      </c>
      <c r="G312" s="158" t="str">
        <f t="shared" ca="1" si="1517"/>
        <v/>
      </c>
      <c r="H312" s="158" t="str">
        <f t="shared" ca="1" si="1518"/>
        <v/>
      </c>
      <c r="I312" s="136" t="str">
        <f t="shared" ca="1" si="1519"/>
        <v/>
      </c>
      <c r="L312" t="str">
        <f t="array" aca="1" ref="L312" ca="1">IFERROR(INDEX(Lane1_BlanksRange,SMALL((IF(LEN(Lane1_BlanksRange),ROW(INDIRECT("1:"&amp;ROWS(Lane1_BlanksRange))))),ROW(D311)),1),"")</f>
        <v/>
      </c>
    </row>
    <row r="313" spans="1:12">
      <c r="A313" s="136">
        <f t="shared" si="1303"/>
        <v>312</v>
      </c>
      <c r="B313" s="136" t="str">
        <f t="shared" ca="1" si="1296"/>
        <v>312:Hemel</v>
      </c>
      <c r="C313" s="136" t="str">
        <f t="shared" ca="1" si="1297"/>
        <v/>
      </c>
      <c r="D313" s="136" t="str">
        <f t="shared" ca="1" si="1304"/>
        <v/>
      </c>
      <c r="E313" s="156" t="str">
        <f t="shared" ca="1" si="1515"/>
        <v/>
      </c>
      <c r="F313" s="157" t="str">
        <f t="shared" ca="1" si="1516"/>
        <v/>
      </c>
      <c r="G313" s="158" t="str">
        <f t="shared" ca="1" si="1517"/>
        <v/>
      </c>
      <c r="H313" s="158" t="str">
        <f t="shared" ca="1" si="1518"/>
        <v/>
      </c>
      <c r="I313" s="136" t="str">
        <f t="shared" ca="1" si="1519"/>
        <v/>
      </c>
      <c r="L313" t="str">
        <f t="array" aca="1" ref="L313" ca="1">IFERROR(INDEX(Lane1_BlanksRange,SMALL((IF(LEN(Lane1_BlanksRange),ROW(INDIRECT("1:"&amp;ROWS(Lane1_BlanksRange))))),ROW(D312)),1),"")</f>
        <v/>
      </c>
    </row>
    <row r="314" spans="1:12">
      <c r="A314" s="136">
        <f t="shared" si="1303"/>
        <v>313</v>
      </c>
      <c r="B314" s="136" t="str">
        <f t="shared" ca="1" si="1296"/>
        <v>313:Hemel</v>
      </c>
      <c r="C314" s="136" t="str">
        <f t="shared" ca="1" si="1297"/>
        <v/>
      </c>
      <c r="D314" s="136" t="str">
        <f t="shared" ca="1" si="1304"/>
        <v/>
      </c>
      <c r="E314" s="156" t="str">
        <f t="shared" ca="1" si="1515"/>
        <v/>
      </c>
      <c r="F314" s="157" t="str">
        <f t="shared" ca="1" si="1516"/>
        <v/>
      </c>
      <c r="G314" s="158" t="str">
        <f t="shared" ca="1" si="1517"/>
        <v/>
      </c>
      <c r="H314" s="158" t="str">
        <f t="shared" ca="1" si="1518"/>
        <v/>
      </c>
      <c r="I314" s="136" t="str">
        <f t="shared" ca="1" si="1519"/>
        <v/>
      </c>
      <c r="L314" t="str">
        <f t="array" aca="1" ref="L314" ca="1">IFERROR(INDEX(Lane1_BlanksRange,SMALL((IF(LEN(Lane1_BlanksRange),ROW(INDIRECT("1:"&amp;ROWS(Lane1_BlanksRange))))),ROW(D313)),1),"")</f>
        <v/>
      </c>
    </row>
    <row r="315" spans="1:12">
      <c r="A315" s="136">
        <f t="shared" si="1303"/>
        <v>314</v>
      </c>
      <c r="B315" s="136" t="str">
        <f t="shared" ca="1" si="1296"/>
        <v>314:Hemel</v>
      </c>
      <c r="C315" s="136" t="str">
        <f t="shared" ca="1" si="1297"/>
        <v/>
      </c>
      <c r="D315" s="136" t="str">
        <f t="shared" ca="1" si="1304"/>
        <v/>
      </c>
      <c r="E315" s="156" t="str">
        <f t="shared" ca="1" si="1515"/>
        <v/>
      </c>
      <c r="F315" s="157" t="str">
        <f t="shared" ca="1" si="1516"/>
        <v/>
      </c>
      <c r="G315" s="158" t="str">
        <f t="shared" ca="1" si="1517"/>
        <v/>
      </c>
      <c r="H315" s="158" t="str">
        <f t="shared" ca="1" si="1518"/>
        <v/>
      </c>
      <c r="I315" s="136" t="str">
        <f t="shared" ca="1" si="1519"/>
        <v/>
      </c>
      <c r="L315" t="str">
        <f t="array" aca="1" ref="L315" ca="1">IFERROR(INDEX(Lane1_BlanksRange,SMALL((IF(LEN(Lane1_BlanksRange),ROW(INDIRECT("1:"&amp;ROWS(Lane1_BlanksRange))))),ROW(D314)),1),"")</f>
        <v/>
      </c>
    </row>
    <row r="316" spans="1:12">
      <c r="A316" s="136">
        <f t="shared" si="1303"/>
        <v>315</v>
      </c>
      <c r="B316" s="136" t="str">
        <f t="shared" ca="1" si="1296"/>
        <v>315:Hemel</v>
      </c>
      <c r="C316" s="136" t="str">
        <f t="shared" ca="1" si="1297"/>
        <v/>
      </c>
      <c r="D316" s="136" t="str">
        <f t="shared" ca="1" si="1304"/>
        <v/>
      </c>
      <c r="E316" s="156" t="str">
        <f t="shared" ca="1" si="1515"/>
        <v/>
      </c>
      <c r="F316" s="157" t="str">
        <f t="shared" ca="1" si="1516"/>
        <v/>
      </c>
      <c r="G316" s="158" t="str">
        <f t="shared" ca="1" si="1517"/>
        <v/>
      </c>
      <c r="H316" s="158" t="str">
        <f t="shared" ca="1" si="1518"/>
        <v/>
      </c>
      <c r="I316" s="136" t="str">
        <f t="shared" ca="1" si="1519"/>
        <v/>
      </c>
      <c r="L316" t="str">
        <f t="array" aca="1" ref="L316" ca="1">IFERROR(INDEX(Lane1_BlanksRange,SMALL((IF(LEN(Lane1_BlanksRange),ROW(INDIRECT("1:"&amp;ROWS(Lane1_BlanksRange))))),ROW(D315)),1),"")</f>
        <v/>
      </c>
    </row>
    <row r="317" spans="1:12">
      <c r="A317" s="136">
        <f t="shared" si="1303"/>
        <v>316</v>
      </c>
      <c r="B317" s="136" t="str">
        <f t="shared" ca="1" si="1296"/>
        <v>316:Hemel</v>
      </c>
      <c r="C317" s="136" t="str">
        <f t="shared" ca="1" si="1297"/>
        <v/>
      </c>
      <c r="D317" s="136" t="str">
        <f t="shared" ca="1" si="1304"/>
        <v/>
      </c>
      <c r="E317" s="156" t="str">
        <f t="shared" ca="1" si="1515"/>
        <v/>
      </c>
      <c r="F317" s="157" t="str">
        <f t="shared" ca="1" si="1516"/>
        <v/>
      </c>
      <c r="G317" s="158" t="str">
        <f t="shared" ca="1" si="1517"/>
        <v/>
      </c>
      <c r="H317" s="158" t="str">
        <f t="shared" ca="1" si="1518"/>
        <v/>
      </c>
      <c r="I317" s="136" t="str">
        <f t="shared" ca="1" si="1519"/>
        <v/>
      </c>
      <c r="L317" t="str">
        <f t="array" aca="1" ref="L317" ca="1">IFERROR(INDEX(Lane1_BlanksRange,SMALL((IF(LEN(Lane1_BlanksRange),ROW(INDIRECT("1:"&amp;ROWS(Lane1_BlanksRange))))),ROW(D316)),1),"")</f>
        <v/>
      </c>
    </row>
    <row r="318" spans="1:12">
      <c r="A318" s="136">
        <f t="shared" si="1303"/>
        <v>317</v>
      </c>
      <c r="B318" s="136" t="str">
        <f t="shared" ca="1" si="1296"/>
        <v>317:Hemel</v>
      </c>
      <c r="C318" s="136" t="str">
        <f t="shared" ca="1" si="1297"/>
        <v/>
      </c>
      <c r="D318" s="136" t="str">
        <f t="shared" ca="1" si="1304"/>
        <v/>
      </c>
      <c r="E318" s="156" t="str">
        <f t="shared" ca="1" si="1515"/>
        <v/>
      </c>
      <c r="F318" s="157" t="str">
        <f t="shared" ca="1" si="1516"/>
        <v/>
      </c>
      <c r="G318" s="158" t="str">
        <f t="shared" ca="1" si="1517"/>
        <v/>
      </c>
      <c r="H318" s="158" t="str">
        <f t="shared" ca="1" si="1518"/>
        <v/>
      </c>
      <c r="I318" s="136" t="str">
        <f t="shared" ca="1" si="1519"/>
        <v/>
      </c>
      <c r="L318" t="str">
        <f t="array" aca="1" ref="L318" ca="1">IFERROR(INDEX(Lane1_BlanksRange,SMALL((IF(LEN(Lane1_BlanksRange),ROW(INDIRECT("1:"&amp;ROWS(Lane1_BlanksRange))))),ROW(D317)),1),"")</f>
        <v/>
      </c>
    </row>
    <row r="319" spans="1:12">
      <c r="A319" s="136">
        <f t="shared" si="1303"/>
        <v>318</v>
      </c>
      <c r="B319" s="136" t="str">
        <f t="shared" ca="1" si="1296"/>
        <v>318:Hemel</v>
      </c>
      <c r="C319" s="136" t="str">
        <f t="shared" ca="1" si="1297"/>
        <v/>
      </c>
      <c r="D319" s="136" t="str">
        <f t="shared" ca="1" si="1304"/>
        <v/>
      </c>
      <c r="E319" s="156" t="str">
        <f t="shared" ca="1" si="1515"/>
        <v/>
      </c>
      <c r="F319" s="157" t="str">
        <f t="shared" ca="1" si="1516"/>
        <v/>
      </c>
      <c r="G319" s="158" t="str">
        <f t="shared" ca="1" si="1517"/>
        <v/>
      </c>
      <c r="H319" s="158" t="str">
        <f t="shared" ca="1" si="1518"/>
        <v/>
      </c>
      <c r="I319" s="136" t="str">
        <f t="shared" ca="1" si="1519"/>
        <v/>
      </c>
      <c r="L319" t="str">
        <f t="array" aca="1" ref="L319" ca="1">IFERROR(INDEX(Lane1_BlanksRange,SMALL((IF(LEN(Lane1_BlanksRange),ROW(INDIRECT("1:"&amp;ROWS(Lane1_BlanksRange))))),ROW(D318)),1),"")</f>
        <v/>
      </c>
    </row>
    <row r="320" spans="1:12">
      <c r="A320" s="136">
        <f t="shared" si="1303"/>
        <v>319</v>
      </c>
      <c r="B320" s="136" t="str">
        <f t="shared" ca="1" si="1296"/>
        <v>319:Hemel</v>
      </c>
      <c r="C320" s="136" t="str">
        <f t="shared" ca="1" si="1297"/>
        <v/>
      </c>
      <c r="D320" s="136" t="str">
        <f t="shared" ca="1" si="1304"/>
        <v/>
      </c>
      <c r="E320" s="156" t="str">
        <f t="shared" ca="1" si="1515"/>
        <v/>
      </c>
      <c r="F320" s="157" t="str">
        <f t="shared" ca="1" si="1516"/>
        <v/>
      </c>
      <c r="G320" s="158" t="str">
        <f t="shared" ca="1" si="1517"/>
        <v/>
      </c>
      <c r="H320" s="158" t="str">
        <f t="shared" ca="1" si="1518"/>
        <v/>
      </c>
      <c r="I320" s="136" t="str">
        <f t="shared" ca="1" si="1519"/>
        <v/>
      </c>
      <c r="L320" t="str">
        <f t="array" aca="1" ref="L320" ca="1">IFERROR(INDEX(Lane1_BlanksRange,SMALL((IF(LEN(Lane1_BlanksRange),ROW(INDIRECT("1:"&amp;ROWS(Lane1_BlanksRange))))),ROW(D319)),1),"")</f>
        <v/>
      </c>
    </row>
    <row r="321" spans="1:12">
      <c r="A321" s="136">
        <f t="shared" si="1303"/>
        <v>320</v>
      </c>
      <c r="B321" s="136" t="str">
        <f t="shared" ca="1" si="1296"/>
        <v>320:Hemel</v>
      </c>
      <c r="C321" s="136" t="str">
        <f t="shared" ca="1" si="1297"/>
        <v/>
      </c>
      <c r="D321" s="136" t="str">
        <f t="shared" ca="1" si="1304"/>
        <v/>
      </c>
      <c r="E321" s="156" t="str">
        <f t="shared" ca="1" si="1515"/>
        <v/>
      </c>
      <c r="F321" s="157" t="str">
        <f t="shared" ca="1" si="1516"/>
        <v/>
      </c>
      <c r="G321" s="158" t="str">
        <f t="shared" ca="1" si="1517"/>
        <v/>
      </c>
      <c r="H321" s="158" t="str">
        <f t="shared" ca="1" si="1518"/>
        <v/>
      </c>
      <c r="I321" s="136" t="str">
        <f t="shared" ca="1" si="1519"/>
        <v/>
      </c>
      <c r="L321" t="str">
        <f t="array" aca="1" ref="L321" ca="1">IFERROR(INDEX(Lane1_BlanksRange,SMALL((IF(LEN(Lane1_BlanksRange),ROW(INDIRECT("1:"&amp;ROWS(Lane1_BlanksRange))))),ROW(D320)),1),"")</f>
        <v/>
      </c>
    </row>
    <row r="322" spans="1:12">
      <c r="A322" s="136">
        <f t="shared" si="1303"/>
        <v>321</v>
      </c>
      <c r="B322" s="136" t="str">
        <f t="shared" ref="B322:B385" ca="1" si="1520">TEXT(A322,"#0") &amp; ":" &amp; CELL("contents",Lane1_Club)</f>
        <v>321:Hemel</v>
      </c>
      <c r="C322" s="136" t="str">
        <f t="shared" ref="C322:C385" ca="1" si="1521">IF(HSL_Format="Peanuts",  IF(IFERROR(VLOOKUP($B322,HSLClubSwimmers,5,0),"") &gt; 12, "",TRIM(IFERROR(VLOOKUP($B322,HSLClubSwimmers,2,0),""))),TRIM(IFERROR(VLOOKUP($B322,HSLClubSwimmers,2,0),"")))</f>
        <v/>
      </c>
      <c r="D322" s="136" t="str">
        <f t="shared" ca="1" si="1304"/>
        <v/>
      </c>
      <c r="E322" s="156" t="str">
        <f t="shared" ca="1" si="1515"/>
        <v/>
      </c>
      <c r="F322" s="157" t="str">
        <f t="shared" ca="1" si="1516"/>
        <v/>
      </c>
      <c r="G322" s="158" t="str">
        <f t="shared" ca="1" si="1517"/>
        <v/>
      </c>
      <c r="H322" s="158" t="str">
        <f t="shared" ca="1" si="1518"/>
        <v/>
      </c>
      <c r="I322" s="136" t="str">
        <f t="shared" ca="1" si="1519"/>
        <v/>
      </c>
      <c r="L322" t="str">
        <f t="array" aca="1" ref="L322" ca="1">IFERROR(INDEX(Lane1_BlanksRange,SMALL((IF(LEN(Lane1_BlanksRange),ROW(INDIRECT("1:"&amp;ROWS(Lane1_BlanksRange))))),ROW(D321)),1),"")</f>
        <v/>
      </c>
    </row>
    <row r="323" spans="1:12">
      <c r="A323" s="136">
        <f t="shared" ref="A323:A386" si="1522">A322+1</f>
        <v>322</v>
      </c>
      <c r="B323" s="136" t="str">
        <f t="shared" ca="1" si="1520"/>
        <v>322:Hemel</v>
      </c>
      <c r="C323" s="136" t="str">
        <f t="shared" ca="1" si="1521"/>
        <v/>
      </c>
      <c r="D323" s="136" t="str">
        <f t="shared" ref="D323:D386" ca="1" si="1523">IF(C323 = "", "", TRIM(IFERROR(TRIM(C323) &amp;":"&amp;TEXT(A323,"#0"),"")))</f>
        <v/>
      </c>
      <c r="E323" s="156" t="str">
        <f t="shared" ca="1" si="1515"/>
        <v/>
      </c>
      <c r="F323" s="157" t="str">
        <f t="shared" ca="1" si="1516"/>
        <v/>
      </c>
      <c r="G323" s="158" t="str">
        <f t="shared" ca="1" si="1517"/>
        <v/>
      </c>
      <c r="H323" s="158" t="str">
        <f t="shared" ca="1" si="1518"/>
        <v/>
      </c>
      <c r="I323" s="136" t="str">
        <f t="shared" ca="1" si="1519"/>
        <v/>
      </c>
      <c r="L323" t="str">
        <f t="array" aca="1" ref="L323" ca="1">IFERROR(INDEX(Lane1_BlanksRange,SMALL((IF(LEN(Lane1_BlanksRange),ROW(INDIRECT("1:"&amp;ROWS(Lane1_BlanksRange))))),ROW(D322)),1),"")</f>
        <v/>
      </c>
    </row>
    <row r="324" spans="1:12">
      <c r="A324" s="136">
        <f t="shared" si="1522"/>
        <v>323</v>
      </c>
      <c r="B324" s="136" t="str">
        <f t="shared" ca="1" si="1520"/>
        <v>323:Hemel</v>
      </c>
      <c r="C324" s="136" t="str">
        <f t="shared" ca="1" si="1521"/>
        <v/>
      </c>
      <c r="D324" s="136" t="str">
        <f t="shared" ca="1" si="1523"/>
        <v/>
      </c>
      <c r="E324" s="156" t="str">
        <f t="shared" ca="1" si="1515"/>
        <v/>
      </c>
      <c r="F324" s="157" t="str">
        <f t="shared" ca="1" si="1516"/>
        <v/>
      </c>
      <c r="G324" s="158" t="str">
        <f t="shared" ca="1" si="1517"/>
        <v/>
      </c>
      <c r="H324" s="158" t="str">
        <f t="shared" ca="1" si="1518"/>
        <v/>
      </c>
      <c r="I324" s="136" t="str">
        <f t="shared" ca="1" si="1519"/>
        <v/>
      </c>
      <c r="L324" t="str">
        <f t="array" aca="1" ref="L324" ca="1">IFERROR(INDEX(Lane1_BlanksRange,SMALL((IF(LEN(Lane1_BlanksRange),ROW(INDIRECT("1:"&amp;ROWS(Lane1_BlanksRange))))),ROW(D323)),1),"")</f>
        <v/>
      </c>
    </row>
    <row r="325" spans="1:12">
      <c r="A325" s="136">
        <f t="shared" si="1522"/>
        <v>324</v>
      </c>
      <c r="B325" s="136" t="str">
        <f t="shared" ca="1" si="1520"/>
        <v>324:Hemel</v>
      </c>
      <c r="C325" s="136" t="str">
        <f t="shared" ca="1" si="1521"/>
        <v/>
      </c>
      <c r="D325" s="136" t="str">
        <f t="shared" ca="1" si="1523"/>
        <v/>
      </c>
      <c r="E325" s="156" t="str">
        <f t="shared" ca="1" si="1515"/>
        <v/>
      </c>
      <c r="F325" s="157" t="str">
        <f t="shared" ca="1" si="1516"/>
        <v/>
      </c>
      <c r="G325" s="158" t="str">
        <f t="shared" ca="1" si="1517"/>
        <v/>
      </c>
      <c r="H325" s="158" t="str">
        <f t="shared" ca="1" si="1518"/>
        <v/>
      </c>
      <c r="I325" s="136" t="str">
        <f t="shared" ca="1" si="1519"/>
        <v/>
      </c>
      <c r="L325" t="str">
        <f t="array" aca="1" ref="L325" ca="1">IFERROR(INDEX(Lane1_BlanksRange,SMALL((IF(LEN(Lane1_BlanksRange),ROW(INDIRECT("1:"&amp;ROWS(Lane1_BlanksRange))))),ROW(D324)),1),"")</f>
        <v/>
      </c>
    </row>
    <row r="326" spans="1:12">
      <c r="A326" s="136">
        <f t="shared" si="1522"/>
        <v>325</v>
      </c>
      <c r="B326" s="136" t="str">
        <f t="shared" ca="1" si="1520"/>
        <v>325:Hemel</v>
      </c>
      <c r="C326" s="136" t="str">
        <f t="shared" ca="1" si="1521"/>
        <v/>
      </c>
      <c r="D326" s="136" t="str">
        <f t="shared" ca="1" si="1523"/>
        <v/>
      </c>
      <c r="E326" s="156" t="str">
        <f t="shared" ca="1" si="1515"/>
        <v/>
      </c>
      <c r="F326" s="157" t="str">
        <f t="shared" ca="1" si="1516"/>
        <v/>
      </c>
      <c r="G326" s="158" t="str">
        <f t="shared" ca="1" si="1517"/>
        <v/>
      </c>
      <c r="H326" s="158" t="str">
        <f t="shared" ca="1" si="1518"/>
        <v/>
      </c>
      <c r="I326" s="136" t="str">
        <f t="shared" ca="1" si="1519"/>
        <v/>
      </c>
      <c r="L326" t="str">
        <f t="array" aca="1" ref="L326" ca="1">IFERROR(INDEX(Lane1_BlanksRange,SMALL((IF(LEN(Lane1_BlanksRange),ROW(INDIRECT("1:"&amp;ROWS(Lane1_BlanksRange))))),ROW(D325)),1),"")</f>
        <v/>
      </c>
    </row>
    <row r="327" spans="1:12">
      <c r="A327" s="136">
        <f t="shared" si="1522"/>
        <v>326</v>
      </c>
      <c r="B327" s="136" t="str">
        <f t="shared" ca="1" si="1520"/>
        <v>326:Hemel</v>
      </c>
      <c r="C327" s="136" t="str">
        <f t="shared" ca="1" si="1521"/>
        <v/>
      </c>
      <c r="D327" s="136" t="str">
        <f t="shared" ca="1" si="1523"/>
        <v/>
      </c>
      <c r="E327" s="156" t="str">
        <f t="shared" ca="1" si="1515"/>
        <v/>
      </c>
      <c r="F327" s="157" t="str">
        <f t="shared" ca="1" si="1516"/>
        <v/>
      </c>
      <c r="G327" s="158" t="str">
        <f t="shared" ca="1" si="1517"/>
        <v/>
      </c>
      <c r="H327" s="158" t="str">
        <f t="shared" ca="1" si="1518"/>
        <v/>
      </c>
      <c r="I327" s="136" t="str">
        <f t="shared" ca="1" si="1519"/>
        <v/>
      </c>
      <c r="L327" t="str">
        <f t="array" aca="1" ref="L327" ca="1">IFERROR(INDEX(Lane1_BlanksRange,SMALL((IF(LEN(Lane1_BlanksRange),ROW(INDIRECT("1:"&amp;ROWS(Lane1_BlanksRange))))),ROW(D326)),1),"")</f>
        <v/>
      </c>
    </row>
    <row r="328" spans="1:12">
      <c r="A328" s="136">
        <f t="shared" si="1522"/>
        <v>327</v>
      </c>
      <c r="B328" s="136" t="str">
        <f t="shared" ca="1" si="1520"/>
        <v>327:Hemel</v>
      </c>
      <c r="C328" s="136" t="str">
        <f t="shared" ca="1" si="1521"/>
        <v/>
      </c>
      <c r="D328" s="136" t="str">
        <f t="shared" ca="1" si="1523"/>
        <v/>
      </c>
      <c r="E328" s="156" t="str">
        <f t="shared" ca="1" si="1515"/>
        <v/>
      </c>
      <c r="F328" s="157" t="str">
        <f t="shared" ca="1" si="1516"/>
        <v/>
      </c>
      <c r="G328" s="158" t="str">
        <f t="shared" ca="1" si="1517"/>
        <v/>
      </c>
      <c r="H328" s="158" t="str">
        <f t="shared" ca="1" si="1518"/>
        <v/>
      </c>
      <c r="I328" s="136" t="str">
        <f t="shared" ca="1" si="1519"/>
        <v/>
      </c>
      <c r="L328" t="str">
        <f t="array" aca="1" ref="L328" ca="1">IFERROR(INDEX(Lane1_BlanksRange,SMALL((IF(LEN(Lane1_BlanksRange),ROW(INDIRECT("1:"&amp;ROWS(Lane1_BlanksRange))))),ROW(D327)),1),"")</f>
        <v/>
      </c>
    </row>
    <row r="329" spans="1:12">
      <c r="A329" s="136">
        <f t="shared" si="1522"/>
        <v>328</v>
      </c>
      <c r="B329" s="136" t="str">
        <f t="shared" ca="1" si="1520"/>
        <v>328:Hemel</v>
      </c>
      <c r="C329" s="136" t="str">
        <f t="shared" ca="1" si="1521"/>
        <v/>
      </c>
      <c r="D329" s="136" t="str">
        <f t="shared" ca="1" si="1523"/>
        <v/>
      </c>
      <c r="E329" s="156" t="str">
        <f t="shared" ca="1" si="1515"/>
        <v/>
      </c>
      <c r="F329" s="157" t="str">
        <f t="shared" ca="1" si="1516"/>
        <v/>
      </c>
      <c r="G329" s="158" t="str">
        <f t="shared" ca="1" si="1517"/>
        <v/>
      </c>
      <c r="H329" s="158" t="str">
        <f t="shared" ca="1" si="1518"/>
        <v/>
      </c>
      <c r="I329" s="136" t="str">
        <f t="shared" ca="1" si="1519"/>
        <v/>
      </c>
      <c r="L329" t="str">
        <f t="array" aca="1" ref="L329" ca="1">IFERROR(INDEX(Lane1_BlanksRange,SMALL((IF(LEN(Lane1_BlanksRange),ROW(INDIRECT("1:"&amp;ROWS(Lane1_BlanksRange))))),ROW(D328)),1),"")</f>
        <v/>
      </c>
    </row>
    <row r="330" spans="1:12">
      <c r="A330" s="136">
        <f t="shared" si="1522"/>
        <v>329</v>
      </c>
      <c r="B330" s="136" t="str">
        <f t="shared" ca="1" si="1520"/>
        <v>329:Hemel</v>
      </c>
      <c r="C330" s="136" t="str">
        <f t="shared" ca="1" si="1521"/>
        <v/>
      </c>
      <c r="D330" s="136" t="str">
        <f t="shared" ca="1" si="1523"/>
        <v/>
      </c>
      <c r="E330" s="156" t="str">
        <f t="shared" ca="1" si="1515"/>
        <v/>
      </c>
      <c r="F330" s="157" t="str">
        <f t="shared" ca="1" si="1516"/>
        <v/>
      </c>
      <c r="G330" s="158" t="str">
        <f t="shared" ca="1" si="1517"/>
        <v/>
      </c>
      <c r="H330" s="158" t="str">
        <f t="shared" ca="1" si="1518"/>
        <v/>
      </c>
      <c r="I330" s="136" t="str">
        <f t="shared" ca="1" si="1519"/>
        <v/>
      </c>
      <c r="L330" t="str">
        <f t="array" aca="1" ref="L330" ca="1">IFERROR(INDEX(Lane1_BlanksRange,SMALL((IF(LEN(Lane1_BlanksRange),ROW(INDIRECT("1:"&amp;ROWS(Lane1_BlanksRange))))),ROW(D329)),1),"")</f>
        <v/>
      </c>
    </row>
    <row r="331" spans="1:12">
      <c r="A331" s="136">
        <f t="shared" si="1522"/>
        <v>330</v>
      </c>
      <c r="B331" s="136" t="str">
        <f t="shared" ca="1" si="1520"/>
        <v>330:Hemel</v>
      </c>
      <c r="C331" s="136" t="str">
        <f t="shared" ca="1" si="1521"/>
        <v/>
      </c>
      <c r="D331" s="136" t="str">
        <f t="shared" ca="1" si="1523"/>
        <v/>
      </c>
      <c r="E331" s="156" t="str">
        <f t="shared" ca="1" si="1515"/>
        <v/>
      </c>
      <c r="F331" s="157" t="str">
        <f t="shared" ca="1" si="1516"/>
        <v/>
      </c>
      <c r="G331" s="158" t="str">
        <f t="shared" ca="1" si="1517"/>
        <v/>
      </c>
      <c r="H331" s="158" t="str">
        <f t="shared" ca="1" si="1518"/>
        <v/>
      </c>
      <c r="I331" s="136" t="str">
        <f t="shared" ca="1" si="1519"/>
        <v/>
      </c>
      <c r="L331" t="str">
        <f t="array" aca="1" ref="L331" ca="1">IFERROR(INDEX(Lane1_BlanksRange,SMALL((IF(LEN(Lane1_BlanksRange),ROW(INDIRECT("1:"&amp;ROWS(Lane1_BlanksRange))))),ROW(D330)),1),"")</f>
        <v/>
      </c>
    </row>
    <row r="332" spans="1:12">
      <c r="A332" s="136">
        <f t="shared" si="1522"/>
        <v>331</v>
      </c>
      <c r="B332" s="136" t="str">
        <f t="shared" ca="1" si="1520"/>
        <v>331:Hemel</v>
      </c>
      <c r="C332" s="136" t="str">
        <f t="shared" ca="1" si="1521"/>
        <v/>
      </c>
      <c r="D332" s="136" t="str">
        <f t="shared" ca="1" si="1523"/>
        <v/>
      </c>
      <c r="E332" s="156" t="str">
        <f t="shared" ca="1" si="1515"/>
        <v/>
      </c>
      <c r="F332" s="157" t="str">
        <f t="shared" ca="1" si="1516"/>
        <v/>
      </c>
      <c r="G332" s="158" t="str">
        <f t="shared" ca="1" si="1517"/>
        <v/>
      </c>
      <c r="H332" s="158" t="str">
        <f t="shared" ca="1" si="1518"/>
        <v/>
      </c>
      <c r="I332" s="136" t="str">
        <f t="shared" ca="1" si="1519"/>
        <v/>
      </c>
      <c r="L332" t="str">
        <f t="array" aca="1" ref="L332" ca="1">IFERROR(INDEX(Lane1_BlanksRange,SMALL((IF(LEN(Lane1_BlanksRange),ROW(INDIRECT("1:"&amp;ROWS(Lane1_BlanksRange))))),ROW(D331)),1),"")</f>
        <v/>
      </c>
    </row>
    <row r="333" spans="1:12">
      <c r="A333" s="136">
        <f t="shared" si="1522"/>
        <v>332</v>
      </c>
      <c r="B333" s="136" t="str">
        <f t="shared" ca="1" si="1520"/>
        <v>332:Hemel</v>
      </c>
      <c r="C333" s="136" t="str">
        <f t="shared" ca="1" si="1521"/>
        <v/>
      </c>
      <c r="D333" s="136" t="str">
        <f t="shared" ca="1" si="1523"/>
        <v/>
      </c>
      <c r="E333" s="156" t="str">
        <f t="shared" ca="1" si="1515"/>
        <v/>
      </c>
      <c r="F333" s="157" t="str">
        <f t="shared" ca="1" si="1516"/>
        <v/>
      </c>
      <c r="G333" s="158" t="str">
        <f t="shared" ca="1" si="1517"/>
        <v/>
      </c>
      <c r="H333" s="158" t="str">
        <f t="shared" ca="1" si="1518"/>
        <v/>
      </c>
      <c r="I333" s="136" t="str">
        <f t="shared" ca="1" si="1519"/>
        <v/>
      </c>
      <c r="L333" t="str">
        <f t="array" aca="1" ref="L333" ca="1">IFERROR(INDEX(Lane1_BlanksRange,SMALL((IF(LEN(Lane1_BlanksRange),ROW(INDIRECT("1:"&amp;ROWS(Lane1_BlanksRange))))),ROW(D332)),1),"")</f>
        <v/>
      </c>
    </row>
    <row r="334" spans="1:12">
      <c r="A334" s="136">
        <f t="shared" si="1522"/>
        <v>333</v>
      </c>
      <c r="B334" s="136" t="str">
        <f t="shared" ca="1" si="1520"/>
        <v>333:Hemel</v>
      </c>
      <c r="C334" s="136" t="str">
        <f t="shared" ca="1" si="1521"/>
        <v/>
      </c>
      <c r="D334" s="136" t="str">
        <f t="shared" ca="1" si="1523"/>
        <v/>
      </c>
      <c r="E334" s="156" t="str">
        <f t="shared" ca="1" si="1515"/>
        <v/>
      </c>
      <c r="F334" s="157" t="str">
        <f t="shared" ca="1" si="1516"/>
        <v/>
      </c>
      <c r="G334" s="158" t="str">
        <f t="shared" ca="1" si="1517"/>
        <v/>
      </c>
      <c r="H334" s="158" t="str">
        <f t="shared" ca="1" si="1518"/>
        <v/>
      </c>
      <c r="I334" s="136" t="str">
        <f t="shared" ca="1" si="1519"/>
        <v/>
      </c>
      <c r="L334" t="str">
        <f t="array" aca="1" ref="L334" ca="1">IFERROR(INDEX(Lane1_BlanksRange,SMALL((IF(LEN(Lane1_BlanksRange),ROW(INDIRECT("1:"&amp;ROWS(Lane1_BlanksRange))))),ROW(D333)),1),"")</f>
        <v/>
      </c>
    </row>
    <row r="335" spans="1:12">
      <c r="A335" s="136">
        <f t="shared" si="1522"/>
        <v>334</v>
      </c>
      <c r="B335" s="136" t="str">
        <f t="shared" ca="1" si="1520"/>
        <v>334:Hemel</v>
      </c>
      <c r="C335" s="136" t="str">
        <f t="shared" ca="1" si="1521"/>
        <v/>
      </c>
      <c r="D335" s="136" t="str">
        <f t="shared" ca="1" si="1523"/>
        <v/>
      </c>
      <c r="E335" s="156" t="str">
        <f t="shared" ca="1" si="1515"/>
        <v/>
      </c>
      <c r="F335" s="157" t="str">
        <f t="shared" ca="1" si="1516"/>
        <v/>
      </c>
      <c r="G335" s="158" t="str">
        <f t="shared" ca="1" si="1517"/>
        <v/>
      </c>
      <c r="H335" s="158" t="str">
        <f t="shared" ca="1" si="1518"/>
        <v/>
      </c>
      <c r="I335" s="136" t="str">
        <f t="shared" ca="1" si="1519"/>
        <v/>
      </c>
      <c r="L335" t="str">
        <f t="array" aca="1" ref="L335" ca="1">IFERROR(INDEX(Lane1_BlanksRange,SMALL((IF(LEN(Lane1_BlanksRange),ROW(INDIRECT("1:"&amp;ROWS(Lane1_BlanksRange))))),ROW(D334)),1),"")</f>
        <v/>
      </c>
    </row>
    <row r="336" spans="1:12">
      <c r="A336" s="136">
        <f t="shared" si="1522"/>
        <v>335</v>
      </c>
      <c r="B336" s="136" t="str">
        <f t="shared" ca="1" si="1520"/>
        <v>335:Hemel</v>
      </c>
      <c r="C336" s="136" t="str">
        <f t="shared" ca="1" si="1521"/>
        <v/>
      </c>
      <c r="D336" s="136" t="str">
        <f t="shared" ca="1" si="1523"/>
        <v/>
      </c>
      <c r="E336" s="156" t="str">
        <f t="shared" ca="1" si="1515"/>
        <v/>
      </c>
      <c r="F336" s="157" t="str">
        <f t="shared" ca="1" si="1516"/>
        <v/>
      </c>
      <c r="G336" s="158" t="str">
        <f t="shared" ca="1" si="1517"/>
        <v/>
      </c>
      <c r="H336" s="158" t="str">
        <f t="shared" ca="1" si="1518"/>
        <v/>
      </c>
      <c r="I336" s="136" t="str">
        <f t="shared" ca="1" si="1519"/>
        <v/>
      </c>
      <c r="L336" t="str">
        <f t="array" aca="1" ref="L336" ca="1">IFERROR(INDEX(Lane1_BlanksRange,SMALL((IF(LEN(Lane1_BlanksRange),ROW(INDIRECT("1:"&amp;ROWS(Lane1_BlanksRange))))),ROW(D335)),1),"")</f>
        <v/>
      </c>
    </row>
    <row r="337" spans="1:12">
      <c r="A337" s="136">
        <f t="shared" si="1522"/>
        <v>336</v>
      </c>
      <c r="B337" s="136" t="str">
        <f t="shared" ca="1" si="1520"/>
        <v>336:Hemel</v>
      </c>
      <c r="C337" s="136" t="str">
        <f t="shared" ca="1" si="1521"/>
        <v/>
      </c>
      <c r="D337" s="136" t="str">
        <f t="shared" ca="1" si="1523"/>
        <v/>
      </c>
      <c r="E337" s="156" t="str">
        <f t="shared" ca="1" si="1515"/>
        <v/>
      </c>
      <c r="F337" s="157" t="str">
        <f t="shared" ca="1" si="1516"/>
        <v/>
      </c>
      <c r="G337" s="158" t="str">
        <f t="shared" ca="1" si="1517"/>
        <v/>
      </c>
      <c r="H337" s="158" t="str">
        <f t="shared" ca="1" si="1518"/>
        <v/>
      </c>
      <c r="I337" s="136" t="str">
        <f t="shared" ca="1" si="1519"/>
        <v/>
      </c>
      <c r="L337" t="str">
        <f t="array" aca="1" ref="L337" ca="1">IFERROR(INDEX(Lane1_BlanksRange,SMALL((IF(LEN(Lane1_BlanksRange),ROW(INDIRECT("1:"&amp;ROWS(Lane1_BlanksRange))))),ROW(D336)),1),"")</f>
        <v/>
      </c>
    </row>
    <row r="338" spans="1:12">
      <c r="A338" s="136">
        <f t="shared" si="1522"/>
        <v>337</v>
      </c>
      <c r="B338" s="136" t="str">
        <f t="shared" ca="1" si="1520"/>
        <v>337:Hemel</v>
      </c>
      <c r="C338" s="136" t="str">
        <f t="shared" ca="1" si="1521"/>
        <v/>
      </c>
      <c r="D338" s="136" t="str">
        <f t="shared" ca="1" si="1523"/>
        <v/>
      </c>
      <c r="E338" s="156" t="str">
        <f t="shared" ca="1" si="1515"/>
        <v/>
      </c>
      <c r="F338" s="157" t="str">
        <f t="shared" ca="1" si="1516"/>
        <v/>
      </c>
      <c r="G338" s="158" t="str">
        <f t="shared" ca="1" si="1517"/>
        <v/>
      </c>
      <c r="H338" s="158" t="str">
        <f t="shared" ca="1" si="1518"/>
        <v/>
      </c>
      <c r="I338" s="136" t="str">
        <f t="shared" ca="1" si="1519"/>
        <v/>
      </c>
      <c r="L338" t="str">
        <f t="array" aca="1" ref="L338" ca="1">IFERROR(INDEX(Lane1_BlanksRange,SMALL((IF(LEN(Lane1_BlanksRange),ROW(INDIRECT("1:"&amp;ROWS(Lane1_BlanksRange))))),ROW(D337)),1),"")</f>
        <v/>
      </c>
    </row>
    <row r="339" spans="1:12">
      <c r="A339" s="136">
        <f t="shared" si="1522"/>
        <v>338</v>
      </c>
      <c r="B339" s="136" t="str">
        <f t="shared" ca="1" si="1520"/>
        <v>338:Hemel</v>
      </c>
      <c r="C339" s="136" t="str">
        <f t="shared" ca="1" si="1521"/>
        <v/>
      </c>
      <c r="D339" s="136" t="str">
        <f t="shared" ca="1" si="1523"/>
        <v/>
      </c>
      <c r="E339" s="156" t="str">
        <f t="shared" ca="1" si="1515"/>
        <v/>
      </c>
      <c r="F339" s="157" t="str">
        <f t="shared" ca="1" si="1516"/>
        <v/>
      </c>
      <c r="G339" s="158" t="str">
        <f t="shared" ca="1" si="1517"/>
        <v/>
      </c>
      <c r="H339" s="158" t="str">
        <f t="shared" ca="1" si="1518"/>
        <v/>
      </c>
      <c r="I339" s="136" t="str">
        <f t="shared" ca="1" si="1519"/>
        <v/>
      </c>
      <c r="L339" t="str">
        <f t="array" aca="1" ref="L339" ca="1">IFERROR(INDEX(Lane1_BlanksRange,SMALL((IF(LEN(Lane1_BlanksRange),ROW(INDIRECT("1:"&amp;ROWS(Lane1_BlanksRange))))),ROW(D338)),1),"")</f>
        <v/>
      </c>
    </row>
    <row r="340" spans="1:12">
      <c r="A340" s="136">
        <f t="shared" si="1522"/>
        <v>339</v>
      </c>
      <c r="B340" s="136" t="str">
        <f t="shared" ca="1" si="1520"/>
        <v>339:Hemel</v>
      </c>
      <c r="C340" s="136" t="str">
        <f t="shared" ca="1" si="1521"/>
        <v/>
      </c>
      <c r="D340" s="136" t="str">
        <f t="shared" ca="1" si="1523"/>
        <v/>
      </c>
      <c r="E340" s="156" t="str">
        <f t="shared" ca="1" si="1515"/>
        <v/>
      </c>
      <c r="F340" s="157" t="str">
        <f t="shared" ca="1" si="1516"/>
        <v/>
      </c>
      <c r="G340" s="158" t="str">
        <f t="shared" ca="1" si="1517"/>
        <v/>
      </c>
      <c r="H340" s="158" t="str">
        <f t="shared" ca="1" si="1518"/>
        <v/>
      </c>
      <c r="I340" s="136" t="str">
        <f t="shared" ca="1" si="1519"/>
        <v/>
      </c>
      <c r="L340" t="str">
        <f t="array" aca="1" ref="L340" ca="1">IFERROR(INDEX(Lane1_BlanksRange,SMALL((IF(LEN(Lane1_BlanksRange),ROW(INDIRECT("1:"&amp;ROWS(Lane1_BlanksRange))))),ROW(D339)),1),"")</f>
        <v/>
      </c>
    </row>
    <row r="341" spans="1:12">
      <c r="A341" s="136">
        <f t="shared" si="1522"/>
        <v>340</v>
      </c>
      <c r="B341" s="136" t="str">
        <f t="shared" ca="1" si="1520"/>
        <v>340:Hemel</v>
      </c>
      <c r="C341" s="136" t="str">
        <f t="shared" ca="1" si="1521"/>
        <v/>
      </c>
      <c r="D341" s="136" t="str">
        <f t="shared" ca="1" si="1523"/>
        <v/>
      </c>
      <c r="E341" s="156" t="str">
        <f t="shared" ca="1" si="1515"/>
        <v/>
      </c>
      <c r="F341" s="157" t="str">
        <f t="shared" ca="1" si="1516"/>
        <v/>
      </c>
      <c r="G341" s="158" t="str">
        <f t="shared" ca="1" si="1517"/>
        <v/>
      </c>
      <c r="H341" s="158" t="str">
        <f t="shared" ca="1" si="1518"/>
        <v/>
      </c>
      <c r="I341" s="136" t="str">
        <f t="shared" ca="1" si="1519"/>
        <v/>
      </c>
      <c r="L341" t="str">
        <f t="array" aca="1" ref="L341" ca="1">IFERROR(INDEX(Lane1_BlanksRange,SMALL((IF(LEN(Lane1_BlanksRange),ROW(INDIRECT("1:"&amp;ROWS(Lane1_BlanksRange))))),ROW(D340)),1),"")</f>
        <v/>
      </c>
    </row>
    <row r="342" spans="1:12">
      <c r="A342" s="136">
        <f t="shared" si="1522"/>
        <v>341</v>
      </c>
      <c r="B342" s="136" t="str">
        <f t="shared" ca="1" si="1520"/>
        <v>341:Hemel</v>
      </c>
      <c r="C342" s="136" t="str">
        <f t="shared" ca="1" si="1521"/>
        <v/>
      </c>
      <c r="D342" s="136" t="str">
        <f t="shared" ca="1" si="1523"/>
        <v/>
      </c>
      <c r="E342" s="156" t="str">
        <f t="shared" ca="1" si="1515"/>
        <v/>
      </c>
      <c r="F342" s="157" t="str">
        <f t="shared" ca="1" si="1516"/>
        <v/>
      </c>
      <c r="G342" s="158" t="str">
        <f t="shared" ca="1" si="1517"/>
        <v/>
      </c>
      <c r="H342" s="158" t="str">
        <f t="shared" ca="1" si="1518"/>
        <v/>
      </c>
      <c r="I342" s="136" t="str">
        <f t="shared" ca="1" si="1519"/>
        <v/>
      </c>
      <c r="L342" t="str">
        <f t="array" aca="1" ref="L342" ca="1">IFERROR(INDEX(Lane1_BlanksRange,SMALL((IF(LEN(Lane1_BlanksRange),ROW(INDIRECT("1:"&amp;ROWS(Lane1_BlanksRange))))),ROW(D341)),1),"")</f>
        <v/>
      </c>
    </row>
    <row r="343" spans="1:12">
      <c r="A343" s="136">
        <f t="shared" si="1522"/>
        <v>342</v>
      </c>
      <c r="B343" s="136" t="str">
        <f t="shared" ca="1" si="1520"/>
        <v>342:Hemel</v>
      </c>
      <c r="C343" s="136" t="str">
        <f t="shared" ca="1" si="1521"/>
        <v/>
      </c>
      <c r="D343" s="136" t="str">
        <f t="shared" ca="1" si="1523"/>
        <v/>
      </c>
      <c r="E343" s="156" t="str">
        <f t="shared" ca="1" si="1515"/>
        <v/>
      </c>
      <c r="F343" s="157" t="str">
        <f t="shared" ca="1" si="1516"/>
        <v/>
      </c>
      <c r="G343" s="158" t="str">
        <f t="shared" ca="1" si="1517"/>
        <v/>
      </c>
      <c r="H343" s="158" t="str">
        <f t="shared" ca="1" si="1518"/>
        <v/>
      </c>
      <c r="I343" s="136" t="str">
        <f t="shared" ca="1" si="1519"/>
        <v/>
      </c>
      <c r="L343" t="str">
        <f t="array" aca="1" ref="L343" ca="1">IFERROR(INDEX(Lane1_BlanksRange,SMALL((IF(LEN(Lane1_BlanksRange),ROW(INDIRECT("1:"&amp;ROWS(Lane1_BlanksRange))))),ROW(D342)),1),"")</f>
        <v/>
      </c>
    </row>
    <row r="344" spans="1:12">
      <c r="A344" s="136">
        <f t="shared" si="1522"/>
        <v>343</v>
      </c>
      <c r="B344" s="136" t="str">
        <f t="shared" ca="1" si="1520"/>
        <v>343:Hemel</v>
      </c>
      <c r="C344" s="136" t="str">
        <f t="shared" ca="1" si="1521"/>
        <v/>
      </c>
      <c r="D344" s="136" t="str">
        <f t="shared" ca="1" si="1523"/>
        <v/>
      </c>
      <c r="E344" s="156" t="str">
        <f t="shared" ca="1" si="1515"/>
        <v/>
      </c>
      <c r="F344" s="157" t="str">
        <f t="shared" ca="1" si="1516"/>
        <v/>
      </c>
      <c r="G344" s="158" t="str">
        <f t="shared" ca="1" si="1517"/>
        <v/>
      </c>
      <c r="H344" s="158" t="str">
        <f t="shared" ca="1" si="1518"/>
        <v/>
      </c>
      <c r="I344" s="136" t="str">
        <f t="shared" ca="1" si="1519"/>
        <v/>
      </c>
      <c r="L344" t="str">
        <f t="array" aca="1" ref="L344" ca="1">IFERROR(INDEX(Lane1_BlanksRange,SMALL((IF(LEN(Lane1_BlanksRange),ROW(INDIRECT("1:"&amp;ROWS(Lane1_BlanksRange))))),ROW(D343)),1),"")</f>
        <v/>
      </c>
    </row>
    <row r="345" spans="1:12">
      <c r="A345" s="136">
        <f t="shared" si="1522"/>
        <v>344</v>
      </c>
      <c r="B345" s="136" t="str">
        <f t="shared" ca="1" si="1520"/>
        <v>344:Hemel</v>
      </c>
      <c r="C345" s="136" t="str">
        <f t="shared" ca="1" si="1521"/>
        <v/>
      </c>
      <c r="D345" s="136" t="str">
        <f t="shared" ca="1" si="1523"/>
        <v/>
      </c>
      <c r="E345" s="156" t="str">
        <f t="shared" ca="1" si="1515"/>
        <v/>
      </c>
      <c r="F345" s="157" t="str">
        <f t="shared" ca="1" si="1516"/>
        <v/>
      </c>
      <c r="G345" s="158" t="str">
        <f t="shared" ca="1" si="1517"/>
        <v/>
      </c>
      <c r="H345" s="158" t="str">
        <f t="shared" ca="1" si="1518"/>
        <v/>
      </c>
      <c r="I345" s="136" t="str">
        <f t="shared" ca="1" si="1519"/>
        <v/>
      </c>
      <c r="L345" t="str">
        <f t="array" aca="1" ref="L345" ca="1">IFERROR(INDEX(Lane1_BlanksRange,SMALL((IF(LEN(Lane1_BlanksRange),ROW(INDIRECT("1:"&amp;ROWS(Lane1_BlanksRange))))),ROW(D344)),1),"")</f>
        <v/>
      </c>
    </row>
    <row r="346" spans="1:12">
      <c r="A346" s="136">
        <f t="shared" si="1522"/>
        <v>345</v>
      </c>
      <c r="B346" s="136" t="str">
        <f t="shared" ca="1" si="1520"/>
        <v>345:Hemel</v>
      </c>
      <c r="C346" s="136" t="str">
        <f t="shared" ca="1" si="1521"/>
        <v/>
      </c>
      <c r="D346" s="136" t="str">
        <f t="shared" ca="1" si="1523"/>
        <v/>
      </c>
      <c r="E346" s="156" t="str">
        <f t="shared" ca="1" si="1515"/>
        <v/>
      </c>
      <c r="F346" s="157" t="str">
        <f t="shared" ca="1" si="1516"/>
        <v/>
      </c>
      <c r="G346" s="158" t="str">
        <f t="shared" ca="1" si="1517"/>
        <v/>
      </c>
      <c r="H346" s="158" t="str">
        <f t="shared" ca="1" si="1518"/>
        <v/>
      </c>
      <c r="I346" s="136" t="str">
        <f t="shared" ca="1" si="1519"/>
        <v/>
      </c>
      <c r="L346" t="str">
        <f t="array" aca="1" ref="L346" ca="1">IFERROR(INDEX(Lane1_BlanksRange,SMALL((IF(LEN(Lane1_BlanksRange),ROW(INDIRECT("1:"&amp;ROWS(Lane1_BlanksRange))))),ROW(D345)),1),"")</f>
        <v/>
      </c>
    </row>
    <row r="347" spans="1:12">
      <c r="A347" s="136">
        <f t="shared" si="1522"/>
        <v>346</v>
      </c>
      <c r="B347" s="136" t="str">
        <f t="shared" ca="1" si="1520"/>
        <v>346:Hemel</v>
      </c>
      <c r="C347" s="136" t="str">
        <f t="shared" ca="1" si="1521"/>
        <v/>
      </c>
      <c r="D347" s="136" t="str">
        <f t="shared" ca="1" si="1523"/>
        <v/>
      </c>
      <c r="E347" s="156" t="str">
        <f t="shared" ca="1" si="1515"/>
        <v/>
      </c>
      <c r="F347" s="157" t="str">
        <f t="shared" ca="1" si="1516"/>
        <v/>
      </c>
      <c r="G347" s="158" t="str">
        <f t="shared" ca="1" si="1517"/>
        <v/>
      </c>
      <c r="H347" s="158" t="str">
        <f t="shared" ca="1" si="1518"/>
        <v/>
      </c>
      <c r="I347" s="136" t="str">
        <f t="shared" ca="1" si="1519"/>
        <v/>
      </c>
      <c r="L347" t="str">
        <f t="array" aca="1" ref="L347" ca="1">IFERROR(INDEX(Lane1_BlanksRange,SMALL((IF(LEN(Lane1_BlanksRange),ROW(INDIRECT("1:"&amp;ROWS(Lane1_BlanksRange))))),ROW(D346)),1),"")</f>
        <v/>
      </c>
    </row>
    <row r="348" spans="1:12">
      <c r="A348" s="136">
        <f t="shared" si="1522"/>
        <v>347</v>
      </c>
      <c r="B348" s="136" t="str">
        <f t="shared" ca="1" si="1520"/>
        <v>347:Hemel</v>
      </c>
      <c r="C348" s="136" t="str">
        <f t="shared" ca="1" si="1521"/>
        <v/>
      </c>
      <c r="D348" s="136" t="str">
        <f t="shared" ca="1" si="1523"/>
        <v/>
      </c>
      <c r="E348" s="156" t="str">
        <f t="shared" ca="1" si="1515"/>
        <v/>
      </c>
      <c r="F348" s="157" t="str">
        <f t="shared" ca="1" si="1516"/>
        <v/>
      </c>
      <c r="G348" s="158" t="str">
        <f t="shared" ca="1" si="1517"/>
        <v/>
      </c>
      <c r="H348" s="158" t="str">
        <f t="shared" ca="1" si="1518"/>
        <v/>
      </c>
      <c r="I348" s="136" t="str">
        <f t="shared" ca="1" si="1519"/>
        <v/>
      </c>
      <c r="L348" t="str">
        <f t="array" aca="1" ref="L348" ca="1">IFERROR(INDEX(Lane1_BlanksRange,SMALL((IF(LEN(Lane1_BlanksRange),ROW(INDIRECT("1:"&amp;ROWS(Lane1_BlanksRange))))),ROW(D347)),1),"")</f>
        <v/>
      </c>
    </row>
    <row r="349" spans="1:12">
      <c r="A349" s="136">
        <f t="shared" si="1522"/>
        <v>348</v>
      </c>
      <c r="B349" s="136" t="str">
        <f t="shared" ca="1" si="1520"/>
        <v>348:Hemel</v>
      </c>
      <c r="C349" s="136" t="str">
        <f t="shared" ca="1" si="1521"/>
        <v/>
      </c>
      <c r="D349" s="136" t="str">
        <f t="shared" ca="1" si="1523"/>
        <v/>
      </c>
      <c r="E349" s="156" t="str">
        <f t="shared" ca="1" si="1515"/>
        <v/>
      </c>
      <c r="F349" s="157" t="str">
        <f t="shared" ca="1" si="1516"/>
        <v/>
      </c>
      <c r="G349" s="158" t="str">
        <f t="shared" ca="1" si="1517"/>
        <v/>
      </c>
      <c r="H349" s="158" t="str">
        <f t="shared" ca="1" si="1518"/>
        <v/>
      </c>
      <c r="I349" s="136" t="str">
        <f t="shared" ca="1" si="1519"/>
        <v/>
      </c>
      <c r="L349" t="str">
        <f t="array" aca="1" ref="L349" ca="1">IFERROR(INDEX(Lane1_BlanksRange,SMALL((IF(LEN(Lane1_BlanksRange),ROW(INDIRECT("1:"&amp;ROWS(Lane1_BlanksRange))))),ROW(D348)),1),"")</f>
        <v/>
      </c>
    </row>
    <row r="350" spans="1:12">
      <c r="A350" s="136">
        <f t="shared" si="1522"/>
        <v>349</v>
      </c>
      <c r="B350" s="136" t="str">
        <f t="shared" ca="1" si="1520"/>
        <v>349:Hemel</v>
      </c>
      <c r="C350" s="136" t="str">
        <f t="shared" ca="1" si="1521"/>
        <v/>
      </c>
      <c r="D350" s="136" t="str">
        <f t="shared" ca="1" si="1523"/>
        <v/>
      </c>
      <c r="E350" s="156" t="str">
        <f t="shared" ca="1" si="1515"/>
        <v/>
      </c>
      <c r="F350" s="157" t="str">
        <f t="shared" ca="1" si="1516"/>
        <v/>
      </c>
      <c r="G350" s="158" t="str">
        <f t="shared" ca="1" si="1517"/>
        <v/>
      </c>
      <c r="H350" s="158" t="str">
        <f t="shared" ca="1" si="1518"/>
        <v/>
      </c>
      <c r="I350" s="136" t="str">
        <f t="shared" ca="1" si="1519"/>
        <v/>
      </c>
      <c r="L350" t="str">
        <f t="array" aca="1" ref="L350" ca="1">IFERROR(INDEX(Lane1_BlanksRange,SMALL((IF(LEN(Lane1_BlanksRange),ROW(INDIRECT("1:"&amp;ROWS(Lane1_BlanksRange))))),ROW(D349)),1),"")</f>
        <v/>
      </c>
    </row>
    <row r="351" spans="1:12">
      <c r="A351" s="136">
        <f t="shared" si="1522"/>
        <v>350</v>
      </c>
      <c r="B351" s="136" t="str">
        <f t="shared" ca="1" si="1520"/>
        <v>350:Hemel</v>
      </c>
      <c r="C351" s="136" t="str">
        <f t="shared" ca="1" si="1521"/>
        <v/>
      </c>
      <c r="D351" s="136" t="str">
        <f t="shared" ca="1" si="1523"/>
        <v/>
      </c>
      <c r="E351" s="156" t="str">
        <f t="shared" ca="1" si="1515"/>
        <v/>
      </c>
      <c r="F351" s="157" t="str">
        <f t="shared" ca="1" si="1516"/>
        <v/>
      </c>
      <c r="G351" s="158" t="str">
        <f t="shared" ca="1" si="1517"/>
        <v/>
      </c>
      <c r="H351" s="158" t="str">
        <f t="shared" ca="1" si="1518"/>
        <v/>
      </c>
      <c r="I351" s="136" t="str">
        <f t="shared" ca="1" si="1519"/>
        <v/>
      </c>
      <c r="L351" t="str">
        <f t="array" aca="1" ref="L351" ca="1">IFERROR(INDEX(Lane1_BlanksRange,SMALL((IF(LEN(Lane1_BlanksRange),ROW(INDIRECT("1:"&amp;ROWS(Lane1_BlanksRange))))),ROW(D350)),1),"")</f>
        <v/>
      </c>
    </row>
    <row r="352" spans="1:12">
      <c r="A352" s="136">
        <f t="shared" si="1522"/>
        <v>351</v>
      </c>
      <c r="B352" s="136" t="str">
        <f t="shared" ca="1" si="1520"/>
        <v>351:Hemel</v>
      </c>
      <c r="C352" s="136" t="str">
        <f t="shared" ca="1" si="1521"/>
        <v/>
      </c>
      <c r="D352" s="136" t="str">
        <f t="shared" ca="1" si="1523"/>
        <v/>
      </c>
      <c r="E352" s="156" t="str">
        <f t="shared" ca="1" si="1515"/>
        <v/>
      </c>
      <c r="F352" s="157" t="str">
        <f t="shared" ca="1" si="1516"/>
        <v/>
      </c>
      <c r="G352" s="158" t="str">
        <f t="shared" ca="1" si="1517"/>
        <v/>
      </c>
      <c r="H352" s="158" t="str">
        <f t="shared" ca="1" si="1518"/>
        <v/>
      </c>
      <c r="I352" s="136" t="str">
        <f t="shared" ca="1" si="1519"/>
        <v/>
      </c>
      <c r="L352" t="str">
        <f t="array" aca="1" ref="L352" ca="1">IFERROR(INDEX(Lane1_BlanksRange,SMALL((IF(LEN(Lane1_BlanksRange),ROW(INDIRECT("1:"&amp;ROWS(Lane1_BlanksRange))))),ROW(D351)),1),"")</f>
        <v/>
      </c>
    </row>
    <row r="353" spans="1:12">
      <c r="A353" s="136">
        <f t="shared" si="1522"/>
        <v>352</v>
      </c>
      <c r="B353" s="136" t="str">
        <f t="shared" ca="1" si="1520"/>
        <v>352:Hemel</v>
      </c>
      <c r="C353" s="136" t="str">
        <f t="shared" ca="1" si="1521"/>
        <v/>
      </c>
      <c r="D353" s="136" t="str">
        <f t="shared" ca="1" si="1523"/>
        <v/>
      </c>
      <c r="E353" s="156" t="str">
        <f t="shared" ca="1" si="1515"/>
        <v/>
      </c>
      <c r="F353" s="157" t="str">
        <f t="shared" ca="1" si="1516"/>
        <v/>
      </c>
      <c r="G353" s="158" t="str">
        <f t="shared" ca="1" si="1517"/>
        <v/>
      </c>
      <c r="H353" s="158" t="str">
        <f t="shared" ca="1" si="1518"/>
        <v/>
      </c>
      <c r="I353" s="136" t="str">
        <f t="shared" ca="1" si="1519"/>
        <v/>
      </c>
      <c r="L353" t="str">
        <f t="array" aca="1" ref="L353" ca="1">IFERROR(INDEX(Lane1_BlanksRange,SMALL((IF(LEN(Lane1_BlanksRange),ROW(INDIRECT("1:"&amp;ROWS(Lane1_BlanksRange))))),ROW(D352)),1),"")</f>
        <v/>
      </c>
    </row>
    <row r="354" spans="1:12">
      <c r="A354" s="136">
        <f t="shared" si="1522"/>
        <v>353</v>
      </c>
      <c r="B354" s="136" t="str">
        <f t="shared" ca="1" si="1520"/>
        <v>353:Hemel</v>
      </c>
      <c r="C354" s="136" t="str">
        <f t="shared" ca="1" si="1521"/>
        <v/>
      </c>
      <c r="D354" s="136" t="str">
        <f t="shared" ca="1" si="1523"/>
        <v/>
      </c>
      <c r="E354" s="156" t="str">
        <f t="shared" ca="1" si="1515"/>
        <v/>
      </c>
      <c r="F354" s="157" t="str">
        <f t="shared" ca="1" si="1516"/>
        <v/>
      </c>
      <c r="G354" s="158" t="str">
        <f t="shared" ca="1" si="1517"/>
        <v/>
      </c>
      <c r="H354" s="158" t="str">
        <f t="shared" ca="1" si="1518"/>
        <v/>
      </c>
      <c r="I354" s="136" t="str">
        <f t="shared" ca="1" si="1519"/>
        <v/>
      </c>
      <c r="L354" t="str">
        <f t="array" aca="1" ref="L354" ca="1">IFERROR(INDEX(Lane1_BlanksRange,SMALL((IF(LEN(Lane1_BlanksRange),ROW(INDIRECT("1:"&amp;ROWS(Lane1_BlanksRange))))),ROW(D353)),1),"")</f>
        <v/>
      </c>
    </row>
    <row r="355" spans="1:12">
      <c r="A355" s="136">
        <f t="shared" si="1522"/>
        <v>354</v>
      </c>
      <c r="B355" s="136" t="str">
        <f t="shared" ca="1" si="1520"/>
        <v>354:Hemel</v>
      </c>
      <c r="C355" s="136" t="str">
        <f t="shared" ca="1" si="1521"/>
        <v/>
      </c>
      <c r="D355" s="136" t="str">
        <f t="shared" ca="1" si="1523"/>
        <v/>
      </c>
      <c r="E355" s="156" t="str">
        <f t="shared" ca="1" si="1515"/>
        <v/>
      </c>
      <c r="F355" s="157" t="str">
        <f t="shared" ca="1" si="1516"/>
        <v/>
      </c>
      <c r="G355" s="158" t="str">
        <f t="shared" ca="1" si="1517"/>
        <v/>
      </c>
      <c r="H355" s="158" t="str">
        <f t="shared" ca="1" si="1518"/>
        <v/>
      </c>
      <c r="I355" s="136" t="str">
        <f t="shared" ca="1" si="1519"/>
        <v/>
      </c>
      <c r="L355" t="str">
        <f t="array" aca="1" ref="L355" ca="1">IFERROR(INDEX(Lane1_BlanksRange,SMALL((IF(LEN(Lane1_BlanksRange),ROW(INDIRECT("1:"&amp;ROWS(Lane1_BlanksRange))))),ROW(D354)),1),"")</f>
        <v/>
      </c>
    </row>
    <row r="356" spans="1:12">
      <c r="A356" s="136">
        <f t="shared" si="1522"/>
        <v>355</v>
      </c>
      <c r="B356" s="136" t="str">
        <f t="shared" ca="1" si="1520"/>
        <v>355:Hemel</v>
      </c>
      <c r="C356" s="136" t="str">
        <f t="shared" ca="1" si="1521"/>
        <v/>
      </c>
      <c r="D356" s="136" t="str">
        <f t="shared" ca="1" si="1523"/>
        <v/>
      </c>
      <c r="E356" s="156" t="str">
        <f t="shared" ca="1" si="1515"/>
        <v/>
      </c>
      <c r="F356" s="157" t="str">
        <f t="shared" ca="1" si="1516"/>
        <v/>
      </c>
      <c r="G356" s="158" t="str">
        <f t="shared" ca="1" si="1517"/>
        <v/>
      </c>
      <c r="H356" s="158" t="str">
        <f t="shared" ca="1" si="1518"/>
        <v/>
      </c>
      <c r="I356" s="136" t="str">
        <f t="shared" ca="1" si="1519"/>
        <v/>
      </c>
      <c r="L356" t="str">
        <f t="array" aca="1" ref="L356" ca="1">IFERROR(INDEX(Lane1_BlanksRange,SMALL((IF(LEN(Lane1_BlanksRange),ROW(INDIRECT("1:"&amp;ROWS(Lane1_BlanksRange))))),ROW(D355)),1),"")</f>
        <v/>
      </c>
    </row>
    <row r="357" spans="1:12">
      <c r="A357" s="136">
        <f t="shared" si="1522"/>
        <v>356</v>
      </c>
      <c r="B357" s="136" t="str">
        <f t="shared" ca="1" si="1520"/>
        <v>356:Hemel</v>
      </c>
      <c r="C357" s="136" t="str">
        <f t="shared" ca="1" si="1521"/>
        <v/>
      </c>
      <c r="D357" s="136" t="str">
        <f t="shared" ca="1" si="1523"/>
        <v/>
      </c>
      <c r="E357" s="156" t="str">
        <f t="shared" ca="1" si="1515"/>
        <v/>
      </c>
      <c r="F357" s="157" t="str">
        <f t="shared" ca="1" si="1516"/>
        <v/>
      </c>
      <c r="G357" s="158" t="str">
        <f t="shared" ca="1" si="1517"/>
        <v/>
      </c>
      <c r="H357" s="158" t="str">
        <f t="shared" ca="1" si="1518"/>
        <v/>
      </c>
      <c r="I357" s="136" t="str">
        <f t="shared" ca="1" si="1519"/>
        <v/>
      </c>
      <c r="L357" t="str">
        <f t="array" aca="1" ref="L357" ca="1">IFERROR(INDEX(Lane1_BlanksRange,SMALL((IF(LEN(Lane1_BlanksRange),ROW(INDIRECT("1:"&amp;ROWS(Lane1_BlanksRange))))),ROW(D356)),1),"")</f>
        <v/>
      </c>
    </row>
    <row r="358" spans="1:12">
      <c r="A358" s="136">
        <f t="shared" si="1522"/>
        <v>357</v>
      </c>
      <c r="B358" s="136" t="str">
        <f t="shared" ca="1" si="1520"/>
        <v>357:Hemel</v>
      </c>
      <c r="C358" s="136" t="str">
        <f t="shared" ca="1" si="1521"/>
        <v/>
      </c>
      <c r="D358" s="136" t="str">
        <f t="shared" ca="1" si="1523"/>
        <v/>
      </c>
      <c r="E358" s="156" t="str">
        <f t="shared" ca="1" si="1515"/>
        <v/>
      </c>
      <c r="F358" s="157" t="str">
        <f t="shared" ca="1" si="1516"/>
        <v/>
      </c>
      <c r="G358" s="158" t="str">
        <f t="shared" ca="1" si="1517"/>
        <v/>
      </c>
      <c r="H358" s="158" t="str">
        <f t="shared" ca="1" si="1518"/>
        <v/>
      </c>
      <c r="I358" s="136" t="str">
        <f t="shared" ca="1" si="1519"/>
        <v/>
      </c>
      <c r="L358" t="str">
        <f t="array" aca="1" ref="L358" ca="1">IFERROR(INDEX(Lane1_BlanksRange,SMALL((IF(LEN(Lane1_BlanksRange),ROW(INDIRECT("1:"&amp;ROWS(Lane1_BlanksRange))))),ROW(D357)),1),"")</f>
        <v/>
      </c>
    </row>
    <row r="359" spans="1:12">
      <c r="A359" s="136">
        <f t="shared" si="1522"/>
        <v>358</v>
      </c>
      <c r="B359" s="136" t="str">
        <f t="shared" ca="1" si="1520"/>
        <v>358:Hemel</v>
      </c>
      <c r="C359" s="136" t="str">
        <f t="shared" ca="1" si="1521"/>
        <v/>
      </c>
      <c r="D359" s="136" t="str">
        <f t="shared" ca="1" si="1523"/>
        <v/>
      </c>
      <c r="E359" s="156" t="str">
        <f t="shared" ca="1" si="1515"/>
        <v/>
      </c>
      <c r="F359" s="157" t="str">
        <f t="shared" ca="1" si="1516"/>
        <v/>
      </c>
      <c r="G359" s="158" t="str">
        <f t="shared" ca="1" si="1517"/>
        <v/>
      </c>
      <c r="H359" s="158" t="str">
        <f t="shared" ca="1" si="1518"/>
        <v/>
      </c>
      <c r="I359" s="136" t="str">
        <f t="shared" ca="1" si="1519"/>
        <v/>
      </c>
      <c r="L359" t="str">
        <f t="array" aca="1" ref="L359" ca="1">IFERROR(INDEX(Lane1_BlanksRange,SMALL((IF(LEN(Lane1_BlanksRange),ROW(INDIRECT("1:"&amp;ROWS(Lane1_BlanksRange))))),ROW(D358)),1),"")</f>
        <v/>
      </c>
    </row>
    <row r="360" spans="1:12">
      <c r="A360" s="136">
        <f t="shared" si="1522"/>
        <v>359</v>
      </c>
      <c r="B360" s="136" t="str">
        <f t="shared" ca="1" si="1520"/>
        <v>359:Hemel</v>
      </c>
      <c r="C360" s="136" t="str">
        <f t="shared" ca="1" si="1521"/>
        <v/>
      </c>
      <c r="D360" s="136" t="str">
        <f t="shared" ca="1" si="1523"/>
        <v/>
      </c>
      <c r="E360" s="156" t="str">
        <f t="shared" ca="1" si="1515"/>
        <v/>
      </c>
      <c r="F360" s="157" t="str">
        <f t="shared" ca="1" si="1516"/>
        <v/>
      </c>
      <c r="G360" s="158" t="str">
        <f t="shared" ca="1" si="1517"/>
        <v/>
      </c>
      <c r="H360" s="158" t="str">
        <f t="shared" ca="1" si="1518"/>
        <v/>
      </c>
      <c r="I360" s="136" t="str">
        <f t="shared" ca="1" si="1519"/>
        <v/>
      </c>
      <c r="L360" t="str">
        <f t="array" aca="1" ref="L360" ca="1">IFERROR(INDEX(Lane1_BlanksRange,SMALL((IF(LEN(Lane1_BlanksRange),ROW(INDIRECT("1:"&amp;ROWS(Lane1_BlanksRange))))),ROW(D359)),1),"")</f>
        <v/>
      </c>
    </row>
    <row r="361" spans="1:12">
      <c r="A361" s="136">
        <f t="shared" si="1522"/>
        <v>360</v>
      </c>
      <c r="B361" s="136" t="str">
        <f t="shared" ca="1" si="1520"/>
        <v>360:Hemel</v>
      </c>
      <c r="C361" s="136" t="str">
        <f t="shared" ca="1" si="1521"/>
        <v/>
      </c>
      <c r="D361" s="136" t="str">
        <f t="shared" ca="1" si="1523"/>
        <v/>
      </c>
      <c r="E361" s="156" t="str">
        <f t="shared" ca="1" si="1515"/>
        <v/>
      </c>
      <c r="F361" s="157" t="str">
        <f t="shared" ca="1" si="1516"/>
        <v/>
      </c>
      <c r="G361" s="158" t="str">
        <f t="shared" ca="1" si="1517"/>
        <v/>
      </c>
      <c r="H361" s="158" t="str">
        <f t="shared" ca="1" si="1518"/>
        <v/>
      </c>
      <c r="I361" s="136" t="str">
        <f t="shared" ca="1" si="1519"/>
        <v/>
      </c>
      <c r="L361" t="str">
        <f t="array" aca="1" ref="L361" ca="1">IFERROR(INDEX(Lane1_BlanksRange,SMALL((IF(LEN(Lane1_BlanksRange),ROW(INDIRECT("1:"&amp;ROWS(Lane1_BlanksRange))))),ROW(D360)),1),"")</f>
        <v/>
      </c>
    </row>
    <row r="362" spans="1:12">
      <c r="A362" s="136">
        <f t="shared" si="1522"/>
        <v>361</v>
      </c>
      <c r="B362" s="136" t="str">
        <f t="shared" ca="1" si="1520"/>
        <v>361:Hemel</v>
      </c>
      <c r="C362" s="136" t="str">
        <f t="shared" ca="1" si="1521"/>
        <v/>
      </c>
      <c r="D362" s="136" t="str">
        <f t="shared" ca="1" si="1523"/>
        <v/>
      </c>
      <c r="E362" s="156" t="str">
        <f t="shared" ca="1" si="1515"/>
        <v/>
      </c>
      <c r="F362" s="157" t="str">
        <f t="shared" ca="1" si="1516"/>
        <v/>
      </c>
      <c r="G362" s="158" t="str">
        <f t="shared" ca="1" si="1517"/>
        <v/>
      </c>
      <c r="H362" s="158" t="str">
        <f t="shared" ca="1" si="1518"/>
        <v/>
      </c>
      <c r="I362" s="136" t="str">
        <f t="shared" ca="1" si="1519"/>
        <v/>
      </c>
      <c r="L362" t="str">
        <f t="array" aca="1" ref="L362" ca="1">IFERROR(INDEX(Lane1_BlanksRange,SMALL((IF(LEN(Lane1_BlanksRange),ROW(INDIRECT("1:"&amp;ROWS(Lane1_BlanksRange))))),ROW(D361)),1),"")</f>
        <v/>
      </c>
    </row>
    <row r="363" spans="1:12">
      <c r="A363" s="136">
        <f t="shared" si="1522"/>
        <v>362</v>
      </c>
      <c r="B363" s="136" t="str">
        <f t="shared" ca="1" si="1520"/>
        <v>362:Hemel</v>
      </c>
      <c r="C363" s="136" t="str">
        <f t="shared" ca="1" si="1521"/>
        <v/>
      </c>
      <c r="D363" s="136" t="str">
        <f t="shared" ca="1" si="1523"/>
        <v/>
      </c>
      <c r="E363" s="156" t="str">
        <f t="shared" ca="1" si="1515"/>
        <v/>
      </c>
      <c r="F363" s="157" t="str">
        <f t="shared" ca="1" si="1516"/>
        <v/>
      </c>
      <c r="G363" s="158" t="str">
        <f t="shared" ca="1" si="1517"/>
        <v/>
      </c>
      <c r="H363" s="158" t="str">
        <f t="shared" ca="1" si="1518"/>
        <v/>
      </c>
      <c r="I363" s="136" t="str">
        <f t="shared" ca="1" si="1519"/>
        <v/>
      </c>
      <c r="L363" t="str">
        <f t="array" aca="1" ref="L363" ca="1">IFERROR(INDEX(Lane1_BlanksRange,SMALL((IF(LEN(Lane1_BlanksRange),ROW(INDIRECT("1:"&amp;ROWS(Lane1_BlanksRange))))),ROW(D362)),1),"")</f>
        <v/>
      </c>
    </row>
    <row r="364" spans="1:12">
      <c r="A364" s="136">
        <f t="shared" si="1522"/>
        <v>363</v>
      </c>
      <c r="B364" s="136" t="str">
        <f t="shared" ca="1" si="1520"/>
        <v>363:Hemel</v>
      </c>
      <c r="C364" s="136" t="str">
        <f t="shared" ca="1" si="1521"/>
        <v/>
      </c>
      <c r="D364" s="136" t="str">
        <f t="shared" ca="1" si="1523"/>
        <v/>
      </c>
      <c r="E364" s="156" t="str">
        <f t="shared" ca="1" si="1515"/>
        <v/>
      </c>
      <c r="F364" s="157" t="str">
        <f t="shared" ca="1" si="1516"/>
        <v/>
      </c>
      <c r="G364" s="158" t="str">
        <f t="shared" ca="1" si="1517"/>
        <v/>
      </c>
      <c r="H364" s="158" t="str">
        <f t="shared" ca="1" si="1518"/>
        <v/>
      </c>
      <c r="I364" s="136" t="str">
        <f t="shared" ca="1" si="1519"/>
        <v/>
      </c>
      <c r="L364" t="str">
        <f t="array" aca="1" ref="L364" ca="1">IFERROR(INDEX(Lane1_BlanksRange,SMALL((IF(LEN(Lane1_BlanksRange),ROW(INDIRECT("1:"&amp;ROWS(Lane1_BlanksRange))))),ROW(D363)),1),"")</f>
        <v/>
      </c>
    </row>
    <row r="365" spans="1:12">
      <c r="A365" s="136">
        <f t="shared" si="1522"/>
        <v>364</v>
      </c>
      <c r="B365" s="136" t="str">
        <f t="shared" ca="1" si="1520"/>
        <v>364:Hemel</v>
      </c>
      <c r="C365" s="136" t="str">
        <f t="shared" ca="1" si="1521"/>
        <v/>
      </c>
      <c r="D365" s="136" t="str">
        <f t="shared" ca="1" si="1523"/>
        <v/>
      </c>
      <c r="E365" s="156" t="str">
        <f t="shared" ref="E365:E401" ca="1" si="1524">IFERROR(VLOOKUP($B365,HSLClubSwimmers,3,0),"")</f>
        <v/>
      </c>
      <c r="F365" s="157" t="str">
        <f t="shared" ref="F365:F401" ca="1" si="1525">IFERROR(VLOOKUP($B365,HSLClubSwimmers,4,0),"")</f>
        <v/>
      </c>
      <c r="G365" s="158" t="str">
        <f t="shared" ref="G365:G401" ca="1" si="1526">IFERROR(VLOOKUP($B365,HSLClubSwimmers,5,0),"")</f>
        <v/>
      </c>
      <c r="H365" s="158" t="str">
        <f t="shared" ref="H365:H401" ca="1" si="1527">IFERROR(VLOOKUP($B365,HSLClubSwimmers,6,0),"")</f>
        <v/>
      </c>
      <c r="I365" s="136" t="str">
        <f t="shared" ref="I365:I401" ca="1" si="1528">IFERROR(VLOOKUP($B365,HSLClubSwimmers,7,0),"")</f>
        <v/>
      </c>
      <c r="L365" t="str">
        <f t="array" aca="1" ref="L365" ca="1">IFERROR(INDEX(Lane1_BlanksRange,SMALL((IF(LEN(Lane1_BlanksRange),ROW(INDIRECT("1:"&amp;ROWS(Lane1_BlanksRange))))),ROW(D364)),1),"")</f>
        <v/>
      </c>
    </row>
    <row r="366" spans="1:12">
      <c r="A366" s="136">
        <f t="shared" si="1522"/>
        <v>365</v>
      </c>
      <c r="B366" s="136" t="str">
        <f t="shared" ca="1" si="1520"/>
        <v>365:Hemel</v>
      </c>
      <c r="C366" s="136" t="str">
        <f t="shared" ca="1" si="1521"/>
        <v/>
      </c>
      <c r="D366" s="136" t="str">
        <f t="shared" ca="1" si="1523"/>
        <v/>
      </c>
      <c r="E366" s="156" t="str">
        <f t="shared" ca="1" si="1524"/>
        <v/>
      </c>
      <c r="F366" s="157" t="str">
        <f t="shared" ca="1" si="1525"/>
        <v/>
      </c>
      <c r="G366" s="158" t="str">
        <f t="shared" ca="1" si="1526"/>
        <v/>
      </c>
      <c r="H366" s="158" t="str">
        <f t="shared" ca="1" si="1527"/>
        <v/>
      </c>
      <c r="I366" s="136" t="str">
        <f t="shared" ca="1" si="1528"/>
        <v/>
      </c>
      <c r="L366" t="str">
        <f t="array" aca="1" ref="L366" ca="1">IFERROR(INDEX(Lane1_BlanksRange,SMALL((IF(LEN(Lane1_BlanksRange),ROW(INDIRECT("1:"&amp;ROWS(Lane1_BlanksRange))))),ROW(D365)),1),"")</f>
        <v/>
      </c>
    </row>
    <row r="367" spans="1:12">
      <c r="A367" s="136">
        <f t="shared" si="1522"/>
        <v>366</v>
      </c>
      <c r="B367" s="136" t="str">
        <f t="shared" ca="1" si="1520"/>
        <v>366:Hemel</v>
      </c>
      <c r="C367" s="136" t="str">
        <f t="shared" ca="1" si="1521"/>
        <v/>
      </c>
      <c r="D367" s="136" t="str">
        <f t="shared" ca="1" si="1523"/>
        <v/>
      </c>
      <c r="E367" s="156" t="str">
        <f t="shared" ca="1" si="1524"/>
        <v/>
      </c>
      <c r="F367" s="157" t="str">
        <f t="shared" ca="1" si="1525"/>
        <v/>
      </c>
      <c r="G367" s="158" t="str">
        <f t="shared" ca="1" si="1526"/>
        <v/>
      </c>
      <c r="H367" s="158" t="str">
        <f t="shared" ca="1" si="1527"/>
        <v/>
      </c>
      <c r="I367" s="136" t="str">
        <f t="shared" ca="1" si="1528"/>
        <v/>
      </c>
      <c r="L367" t="str">
        <f t="array" aca="1" ref="L367" ca="1">IFERROR(INDEX(Lane1_BlanksRange,SMALL((IF(LEN(Lane1_BlanksRange),ROW(INDIRECT("1:"&amp;ROWS(Lane1_BlanksRange))))),ROW(D366)),1),"")</f>
        <v/>
      </c>
    </row>
    <row r="368" spans="1:12">
      <c r="A368" s="136">
        <f t="shared" si="1522"/>
        <v>367</v>
      </c>
      <c r="B368" s="136" t="str">
        <f t="shared" ca="1" si="1520"/>
        <v>367:Hemel</v>
      </c>
      <c r="C368" s="136" t="str">
        <f t="shared" ca="1" si="1521"/>
        <v/>
      </c>
      <c r="D368" s="136" t="str">
        <f t="shared" ca="1" si="1523"/>
        <v/>
      </c>
      <c r="E368" s="156" t="str">
        <f t="shared" ca="1" si="1524"/>
        <v/>
      </c>
      <c r="F368" s="157" t="str">
        <f t="shared" ca="1" si="1525"/>
        <v/>
      </c>
      <c r="G368" s="158" t="str">
        <f t="shared" ca="1" si="1526"/>
        <v/>
      </c>
      <c r="H368" s="158" t="str">
        <f t="shared" ca="1" si="1527"/>
        <v/>
      </c>
      <c r="I368" s="136" t="str">
        <f t="shared" ca="1" si="1528"/>
        <v/>
      </c>
      <c r="L368" t="str">
        <f t="array" aca="1" ref="L368" ca="1">IFERROR(INDEX(Lane1_BlanksRange,SMALL((IF(LEN(Lane1_BlanksRange),ROW(INDIRECT("1:"&amp;ROWS(Lane1_BlanksRange))))),ROW(D367)),1),"")</f>
        <v/>
      </c>
    </row>
    <row r="369" spans="1:12">
      <c r="A369" s="136">
        <f t="shared" si="1522"/>
        <v>368</v>
      </c>
      <c r="B369" s="136" t="str">
        <f t="shared" ca="1" si="1520"/>
        <v>368:Hemel</v>
      </c>
      <c r="C369" s="136" t="str">
        <f t="shared" ca="1" si="1521"/>
        <v/>
      </c>
      <c r="D369" s="136" t="str">
        <f t="shared" ca="1" si="1523"/>
        <v/>
      </c>
      <c r="E369" s="156" t="str">
        <f t="shared" ca="1" si="1524"/>
        <v/>
      </c>
      <c r="F369" s="157" t="str">
        <f t="shared" ca="1" si="1525"/>
        <v/>
      </c>
      <c r="G369" s="158" t="str">
        <f t="shared" ca="1" si="1526"/>
        <v/>
      </c>
      <c r="H369" s="158" t="str">
        <f t="shared" ca="1" si="1527"/>
        <v/>
      </c>
      <c r="I369" s="136" t="str">
        <f t="shared" ca="1" si="1528"/>
        <v/>
      </c>
      <c r="L369" t="str">
        <f t="array" aca="1" ref="L369" ca="1">IFERROR(INDEX(Lane1_BlanksRange,SMALL((IF(LEN(Lane1_BlanksRange),ROW(INDIRECT("1:"&amp;ROWS(Lane1_BlanksRange))))),ROW(D368)),1),"")</f>
        <v/>
      </c>
    </row>
    <row r="370" spans="1:12">
      <c r="A370" s="136">
        <f t="shared" si="1522"/>
        <v>369</v>
      </c>
      <c r="B370" s="136" t="str">
        <f t="shared" ca="1" si="1520"/>
        <v>369:Hemel</v>
      </c>
      <c r="C370" s="136" t="str">
        <f t="shared" ca="1" si="1521"/>
        <v/>
      </c>
      <c r="D370" s="136" t="str">
        <f t="shared" ca="1" si="1523"/>
        <v/>
      </c>
      <c r="E370" s="156" t="str">
        <f t="shared" ca="1" si="1524"/>
        <v/>
      </c>
      <c r="F370" s="157" t="str">
        <f t="shared" ca="1" si="1525"/>
        <v/>
      </c>
      <c r="G370" s="158" t="str">
        <f t="shared" ca="1" si="1526"/>
        <v/>
      </c>
      <c r="H370" s="158" t="str">
        <f t="shared" ca="1" si="1527"/>
        <v/>
      </c>
      <c r="I370" s="136" t="str">
        <f t="shared" ca="1" si="1528"/>
        <v/>
      </c>
      <c r="L370" t="str">
        <f t="array" aca="1" ref="L370" ca="1">IFERROR(INDEX(Lane1_BlanksRange,SMALL((IF(LEN(Lane1_BlanksRange),ROW(INDIRECT("1:"&amp;ROWS(Lane1_BlanksRange))))),ROW(D369)),1),"")</f>
        <v/>
      </c>
    </row>
    <row r="371" spans="1:12">
      <c r="A371" s="136">
        <f t="shared" si="1522"/>
        <v>370</v>
      </c>
      <c r="B371" s="136" t="str">
        <f t="shared" ca="1" si="1520"/>
        <v>370:Hemel</v>
      </c>
      <c r="C371" s="136" t="str">
        <f t="shared" ca="1" si="1521"/>
        <v/>
      </c>
      <c r="D371" s="136" t="str">
        <f t="shared" ca="1" si="1523"/>
        <v/>
      </c>
      <c r="E371" s="156" t="str">
        <f t="shared" ca="1" si="1524"/>
        <v/>
      </c>
      <c r="F371" s="157" t="str">
        <f t="shared" ca="1" si="1525"/>
        <v/>
      </c>
      <c r="G371" s="158" t="str">
        <f t="shared" ca="1" si="1526"/>
        <v/>
      </c>
      <c r="H371" s="158" t="str">
        <f t="shared" ca="1" si="1527"/>
        <v/>
      </c>
      <c r="I371" s="136" t="str">
        <f t="shared" ca="1" si="1528"/>
        <v/>
      </c>
      <c r="L371" t="str">
        <f t="array" aca="1" ref="L371" ca="1">IFERROR(INDEX(Lane1_BlanksRange,SMALL((IF(LEN(Lane1_BlanksRange),ROW(INDIRECT("1:"&amp;ROWS(Lane1_BlanksRange))))),ROW(D370)),1),"")</f>
        <v/>
      </c>
    </row>
    <row r="372" spans="1:12">
      <c r="A372" s="136">
        <f t="shared" si="1522"/>
        <v>371</v>
      </c>
      <c r="B372" s="136" t="str">
        <f t="shared" ca="1" si="1520"/>
        <v>371:Hemel</v>
      </c>
      <c r="C372" s="136" t="str">
        <f t="shared" ca="1" si="1521"/>
        <v/>
      </c>
      <c r="D372" s="136" t="str">
        <f t="shared" ca="1" si="1523"/>
        <v/>
      </c>
      <c r="E372" s="156" t="str">
        <f t="shared" ca="1" si="1524"/>
        <v/>
      </c>
      <c r="F372" s="157" t="str">
        <f t="shared" ca="1" si="1525"/>
        <v/>
      </c>
      <c r="G372" s="158" t="str">
        <f t="shared" ca="1" si="1526"/>
        <v/>
      </c>
      <c r="H372" s="158" t="str">
        <f t="shared" ca="1" si="1527"/>
        <v/>
      </c>
      <c r="I372" s="136" t="str">
        <f t="shared" ca="1" si="1528"/>
        <v/>
      </c>
      <c r="L372" t="str">
        <f t="array" aca="1" ref="L372" ca="1">IFERROR(INDEX(Lane1_BlanksRange,SMALL((IF(LEN(Lane1_BlanksRange),ROW(INDIRECT("1:"&amp;ROWS(Lane1_BlanksRange))))),ROW(D371)),1),"")</f>
        <v/>
      </c>
    </row>
    <row r="373" spans="1:12">
      <c r="A373" s="136">
        <f t="shared" si="1522"/>
        <v>372</v>
      </c>
      <c r="B373" s="136" t="str">
        <f t="shared" ca="1" si="1520"/>
        <v>372:Hemel</v>
      </c>
      <c r="C373" s="136" t="str">
        <f t="shared" ca="1" si="1521"/>
        <v/>
      </c>
      <c r="D373" s="136" t="str">
        <f t="shared" ca="1" si="1523"/>
        <v/>
      </c>
      <c r="E373" s="156" t="str">
        <f t="shared" ca="1" si="1524"/>
        <v/>
      </c>
      <c r="F373" s="157" t="str">
        <f t="shared" ca="1" si="1525"/>
        <v/>
      </c>
      <c r="G373" s="158" t="str">
        <f t="shared" ca="1" si="1526"/>
        <v/>
      </c>
      <c r="H373" s="158" t="str">
        <f t="shared" ca="1" si="1527"/>
        <v/>
      </c>
      <c r="I373" s="136" t="str">
        <f t="shared" ca="1" si="1528"/>
        <v/>
      </c>
      <c r="L373" t="str">
        <f t="array" aca="1" ref="L373" ca="1">IFERROR(INDEX(Lane1_BlanksRange,SMALL((IF(LEN(Lane1_BlanksRange),ROW(INDIRECT("1:"&amp;ROWS(Lane1_BlanksRange))))),ROW(D372)),1),"")</f>
        <v/>
      </c>
    </row>
    <row r="374" spans="1:12">
      <c r="A374" s="136">
        <f t="shared" si="1522"/>
        <v>373</v>
      </c>
      <c r="B374" s="136" t="str">
        <f t="shared" ca="1" si="1520"/>
        <v>373:Hemel</v>
      </c>
      <c r="C374" s="136" t="str">
        <f t="shared" ca="1" si="1521"/>
        <v/>
      </c>
      <c r="D374" s="136" t="str">
        <f t="shared" ca="1" si="1523"/>
        <v/>
      </c>
      <c r="E374" s="156" t="str">
        <f t="shared" ca="1" si="1524"/>
        <v/>
      </c>
      <c r="F374" s="157" t="str">
        <f t="shared" ca="1" si="1525"/>
        <v/>
      </c>
      <c r="G374" s="158" t="str">
        <f t="shared" ca="1" si="1526"/>
        <v/>
      </c>
      <c r="H374" s="158" t="str">
        <f t="shared" ca="1" si="1527"/>
        <v/>
      </c>
      <c r="I374" s="136" t="str">
        <f t="shared" ca="1" si="1528"/>
        <v/>
      </c>
      <c r="L374" t="str">
        <f t="array" aca="1" ref="L374" ca="1">IFERROR(INDEX(Lane1_BlanksRange,SMALL((IF(LEN(Lane1_BlanksRange),ROW(INDIRECT("1:"&amp;ROWS(Lane1_BlanksRange))))),ROW(D373)),1),"")</f>
        <v/>
      </c>
    </row>
    <row r="375" spans="1:12">
      <c r="A375" s="136">
        <f t="shared" si="1522"/>
        <v>374</v>
      </c>
      <c r="B375" s="136" t="str">
        <f t="shared" ca="1" si="1520"/>
        <v>374:Hemel</v>
      </c>
      <c r="C375" s="136" t="str">
        <f t="shared" ca="1" si="1521"/>
        <v/>
      </c>
      <c r="D375" s="136" t="str">
        <f t="shared" ca="1" si="1523"/>
        <v/>
      </c>
      <c r="E375" s="156" t="str">
        <f t="shared" ca="1" si="1524"/>
        <v/>
      </c>
      <c r="F375" s="157" t="str">
        <f t="shared" ca="1" si="1525"/>
        <v/>
      </c>
      <c r="G375" s="158" t="str">
        <f t="shared" ca="1" si="1526"/>
        <v/>
      </c>
      <c r="H375" s="158" t="str">
        <f t="shared" ca="1" si="1527"/>
        <v/>
      </c>
      <c r="I375" s="136" t="str">
        <f t="shared" ca="1" si="1528"/>
        <v/>
      </c>
      <c r="L375" t="str">
        <f t="array" aca="1" ref="L375" ca="1">IFERROR(INDEX(Lane1_BlanksRange,SMALL((IF(LEN(Lane1_BlanksRange),ROW(INDIRECT("1:"&amp;ROWS(Lane1_BlanksRange))))),ROW(D374)),1),"")</f>
        <v/>
      </c>
    </row>
    <row r="376" spans="1:12">
      <c r="A376" s="136">
        <f t="shared" si="1522"/>
        <v>375</v>
      </c>
      <c r="B376" s="136" t="str">
        <f t="shared" ca="1" si="1520"/>
        <v>375:Hemel</v>
      </c>
      <c r="C376" s="136" t="str">
        <f t="shared" ca="1" si="1521"/>
        <v/>
      </c>
      <c r="D376" s="136" t="str">
        <f t="shared" ca="1" si="1523"/>
        <v/>
      </c>
      <c r="E376" s="156" t="str">
        <f t="shared" ca="1" si="1524"/>
        <v/>
      </c>
      <c r="F376" s="157" t="str">
        <f t="shared" ca="1" si="1525"/>
        <v/>
      </c>
      <c r="G376" s="158" t="str">
        <f t="shared" ca="1" si="1526"/>
        <v/>
      </c>
      <c r="H376" s="158" t="str">
        <f t="shared" ca="1" si="1527"/>
        <v/>
      </c>
      <c r="I376" s="136" t="str">
        <f t="shared" ca="1" si="1528"/>
        <v/>
      </c>
      <c r="L376" t="str">
        <f t="array" aca="1" ref="L376" ca="1">IFERROR(INDEX(Lane1_BlanksRange,SMALL((IF(LEN(Lane1_BlanksRange),ROW(INDIRECT("1:"&amp;ROWS(Lane1_BlanksRange))))),ROW(D375)),1),"")</f>
        <v/>
      </c>
    </row>
    <row r="377" spans="1:12">
      <c r="A377" s="136">
        <f t="shared" si="1522"/>
        <v>376</v>
      </c>
      <c r="B377" s="136" t="str">
        <f t="shared" ca="1" si="1520"/>
        <v>376:Hemel</v>
      </c>
      <c r="C377" s="136" t="str">
        <f t="shared" ca="1" si="1521"/>
        <v/>
      </c>
      <c r="D377" s="136" t="str">
        <f t="shared" ca="1" si="1523"/>
        <v/>
      </c>
      <c r="E377" s="156" t="str">
        <f t="shared" ca="1" si="1524"/>
        <v/>
      </c>
      <c r="F377" s="157" t="str">
        <f t="shared" ca="1" si="1525"/>
        <v/>
      </c>
      <c r="G377" s="158" t="str">
        <f t="shared" ca="1" si="1526"/>
        <v/>
      </c>
      <c r="H377" s="158" t="str">
        <f t="shared" ca="1" si="1527"/>
        <v/>
      </c>
      <c r="I377" s="136" t="str">
        <f t="shared" ca="1" si="1528"/>
        <v/>
      </c>
      <c r="L377" t="str">
        <f t="array" aca="1" ref="L377" ca="1">IFERROR(INDEX(Lane1_BlanksRange,SMALL((IF(LEN(Lane1_BlanksRange),ROW(INDIRECT("1:"&amp;ROWS(Lane1_BlanksRange))))),ROW(D376)),1),"")</f>
        <v/>
      </c>
    </row>
    <row r="378" spans="1:12">
      <c r="A378" s="136">
        <f t="shared" si="1522"/>
        <v>377</v>
      </c>
      <c r="B378" s="136" t="str">
        <f t="shared" ca="1" si="1520"/>
        <v>377:Hemel</v>
      </c>
      <c r="C378" s="136" t="str">
        <f t="shared" ca="1" si="1521"/>
        <v/>
      </c>
      <c r="D378" s="136" t="str">
        <f t="shared" ca="1" si="1523"/>
        <v/>
      </c>
      <c r="E378" s="156" t="str">
        <f t="shared" ca="1" si="1524"/>
        <v/>
      </c>
      <c r="F378" s="157" t="str">
        <f t="shared" ca="1" si="1525"/>
        <v/>
      </c>
      <c r="G378" s="158" t="str">
        <f t="shared" ca="1" si="1526"/>
        <v/>
      </c>
      <c r="H378" s="158" t="str">
        <f t="shared" ca="1" si="1527"/>
        <v/>
      </c>
      <c r="I378" s="136" t="str">
        <f t="shared" ca="1" si="1528"/>
        <v/>
      </c>
      <c r="L378" t="str">
        <f t="array" aca="1" ref="L378" ca="1">IFERROR(INDEX(Lane1_BlanksRange,SMALL((IF(LEN(Lane1_BlanksRange),ROW(INDIRECT("1:"&amp;ROWS(Lane1_BlanksRange))))),ROW(D377)),1),"")</f>
        <v/>
      </c>
    </row>
    <row r="379" spans="1:12">
      <c r="A379" s="136">
        <f t="shared" si="1522"/>
        <v>378</v>
      </c>
      <c r="B379" s="136" t="str">
        <f t="shared" ca="1" si="1520"/>
        <v>378:Hemel</v>
      </c>
      <c r="C379" s="136" t="str">
        <f t="shared" ca="1" si="1521"/>
        <v/>
      </c>
      <c r="D379" s="136" t="str">
        <f t="shared" ca="1" si="1523"/>
        <v/>
      </c>
      <c r="E379" s="156" t="str">
        <f t="shared" ca="1" si="1524"/>
        <v/>
      </c>
      <c r="F379" s="157" t="str">
        <f t="shared" ca="1" si="1525"/>
        <v/>
      </c>
      <c r="G379" s="158" t="str">
        <f t="shared" ca="1" si="1526"/>
        <v/>
      </c>
      <c r="H379" s="158" t="str">
        <f t="shared" ca="1" si="1527"/>
        <v/>
      </c>
      <c r="I379" s="136" t="str">
        <f t="shared" ca="1" si="1528"/>
        <v/>
      </c>
      <c r="L379" t="str">
        <f t="array" aca="1" ref="L379" ca="1">IFERROR(INDEX(Lane1_BlanksRange,SMALL((IF(LEN(Lane1_BlanksRange),ROW(INDIRECT("1:"&amp;ROWS(Lane1_BlanksRange))))),ROW(D378)),1),"")</f>
        <v/>
      </c>
    </row>
    <row r="380" spans="1:12">
      <c r="A380" s="136">
        <f t="shared" si="1522"/>
        <v>379</v>
      </c>
      <c r="B380" s="136" t="str">
        <f t="shared" ca="1" si="1520"/>
        <v>379:Hemel</v>
      </c>
      <c r="C380" s="136" t="str">
        <f t="shared" ca="1" si="1521"/>
        <v/>
      </c>
      <c r="D380" s="136" t="str">
        <f t="shared" ca="1" si="1523"/>
        <v/>
      </c>
      <c r="E380" s="156" t="str">
        <f t="shared" ca="1" si="1524"/>
        <v/>
      </c>
      <c r="F380" s="157" t="str">
        <f t="shared" ca="1" si="1525"/>
        <v/>
      </c>
      <c r="G380" s="158" t="str">
        <f t="shared" ca="1" si="1526"/>
        <v/>
      </c>
      <c r="H380" s="158" t="str">
        <f t="shared" ca="1" si="1527"/>
        <v/>
      </c>
      <c r="I380" s="136" t="str">
        <f t="shared" ca="1" si="1528"/>
        <v/>
      </c>
      <c r="L380" t="str">
        <f t="array" aca="1" ref="L380" ca="1">IFERROR(INDEX(Lane1_BlanksRange,SMALL((IF(LEN(Lane1_BlanksRange),ROW(INDIRECT("1:"&amp;ROWS(Lane1_BlanksRange))))),ROW(D379)),1),"")</f>
        <v/>
      </c>
    </row>
    <row r="381" spans="1:12">
      <c r="A381" s="136">
        <f t="shared" si="1522"/>
        <v>380</v>
      </c>
      <c r="B381" s="136" t="str">
        <f t="shared" ca="1" si="1520"/>
        <v>380:Hemel</v>
      </c>
      <c r="C381" s="136" t="str">
        <f t="shared" ca="1" si="1521"/>
        <v/>
      </c>
      <c r="D381" s="136" t="str">
        <f t="shared" ca="1" si="1523"/>
        <v/>
      </c>
      <c r="E381" s="156" t="str">
        <f t="shared" ca="1" si="1524"/>
        <v/>
      </c>
      <c r="F381" s="157" t="str">
        <f t="shared" ca="1" si="1525"/>
        <v/>
      </c>
      <c r="G381" s="158" t="str">
        <f t="shared" ca="1" si="1526"/>
        <v/>
      </c>
      <c r="H381" s="158" t="str">
        <f t="shared" ca="1" si="1527"/>
        <v/>
      </c>
      <c r="I381" s="136" t="str">
        <f t="shared" ca="1" si="1528"/>
        <v/>
      </c>
      <c r="L381" t="str">
        <f t="array" aca="1" ref="L381" ca="1">IFERROR(INDEX(Lane1_BlanksRange,SMALL((IF(LEN(Lane1_BlanksRange),ROW(INDIRECT("1:"&amp;ROWS(Lane1_BlanksRange))))),ROW(D380)),1),"")</f>
        <v/>
      </c>
    </row>
    <row r="382" spans="1:12">
      <c r="A382" s="136">
        <f t="shared" si="1522"/>
        <v>381</v>
      </c>
      <c r="B382" s="136" t="str">
        <f t="shared" ca="1" si="1520"/>
        <v>381:Hemel</v>
      </c>
      <c r="C382" s="136" t="str">
        <f t="shared" ca="1" si="1521"/>
        <v/>
      </c>
      <c r="D382" s="136" t="str">
        <f t="shared" ca="1" si="1523"/>
        <v/>
      </c>
      <c r="E382" s="156" t="str">
        <f t="shared" ca="1" si="1524"/>
        <v/>
      </c>
      <c r="F382" s="157" t="str">
        <f t="shared" ca="1" si="1525"/>
        <v/>
      </c>
      <c r="G382" s="158" t="str">
        <f t="shared" ca="1" si="1526"/>
        <v/>
      </c>
      <c r="H382" s="158" t="str">
        <f t="shared" ca="1" si="1527"/>
        <v/>
      </c>
      <c r="I382" s="136" t="str">
        <f t="shared" ca="1" si="1528"/>
        <v/>
      </c>
      <c r="L382" t="str">
        <f t="array" aca="1" ref="L382" ca="1">IFERROR(INDEX(Lane1_BlanksRange,SMALL((IF(LEN(Lane1_BlanksRange),ROW(INDIRECT("1:"&amp;ROWS(Lane1_BlanksRange))))),ROW(D381)),1),"")</f>
        <v/>
      </c>
    </row>
    <row r="383" spans="1:12">
      <c r="A383" s="136">
        <f t="shared" si="1522"/>
        <v>382</v>
      </c>
      <c r="B383" s="136" t="str">
        <f t="shared" ca="1" si="1520"/>
        <v>382:Hemel</v>
      </c>
      <c r="C383" s="136" t="str">
        <f t="shared" ca="1" si="1521"/>
        <v/>
      </c>
      <c r="D383" s="136" t="str">
        <f t="shared" ca="1" si="1523"/>
        <v/>
      </c>
      <c r="E383" s="156" t="str">
        <f t="shared" ca="1" si="1524"/>
        <v/>
      </c>
      <c r="F383" s="157" t="str">
        <f t="shared" ca="1" si="1525"/>
        <v/>
      </c>
      <c r="G383" s="158" t="str">
        <f t="shared" ca="1" si="1526"/>
        <v/>
      </c>
      <c r="H383" s="158" t="str">
        <f t="shared" ca="1" si="1527"/>
        <v/>
      </c>
      <c r="I383" s="136" t="str">
        <f t="shared" ca="1" si="1528"/>
        <v/>
      </c>
      <c r="L383" t="str">
        <f t="array" aca="1" ref="L383" ca="1">IFERROR(INDEX(Lane1_BlanksRange,SMALL((IF(LEN(Lane1_BlanksRange),ROW(INDIRECT("1:"&amp;ROWS(Lane1_BlanksRange))))),ROW(D382)),1),"")</f>
        <v/>
      </c>
    </row>
    <row r="384" spans="1:12">
      <c r="A384" s="136">
        <f t="shared" si="1522"/>
        <v>383</v>
      </c>
      <c r="B384" s="136" t="str">
        <f t="shared" ca="1" si="1520"/>
        <v>383:Hemel</v>
      </c>
      <c r="C384" s="136" t="str">
        <f t="shared" ca="1" si="1521"/>
        <v/>
      </c>
      <c r="D384" s="136" t="str">
        <f t="shared" ca="1" si="1523"/>
        <v/>
      </c>
      <c r="E384" s="156" t="str">
        <f t="shared" ca="1" si="1524"/>
        <v/>
      </c>
      <c r="F384" s="157" t="str">
        <f t="shared" ca="1" si="1525"/>
        <v/>
      </c>
      <c r="G384" s="158" t="str">
        <f t="shared" ca="1" si="1526"/>
        <v/>
      </c>
      <c r="H384" s="158" t="str">
        <f t="shared" ca="1" si="1527"/>
        <v/>
      </c>
      <c r="I384" s="136" t="str">
        <f t="shared" ca="1" si="1528"/>
        <v/>
      </c>
      <c r="L384" t="str">
        <f t="array" aca="1" ref="L384" ca="1">IFERROR(INDEX(Lane1_BlanksRange,SMALL((IF(LEN(Lane1_BlanksRange),ROW(INDIRECT("1:"&amp;ROWS(Lane1_BlanksRange))))),ROW(D383)),1),"")</f>
        <v/>
      </c>
    </row>
    <row r="385" spans="1:12">
      <c r="A385" s="136">
        <f t="shared" si="1522"/>
        <v>384</v>
      </c>
      <c r="B385" s="136" t="str">
        <f t="shared" ca="1" si="1520"/>
        <v>384:Hemel</v>
      </c>
      <c r="C385" s="136" t="str">
        <f t="shared" ca="1" si="1521"/>
        <v/>
      </c>
      <c r="D385" s="136" t="str">
        <f t="shared" ca="1" si="1523"/>
        <v/>
      </c>
      <c r="E385" s="156" t="str">
        <f t="shared" ca="1" si="1524"/>
        <v/>
      </c>
      <c r="F385" s="157" t="str">
        <f t="shared" ca="1" si="1525"/>
        <v/>
      </c>
      <c r="G385" s="158" t="str">
        <f t="shared" ca="1" si="1526"/>
        <v/>
      </c>
      <c r="H385" s="158" t="str">
        <f t="shared" ca="1" si="1527"/>
        <v/>
      </c>
      <c r="I385" s="136" t="str">
        <f t="shared" ca="1" si="1528"/>
        <v/>
      </c>
      <c r="L385" t="str">
        <f t="array" aca="1" ref="L385" ca="1">IFERROR(INDEX(Lane1_BlanksRange,SMALL((IF(LEN(Lane1_BlanksRange),ROW(INDIRECT("1:"&amp;ROWS(Lane1_BlanksRange))))),ROW(D384)),1),"")</f>
        <v/>
      </c>
    </row>
    <row r="386" spans="1:12">
      <c r="A386" s="136">
        <f t="shared" si="1522"/>
        <v>385</v>
      </c>
      <c r="B386" s="136" t="str">
        <f t="shared" ref="B386:B401" ca="1" si="1529">TEXT(A386,"#0") &amp; ":" &amp; CELL("contents",Lane1_Club)</f>
        <v>385:Hemel</v>
      </c>
      <c r="C386" s="136" t="str">
        <f t="shared" ref="C386:C401" ca="1" si="1530">IF(HSL_Format="Peanuts",  IF(IFERROR(VLOOKUP($B386,HSLClubSwimmers,5,0),"") &gt; 12, "",TRIM(IFERROR(VLOOKUP($B386,HSLClubSwimmers,2,0),""))),TRIM(IFERROR(VLOOKUP($B386,HSLClubSwimmers,2,0),"")))</f>
        <v/>
      </c>
      <c r="D386" s="136" t="str">
        <f t="shared" ca="1" si="1523"/>
        <v/>
      </c>
      <c r="E386" s="156" t="str">
        <f t="shared" ca="1" si="1524"/>
        <v/>
      </c>
      <c r="F386" s="157" t="str">
        <f t="shared" ca="1" si="1525"/>
        <v/>
      </c>
      <c r="G386" s="158" t="str">
        <f t="shared" ca="1" si="1526"/>
        <v/>
      </c>
      <c r="H386" s="158" t="str">
        <f t="shared" ca="1" si="1527"/>
        <v/>
      </c>
      <c r="I386" s="136" t="str">
        <f t="shared" ca="1" si="1528"/>
        <v/>
      </c>
      <c r="L386" t="str">
        <f t="array" aca="1" ref="L386" ca="1">IFERROR(INDEX(Lane1_BlanksRange,SMALL((IF(LEN(Lane1_BlanksRange),ROW(INDIRECT("1:"&amp;ROWS(Lane1_BlanksRange))))),ROW(D385)),1),"")</f>
        <v/>
      </c>
    </row>
    <row r="387" spans="1:12">
      <c r="A387" s="136">
        <f t="shared" ref="A387:A401" si="1531">A386+1</f>
        <v>386</v>
      </c>
      <c r="B387" s="136" t="str">
        <f t="shared" ca="1" si="1529"/>
        <v>386:Hemel</v>
      </c>
      <c r="C387" s="136" t="str">
        <f t="shared" ca="1" si="1530"/>
        <v/>
      </c>
      <c r="D387" s="136" t="str">
        <f t="shared" ref="D387:D401" ca="1" si="1532">IF(C387 = "", "", TRIM(IFERROR(TRIM(C387) &amp;":"&amp;TEXT(A387,"#0"),"")))</f>
        <v/>
      </c>
      <c r="E387" s="156" t="str">
        <f t="shared" ca="1" si="1524"/>
        <v/>
      </c>
      <c r="F387" s="157" t="str">
        <f t="shared" ca="1" si="1525"/>
        <v/>
      </c>
      <c r="G387" s="158" t="str">
        <f t="shared" ca="1" si="1526"/>
        <v/>
      </c>
      <c r="H387" s="158" t="str">
        <f t="shared" ca="1" si="1527"/>
        <v/>
      </c>
      <c r="I387" s="136" t="str">
        <f t="shared" ca="1" si="1528"/>
        <v/>
      </c>
      <c r="L387" t="str">
        <f t="array" aca="1" ref="L387" ca="1">IFERROR(INDEX(Lane1_BlanksRange,SMALL((IF(LEN(Lane1_BlanksRange),ROW(INDIRECT("1:"&amp;ROWS(Lane1_BlanksRange))))),ROW(D386)),1),"")</f>
        <v/>
      </c>
    </row>
    <row r="388" spans="1:12">
      <c r="A388" s="136">
        <f t="shared" si="1531"/>
        <v>387</v>
      </c>
      <c r="B388" s="136" t="str">
        <f t="shared" ca="1" si="1529"/>
        <v>387:Hemel</v>
      </c>
      <c r="C388" s="136" t="str">
        <f t="shared" ca="1" si="1530"/>
        <v/>
      </c>
      <c r="D388" s="136" t="str">
        <f t="shared" ca="1" si="1532"/>
        <v/>
      </c>
      <c r="E388" s="156" t="str">
        <f t="shared" ca="1" si="1524"/>
        <v/>
      </c>
      <c r="F388" s="157" t="str">
        <f t="shared" ca="1" si="1525"/>
        <v/>
      </c>
      <c r="G388" s="158" t="str">
        <f t="shared" ca="1" si="1526"/>
        <v/>
      </c>
      <c r="H388" s="158" t="str">
        <f t="shared" ca="1" si="1527"/>
        <v/>
      </c>
      <c r="I388" s="136" t="str">
        <f t="shared" ca="1" si="1528"/>
        <v/>
      </c>
      <c r="L388" t="str">
        <f t="array" aca="1" ref="L388" ca="1">IFERROR(INDEX(Lane1_BlanksRange,SMALL((IF(LEN(Lane1_BlanksRange),ROW(INDIRECT("1:"&amp;ROWS(Lane1_BlanksRange))))),ROW(D387)),1),"")</f>
        <v/>
      </c>
    </row>
    <row r="389" spans="1:12">
      <c r="A389" s="136">
        <f t="shared" si="1531"/>
        <v>388</v>
      </c>
      <c r="B389" s="136" t="str">
        <f t="shared" ca="1" si="1529"/>
        <v>388:Hemel</v>
      </c>
      <c r="C389" s="136" t="str">
        <f t="shared" ca="1" si="1530"/>
        <v/>
      </c>
      <c r="D389" s="136" t="str">
        <f t="shared" ca="1" si="1532"/>
        <v/>
      </c>
      <c r="E389" s="156" t="str">
        <f t="shared" ca="1" si="1524"/>
        <v/>
      </c>
      <c r="F389" s="157" t="str">
        <f t="shared" ca="1" si="1525"/>
        <v/>
      </c>
      <c r="G389" s="158" t="str">
        <f t="shared" ca="1" si="1526"/>
        <v/>
      </c>
      <c r="H389" s="158" t="str">
        <f t="shared" ca="1" si="1527"/>
        <v/>
      </c>
      <c r="I389" s="136" t="str">
        <f t="shared" ca="1" si="1528"/>
        <v/>
      </c>
      <c r="L389" t="str">
        <f t="array" aca="1" ref="L389" ca="1">IFERROR(INDEX(Lane1_BlanksRange,SMALL((IF(LEN(Lane1_BlanksRange),ROW(INDIRECT("1:"&amp;ROWS(Lane1_BlanksRange))))),ROW(D388)),1),"")</f>
        <v/>
      </c>
    </row>
    <row r="390" spans="1:12">
      <c r="A390" s="136">
        <f t="shared" si="1531"/>
        <v>389</v>
      </c>
      <c r="B390" s="136" t="str">
        <f t="shared" ca="1" si="1529"/>
        <v>389:Hemel</v>
      </c>
      <c r="C390" s="136" t="str">
        <f t="shared" ca="1" si="1530"/>
        <v/>
      </c>
      <c r="D390" s="136" t="str">
        <f t="shared" ca="1" si="1532"/>
        <v/>
      </c>
      <c r="E390" s="156" t="str">
        <f t="shared" ca="1" si="1524"/>
        <v/>
      </c>
      <c r="F390" s="157" t="str">
        <f t="shared" ca="1" si="1525"/>
        <v/>
      </c>
      <c r="G390" s="158" t="str">
        <f t="shared" ca="1" si="1526"/>
        <v/>
      </c>
      <c r="H390" s="158" t="str">
        <f t="shared" ca="1" si="1527"/>
        <v/>
      </c>
      <c r="I390" s="136" t="str">
        <f t="shared" ca="1" si="1528"/>
        <v/>
      </c>
      <c r="L390" t="str">
        <f t="array" aca="1" ref="L390" ca="1">IFERROR(INDEX(Lane1_BlanksRange,SMALL((IF(LEN(Lane1_BlanksRange),ROW(INDIRECT("1:"&amp;ROWS(Lane1_BlanksRange))))),ROW(D389)),1),"")</f>
        <v/>
      </c>
    </row>
    <row r="391" spans="1:12">
      <c r="A391" s="136">
        <f t="shared" si="1531"/>
        <v>390</v>
      </c>
      <c r="B391" s="136" t="str">
        <f t="shared" ca="1" si="1529"/>
        <v>390:Hemel</v>
      </c>
      <c r="C391" s="136" t="str">
        <f t="shared" ca="1" si="1530"/>
        <v/>
      </c>
      <c r="D391" s="136" t="str">
        <f t="shared" ca="1" si="1532"/>
        <v/>
      </c>
      <c r="E391" s="156" t="str">
        <f t="shared" ca="1" si="1524"/>
        <v/>
      </c>
      <c r="F391" s="157" t="str">
        <f t="shared" ca="1" si="1525"/>
        <v/>
      </c>
      <c r="G391" s="158" t="str">
        <f t="shared" ca="1" si="1526"/>
        <v/>
      </c>
      <c r="H391" s="158" t="str">
        <f t="shared" ca="1" si="1527"/>
        <v/>
      </c>
      <c r="I391" s="136" t="str">
        <f t="shared" ca="1" si="1528"/>
        <v/>
      </c>
      <c r="L391" t="str">
        <f t="array" aca="1" ref="L391" ca="1">IFERROR(INDEX(Lane1_BlanksRange,SMALL((IF(LEN(Lane1_BlanksRange),ROW(INDIRECT("1:"&amp;ROWS(Lane1_BlanksRange))))),ROW(D390)),1),"")</f>
        <v/>
      </c>
    </row>
    <row r="392" spans="1:12">
      <c r="A392" s="136">
        <f t="shared" si="1531"/>
        <v>391</v>
      </c>
      <c r="B392" s="136" t="str">
        <f t="shared" ca="1" si="1529"/>
        <v>391:Hemel</v>
      </c>
      <c r="C392" s="136" t="str">
        <f t="shared" ca="1" si="1530"/>
        <v/>
      </c>
      <c r="D392" s="136" t="str">
        <f t="shared" ca="1" si="1532"/>
        <v/>
      </c>
      <c r="E392" s="156" t="str">
        <f t="shared" ca="1" si="1524"/>
        <v/>
      </c>
      <c r="F392" s="157" t="str">
        <f t="shared" ca="1" si="1525"/>
        <v/>
      </c>
      <c r="G392" s="158" t="str">
        <f t="shared" ca="1" si="1526"/>
        <v/>
      </c>
      <c r="H392" s="158" t="str">
        <f t="shared" ca="1" si="1527"/>
        <v/>
      </c>
      <c r="I392" s="136" t="str">
        <f t="shared" ca="1" si="1528"/>
        <v/>
      </c>
      <c r="L392" t="str">
        <f t="array" aca="1" ref="L392" ca="1">IFERROR(INDEX(Lane1_BlanksRange,SMALL((IF(LEN(Lane1_BlanksRange),ROW(INDIRECT("1:"&amp;ROWS(Lane1_BlanksRange))))),ROW(D391)),1),"")</f>
        <v/>
      </c>
    </row>
    <row r="393" spans="1:12">
      <c r="A393" s="136">
        <f t="shared" si="1531"/>
        <v>392</v>
      </c>
      <c r="B393" s="136" t="str">
        <f t="shared" ca="1" si="1529"/>
        <v>392:Hemel</v>
      </c>
      <c r="C393" s="136" t="str">
        <f t="shared" ca="1" si="1530"/>
        <v/>
      </c>
      <c r="D393" s="136" t="str">
        <f t="shared" ca="1" si="1532"/>
        <v/>
      </c>
      <c r="E393" s="156" t="str">
        <f t="shared" ca="1" si="1524"/>
        <v/>
      </c>
      <c r="F393" s="157" t="str">
        <f t="shared" ca="1" si="1525"/>
        <v/>
      </c>
      <c r="G393" s="158" t="str">
        <f t="shared" ca="1" si="1526"/>
        <v/>
      </c>
      <c r="H393" s="158" t="str">
        <f t="shared" ca="1" si="1527"/>
        <v/>
      </c>
      <c r="I393" s="136" t="str">
        <f t="shared" ca="1" si="1528"/>
        <v/>
      </c>
      <c r="L393" t="str">
        <f t="array" aca="1" ref="L393" ca="1">IFERROR(INDEX(Lane1_BlanksRange,SMALL((IF(LEN(Lane1_BlanksRange),ROW(INDIRECT("1:"&amp;ROWS(Lane1_BlanksRange))))),ROW(D392)),1),"")</f>
        <v/>
      </c>
    </row>
    <row r="394" spans="1:12">
      <c r="A394" s="136">
        <f t="shared" si="1531"/>
        <v>393</v>
      </c>
      <c r="B394" s="136" t="str">
        <f t="shared" ca="1" si="1529"/>
        <v>393:Hemel</v>
      </c>
      <c r="C394" s="136" t="str">
        <f t="shared" ca="1" si="1530"/>
        <v/>
      </c>
      <c r="D394" s="136" t="str">
        <f t="shared" ca="1" si="1532"/>
        <v/>
      </c>
      <c r="E394" s="156" t="str">
        <f t="shared" ca="1" si="1524"/>
        <v/>
      </c>
      <c r="F394" s="157" t="str">
        <f t="shared" ca="1" si="1525"/>
        <v/>
      </c>
      <c r="G394" s="158" t="str">
        <f t="shared" ca="1" si="1526"/>
        <v/>
      </c>
      <c r="H394" s="158" t="str">
        <f t="shared" ca="1" si="1527"/>
        <v/>
      </c>
      <c r="I394" s="136" t="str">
        <f t="shared" ca="1" si="1528"/>
        <v/>
      </c>
      <c r="L394" t="str">
        <f t="array" aca="1" ref="L394" ca="1">IFERROR(INDEX(Lane1_BlanksRange,SMALL((IF(LEN(Lane1_BlanksRange),ROW(INDIRECT("1:"&amp;ROWS(Lane1_BlanksRange))))),ROW(D393)),1),"")</f>
        <v/>
      </c>
    </row>
    <row r="395" spans="1:12">
      <c r="A395" s="136">
        <f t="shared" si="1531"/>
        <v>394</v>
      </c>
      <c r="B395" s="136" t="str">
        <f t="shared" ca="1" si="1529"/>
        <v>394:Hemel</v>
      </c>
      <c r="C395" s="136" t="str">
        <f t="shared" ca="1" si="1530"/>
        <v/>
      </c>
      <c r="D395" s="136" t="str">
        <f t="shared" ca="1" si="1532"/>
        <v/>
      </c>
      <c r="E395" s="156" t="str">
        <f t="shared" ca="1" si="1524"/>
        <v/>
      </c>
      <c r="F395" s="157" t="str">
        <f t="shared" ca="1" si="1525"/>
        <v/>
      </c>
      <c r="G395" s="158" t="str">
        <f t="shared" ca="1" si="1526"/>
        <v/>
      </c>
      <c r="H395" s="158" t="str">
        <f t="shared" ca="1" si="1527"/>
        <v/>
      </c>
      <c r="I395" s="136" t="str">
        <f t="shared" ca="1" si="1528"/>
        <v/>
      </c>
      <c r="L395" t="str">
        <f t="array" aca="1" ref="L395" ca="1">IFERROR(INDEX(Lane1_BlanksRange,SMALL((IF(LEN(Lane1_BlanksRange),ROW(INDIRECT("1:"&amp;ROWS(Lane1_BlanksRange))))),ROW(D394)),1),"")</f>
        <v/>
      </c>
    </row>
    <row r="396" spans="1:12">
      <c r="A396" s="136">
        <f t="shared" si="1531"/>
        <v>395</v>
      </c>
      <c r="B396" s="136" t="str">
        <f t="shared" ca="1" si="1529"/>
        <v>395:Hemel</v>
      </c>
      <c r="C396" s="136" t="str">
        <f t="shared" ca="1" si="1530"/>
        <v/>
      </c>
      <c r="D396" s="136" t="str">
        <f t="shared" ca="1" si="1532"/>
        <v/>
      </c>
      <c r="E396" s="156" t="str">
        <f t="shared" ca="1" si="1524"/>
        <v/>
      </c>
      <c r="F396" s="157" t="str">
        <f t="shared" ca="1" si="1525"/>
        <v/>
      </c>
      <c r="G396" s="158" t="str">
        <f t="shared" ca="1" si="1526"/>
        <v/>
      </c>
      <c r="H396" s="158" t="str">
        <f t="shared" ca="1" si="1527"/>
        <v/>
      </c>
      <c r="I396" s="136" t="str">
        <f t="shared" ca="1" si="1528"/>
        <v/>
      </c>
      <c r="L396" t="str">
        <f t="array" aca="1" ref="L396" ca="1">IFERROR(INDEX(Lane1_BlanksRange,SMALL((IF(LEN(Lane1_BlanksRange),ROW(INDIRECT("1:"&amp;ROWS(Lane1_BlanksRange))))),ROW(D395)),1),"")</f>
        <v/>
      </c>
    </row>
    <row r="397" spans="1:12">
      <c r="A397" s="136">
        <f t="shared" si="1531"/>
        <v>396</v>
      </c>
      <c r="B397" s="136" t="str">
        <f t="shared" ca="1" si="1529"/>
        <v>396:Hemel</v>
      </c>
      <c r="C397" s="136" t="str">
        <f t="shared" ca="1" si="1530"/>
        <v/>
      </c>
      <c r="D397" s="136" t="str">
        <f t="shared" ca="1" si="1532"/>
        <v/>
      </c>
      <c r="E397" s="156" t="str">
        <f t="shared" ca="1" si="1524"/>
        <v/>
      </c>
      <c r="F397" s="157" t="str">
        <f t="shared" ca="1" si="1525"/>
        <v/>
      </c>
      <c r="G397" s="158" t="str">
        <f t="shared" ca="1" si="1526"/>
        <v/>
      </c>
      <c r="H397" s="158" t="str">
        <f t="shared" ca="1" si="1527"/>
        <v/>
      </c>
      <c r="I397" s="136" t="str">
        <f t="shared" ca="1" si="1528"/>
        <v/>
      </c>
      <c r="L397" t="str">
        <f t="array" aca="1" ref="L397" ca="1">IFERROR(INDEX(Lane1_BlanksRange,SMALL((IF(LEN(Lane1_BlanksRange),ROW(INDIRECT("1:"&amp;ROWS(Lane1_BlanksRange))))),ROW(D396)),1),"")</f>
        <v/>
      </c>
    </row>
    <row r="398" spans="1:12">
      <c r="A398" s="136">
        <f t="shared" si="1531"/>
        <v>397</v>
      </c>
      <c r="B398" s="136" t="str">
        <f t="shared" ca="1" si="1529"/>
        <v>397:Hemel</v>
      </c>
      <c r="C398" s="136" t="str">
        <f t="shared" ca="1" si="1530"/>
        <v/>
      </c>
      <c r="D398" s="136" t="str">
        <f t="shared" ca="1" si="1532"/>
        <v/>
      </c>
      <c r="E398" s="156" t="str">
        <f t="shared" ca="1" si="1524"/>
        <v/>
      </c>
      <c r="F398" s="157" t="str">
        <f t="shared" ca="1" si="1525"/>
        <v/>
      </c>
      <c r="G398" s="158" t="str">
        <f t="shared" ca="1" si="1526"/>
        <v/>
      </c>
      <c r="H398" s="158" t="str">
        <f t="shared" ca="1" si="1527"/>
        <v/>
      </c>
      <c r="I398" s="136" t="str">
        <f t="shared" ca="1" si="1528"/>
        <v/>
      </c>
      <c r="L398" t="str">
        <f t="array" aca="1" ref="L398" ca="1">IFERROR(INDEX(Lane1_BlanksRange,SMALL((IF(LEN(Lane1_BlanksRange),ROW(INDIRECT("1:"&amp;ROWS(Lane1_BlanksRange))))),ROW(D397)),1),"")</f>
        <v/>
      </c>
    </row>
    <row r="399" spans="1:12">
      <c r="A399" s="136">
        <f t="shared" si="1531"/>
        <v>398</v>
      </c>
      <c r="B399" s="136" t="str">
        <f t="shared" ca="1" si="1529"/>
        <v>398:Hemel</v>
      </c>
      <c r="C399" s="136" t="str">
        <f t="shared" ca="1" si="1530"/>
        <v/>
      </c>
      <c r="D399" s="136" t="str">
        <f t="shared" ca="1" si="1532"/>
        <v/>
      </c>
      <c r="E399" s="156" t="str">
        <f t="shared" ca="1" si="1524"/>
        <v/>
      </c>
      <c r="F399" s="157" t="str">
        <f t="shared" ca="1" si="1525"/>
        <v/>
      </c>
      <c r="G399" s="158" t="str">
        <f t="shared" ca="1" si="1526"/>
        <v/>
      </c>
      <c r="H399" s="158" t="str">
        <f t="shared" ca="1" si="1527"/>
        <v/>
      </c>
      <c r="I399" s="136" t="str">
        <f t="shared" ca="1" si="1528"/>
        <v/>
      </c>
      <c r="L399" t="str">
        <f t="array" aca="1" ref="L399" ca="1">IFERROR(INDEX(Lane1_BlanksRange,SMALL((IF(LEN(Lane1_BlanksRange),ROW(INDIRECT("1:"&amp;ROWS(Lane1_BlanksRange))))),ROW(D398)),1),"")</f>
        <v/>
      </c>
    </row>
    <row r="400" spans="1:12">
      <c r="A400" s="136">
        <f t="shared" si="1531"/>
        <v>399</v>
      </c>
      <c r="B400" s="136" t="str">
        <f t="shared" ca="1" si="1529"/>
        <v>399:Hemel</v>
      </c>
      <c r="C400" s="136" t="str">
        <f t="shared" ca="1" si="1530"/>
        <v/>
      </c>
      <c r="D400" s="136" t="str">
        <f t="shared" ca="1" si="1532"/>
        <v/>
      </c>
      <c r="E400" s="156" t="str">
        <f t="shared" ca="1" si="1524"/>
        <v/>
      </c>
      <c r="F400" s="157" t="str">
        <f t="shared" ca="1" si="1525"/>
        <v/>
      </c>
      <c r="G400" s="158" t="str">
        <f t="shared" ca="1" si="1526"/>
        <v/>
      </c>
      <c r="H400" s="158" t="str">
        <f t="shared" ca="1" si="1527"/>
        <v/>
      </c>
      <c r="I400" s="136" t="str">
        <f t="shared" ca="1" si="1528"/>
        <v/>
      </c>
      <c r="L400" t="str">
        <f t="array" aca="1" ref="L400" ca="1">IFERROR(INDEX(Lane1_BlanksRange,SMALL((IF(LEN(Lane1_BlanksRange),ROW(INDIRECT("1:"&amp;ROWS(Lane1_BlanksRange))))),ROW(D399)),1),"")</f>
        <v/>
      </c>
    </row>
    <row r="401" spans="1:12">
      <c r="A401" s="136">
        <f t="shared" si="1531"/>
        <v>400</v>
      </c>
      <c r="B401" s="136" t="str">
        <f t="shared" ca="1" si="1529"/>
        <v>400:Hemel</v>
      </c>
      <c r="C401" s="136" t="str">
        <f t="shared" ca="1" si="1530"/>
        <v/>
      </c>
      <c r="D401" s="136" t="str">
        <f t="shared" ca="1" si="1532"/>
        <v/>
      </c>
      <c r="E401" s="156" t="str">
        <f t="shared" ca="1" si="1524"/>
        <v/>
      </c>
      <c r="F401" s="157" t="str">
        <f t="shared" ca="1" si="1525"/>
        <v/>
      </c>
      <c r="G401" s="158" t="str">
        <f t="shared" ca="1" si="1526"/>
        <v/>
      </c>
      <c r="H401" s="158" t="str">
        <f t="shared" ca="1" si="1527"/>
        <v/>
      </c>
      <c r="I401" s="136" t="str">
        <f t="shared" ca="1" si="1528"/>
        <v/>
      </c>
      <c r="L401" t="str">
        <f t="array" aca="1" ref="L401" ca="1">IFERROR(INDEX(Lane1_BlanksRange,SMALL((IF(LEN(Lane1_BlanksRange),ROW(INDIRECT("1:"&amp;ROWS(Lane1_BlanksRange))))),ROW(D400)),1),"")</f>
        <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8" workbookViewId="0">
      <selection activeCell="L401" sqref="L401"/>
    </sheetView>
  </sheetViews>
  <sheetFormatPr baseColWidth="10" defaultColWidth="8.83203125" defaultRowHeight="15" x14ac:dyDescent="0"/>
  <cols>
    <col min="1" max="1" width="9" style="136" customWidth="1"/>
    <col min="2" max="2" width="15.1640625" style="136" customWidth="1"/>
    <col min="3" max="3" width="23.1640625" style="136" customWidth="1"/>
    <col min="4" max="4" width="26.83203125" style="136" customWidth="1"/>
    <col min="5" max="5" width="6" style="156" customWidth="1"/>
    <col min="6" max="6" width="11" style="157" customWidth="1"/>
    <col min="7" max="7" width="12.1640625" style="158" customWidth="1"/>
    <col min="8" max="8" width="9.83203125" style="158" customWidth="1"/>
    <col min="9" max="9" width="17.83203125" style="136" customWidth="1"/>
    <col min="10" max="10" width="9" style="136" customWidth="1"/>
    <col min="11" max="11" width="8.83203125" style="136"/>
    <col min="12" max="12" width="23.1640625" bestFit="1" customWidth="1"/>
    <col min="18" max="16384" width="8.83203125" style="136"/>
  </cols>
  <sheetData>
    <row r="1" spans="1:12" ht="16.5" thickBot="1">
      <c r="A1" s="149" t="s">
        <v>142</v>
      </c>
      <c r="B1" s="150" t="s">
        <v>143</v>
      </c>
      <c r="C1" s="150" t="s">
        <v>93</v>
      </c>
      <c r="D1" s="150" t="s">
        <v>144</v>
      </c>
      <c r="E1" s="151" t="s">
        <v>7</v>
      </c>
      <c r="F1" s="152" t="s">
        <v>145</v>
      </c>
      <c r="G1" s="153" t="s">
        <v>146</v>
      </c>
      <c r="H1" s="153" t="s">
        <v>147</v>
      </c>
      <c r="I1" s="154" t="s">
        <v>43</v>
      </c>
      <c r="L1" s="155" t="s">
        <v>144</v>
      </c>
    </row>
    <row r="2" spans="1:12">
      <c r="A2" s="136">
        <v>1</v>
      </c>
      <c r="B2" s="136" t="str">
        <f t="shared" ref="B2:B65" ca="1" si="0">TEXT(A2,"#0") &amp; ":" &amp; CELL("contents",Lane2_Club)</f>
        <v>1:Berkhamsted</v>
      </c>
      <c r="C2" s="136" t="str">
        <f t="shared" ref="C2:C65" ca="1" si="1">IF(HSL_Format="Peanuts",  IF(IFERROR(VLOOKUP($B2,HSLClubSwimmers,5,0),"") &gt; 12, "",TRIM(IFERROR(VLOOKUP($B2,HSLClubSwimmers,2,0),""))),TRIM(IFERROR(VLOOKUP($B2,HSLClubSwimmers,2,0),"")))</f>
        <v>Sophia Trossel</v>
      </c>
      <c r="D2" s="136" t="str">
        <f ca="1">IF(C2 = "", "", TRIM(IFERROR(TRIM(C2) &amp;":"&amp;TEXT(A2,"#0"),"")))</f>
        <v>Sophia Trossel:1</v>
      </c>
      <c r="E2" s="156" t="str">
        <f t="shared" ref="E2:E65" ca="1" si="2">IFERROR(VLOOKUP($B2,HSLClubSwimmers,3,0),"")</f>
        <v>F</v>
      </c>
      <c r="F2" s="157">
        <f t="shared" ref="F2:F65" ca="1" si="3">IFERROR(VLOOKUP($B2,HSLClubSwimmers,4,0),"")</f>
        <v>39927</v>
      </c>
      <c r="G2" s="158">
        <f t="shared" ref="G2:G65" ca="1" si="4">IFERROR(VLOOKUP($B2,HSLClubSwimmers,5,0),"")</f>
        <v>9</v>
      </c>
      <c r="H2" s="158" t="str">
        <f t="shared" ref="H2:H65" ca="1" si="5">IFERROR(VLOOKUP($B2,HSLClubSwimmers,6,0),"")</f>
        <v>9 Years</v>
      </c>
      <c r="I2" s="136" t="str">
        <f t="shared" ref="I2:I65" ca="1" si="6">IFERROR(VLOOKUP($B2,HSLClubSwimmers,7,0),"")</f>
        <v>Berkhamsted</v>
      </c>
      <c r="L2" t="str">
        <f t="array" aca="1" ref="L2" ca="1">IFERROR(INDEX(Lane2_BlanksRange,SMALL((IF(LEN(Lane2_BlanksRange),ROW(INDIRECT("1:"&amp;ROWS(Lane2_BlanksRange))))),ROW(D1)),1),"")</f>
        <v>Sophia Trossel</v>
      </c>
    </row>
    <row r="3" spans="1:12">
      <c r="A3" s="136">
        <f t="shared" ref="A3:A66" si="7">A2+1</f>
        <v>2</v>
      </c>
      <c r="B3" s="136" t="str">
        <f t="shared" ca="1" si="0"/>
        <v>2:Berkhamsted</v>
      </c>
      <c r="C3" s="136" t="str">
        <f t="shared" ca="1" si="1"/>
        <v>Anna Cooper</v>
      </c>
      <c r="D3" s="136" t="str">
        <f t="shared" ref="D3:D66" ca="1" si="8">IF(C3 = "", "", TRIM(IFERROR(TRIM(C3) &amp;":"&amp;TEXT(A3,"#0"),"")))</f>
        <v>Anna Cooper:2</v>
      </c>
      <c r="E3" s="156" t="str">
        <f t="shared" ca="1" si="2"/>
        <v>F</v>
      </c>
      <c r="F3" s="157">
        <f t="shared" ca="1" si="3"/>
        <v>39900</v>
      </c>
      <c r="G3" s="158">
        <f t="shared" ca="1" si="4"/>
        <v>9</v>
      </c>
      <c r="H3" s="158" t="str">
        <f t="shared" ca="1" si="5"/>
        <v>9 Years</v>
      </c>
      <c r="I3" s="136" t="str">
        <f t="shared" ca="1" si="6"/>
        <v>Berkhamsted</v>
      </c>
      <c r="L3" t="str">
        <f t="array" aca="1" ref="L3" ca="1">IFERROR(INDEX(Lane2_BlanksRange,SMALL((IF(LEN(Lane2_BlanksRange),ROW(INDIRECT("1:"&amp;ROWS(Lane2_BlanksRange))))),ROW(D2)),1),"")</f>
        <v>Anna Cooper</v>
      </c>
    </row>
    <row r="4" spans="1:12">
      <c r="A4" s="136">
        <f t="shared" si="7"/>
        <v>3</v>
      </c>
      <c r="B4" s="136" t="str">
        <f t="shared" ca="1" si="0"/>
        <v>3:Berkhamsted</v>
      </c>
      <c r="C4" s="136" t="str">
        <f t="shared" ca="1" si="1"/>
        <v>Kitti Cooper</v>
      </c>
      <c r="D4" s="136" t="str">
        <f t="shared" ca="1" si="8"/>
        <v>Kitti Cooper:3</v>
      </c>
      <c r="E4" s="156" t="str">
        <f t="shared" ca="1" si="2"/>
        <v>F</v>
      </c>
      <c r="F4" s="157">
        <f t="shared" ca="1" si="3"/>
        <v>39895</v>
      </c>
      <c r="G4" s="158">
        <f t="shared" ca="1" si="4"/>
        <v>9</v>
      </c>
      <c r="H4" s="158" t="str">
        <f t="shared" ca="1" si="5"/>
        <v>9 Years</v>
      </c>
      <c r="I4" s="136" t="str">
        <f t="shared" ca="1" si="6"/>
        <v>Berkhamsted</v>
      </c>
      <c r="L4" t="str">
        <f t="array" aca="1" ref="L4" ca="1">IFERROR(INDEX(Lane2_BlanksRange,SMALL((IF(LEN(Lane2_BlanksRange),ROW(INDIRECT("1:"&amp;ROWS(Lane2_BlanksRange))))),ROW(D3)),1),"")</f>
        <v>Kitti Cooper</v>
      </c>
    </row>
    <row r="5" spans="1:12">
      <c r="A5" s="136">
        <f t="shared" si="7"/>
        <v>4</v>
      </c>
      <c r="B5" s="136" t="str">
        <f t="shared" ca="1" si="0"/>
        <v>4:Berkhamsted</v>
      </c>
      <c r="C5" s="136" t="str">
        <f t="shared" ca="1" si="1"/>
        <v>Charlotte Holmes-Higgin</v>
      </c>
      <c r="D5" s="136" t="str">
        <f t="shared" ca="1" si="8"/>
        <v>Charlotte Holmes-Higgin:4</v>
      </c>
      <c r="E5" s="156" t="str">
        <f t="shared" ca="1" si="2"/>
        <v>F</v>
      </c>
      <c r="F5" s="157">
        <f t="shared" ca="1" si="3"/>
        <v>39830</v>
      </c>
      <c r="G5" s="158">
        <f t="shared" ca="1" si="4"/>
        <v>9</v>
      </c>
      <c r="H5" s="158" t="str">
        <f t="shared" ca="1" si="5"/>
        <v>9 Years</v>
      </c>
      <c r="I5" s="136" t="str">
        <f t="shared" ca="1" si="6"/>
        <v>Berkhamsted</v>
      </c>
      <c r="L5" t="str">
        <f t="array" aca="1" ref="L5" ca="1">IFERROR(INDEX(Lane2_BlanksRange,SMALL((IF(LEN(Lane2_BlanksRange),ROW(INDIRECT("1:"&amp;ROWS(Lane2_BlanksRange))))),ROW(D4)),1),"")</f>
        <v>Charlotte Holmes-Higgin</v>
      </c>
    </row>
    <row r="6" spans="1:12">
      <c r="A6" s="136">
        <f t="shared" si="7"/>
        <v>5</v>
      </c>
      <c r="B6" s="136" t="str">
        <f t="shared" ca="1" si="0"/>
        <v>5:Berkhamsted</v>
      </c>
      <c r="C6" s="136" t="str">
        <f t="shared" ca="1" si="1"/>
        <v>Alana Van DeVenter</v>
      </c>
      <c r="D6" s="136" t="str">
        <f t="shared" ca="1" si="8"/>
        <v>Alana Van DeVenter:5</v>
      </c>
      <c r="E6" s="156" t="str">
        <f t="shared" ca="1" si="2"/>
        <v>F</v>
      </c>
      <c r="F6" s="157">
        <f t="shared" ca="1" si="3"/>
        <v>39782</v>
      </c>
      <c r="G6" s="158">
        <f t="shared" ca="1" si="4"/>
        <v>9</v>
      </c>
      <c r="H6" s="158" t="str">
        <f t="shared" ca="1" si="5"/>
        <v>9 Years</v>
      </c>
      <c r="I6" s="136" t="str">
        <f t="shared" ca="1" si="6"/>
        <v>Berkhamsted</v>
      </c>
      <c r="L6" t="str">
        <f t="array" aca="1" ref="L6" ca="1">IFERROR(INDEX(Lane2_BlanksRange,SMALL((IF(LEN(Lane2_BlanksRange),ROW(INDIRECT("1:"&amp;ROWS(Lane2_BlanksRange))))),ROW(D5)),1),"")</f>
        <v>Alana Van DeVenter</v>
      </c>
    </row>
    <row r="7" spans="1:12">
      <c r="A7" s="136">
        <f t="shared" si="7"/>
        <v>6</v>
      </c>
      <c r="B7" s="136" t="str">
        <f t="shared" ca="1" si="0"/>
        <v>6:Berkhamsted</v>
      </c>
      <c r="C7" s="136" t="str">
        <f t="shared" ca="1" si="1"/>
        <v>Nell Farquhar</v>
      </c>
      <c r="D7" s="136" t="str">
        <f t="shared" ca="1" si="8"/>
        <v>Nell Farquhar:6</v>
      </c>
      <c r="E7" s="156" t="str">
        <f t="shared" ca="1" si="2"/>
        <v>F</v>
      </c>
      <c r="F7" s="157">
        <f t="shared" ca="1" si="3"/>
        <v>39803</v>
      </c>
      <c r="G7" s="158">
        <f t="shared" ca="1" si="4"/>
        <v>9</v>
      </c>
      <c r="H7" s="158" t="str">
        <f t="shared" ca="1" si="5"/>
        <v>9 Years</v>
      </c>
      <c r="I7" s="136" t="str">
        <f t="shared" ca="1" si="6"/>
        <v>Berkhamsted</v>
      </c>
      <c r="L7" t="str">
        <f t="array" aca="1" ref="L7" ca="1">IFERROR(INDEX(Lane2_BlanksRange,SMALL((IF(LEN(Lane2_BlanksRange),ROW(INDIRECT("1:"&amp;ROWS(Lane2_BlanksRange))))),ROW(D6)),1),"")</f>
        <v>Nell Farquhar</v>
      </c>
    </row>
    <row r="8" spans="1:12">
      <c r="A8" s="136">
        <f t="shared" si="7"/>
        <v>7</v>
      </c>
      <c r="B8" s="136" t="str">
        <f t="shared" ca="1" si="0"/>
        <v>7:Berkhamsted</v>
      </c>
      <c r="C8" s="136" t="str">
        <f t="shared" ca="1" si="1"/>
        <v>Lawson Gray</v>
      </c>
      <c r="D8" s="136" t="str">
        <f t="shared" ca="1" si="8"/>
        <v>Lawson Gray:7</v>
      </c>
      <c r="E8" s="156" t="str">
        <f t="shared" ca="1" si="2"/>
        <v>M</v>
      </c>
      <c r="F8" s="157">
        <f t="shared" ca="1" si="3"/>
        <v>39641</v>
      </c>
      <c r="G8" s="158">
        <f t="shared" ca="1" si="4"/>
        <v>9</v>
      </c>
      <c r="H8" s="158" t="str">
        <f t="shared" ca="1" si="5"/>
        <v>9 Years</v>
      </c>
      <c r="I8" s="136" t="str">
        <f t="shared" ca="1" si="6"/>
        <v>Berkhamsted</v>
      </c>
      <c r="L8" t="str">
        <f t="array" aca="1" ref="L8" ca="1">IFERROR(INDEX(Lane2_BlanksRange,SMALL((IF(LEN(Lane2_BlanksRange),ROW(INDIRECT("1:"&amp;ROWS(Lane2_BlanksRange))))),ROW(D7)),1),"")</f>
        <v>Lawson Gray</v>
      </c>
    </row>
    <row r="9" spans="1:12">
      <c r="A9" s="136">
        <f t="shared" si="7"/>
        <v>8</v>
      </c>
      <c r="B9" s="136" t="str">
        <f t="shared" ca="1" si="0"/>
        <v>8:Berkhamsted</v>
      </c>
      <c r="C9" s="136" t="str">
        <f t="shared" ca="1" si="1"/>
        <v>george Gry</v>
      </c>
      <c r="D9" s="136" t="str">
        <f t="shared" ca="1" si="8"/>
        <v>george Gry:8</v>
      </c>
      <c r="E9" s="156" t="str">
        <f t="shared" ca="1" si="2"/>
        <v>M</v>
      </c>
      <c r="F9" s="157">
        <f t="shared" ca="1" si="3"/>
        <v>39024</v>
      </c>
      <c r="G9" s="158">
        <f t="shared" ca="1" si="4"/>
        <v>11</v>
      </c>
      <c r="H9" s="158" t="str">
        <f t="shared" ca="1" si="5"/>
        <v>Under 12s</v>
      </c>
      <c r="I9" s="136" t="str">
        <f t="shared" ca="1" si="6"/>
        <v>Berkhamsted</v>
      </c>
      <c r="L9" t="str">
        <f t="array" aca="1" ref="L9" ca="1">IFERROR(INDEX(Lane2_BlanksRange,SMALL((IF(LEN(Lane2_BlanksRange),ROW(INDIRECT("1:"&amp;ROWS(Lane2_BlanksRange))))),ROW(D8)),1),"")</f>
        <v>george Gry</v>
      </c>
    </row>
    <row r="10" spans="1:12">
      <c r="A10" s="136">
        <f t="shared" si="7"/>
        <v>9</v>
      </c>
      <c r="B10" s="136" t="str">
        <f t="shared" ca="1" si="0"/>
        <v>9:Berkhamsted</v>
      </c>
      <c r="C10" s="136" t="str">
        <f t="shared" ca="1" si="1"/>
        <v>Saya Khalili</v>
      </c>
      <c r="D10" s="136" t="str">
        <f t="shared" ca="1" si="8"/>
        <v>Saya Khalili:9</v>
      </c>
      <c r="E10" s="156" t="str">
        <f t="shared" ca="1" si="2"/>
        <v>F</v>
      </c>
      <c r="F10" s="157">
        <f t="shared" ca="1" si="3"/>
        <v>39759</v>
      </c>
      <c r="G10" s="158">
        <f t="shared" ca="1" si="4"/>
        <v>9</v>
      </c>
      <c r="H10" s="158" t="str">
        <f t="shared" ca="1" si="5"/>
        <v>9 Years</v>
      </c>
      <c r="I10" s="136" t="str">
        <f t="shared" ca="1" si="6"/>
        <v>Berkhamsted</v>
      </c>
      <c r="L10" t="str">
        <f t="array" aca="1" ref="L10" ca="1">IFERROR(INDEX(Lane2_BlanksRange,SMALL((IF(LEN(Lane2_BlanksRange),ROW(INDIRECT("1:"&amp;ROWS(Lane2_BlanksRange))))),ROW(D9)),1),"")</f>
        <v>Saya Khalili</v>
      </c>
    </row>
    <row r="11" spans="1:12">
      <c r="A11" s="136">
        <f t="shared" si="7"/>
        <v>10</v>
      </c>
      <c r="B11" s="136" t="str">
        <f t="shared" ca="1" si="0"/>
        <v>10:Berkhamsted</v>
      </c>
      <c r="C11" s="136" t="str">
        <f t="shared" ca="1" si="1"/>
        <v>Matilda Richards</v>
      </c>
      <c r="D11" s="136" t="str">
        <f t="shared" ca="1" si="8"/>
        <v>Matilda Richards:10</v>
      </c>
      <c r="E11" s="156" t="str">
        <f t="shared" ca="1" si="2"/>
        <v>F</v>
      </c>
      <c r="F11" s="157">
        <f t="shared" ca="1" si="3"/>
        <v>39745</v>
      </c>
      <c r="G11" s="158">
        <f t="shared" ca="1" si="4"/>
        <v>9</v>
      </c>
      <c r="H11" s="158" t="str">
        <f t="shared" ca="1" si="5"/>
        <v>9 Years</v>
      </c>
      <c r="I11" s="136" t="str">
        <f t="shared" ca="1" si="6"/>
        <v>Berkhamsted</v>
      </c>
      <c r="L11" t="str">
        <f t="array" aca="1" ref="L11" ca="1">IFERROR(INDEX(Lane2_BlanksRange,SMALL((IF(LEN(Lane2_BlanksRange),ROW(INDIRECT("1:"&amp;ROWS(Lane2_BlanksRange))))),ROW(D10)),1),"")</f>
        <v>Matilda Richards</v>
      </c>
    </row>
    <row r="12" spans="1:12">
      <c r="A12" s="136">
        <f t="shared" si="7"/>
        <v>11</v>
      </c>
      <c r="B12" s="136" t="str">
        <f t="shared" ca="1" si="0"/>
        <v>11:Berkhamsted</v>
      </c>
      <c r="C12" s="136" t="str">
        <f t="shared" ca="1" si="1"/>
        <v>Nell Coster</v>
      </c>
      <c r="D12" s="136" t="str">
        <f t="shared" ca="1" si="8"/>
        <v>Nell Coster:11</v>
      </c>
      <c r="E12" s="156" t="str">
        <f t="shared" ca="1" si="2"/>
        <v>F</v>
      </c>
      <c r="F12" s="157">
        <f t="shared" ca="1" si="3"/>
        <v>39705</v>
      </c>
      <c r="G12" s="158">
        <f t="shared" ca="1" si="4"/>
        <v>9</v>
      </c>
      <c r="H12" s="158" t="str">
        <f t="shared" ca="1" si="5"/>
        <v>9 Years</v>
      </c>
      <c r="I12" s="136" t="str">
        <f t="shared" ca="1" si="6"/>
        <v>Berkhamsted</v>
      </c>
      <c r="L12" t="str">
        <f t="array" aca="1" ref="L12" ca="1">IFERROR(INDEX(Lane2_BlanksRange,SMALL((IF(LEN(Lane2_BlanksRange),ROW(INDIRECT("1:"&amp;ROWS(Lane2_BlanksRange))))),ROW(D11)),1),"")</f>
        <v>Nell Coster</v>
      </c>
    </row>
    <row r="13" spans="1:12">
      <c r="A13" s="136">
        <f t="shared" si="7"/>
        <v>12</v>
      </c>
      <c r="B13" s="136" t="str">
        <f t="shared" ca="1" si="0"/>
        <v>12:Berkhamsted</v>
      </c>
      <c r="C13" s="136" t="str">
        <f t="shared" ca="1" si="1"/>
        <v>Jessie Cutler</v>
      </c>
      <c r="D13" s="136" t="str">
        <f t="shared" ca="1" si="8"/>
        <v>Jessie Cutler:12</v>
      </c>
      <c r="E13" s="156" t="str">
        <f t="shared" ca="1" si="2"/>
        <v>F</v>
      </c>
      <c r="F13" s="157">
        <f t="shared" ca="1" si="3"/>
        <v>39653</v>
      </c>
      <c r="G13" s="158">
        <f t="shared" ca="1" si="4"/>
        <v>9</v>
      </c>
      <c r="H13" s="158" t="str">
        <f t="shared" ca="1" si="5"/>
        <v>9 Years</v>
      </c>
      <c r="I13" s="136" t="str">
        <f t="shared" ca="1" si="6"/>
        <v>Berkhamsted</v>
      </c>
      <c r="L13" t="str">
        <f t="array" aca="1" ref="L13" ca="1">IFERROR(INDEX(Lane2_BlanksRange,SMALL((IF(LEN(Lane2_BlanksRange),ROW(INDIRECT("1:"&amp;ROWS(Lane2_BlanksRange))))),ROW(D12)),1),"")</f>
        <v>Jessie Cutler</v>
      </c>
    </row>
    <row r="14" spans="1:12">
      <c r="A14" s="136">
        <f t="shared" si="7"/>
        <v>13</v>
      </c>
      <c r="B14" s="136" t="str">
        <f t="shared" ca="1" si="0"/>
        <v>13:Berkhamsted</v>
      </c>
      <c r="C14" s="136" t="str">
        <f t="shared" ca="1" si="1"/>
        <v>Megan Royal</v>
      </c>
      <c r="D14" s="136" t="str">
        <f t="shared" ca="1" si="8"/>
        <v>Megan Royal:13</v>
      </c>
      <c r="E14" s="156" t="str">
        <f t="shared" ca="1" si="2"/>
        <v>F</v>
      </c>
      <c r="F14" s="157">
        <f t="shared" ca="1" si="3"/>
        <v>39644</v>
      </c>
      <c r="G14" s="158">
        <f t="shared" ca="1" si="4"/>
        <v>9</v>
      </c>
      <c r="H14" s="158" t="str">
        <f t="shared" ca="1" si="5"/>
        <v>9 Years</v>
      </c>
      <c r="I14" s="136" t="str">
        <f t="shared" ca="1" si="6"/>
        <v>Berkhamsted</v>
      </c>
      <c r="L14" t="str">
        <f t="array" aca="1" ref="L14" ca="1">IFERROR(INDEX(Lane2_BlanksRange,SMALL((IF(LEN(Lane2_BlanksRange),ROW(INDIRECT("1:"&amp;ROWS(Lane2_BlanksRange))))),ROW(D13)),1),"")</f>
        <v>Megan Royal</v>
      </c>
    </row>
    <row r="15" spans="1:12">
      <c r="A15" s="136">
        <f t="shared" si="7"/>
        <v>14</v>
      </c>
      <c r="B15" s="136" t="str">
        <f t="shared" ca="1" si="0"/>
        <v>14:Berkhamsted</v>
      </c>
      <c r="C15" s="136" t="str">
        <f t="shared" ca="1" si="1"/>
        <v>Poppy Holbrook</v>
      </c>
      <c r="D15" s="136" t="str">
        <f t="shared" ca="1" si="8"/>
        <v>Poppy Holbrook:14</v>
      </c>
      <c r="E15" s="156" t="str">
        <f t="shared" ca="1" si="2"/>
        <v>F</v>
      </c>
      <c r="F15" s="157">
        <f t="shared" ca="1" si="3"/>
        <v>39629</v>
      </c>
      <c r="G15" s="158">
        <f t="shared" ca="1" si="4"/>
        <v>10</v>
      </c>
      <c r="H15" s="158" t="str">
        <f t="shared" ca="1" si="5"/>
        <v>Under 11s</v>
      </c>
      <c r="I15" s="136" t="str">
        <f t="shared" ca="1" si="6"/>
        <v>Berkhamsted</v>
      </c>
      <c r="L15" t="str">
        <f t="array" aca="1" ref="L15" ca="1">IFERROR(INDEX(Lane2_BlanksRange,SMALL((IF(LEN(Lane2_BlanksRange),ROW(INDIRECT("1:"&amp;ROWS(Lane2_BlanksRange))))),ROW(D14)),1),"")</f>
        <v>Poppy Holbrook</v>
      </c>
    </row>
    <row r="16" spans="1:12">
      <c r="A16" s="136">
        <f t="shared" si="7"/>
        <v>15</v>
      </c>
      <c r="B16" s="136" t="str">
        <f t="shared" ca="1" si="0"/>
        <v>15:Berkhamsted</v>
      </c>
      <c r="C16" s="136" t="str">
        <f t="shared" ca="1" si="1"/>
        <v>Charlotte Whittle</v>
      </c>
      <c r="D16" s="136" t="str">
        <f t="shared" ca="1" si="8"/>
        <v>Charlotte Whittle:15</v>
      </c>
      <c r="E16" s="156" t="str">
        <f t="shared" ca="1" si="2"/>
        <v>F</v>
      </c>
      <c r="F16" s="157">
        <f t="shared" ca="1" si="3"/>
        <v>39609</v>
      </c>
      <c r="G16" s="158">
        <f t="shared" ca="1" si="4"/>
        <v>10</v>
      </c>
      <c r="H16" s="158" t="str">
        <f t="shared" ca="1" si="5"/>
        <v>Under 11s</v>
      </c>
      <c r="I16" s="136" t="str">
        <f t="shared" ca="1" si="6"/>
        <v>Berkhamsted</v>
      </c>
      <c r="L16" t="str">
        <f t="array" aca="1" ref="L16" ca="1">IFERROR(INDEX(Lane2_BlanksRange,SMALL((IF(LEN(Lane2_BlanksRange),ROW(INDIRECT("1:"&amp;ROWS(Lane2_BlanksRange))))),ROW(D15)),1),"")</f>
        <v>Charlotte Whittle</v>
      </c>
    </row>
    <row r="17" spans="1:12">
      <c r="A17" s="136">
        <f t="shared" si="7"/>
        <v>16</v>
      </c>
      <c r="B17" s="136" t="str">
        <f t="shared" ca="1" si="0"/>
        <v>16:Berkhamsted</v>
      </c>
      <c r="C17" s="136" t="str">
        <f t="shared" ca="1" si="1"/>
        <v>Seren Diehl</v>
      </c>
      <c r="D17" s="136" t="str">
        <f t="shared" ca="1" si="8"/>
        <v>Seren Diehl:16</v>
      </c>
      <c r="E17" s="156" t="str">
        <f t="shared" ca="1" si="2"/>
        <v>F</v>
      </c>
      <c r="F17" s="157">
        <f t="shared" ca="1" si="3"/>
        <v>39608</v>
      </c>
      <c r="G17" s="158">
        <f t="shared" ca="1" si="4"/>
        <v>10</v>
      </c>
      <c r="H17" s="158" t="str">
        <f t="shared" ca="1" si="5"/>
        <v>Under 11s</v>
      </c>
      <c r="I17" s="136" t="str">
        <f t="shared" ca="1" si="6"/>
        <v>Berkhamsted</v>
      </c>
      <c r="L17" t="str">
        <f t="array" aca="1" ref="L17" ca="1">IFERROR(INDEX(Lane2_BlanksRange,SMALL((IF(LEN(Lane2_BlanksRange),ROW(INDIRECT("1:"&amp;ROWS(Lane2_BlanksRange))))),ROW(D16)),1),"")</f>
        <v>Seren Diehl</v>
      </c>
    </row>
    <row r="18" spans="1:12">
      <c r="A18" s="136">
        <f t="shared" si="7"/>
        <v>17</v>
      </c>
      <c r="B18" s="136" t="str">
        <f t="shared" ca="1" si="0"/>
        <v>17:Berkhamsted</v>
      </c>
      <c r="C18" s="136" t="str">
        <f t="shared" ca="1" si="1"/>
        <v>Isabella Kalverboer</v>
      </c>
      <c r="D18" s="136" t="str">
        <f t="shared" ca="1" si="8"/>
        <v>Isabella Kalverboer:17</v>
      </c>
      <c r="E18" s="156" t="str">
        <f t="shared" ca="1" si="2"/>
        <v>F</v>
      </c>
      <c r="F18" s="157">
        <f t="shared" ca="1" si="3"/>
        <v>39603</v>
      </c>
      <c r="G18" s="158">
        <f t="shared" ca="1" si="4"/>
        <v>10</v>
      </c>
      <c r="H18" s="158" t="str">
        <f t="shared" ca="1" si="5"/>
        <v>Under 11s</v>
      </c>
      <c r="I18" s="136" t="str">
        <f t="shared" ca="1" si="6"/>
        <v>Berkhamsted</v>
      </c>
      <c r="L18" t="str">
        <f t="array" aca="1" ref="L18" ca="1">IFERROR(INDEX(Lane2_BlanksRange,SMALL((IF(LEN(Lane2_BlanksRange),ROW(INDIRECT("1:"&amp;ROWS(Lane2_BlanksRange))))),ROW(D17)),1),"")</f>
        <v>Isabella Kalverboer</v>
      </c>
    </row>
    <row r="19" spans="1:12">
      <c r="A19" s="136">
        <f t="shared" si="7"/>
        <v>18</v>
      </c>
      <c r="B19" s="136" t="str">
        <f t="shared" ca="1" si="0"/>
        <v>18:Berkhamsted</v>
      </c>
      <c r="C19" s="136" t="str">
        <f t="shared" ca="1" si="1"/>
        <v>Maisie Johnson</v>
      </c>
      <c r="D19" s="136" t="str">
        <f t="shared" ca="1" si="8"/>
        <v>Maisie Johnson:18</v>
      </c>
      <c r="E19" s="156" t="str">
        <f t="shared" ca="1" si="2"/>
        <v>F</v>
      </c>
      <c r="F19" s="157">
        <f t="shared" ca="1" si="3"/>
        <v>39597</v>
      </c>
      <c r="G19" s="158">
        <f t="shared" ca="1" si="4"/>
        <v>10</v>
      </c>
      <c r="H19" s="158" t="str">
        <f t="shared" ca="1" si="5"/>
        <v>Under 11s</v>
      </c>
      <c r="I19" s="136" t="str">
        <f t="shared" ca="1" si="6"/>
        <v>Berkhamsted</v>
      </c>
      <c r="L19" t="str">
        <f t="array" aca="1" ref="L19" ca="1">IFERROR(INDEX(Lane2_BlanksRange,SMALL((IF(LEN(Lane2_BlanksRange),ROW(INDIRECT("1:"&amp;ROWS(Lane2_BlanksRange))))),ROW(D18)),1),"")</f>
        <v>Maisie Johnson</v>
      </c>
    </row>
    <row r="20" spans="1:12">
      <c r="A20" s="136">
        <f t="shared" si="7"/>
        <v>19</v>
      </c>
      <c r="B20" s="136" t="str">
        <f t="shared" ca="1" si="0"/>
        <v>19:Berkhamsted</v>
      </c>
      <c r="C20" s="136" t="str">
        <f t="shared" ca="1" si="1"/>
        <v>Ellie Pitcher</v>
      </c>
      <c r="D20" s="136" t="str">
        <f t="shared" ca="1" si="8"/>
        <v>Ellie Pitcher:19</v>
      </c>
      <c r="E20" s="156" t="str">
        <f t="shared" ca="1" si="2"/>
        <v>F</v>
      </c>
      <c r="F20" s="157">
        <f t="shared" ca="1" si="3"/>
        <v>39556</v>
      </c>
      <c r="G20" s="158">
        <f t="shared" ca="1" si="4"/>
        <v>10</v>
      </c>
      <c r="H20" s="158" t="str">
        <f t="shared" ca="1" si="5"/>
        <v>Under 11s</v>
      </c>
      <c r="I20" s="136" t="str">
        <f t="shared" ca="1" si="6"/>
        <v>Berkhamsted</v>
      </c>
      <c r="L20" t="str">
        <f t="array" aca="1" ref="L20" ca="1">IFERROR(INDEX(Lane2_BlanksRange,SMALL((IF(LEN(Lane2_BlanksRange),ROW(INDIRECT("1:"&amp;ROWS(Lane2_BlanksRange))))),ROW(D19)),1),"")</f>
        <v>Ellie Pitcher</v>
      </c>
    </row>
    <row r="21" spans="1:12">
      <c r="A21" s="136">
        <f t="shared" si="7"/>
        <v>20</v>
      </c>
      <c r="B21" s="136" t="str">
        <f t="shared" ca="1" si="0"/>
        <v>20:Berkhamsted</v>
      </c>
      <c r="C21" s="136" t="str">
        <f t="shared" ca="1" si="1"/>
        <v>Mairi Lavin</v>
      </c>
      <c r="D21" s="136" t="str">
        <f t="shared" ca="1" si="8"/>
        <v>Mairi Lavin:20</v>
      </c>
      <c r="E21" s="156" t="str">
        <f t="shared" ca="1" si="2"/>
        <v>F</v>
      </c>
      <c r="F21" s="157">
        <f t="shared" ca="1" si="3"/>
        <v>39542</v>
      </c>
      <c r="G21" s="158">
        <f t="shared" ca="1" si="4"/>
        <v>10</v>
      </c>
      <c r="H21" s="158" t="str">
        <f t="shared" ca="1" si="5"/>
        <v>Under 11s</v>
      </c>
      <c r="I21" s="136" t="str">
        <f t="shared" ca="1" si="6"/>
        <v>Berkhamsted</v>
      </c>
      <c r="L21" t="str">
        <f t="array" aca="1" ref="L21" ca="1">IFERROR(INDEX(Lane2_BlanksRange,SMALL((IF(LEN(Lane2_BlanksRange),ROW(INDIRECT("1:"&amp;ROWS(Lane2_BlanksRange))))),ROW(D20)),1),"")</f>
        <v>Mairi Lavin</v>
      </c>
    </row>
    <row r="22" spans="1:12">
      <c r="A22" s="136">
        <f t="shared" si="7"/>
        <v>21</v>
      </c>
      <c r="B22" s="136" t="str">
        <f t="shared" ca="1" si="0"/>
        <v>21:Berkhamsted</v>
      </c>
      <c r="C22" s="136" t="str">
        <f t="shared" ca="1" si="1"/>
        <v>Lauren Farnham</v>
      </c>
      <c r="D22" s="136" t="str">
        <f t="shared" ca="1" si="8"/>
        <v>Lauren Farnham:21</v>
      </c>
      <c r="E22" s="156" t="str">
        <f t="shared" ca="1" si="2"/>
        <v>F</v>
      </c>
      <c r="F22" s="157">
        <f t="shared" ca="1" si="3"/>
        <v>39538</v>
      </c>
      <c r="G22" s="158">
        <f t="shared" ca="1" si="4"/>
        <v>10</v>
      </c>
      <c r="H22" s="158" t="str">
        <f t="shared" ca="1" si="5"/>
        <v>Under 11s</v>
      </c>
      <c r="I22" s="136" t="str">
        <f t="shared" ca="1" si="6"/>
        <v>Berkhamsted</v>
      </c>
      <c r="L22" t="str">
        <f t="array" aca="1" ref="L22" ca="1">IFERROR(INDEX(Lane2_BlanksRange,SMALL((IF(LEN(Lane2_BlanksRange),ROW(INDIRECT("1:"&amp;ROWS(Lane2_BlanksRange))))),ROW(D21)),1),"")</f>
        <v>Lauren Farnham</v>
      </c>
    </row>
    <row r="23" spans="1:12">
      <c r="A23" s="136">
        <f t="shared" si="7"/>
        <v>22</v>
      </c>
      <c r="B23" s="136" t="str">
        <f t="shared" ca="1" si="0"/>
        <v>22:Berkhamsted</v>
      </c>
      <c r="C23" s="136" t="str">
        <f t="shared" ca="1" si="1"/>
        <v>Tilly Anderton</v>
      </c>
      <c r="D23" s="136" t="str">
        <f t="shared" ca="1" si="8"/>
        <v>Tilly Anderton:22</v>
      </c>
      <c r="E23" s="156" t="str">
        <f t="shared" ca="1" si="2"/>
        <v>F</v>
      </c>
      <c r="F23" s="157">
        <f t="shared" ca="1" si="3"/>
        <v>39527</v>
      </c>
      <c r="G23" s="158">
        <f t="shared" ca="1" si="4"/>
        <v>10</v>
      </c>
      <c r="H23" s="158" t="str">
        <f t="shared" ca="1" si="5"/>
        <v>Under 11s</v>
      </c>
      <c r="I23" s="136" t="str">
        <f t="shared" ca="1" si="6"/>
        <v>Berkhamsted</v>
      </c>
      <c r="L23" t="str">
        <f t="array" aca="1" ref="L23" ca="1">IFERROR(INDEX(Lane2_BlanksRange,SMALL((IF(LEN(Lane2_BlanksRange),ROW(INDIRECT("1:"&amp;ROWS(Lane2_BlanksRange))))),ROW(D22)),1),"")</f>
        <v>Tilly Anderton</v>
      </c>
    </row>
    <row r="24" spans="1:12">
      <c r="A24" s="136">
        <f t="shared" si="7"/>
        <v>23</v>
      </c>
      <c r="B24" s="136" t="str">
        <f t="shared" ca="1" si="0"/>
        <v>23:Berkhamsted</v>
      </c>
      <c r="C24" s="136" t="str">
        <f t="shared" ca="1" si="1"/>
        <v>Saff Harding</v>
      </c>
      <c r="D24" s="136" t="str">
        <f t="shared" ca="1" si="8"/>
        <v>Saff Harding:23</v>
      </c>
      <c r="E24" s="156" t="str">
        <f t="shared" ca="1" si="2"/>
        <v>F</v>
      </c>
      <c r="F24" s="157">
        <f t="shared" ca="1" si="3"/>
        <v>39510</v>
      </c>
      <c r="G24" s="158">
        <f t="shared" ca="1" si="4"/>
        <v>10</v>
      </c>
      <c r="H24" s="158" t="str">
        <f t="shared" ca="1" si="5"/>
        <v>Under 11s</v>
      </c>
      <c r="I24" s="136" t="str">
        <f t="shared" ca="1" si="6"/>
        <v>Berkhamsted</v>
      </c>
      <c r="L24" t="str">
        <f t="array" aca="1" ref="L24" ca="1">IFERROR(INDEX(Lane2_BlanksRange,SMALL((IF(LEN(Lane2_BlanksRange),ROW(INDIRECT("1:"&amp;ROWS(Lane2_BlanksRange))))),ROW(D23)),1),"")</f>
        <v>Saff Harding</v>
      </c>
    </row>
    <row r="25" spans="1:12">
      <c r="A25" s="136">
        <f t="shared" si="7"/>
        <v>24</v>
      </c>
      <c r="B25" s="136" t="str">
        <f t="shared" ca="1" si="0"/>
        <v>24:Berkhamsted</v>
      </c>
      <c r="C25" s="136" t="str">
        <f t="shared" ca="1" si="1"/>
        <v>Daisy Kiddle</v>
      </c>
      <c r="D25" s="136" t="str">
        <f t="shared" ca="1" si="8"/>
        <v>Daisy Kiddle:24</v>
      </c>
      <c r="E25" s="156" t="str">
        <f t="shared" ca="1" si="2"/>
        <v>F</v>
      </c>
      <c r="F25" s="157">
        <f t="shared" ca="1" si="3"/>
        <v>39503</v>
      </c>
      <c r="G25" s="158">
        <f t="shared" ca="1" si="4"/>
        <v>10</v>
      </c>
      <c r="H25" s="158" t="str">
        <f t="shared" ca="1" si="5"/>
        <v>Under 11s</v>
      </c>
      <c r="I25" s="136" t="str">
        <f t="shared" ca="1" si="6"/>
        <v>Berkhamsted</v>
      </c>
      <c r="L25" t="str">
        <f t="array" aca="1" ref="L25" ca="1">IFERROR(INDEX(Lane2_BlanksRange,SMALL((IF(LEN(Lane2_BlanksRange),ROW(INDIRECT("1:"&amp;ROWS(Lane2_BlanksRange))))),ROW(D24)),1),"")</f>
        <v>Daisy Kiddle</v>
      </c>
    </row>
    <row r="26" spans="1:12">
      <c r="A26" s="136">
        <f t="shared" si="7"/>
        <v>25</v>
      </c>
      <c r="B26" s="136" t="str">
        <f t="shared" ca="1" si="0"/>
        <v>25:Berkhamsted</v>
      </c>
      <c r="C26" s="136" t="str">
        <f t="shared" ca="1" si="1"/>
        <v>Eva Lawson</v>
      </c>
      <c r="D26" s="136" t="str">
        <f t="shared" ca="1" si="8"/>
        <v>Eva Lawson:25</v>
      </c>
      <c r="E26" s="156" t="str">
        <f t="shared" ca="1" si="2"/>
        <v>F</v>
      </c>
      <c r="F26" s="157">
        <f t="shared" ca="1" si="3"/>
        <v>39493</v>
      </c>
      <c r="G26" s="158">
        <f t="shared" ca="1" si="4"/>
        <v>10</v>
      </c>
      <c r="H26" s="158" t="str">
        <f t="shared" ca="1" si="5"/>
        <v>Under 11s</v>
      </c>
      <c r="I26" s="136" t="str">
        <f t="shared" ca="1" si="6"/>
        <v>Berkhamsted</v>
      </c>
      <c r="L26" t="str">
        <f t="array" aca="1" ref="L26" ca="1">IFERROR(INDEX(Lane2_BlanksRange,SMALL((IF(LEN(Lane2_BlanksRange),ROW(INDIRECT("1:"&amp;ROWS(Lane2_BlanksRange))))),ROW(D25)),1),"")</f>
        <v>Eva Lawson</v>
      </c>
    </row>
    <row r="27" spans="1:12">
      <c r="A27" s="136">
        <f t="shared" si="7"/>
        <v>26</v>
      </c>
      <c r="B27" s="136" t="str">
        <f t="shared" ca="1" si="0"/>
        <v>26:Berkhamsted</v>
      </c>
      <c r="C27" s="136" t="str">
        <f t="shared" ca="1" si="1"/>
        <v>Poppy Baker</v>
      </c>
      <c r="D27" s="136" t="str">
        <f t="shared" ca="1" si="8"/>
        <v>Poppy Baker:26</v>
      </c>
      <c r="E27" s="156" t="str">
        <f t="shared" ca="1" si="2"/>
        <v>F</v>
      </c>
      <c r="F27" s="157">
        <f t="shared" ca="1" si="3"/>
        <v>39489</v>
      </c>
      <c r="G27" s="158">
        <f t="shared" ca="1" si="4"/>
        <v>10</v>
      </c>
      <c r="H27" s="158" t="str">
        <f t="shared" ca="1" si="5"/>
        <v>Under 11s</v>
      </c>
      <c r="I27" s="136" t="str">
        <f t="shared" ca="1" si="6"/>
        <v>Berkhamsted</v>
      </c>
      <c r="L27" t="str">
        <f t="array" aca="1" ref="L27" ca="1">IFERROR(INDEX(Lane2_BlanksRange,SMALL((IF(LEN(Lane2_BlanksRange),ROW(INDIRECT("1:"&amp;ROWS(Lane2_BlanksRange))))),ROW(D26)),1),"")</f>
        <v>Poppy Baker</v>
      </c>
    </row>
    <row r="28" spans="1:12">
      <c r="A28" s="136">
        <f t="shared" si="7"/>
        <v>27</v>
      </c>
      <c r="B28" s="136" t="str">
        <f t="shared" ca="1" si="0"/>
        <v>27:Berkhamsted</v>
      </c>
      <c r="C28" s="136" t="str">
        <f t="shared" ca="1" si="1"/>
        <v>Niamh Lilliott</v>
      </c>
      <c r="D28" s="136" t="str">
        <f t="shared" ca="1" si="8"/>
        <v>Niamh Lilliott:27</v>
      </c>
      <c r="E28" s="156" t="str">
        <f t="shared" ca="1" si="2"/>
        <v>F</v>
      </c>
      <c r="F28" s="157">
        <f t="shared" ca="1" si="3"/>
        <v>39483</v>
      </c>
      <c r="G28" s="158">
        <f t="shared" ca="1" si="4"/>
        <v>10</v>
      </c>
      <c r="H28" s="158" t="str">
        <f t="shared" ca="1" si="5"/>
        <v>Under 11s</v>
      </c>
      <c r="I28" s="136" t="str">
        <f t="shared" ca="1" si="6"/>
        <v>Berkhamsted</v>
      </c>
      <c r="L28" t="str">
        <f t="array" aca="1" ref="L28" ca="1">IFERROR(INDEX(Lane2_BlanksRange,SMALL((IF(LEN(Lane2_BlanksRange),ROW(INDIRECT("1:"&amp;ROWS(Lane2_BlanksRange))))),ROW(D27)),1),"")</f>
        <v>Niamh Lilliott</v>
      </c>
    </row>
    <row r="29" spans="1:12">
      <c r="A29" s="136">
        <f t="shared" si="7"/>
        <v>28</v>
      </c>
      <c r="B29" s="136" t="str">
        <f t="shared" ca="1" si="0"/>
        <v>28:Berkhamsted</v>
      </c>
      <c r="C29" s="136" t="str">
        <f t="shared" ca="1" si="1"/>
        <v>Darcy Burnell-Smith</v>
      </c>
      <c r="D29" s="136" t="str">
        <f t="shared" ca="1" si="8"/>
        <v>Darcy Burnell-Smith:28</v>
      </c>
      <c r="E29" s="156" t="str">
        <f t="shared" ca="1" si="2"/>
        <v>F</v>
      </c>
      <c r="F29" s="157">
        <f t="shared" ca="1" si="3"/>
        <v>39477</v>
      </c>
      <c r="G29" s="158">
        <f t="shared" ca="1" si="4"/>
        <v>10</v>
      </c>
      <c r="H29" s="158" t="str">
        <f t="shared" ca="1" si="5"/>
        <v>Under 11s</v>
      </c>
      <c r="I29" s="136" t="str">
        <f t="shared" ca="1" si="6"/>
        <v>Berkhamsted</v>
      </c>
      <c r="L29" t="str">
        <f t="array" aca="1" ref="L29" ca="1">IFERROR(INDEX(Lane2_BlanksRange,SMALL((IF(LEN(Lane2_BlanksRange),ROW(INDIRECT("1:"&amp;ROWS(Lane2_BlanksRange))))),ROW(D28)),1),"")</f>
        <v>Darcy Burnell-Smith</v>
      </c>
    </row>
    <row r="30" spans="1:12">
      <c r="A30" s="136">
        <f t="shared" si="7"/>
        <v>29</v>
      </c>
      <c r="B30" s="136" t="str">
        <f t="shared" ca="1" si="0"/>
        <v>29:Berkhamsted</v>
      </c>
      <c r="C30" s="136" t="str">
        <f t="shared" ca="1" si="1"/>
        <v>Connie Beddall</v>
      </c>
      <c r="D30" s="136" t="str">
        <f t="shared" ca="1" si="8"/>
        <v>Connie Beddall:29</v>
      </c>
      <c r="E30" s="156" t="str">
        <f t="shared" ca="1" si="2"/>
        <v>F</v>
      </c>
      <c r="F30" s="157">
        <f t="shared" ca="1" si="3"/>
        <v>39450</v>
      </c>
      <c r="G30" s="158">
        <f t="shared" ca="1" si="4"/>
        <v>10</v>
      </c>
      <c r="H30" s="158" t="str">
        <f t="shared" ca="1" si="5"/>
        <v>Under 11s</v>
      </c>
      <c r="I30" s="136" t="str">
        <f t="shared" ca="1" si="6"/>
        <v>Berkhamsted</v>
      </c>
      <c r="L30" t="str">
        <f t="array" aca="1" ref="L30" ca="1">IFERROR(INDEX(Lane2_BlanksRange,SMALL((IF(LEN(Lane2_BlanksRange),ROW(INDIRECT("1:"&amp;ROWS(Lane2_BlanksRange))))),ROW(D29)),1),"")</f>
        <v>Connie Beddall</v>
      </c>
    </row>
    <row r="31" spans="1:12">
      <c r="A31" s="136">
        <f t="shared" si="7"/>
        <v>30</v>
      </c>
      <c r="B31" s="136" t="str">
        <f t="shared" ca="1" si="0"/>
        <v>30:Berkhamsted</v>
      </c>
      <c r="C31" s="136" t="str">
        <f t="shared" ca="1" si="1"/>
        <v>Orla Taylor</v>
      </c>
      <c r="D31" s="136" t="str">
        <f t="shared" ca="1" si="8"/>
        <v>Orla Taylor:30</v>
      </c>
      <c r="E31" s="156" t="str">
        <f t="shared" ca="1" si="2"/>
        <v>F</v>
      </c>
      <c r="F31" s="157">
        <f t="shared" ca="1" si="3"/>
        <v>39434</v>
      </c>
      <c r="G31" s="158">
        <f t="shared" ca="1" si="4"/>
        <v>10</v>
      </c>
      <c r="H31" s="158" t="str">
        <f t="shared" ca="1" si="5"/>
        <v>Under 11s</v>
      </c>
      <c r="I31" s="136" t="str">
        <f t="shared" ca="1" si="6"/>
        <v>Berkhamsted</v>
      </c>
      <c r="L31" t="str">
        <f t="array" aca="1" ref="L31" ca="1">IFERROR(INDEX(Lane2_BlanksRange,SMALL((IF(LEN(Lane2_BlanksRange),ROW(INDIRECT("1:"&amp;ROWS(Lane2_BlanksRange))))),ROW(D30)),1),"")</f>
        <v>Orla Taylor</v>
      </c>
    </row>
    <row r="32" spans="1:12">
      <c r="A32" s="136">
        <f t="shared" si="7"/>
        <v>31</v>
      </c>
      <c r="B32" s="136" t="str">
        <f t="shared" ca="1" si="0"/>
        <v>31:Berkhamsted</v>
      </c>
      <c r="C32" s="136" t="str">
        <f t="shared" ca="1" si="1"/>
        <v>Emily Jones</v>
      </c>
      <c r="D32" s="136" t="str">
        <f t="shared" ca="1" si="8"/>
        <v>Emily Jones:31</v>
      </c>
      <c r="E32" s="156" t="str">
        <f t="shared" ca="1" si="2"/>
        <v>F</v>
      </c>
      <c r="F32" s="157">
        <f t="shared" ca="1" si="3"/>
        <v>39386</v>
      </c>
      <c r="G32" s="158">
        <f t="shared" ca="1" si="4"/>
        <v>10</v>
      </c>
      <c r="H32" s="158" t="str">
        <f t="shared" ca="1" si="5"/>
        <v>Under 11s</v>
      </c>
      <c r="I32" s="136" t="str">
        <f t="shared" ca="1" si="6"/>
        <v>Berkhamsted</v>
      </c>
      <c r="L32" t="str">
        <f t="array" aca="1" ref="L32" ca="1">IFERROR(INDEX(Lane2_BlanksRange,SMALL((IF(LEN(Lane2_BlanksRange),ROW(INDIRECT("1:"&amp;ROWS(Lane2_BlanksRange))))),ROW(D31)),1),"")</f>
        <v>Emily Jones</v>
      </c>
    </row>
    <row r="33" spans="1:12">
      <c r="A33" s="136">
        <f t="shared" si="7"/>
        <v>32</v>
      </c>
      <c r="B33" s="136" t="str">
        <f t="shared" ca="1" si="0"/>
        <v>32:Berkhamsted</v>
      </c>
      <c r="C33" s="136" t="str">
        <f t="shared" ca="1" si="1"/>
        <v>Issy Whitaker</v>
      </c>
      <c r="D33" s="136" t="str">
        <f t="shared" ca="1" si="8"/>
        <v>Issy Whitaker:32</v>
      </c>
      <c r="E33" s="156" t="str">
        <f t="shared" ca="1" si="2"/>
        <v>F</v>
      </c>
      <c r="F33" s="157">
        <f t="shared" ca="1" si="3"/>
        <v>39356</v>
      </c>
      <c r="G33" s="158">
        <f t="shared" ca="1" si="4"/>
        <v>10</v>
      </c>
      <c r="H33" s="158" t="str">
        <f t="shared" ca="1" si="5"/>
        <v>Under 11s</v>
      </c>
      <c r="I33" s="136" t="str">
        <f t="shared" ca="1" si="6"/>
        <v>Berkhamsted</v>
      </c>
      <c r="L33" t="str">
        <f t="array" aca="1" ref="L33" ca="1">IFERROR(INDEX(Lane2_BlanksRange,SMALL((IF(LEN(Lane2_BlanksRange),ROW(INDIRECT("1:"&amp;ROWS(Lane2_BlanksRange))))),ROW(D32)),1),"")</f>
        <v>Issy Whitaker</v>
      </c>
    </row>
    <row r="34" spans="1:12">
      <c r="A34" s="136">
        <f t="shared" si="7"/>
        <v>33</v>
      </c>
      <c r="B34" s="136" t="str">
        <f t="shared" ca="1" si="0"/>
        <v>33:Berkhamsted</v>
      </c>
      <c r="C34" s="136" t="str">
        <f t="shared" ca="1" si="1"/>
        <v>Ava Brennan</v>
      </c>
      <c r="D34" s="136" t="str">
        <f t="shared" ca="1" si="8"/>
        <v>Ava Brennan:33</v>
      </c>
      <c r="E34" s="156" t="str">
        <f t="shared" ca="1" si="2"/>
        <v>F</v>
      </c>
      <c r="F34" s="157">
        <f t="shared" ca="1" si="3"/>
        <v>39354</v>
      </c>
      <c r="G34" s="158">
        <f t="shared" ca="1" si="4"/>
        <v>10</v>
      </c>
      <c r="H34" s="158" t="str">
        <f t="shared" ca="1" si="5"/>
        <v>Under 11s</v>
      </c>
      <c r="I34" s="136" t="str">
        <f t="shared" ca="1" si="6"/>
        <v>Berkhamsted</v>
      </c>
      <c r="L34" t="str">
        <f t="array" aca="1" ref="L34" ca="1">IFERROR(INDEX(Lane2_BlanksRange,SMALL((IF(LEN(Lane2_BlanksRange),ROW(INDIRECT("1:"&amp;ROWS(Lane2_BlanksRange))))),ROW(D33)),1),"")</f>
        <v>Ava Brennan</v>
      </c>
    </row>
    <row r="35" spans="1:12">
      <c r="A35" s="136">
        <f t="shared" si="7"/>
        <v>34</v>
      </c>
      <c r="B35" s="136" t="str">
        <f t="shared" ca="1" si="0"/>
        <v>34:Berkhamsted</v>
      </c>
      <c r="C35" s="136" t="str">
        <f t="shared" ca="1" si="1"/>
        <v>Sophie Fraser</v>
      </c>
      <c r="D35" s="136" t="str">
        <f t="shared" ca="1" si="8"/>
        <v>Sophie Fraser:34</v>
      </c>
      <c r="E35" s="156" t="str">
        <f t="shared" ca="1" si="2"/>
        <v>F</v>
      </c>
      <c r="F35" s="157">
        <f t="shared" ca="1" si="3"/>
        <v>39348</v>
      </c>
      <c r="G35" s="158">
        <f t="shared" ca="1" si="4"/>
        <v>10</v>
      </c>
      <c r="H35" s="158" t="str">
        <f t="shared" ca="1" si="5"/>
        <v>Under 11s</v>
      </c>
      <c r="I35" s="136" t="str">
        <f t="shared" ca="1" si="6"/>
        <v>Berkhamsted</v>
      </c>
      <c r="L35" t="str">
        <f t="array" aca="1" ref="L35" ca="1">IFERROR(INDEX(Lane2_BlanksRange,SMALL((IF(LEN(Lane2_BlanksRange),ROW(INDIRECT("1:"&amp;ROWS(Lane2_BlanksRange))))),ROW(D34)),1),"")</f>
        <v>Sophie Fraser</v>
      </c>
    </row>
    <row r="36" spans="1:12">
      <c r="A36" s="136">
        <f t="shared" si="7"/>
        <v>35</v>
      </c>
      <c r="B36" s="136" t="str">
        <f t="shared" ca="1" si="0"/>
        <v>35:Berkhamsted</v>
      </c>
      <c r="C36" s="136" t="str">
        <f t="shared" ca="1" si="1"/>
        <v>Izzie Davies</v>
      </c>
      <c r="D36" s="136" t="str">
        <f t="shared" ca="1" si="8"/>
        <v>Izzie Davies:35</v>
      </c>
      <c r="E36" s="156" t="str">
        <f t="shared" ca="1" si="2"/>
        <v>F</v>
      </c>
      <c r="F36" s="157">
        <f t="shared" ca="1" si="3"/>
        <v>39342</v>
      </c>
      <c r="G36" s="158">
        <f t="shared" ca="1" si="4"/>
        <v>10</v>
      </c>
      <c r="H36" s="158" t="str">
        <f t="shared" ca="1" si="5"/>
        <v>Under 11s</v>
      </c>
      <c r="I36" s="136" t="str">
        <f t="shared" ca="1" si="6"/>
        <v>Berkhamsted</v>
      </c>
      <c r="L36" t="str">
        <f t="array" aca="1" ref="L36" ca="1">IFERROR(INDEX(Lane2_BlanksRange,SMALL((IF(LEN(Lane2_BlanksRange),ROW(INDIRECT("1:"&amp;ROWS(Lane2_BlanksRange))))),ROW(D35)),1),"")</f>
        <v>Izzie Davies</v>
      </c>
    </row>
    <row r="37" spans="1:12">
      <c r="A37" s="136">
        <f t="shared" si="7"/>
        <v>36</v>
      </c>
      <c r="B37" s="136" t="str">
        <f t="shared" ca="1" si="0"/>
        <v>36:Berkhamsted</v>
      </c>
      <c r="C37" s="136" t="str">
        <f t="shared" ca="1" si="1"/>
        <v>Lara Connell</v>
      </c>
      <c r="D37" s="136" t="str">
        <f t="shared" ca="1" si="8"/>
        <v>Lara Connell:36</v>
      </c>
      <c r="E37" s="156" t="str">
        <f t="shared" ca="1" si="2"/>
        <v>F</v>
      </c>
      <c r="F37" s="157">
        <f t="shared" ca="1" si="3"/>
        <v>39337</v>
      </c>
      <c r="G37" s="158">
        <f t="shared" ca="1" si="4"/>
        <v>10</v>
      </c>
      <c r="H37" s="158" t="str">
        <f t="shared" ca="1" si="5"/>
        <v>Under 11s</v>
      </c>
      <c r="I37" s="136" t="str">
        <f t="shared" ca="1" si="6"/>
        <v>Berkhamsted</v>
      </c>
      <c r="L37" t="str">
        <f t="array" aca="1" ref="L37" ca="1">IFERROR(INDEX(Lane2_BlanksRange,SMALL((IF(LEN(Lane2_BlanksRange),ROW(INDIRECT("1:"&amp;ROWS(Lane2_BlanksRange))))),ROW(D36)),1),"")</f>
        <v>Lara Connell</v>
      </c>
    </row>
    <row r="38" spans="1:12">
      <c r="A38" s="136">
        <f t="shared" si="7"/>
        <v>37</v>
      </c>
      <c r="B38" s="136" t="str">
        <f t="shared" ca="1" si="0"/>
        <v>37:Berkhamsted</v>
      </c>
      <c r="C38" s="136" t="str">
        <f t="shared" ca="1" si="1"/>
        <v>Phoebe Goss</v>
      </c>
      <c r="D38" s="136" t="str">
        <f t="shared" ca="1" si="8"/>
        <v>Phoebe Goss:37</v>
      </c>
      <c r="E38" s="156" t="str">
        <f t="shared" ca="1" si="2"/>
        <v>F</v>
      </c>
      <c r="F38" s="157">
        <f t="shared" ca="1" si="3"/>
        <v>39325</v>
      </c>
      <c r="G38" s="158">
        <f t="shared" ca="1" si="4"/>
        <v>10</v>
      </c>
      <c r="H38" s="158" t="str">
        <f t="shared" ca="1" si="5"/>
        <v>Under 11s</v>
      </c>
      <c r="I38" s="136" t="str">
        <f t="shared" ca="1" si="6"/>
        <v>Berkhamsted</v>
      </c>
      <c r="L38" t="str">
        <f t="array" aca="1" ref="L38" ca="1">IFERROR(INDEX(Lane2_BlanksRange,SMALL((IF(LEN(Lane2_BlanksRange),ROW(INDIRECT("1:"&amp;ROWS(Lane2_BlanksRange))))),ROW(D37)),1),"")</f>
        <v>Phoebe Goss</v>
      </c>
    </row>
    <row r="39" spans="1:12">
      <c r="A39" s="136">
        <f t="shared" si="7"/>
        <v>38</v>
      </c>
      <c r="B39" s="136" t="str">
        <f t="shared" ca="1" si="0"/>
        <v>38:Berkhamsted</v>
      </c>
      <c r="C39" s="136" t="str">
        <f t="shared" ca="1" si="1"/>
        <v>Evie Light</v>
      </c>
      <c r="D39" s="136" t="str">
        <f t="shared" ca="1" si="8"/>
        <v>Evie Light:38</v>
      </c>
      <c r="E39" s="156" t="str">
        <f t="shared" ca="1" si="2"/>
        <v>F</v>
      </c>
      <c r="F39" s="157">
        <f t="shared" ca="1" si="3"/>
        <v>39300</v>
      </c>
      <c r="G39" s="158">
        <f t="shared" ca="1" si="4"/>
        <v>10</v>
      </c>
      <c r="H39" s="158" t="str">
        <f t="shared" ca="1" si="5"/>
        <v>Under 11s</v>
      </c>
      <c r="I39" s="136" t="str">
        <f t="shared" ca="1" si="6"/>
        <v>Berkhamsted</v>
      </c>
      <c r="L39" t="str">
        <f t="array" aca="1" ref="L39" ca="1">IFERROR(INDEX(Lane2_BlanksRange,SMALL((IF(LEN(Lane2_BlanksRange),ROW(INDIRECT("1:"&amp;ROWS(Lane2_BlanksRange))))),ROW(D38)),1),"")</f>
        <v>Evie Light</v>
      </c>
    </row>
    <row r="40" spans="1:12">
      <c r="A40" s="136">
        <f t="shared" si="7"/>
        <v>39</v>
      </c>
      <c r="B40" s="136" t="str">
        <f t="shared" ca="1" si="0"/>
        <v>39:Berkhamsted</v>
      </c>
      <c r="C40" s="136" t="str">
        <f t="shared" ca="1" si="1"/>
        <v>Bella Walker</v>
      </c>
      <c r="D40" s="136" t="str">
        <f t="shared" ca="1" si="8"/>
        <v>Bella Walker:39</v>
      </c>
      <c r="E40" s="156" t="str">
        <f t="shared" ca="1" si="2"/>
        <v>F</v>
      </c>
      <c r="F40" s="157">
        <f t="shared" ca="1" si="3"/>
        <v>39294</v>
      </c>
      <c r="G40" s="158">
        <f t="shared" ca="1" si="4"/>
        <v>10</v>
      </c>
      <c r="H40" s="158" t="str">
        <f t="shared" ca="1" si="5"/>
        <v>Under 11s</v>
      </c>
      <c r="I40" s="136" t="str">
        <f t="shared" ca="1" si="6"/>
        <v>Berkhamsted</v>
      </c>
      <c r="L40" t="str">
        <f t="array" aca="1" ref="L40" ca="1">IFERROR(INDEX(Lane2_BlanksRange,SMALL((IF(LEN(Lane2_BlanksRange),ROW(INDIRECT("1:"&amp;ROWS(Lane2_BlanksRange))))),ROW(D39)),1),"")</f>
        <v>Bella Walker</v>
      </c>
    </row>
    <row r="41" spans="1:12">
      <c r="A41" s="136">
        <f t="shared" si="7"/>
        <v>40</v>
      </c>
      <c r="B41" s="136" t="str">
        <f t="shared" ca="1" si="0"/>
        <v>40:Berkhamsted</v>
      </c>
      <c r="C41" s="136" t="str">
        <f t="shared" ca="1" si="1"/>
        <v>Emily Grossman</v>
      </c>
      <c r="D41" s="136" t="str">
        <f t="shared" ca="1" si="8"/>
        <v>Emily Grossman:40</v>
      </c>
      <c r="E41" s="156" t="str">
        <f t="shared" ca="1" si="2"/>
        <v>F</v>
      </c>
      <c r="F41" s="157">
        <f t="shared" ca="1" si="3"/>
        <v>39288</v>
      </c>
      <c r="G41" s="158">
        <f t="shared" ca="1" si="4"/>
        <v>10</v>
      </c>
      <c r="H41" s="158" t="str">
        <f t="shared" ca="1" si="5"/>
        <v>Under 11s</v>
      </c>
      <c r="I41" s="136" t="str">
        <f t="shared" ca="1" si="6"/>
        <v>Berkhamsted</v>
      </c>
      <c r="L41" t="str">
        <f t="array" aca="1" ref="L41" ca="1">IFERROR(INDEX(Lane2_BlanksRange,SMALL((IF(LEN(Lane2_BlanksRange),ROW(INDIRECT("1:"&amp;ROWS(Lane2_BlanksRange))))),ROW(D40)),1),"")</f>
        <v>Emily Grossman</v>
      </c>
    </row>
    <row r="42" spans="1:12">
      <c r="A42" s="136">
        <f t="shared" si="7"/>
        <v>41</v>
      </c>
      <c r="B42" s="136" t="str">
        <f t="shared" ca="1" si="0"/>
        <v>41:Berkhamsted</v>
      </c>
      <c r="C42" s="136" t="str">
        <f t="shared" ca="1" si="1"/>
        <v>Martha Fleet</v>
      </c>
      <c r="D42" s="136" t="str">
        <f t="shared" ca="1" si="8"/>
        <v>Martha Fleet:41</v>
      </c>
      <c r="E42" s="156" t="str">
        <f t="shared" ca="1" si="2"/>
        <v>F</v>
      </c>
      <c r="F42" s="157">
        <f t="shared" ca="1" si="3"/>
        <v>39234</v>
      </c>
      <c r="G42" s="158">
        <f t="shared" ca="1" si="4"/>
        <v>11</v>
      </c>
      <c r="H42" s="158" t="str">
        <f t="shared" ca="1" si="5"/>
        <v>Under 12s</v>
      </c>
      <c r="I42" s="136" t="str">
        <f t="shared" ca="1" si="6"/>
        <v>Berkhamsted</v>
      </c>
      <c r="L42" t="str">
        <f t="array" aca="1" ref="L42" ca="1">IFERROR(INDEX(Lane2_BlanksRange,SMALL((IF(LEN(Lane2_BlanksRange),ROW(INDIRECT("1:"&amp;ROWS(Lane2_BlanksRange))))),ROW(D41)),1),"")</f>
        <v>Martha Fleet</v>
      </c>
    </row>
    <row r="43" spans="1:12">
      <c r="A43" s="136">
        <f t="shared" si="7"/>
        <v>42</v>
      </c>
      <c r="B43" s="136" t="str">
        <f t="shared" ca="1" si="0"/>
        <v>42:Berkhamsted</v>
      </c>
      <c r="C43" s="136" t="str">
        <f t="shared" ca="1" si="1"/>
        <v>Gracie Lines</v>
      </c>
      <c r="D43" s="136" t="str">
        <f t="shared" ca="1" si="8"/>
        <v>Gracie Lines:42</v>
      </c>
      <c r="E43" s="156" t="str">
        <f t="shared" ca="1" si="2"/>
        <v>F</v>
      </c>
      <c r="F43" s="157">
        <f t="shared" ca="1" si="3"/>
        <v>39234</v>
      </c>
      <c r="G43" s="158">
        <f t="shared" ca="1" si="4"/>
        <v>11</v>
      </c>
      <c r="H43" s="158" t="str">
        <f t="shared" ca="1" si="5"/>
        <v>Under 12s</v>
      </c>
      <c r="I43" s="136" t="str">
        <f t="shared" ca="1" si="6"/>
        <v>Berkhamsted</v>
      </c>
      <c r="L43" t="str">
        <f t="array" aca="1" ref="L43" ca="1">IFERROR(INDEX(Lane2_BlanksRange,SMALL((IF(LEN(Lane2_BlanksRange),ROW(INDIRECT("1:"&amp;ROWS(Lane2_BlanksRange))))),ROW(D42)),1),"")</f>
        <v>Gracie Lines</v>
      </c>
    </row>
    <row r="44" spans="1:12">
      <c r="A44" s="136">
        <f t="shared" si="7"/>
        <v>43</v>
      </c>
      <c r="B44" s="136" t="str">
        <f t="shared" ca="1" si="0"/>
        <v>43:Berkhamsted</v>
      </c>
      <c r="C44" s="136" t="str">
        <f t="shared" ca="1" si="1"/>
        <v>Amber Tooker</v>
      </c>
      <c r="D44" s="136" t="str">
        <f t="shared" ca="1" si="8"/>
        <v>Amber Tooker:43</v>
      </c>
      <c r="E44" s="156" t="str">
        <f t="shared" ca="1" si="2"/>
        <v>F</v>
      </c>
      <c r="F44" s="157">
        <f t="shared" ca="1" si="3"/>
        <v>39212</v>
      </c>
      <c r="G44" s="158">
        <f t="shared" ca="1" si="4"/>
        <v>11</v>
      </c>
      <c r="H44" s="158" t="str">
        <f t="shared" ca="1" si="5"/>
        <v>Under 12s</v>
      </c>
      <c r="I44" s="136" t="str">
        <f t="shared" ca="1" si="6"/>
        <v>Berkhamsted</v>
      </c>
      <c r="L44" t="str">
        <f t="array" aca="1" ref="L44" ca="1">IFERROR(INDEX(Lane2_BlanksRange,SMALL((IF(LEN(Lane2_BlanksRange),ROW(INDIRECT("1:"&amp;ROWS(Lane2_BlanksRange))))),ROW(D43)),1),"")</f>
        <v>Amber Tooker</v>
      </c>
    </row>
    <row r="45" spans="1:12">
      <c r="A45" s="136">
        <f t="shared" si="7"/>
        <v>44</v>
      </c>
      <c r="B45" s="136" t="str">
        <f t="shared" ca="1" si="0"/>
        <v>44:Berkhamsted</v>
      </c>
      <c r="C45" s="136" t="str">
        <f t="shared" ca="1" si="1"/>
        <v>Amelia Dewar</v>
      </c>
      <c r="D45" s="136" t="str">
        <f t="shared" ca="1" si="8"/>
        <v>Amelia Dewar:44</v>
      </c>
      <c r="E45" s="156" t="str">
        <f t="shared" ca="1" si="2"/>
        <v>F</v>
      </c>
      <c r="F45" s="157">
        <f t="shared" ca="1" si="3"/>
        <v>39174</v>
      </c>
      <c r="G45" s="158">
        <f t="shared" ca="1" si="4"/>
        <v>11</v>
      </c>
      <c r="H45" s="158" t="str">
        <f t="shared" ca="1" si="5"/>
        <v>Under 12s</v>
      </c>
      <c r="I45" s="136" t="str">
        <f t="shared" ca="1" si="6"/>
        <v>Berkhamsted</v>
      </c>
      <c r="L45" t="str">
        <f t="array" aca="1" ref="L45" ca="1">IFERROR(INDEX(Lane2_BlanksRange,SMALL((IF(LEN(Lane2_BlanksRange),ROW(INDIRECT("1:"&amp;ROWS(Lane2_BlanksRange))))),ROW(D44)),1),"")</f>
        <v>Amelia Dewar</v>
      </c>
    </row>
    <row r="46" spans="1:12">
      <c r="A46" s="136">
        <f t="shared" si="7"/>
        <v>45</v>
      </c>
      <c r="B46" s="136" t="str">
        <f t="shared" ca="1" si="0"/>
        <v>45:Berkhamsted</v>
      </c>
      <c r="C46" s="136" t="str">
        <f t="shared" ca="1" si="1"/>
        <v>Anna Giacomantonio</v>
      </c>
      <c r="D46" s="136" t="str">
        <f t="shared" ca="1" si="8"/>
        <v>Anna Giacomantonio:45</v>
      </c>
      <c r="E46" s="156" t="str">
        <f t="shared" ca="1" si="2"/>
        <v>F</v>
      </c>
      <c r="F46" s="157">
        <f t="shared" ca="1" si="3"/>
        <v>39157</v>
      </c>
      <c r="G46" s="158">
        <f t="shared" ca="1" si="4"/>
        <v>11</v>
      </c>
      <c r="H46" s="158" t="str">
        <f t="shared" ca="1" si="5"/>
        <v>Under 12s</v>
      </c>
      <c r="I46" s="136" t="str">
        <f t="shared" ca="1" si="6"/>
        <v>Berkhamsted</v>
      </c>
      <c r="L46" t="str">
        <f t="array" aca="1" ref="L46" ca="1">IFERROR(INDEX(Lane2_BlanksRange,SMALL((IF(LEN(Lane2_BlanksRange),ROW(INDIRECT("1:"&amp;ROWS(Lane2_BlanksRange))))),ROW(D45)),1),"")</f>
        <v>Anna Giacomantonio</v>
      </c>
    </row>
    <row r="47" spans="1:12">
      <c r="A47" s="136">
        <f t="shared" si="7"/>
        <v>46</v>
      </c>
      <c r="B47" s="136" t="str">
        <f t="shared" ca="1" si="0"/>
        <v>46:Berkhamsted</v>
      </c>
      <c r="C47" s="136" t="str">
        <f t="shared" ca="1" si="1"/>
        <v>Milly Wallis</v>
      </c>
      <c r="D47" s="136" t="str">
        <f t="shared" ca="1" si="8"/>
        <v>Milly Wallis:46</v>
      </c>
      <c r="E47" s="156" t="str">
        <f t="shared" ca="1" si="2"/>
        <v>F</v>
      </c>
      <c r="F47" s="157">
        <f t="shared" ca="1" si="3"/>
        <v>39150</v>
      </c>
      <c r="G47" s="158">
        <f t="shared" ca="1" si="4"/>
        <v>11</v>
      </c>
      <c r="H47" s="158" t="str">
        <f t="shared" ca="1" si="5"/>
        <v>Under 12s</v>
      </c>
      <c r="I47" s="136" t="str">
        <f t="shared" ca="1" si="6"/>
        <v>Berkhamsted</v>
      </c>
      <c r="L47" t="str">
        <f t="array" aca="1" ref="L47" ca="1">IFERROR(INDEX(Lane2_BlanksRange,SMALL((IF(LEN(Lane2_BlanksRange),ROW(INDIRECT("1:"&amp;ROWS(Lane2_BlanksRange))))),ROW(D46)),1),"")</f>
        <v>Milly Wallis</v>
      </c>
    </row>
    <row r="48" spans="1:12">
      <c r="A48" s="136">
        <f t="shared" si="7"/>
        <v>47</v>
      </c>
      <c r="B48" s="136" t="str">
        <f t="shared" ca="1" si="0"/>
        <v>47:Berkhamsted</v>
      </c>
      <c r="C48" s="136" t="str">
        <f t="shared" ca="1" si="1"/>
        <v>Mia Hickman</v>
      </c>
      <c r="D48" s="136" t="str">
        <f t="shared" ca="1" si="8"/>
        <v>Mia Hickman:47</v>
      </c>
      <c r="E48" s="156" t="str">
        <f t="shared" ca="1" si="2"/>
        <v>F</v>
      </c>
      <c r="F48" s="157">
        <f t="shared" ca="1" si="3"/>
        <v>39114</v>
      </c>
      <c r="G48" s="158">
        <f t="shared" ca="1" si="4"/>
        <v>11</v>
      </c>
      <c r="H48" s="158" t="str">
        <f t="shared" ca="1" si="5"/>
        <v>Under 12s</v>
      </c>
      <c r="I48" s="136" t="str">
        <f t="shared" ca="1" si="6"/>
        <v>Berkhamsted</v>
      </c>
      <c r="L48" t="str">
        <f t="array" aca="1" ref="L48" ca="1">IFERROR(INDEX(Lane2_BlanksRange,SMALL((IF(LEN(Lane2_BlanksRange),ROW(INDIRECT("1:"&amp;ROWS(Lane2_BlanksRange))))),ROW(D47)),1),"")</f>
        <v>Mia Hickman</v>
      </c>
    </row>
    <row r="49" spans="1:12">
      <c r="A49" s="136">
        <f t="shared" si="7"/>
        <v>48</v>
      </c>
      <c r="B49" s="136" t="str">
        <f t="shared" ca="1" si="0"/>
        <v>48:Berkhamsted</v>
      </c>
      <c r="C49" s="136" t="str">
        <f t="shared" ca="1" si="1"/>
        <v>Emma Hockney</v>
      </c>
      <c r="D49" s="136" t="str">
        <f t="shared" ca="1" si="8"/>
        <v>Emma Hockney:48</v>
      </c>
      <c r="E49" s="156" t="str">
        <f t="shared" ca="1" si="2"/>
        <v>F</v>
      </c>
      <c r="F49" s="157">
        <f t="shared" ca="1" si="3"/>
        <v>39079</v>
      </c>
      <c r="G49" s="158">
        <f t="shared" ca="1" si="4"/>
        <v>11</v>
      </c>
      <c r="H49" s="158" t="str">
        <f t="shared" ca="1" si="5"/>
        <v>Under 12s</v>
      </c>
      <c r="I49" s="136" t="str">
        <f t="shared" ca="1" si="6"/>
        <v>Berkhamsted</v>
      </c>
      <c r="L49" t="str">
        <f t="array" aca="1" ref="L49" ca="1">IFERROR(INDEX(Lane2_BlanksRange,SMALL((IF(LEN(Lane2_BlanksRange),ROW(INDIRECT("1:"&amp;ROWS(Lane2_BlanksRange))))),ROW(D48)),1),"")</f>
        <v>Emma Hockney</v>
      </c>
    </row>
    <row r="50" spans="1:12">
      <c r="A50" s="136">
        <f t="shared" si="7"/>
        <v>49</v>
      </c>
      <c r="B50" s="136" t="str">
        <f t="shared" ca="1" si="0"/>
        <v>49:Berkhamsted</v>
      </c>
      <c r="C50" s="136" t="str">
        <f t="shared" ca="1" si="1"/>
        <v>Jemima Cadge</v>
      </c>
      <c r="D50" s="136" t="str">
        <f t="shared" ca="1" si="8"/>
        <v>Jemima Cadge:49</v>
      </c>
      <c r="E50" s="156" t="str">
        <f t="shared" ca="1" si="2"/>
        <v>F</v>
      </c>
      <c r="F50" s="157">
        <f t="shared" ca="1" si="3"/>
        <v>39014</v>
      </c>
      <c r="G50" s="158">
        <f t="shared" ca="1" si="4"/>
        <v>11</v>
      </c>
      <c r="H50" s="158" t="str">
        <f t="shared" ca="1" si="5"/>
        <v>Under 12s</v>
      </c>
      <c r="I50" s="136" t="str">
        <f t="shared" ca="1" si="6"/>
        <v>Berkhamsted</v>
      </c>
      <c r="L50" t="str">
        <f t="array" aca="1" ref="L50" ca="1">IFERROR(INDEX(Lane2_BlanksRange,SMALL((IF(LEN(Lane2_BlanksRange),ROW(INDIRECT("1:"&amp;ROWS(Lane2_BlanksRange))))),ROW(D49)),1),"")</f>
        <v>Jemima Cadge</v>
      </c>
    </row>
    <row r="51" spans="1:12">
      <c r="A51" s="136">
        <f t="shared" si="7"/>
        <v>50</v>
      </c>
      <c r="B51" s="136" t="str">
        <f t="shared" ca="1" si="0"/>
        <v>50:Berkhamsted</v>
      </c>
      <c r="C51" s="136" t="str">
        <f t="shared" ca="1" si="1"/>
        <v>Lucy Bevan</v>
      </c>
      <c r="D51" s="136" t="str">
        <f t="shared" ca="1" si="8"/>
        <v>Lucy Bevan:50</v>
      </c>
      <c r="E51" s="156" t="str">
        <f t="shared" ca="1" si="2"/>
        <v>F</v>
      </c>
      <c r="F51" s="157">
        <f t="shared" ca="1" si="3"/>
        <v>39006</v>
      </c>
      <c r="G51" s="158">
        <f t="shared" ca="1" si="4"/>
        <v>11</v>
      </c>
      <c r="H51" s="158" t="str">
        <f t="shared" ca="1" si="5"/>
        <v>Under 12s</v>
      </c>
      <c r="I51" s="136" t="str">
        <f t="shared" ca="1" si="6"/>
        <v>Berkhamsted</v>
      </c>
      <c r="L51" t="str">
        <f t="array" aca="1" ref="L51" ca="1">IFERROR(INDEX(Lane2_BlanksRange,SMALL((IF(LEN(Lane2_BlanksRange),ROW(INDIRECT("1:"&amp;ROWS(Lane2_BlanksRange))))),ROW(D50)),1),"")</f>
        <v>Lucy Bevan</v>
      </c>
    </row>
    <row r="52" spans="1:12">
      <c r="A52" s="136">
        <f t="shared" si="7"/>
        <v>51</v>
      </c>
      <c r="B52" s="136" t="str">
        <f t="shared" ca="1" si="0"/>
        <v>51:Berkhamsted</v>
      </c>
      <c r="C52" s="136" t="str">
        <f t="shared" ca="1" si="1"/>
        <v>Christina Soulsby</v>
      </c>
      <c r="D52" s="136" t="str">
        <f t="shared" ca="1" si="8"/>
        <v>Christina Soulsby:51</v>
      </c>
      <c r="E52" s="156" t="str">
        <f t="shared" ca="1" si="2"/>
        <v>F</v>
      </c>
      <c r="F52" s="157">
        <f t="shared" ca="1" si="3"/>
        <v>38988</v>
      </c>
      <c r="G52" s="158">
        <f t="shared" ca="1" si="4"/>
        <v>11</v>
      </c>
      <c r="H52" s="158" t="str">
        <f t="shared" ca="1" si="5"/>
        <v>Under 12s</v>
      </c>
      <c r="I52" s="136" t="str">
        <f t="shared" ca="1" si="6"/>
        <v>Berkhamsted</v>
      </c>
      <c r="L52" t="str">
        <f t="array" aca="1" ref="L52" ca="1">IFERROR(INDEX(Lane2_BlanksRange,SMALL((IF(LEN(Lane2_BlanksRange),ROW(INDIRECT("1:"&amp;ROWS(Lane2_BlanksRange))))),ROW(D51)),1),"")</f>
        <v>Christina Soulsby</v>
      </c>
    </row>
    <row r="53" spans="1:12">
      <c r="A53" s="136">
        <f t="shared" si="7"/>
        <v>52</v>
      </c>
      <c r="B53" s="136" t="str">
        <f t="shared" ca="1" si="0"/>
        <v>52:Berkhamsted</v>
      </c>
      <c r="C53" s="136" t="str">
        <f t="shared" ca="1" si="1"/>
        <v>Lauren Groves</v>
      </c>
      <c r="D53" s="136" t="str">
        <f t="shared" ca="1" si="8"/>
        <v>Lauren Groves:52</v>
      </c>
      <c r="E53" s="156" t="str">
        <f t="shared" ca="1" si="2"/>
        <v>F</v>
      </c>
      <c r="F53" s="157">
        <f t="shared" ca="1" si="3"/>
        <v>38976</v>
      </c>
      <c r="G53" s="158">
        <f t="shared" ca="1" si="4"/>
        <v>11</v>
      </c>
      <c r="H53" s="158" t="str">
        <f t="shared" ca="1" si="5"/>
        <v>Under 12s</v>
      </c>
      <c r="I53" s="136" t="str">
        <f t="shared" ca="1" si="6"/>
        <v>Berkhamsted</v>
      </c>
      <c r="L53" t="str">
        <f t="array" aca="1" ref="L53" ca="1">IFERROR(INDEX(Lane2_BlanksRange,SMALL((IF(LEN(Lane2_BlanksRange),ROW(INDIRECT("1:"&amp;ROWS(Lane2_BlanksRange))))),ROW(D52)),1),"")</f>
        <v>Lauren Groves</v>
      </c>
    </row>
    <row r="54" spans="1:12">
      <c r="A54" s="136">
        <f t="shared" si="7"/>
        <v>53</v>
      </c>
      <c r="B54" s="136" t="str">
        <f t="shared" ca="1" si="0"/>
        <v>53:Berkhamsted</v>
      </c>
      <c r="C54" s="136" t="str">
        <f t="shared" ca="1" si="1"/>
        <v>Grace Milnes</v>
      </c>
      <c r="D54" s="136" t="str">
        <f t="shared" ca="1" si="8"/>
        <v>Grace Milnes:53</v>
      </c>
      <c r="E54" s="156" t="str">
        <f t="shared" ca="1" si="2"/>
        <v>F</v>
      </c>
      <c r="F54" s="157">
        <f t="shared" ca="1" si="3"/>
        <v>38953</v>
      </c>
      <c r="G54" s="158">
        <f t="shared" ca="1" si="4"/>
        <v>11</v>
      </c>
      <c r="H54" s="158" t="str">
        <f t="shared" ca="1" si="5"/>
        <v>Under 12s</v>
      </c>
      <c r="I54" s="136" t="str">
        <f t="shared" ca="1" si="6"/>
        <v>Berkhamsted</v>
      </c>
      <c r="L54" t="str">
        <f t="array" aca="1" ref="L54" ca="1">IFERROR(INDEX(Lane2_BlanksRange,SMALL((IF(LEN(Lane2_BlanksRange),ROW(INDIRECT("1:"&amp;ROWS(Lane2_BlanksRange))))),ROW(D53)),1),"")</f>
        <v>Grace Milnes</v>
      </c>
    </row>
    <row r="55" spans="1:12">
      <c r="A55" s="136">
        <f t="shared" si="7"/>
        <v>54</v>
      </c>
      <c r="B55" s="136" t="str">
        <f t="shared" ca="1" si="0"/>
        <v>54:Berkhamsted</v>
      </c>
      <c r="C55" s="136" t="str">
        <f t="shared" ca="1" si="1"/>
        <v>Sophie Percival</v>
      </c>
      <c r="D55" s="136" t="str">
        <f t="shared" ca="1" si="8"/>
        <v>Sophie Percival:54</v>
      </c>
      <c r="E55" s="156" t="str">
        <f t="shared" ca="1" si="2"/>
        <v>F</v>
      </c>
      <c r="F55" s="157">
        <f t="shared" ca="1" si="3"/>
        <v>38950</v>
      </c>
      <c r="G55" s="158">
        <f t="shared" ca="1" si="4"/>
        <v>11</v>
      </c>
      <c r="H55" s="158" t="str">
        <f t="shared" ca="1" si="5"/>
        <v>Under 12s</v>
      </c>
      <c r="I55" s="136" t="str">
        <f t="shared" ca="1" si="6"/>
        <v>Berkhamsted</v>
      </c>
      <c r="L55" t="str">
        <f t="array" aca="1" ref="L55" ca="1">IFERROR(INDEX(Lane2_BlanksRange,SMALL((IF(LEN(Lane2_BlanksRange),ROW(INDIRECT("1:"&amp;ROWS(Lane2_BlanksRange))))),ROW(D54)),1),"")</f>
        <v>Sophie Percival</v>
      </c>
    </row>
    <row r="56" spans="1:12">
      <c r="A56" s="136">
        <f t="shared" si="7"/>
        <v>55</v>
      </c>
      <c r="B56" s="136" t="str">
        <f t="shared" ca="1" si="0"/>
        <v>55:Berkhamsted</v>
      </c>
      <c r="C56" s="136" t="str">
        <f t="shared" ca="1" si="1"/>
        <v>Florence Size</v>
      </c>
      <c r="D56" s="136" t="str">
        <f t="shared" ca="1" si="8"/>
        <v>Florence Size:55</v>
      </c>
      <c r="E56" s="156" t="str">
        <f t="shared" ca="1" si="2"/>
        <v>F</v>
      </c>
      <c r="F56" s="157">
        <f t="shared" ca="1" si="3"/>
        <v>38886</v>
      </c>
      <c r="G56" s="158">
        <f t="shared" ca="1" si="4"/>
        <v>12</v>
      </c>
      <c r="H56" s="158" t="str">
        <f t="shared" ca="1" si="5"/>
        <v>Under 13s</v>
      </c>
      <c r="I56" s="136" t="str">
        <f t="shared" ca="1" si="6"/>
        <v>Berkhamsted</v>
      </c>
      <c r="L56" t="str">
        <f t="array" aca="1" ref="L56" ca="1">IFERROR(INDEX(Lane2_BlanksRange,SMALL((IF(LEN(Lane2_BlanksRange),ROW(INDIRECT("1:"&amp;ROWS(Lane2_BlanksRange))))),ROW(D55)),1),"")</f>
        <v>Florence Size</v>
      </c>
    </row>
    <row r="57" spans="1:12">
      <c r="A57" s="136">
        <f t="shared" si="7"/>
        <v>56</v>
      </c>
      <c r="B57" s="136" t="str">
        <f t="shared" ca="1" si="0"/>
        <v>56:Berkhamsted</v>
      </c>
      <c r="C57" s="136" t="str">
        <f t="shared" ca="1" si="1"/>
        <v>Bella Hinch</v>
      </c>
      <c r="D57" s="136" t="str">
        <f t="shared" ca="1" si="8"/>
        <v>Bella Hinch:56</v>
      </c>
      <c r="E57" s="156" t="str">
        <f t="shared" ca="1" si="2"/>
        <v>F</v>
      </c>
      <c r="F57" s="157">
        <f t="shared" ca="1" si="3"/>
        <v>38791</v>
      </c>
      <c r="G57" s="158">
        <f t="shared" ca="1" si="4"/>
        <v>12</v>
      </c>
      <c r="H57" s="158" t="str">
        <f t="shared" ca="1" si="5"/>
        <v>Under 13s</v>
      </c>
      <c r="I57" s="136" t="str">
        <f t="shared" ca="1" si="6"/>
        <v>Berkhamsted</v>
      </c>
      <c r="L57" t="str">
        <f t="array" aca="1" ref="L57" ca="1">IFERROR(INDEX(Lane2_BlanksRange,SMALL((IF(LEN(Lane2_BlanksRange),ROW(INDIRECT("1:"&amp;ROWS(Lane2_BlanksRange))))),ROW(D56)),1),"")</f>
        <v>Bella Hinch</v>
      </c>
    </row>
    <row r="58" spans="1:12">
      <c r="A58" s="136">
        <f t="shared" si="7"/>
        <v>57</v>
      </c>
      <c r="B58" s="136" t="str">
        <f t="shared" ca="1" si="0"/>
        <v>57:Berkhamsted</v>
      </c>
      <c r="C58" s="136" t="str">
        <f t="shared" ca="1" si="1"/>
        <v>Lara Coster</v>
      </c>
      <c r="D58" s="136" t="str">
        <f t="shared" ca="1" si="8"/>
        <v>Lara Coster:57</v>
      </c>
      <c r="E58" s="156" t="str">
        <f t="shared" ca="1" si="2"/>
        <v>F</v>
      </c>
      <c r="F58" s="157">
        <f t="shared" ca="1" si="3"/>
        <v>38763</v>
      </c>
      <c r="G58" s="158">
        <f t="shared" ca="1" si="4"/>
        <v>12</v>
      </c>
      <c r="H58" s="158" t="str">
        <f t="shared" ca="1" si="5"/>
        <v>Under 13s</v>
      </c>
      <c r="I58" s="136" t="str">
        <f t="shared" ca="1" si="6"/>
        <v>Berkhamsted</v>
      </c>
      <c r="L58" t="str">
        <f t="array" aca="1" ref="L58" ca="1">IFERROR(INDEX(Lane2_BlanksRange,SMALL((IF(LEN(Lane2_BlanksRange),ROW(INDIRECT("1:"&amp;ROWS(Lane2_BlanksRange))))),ROW(D57)),1),"")</f>
        <v>Lara Coster</v>
      </c>
    </row>
    <row r="59" spans="1:12">
      <c r="A59" s="136">
        <f t="shared" si="7"/>
        <v>58</v>
      </c>
      <c r="B59" s="136" t="str">
        <f t="shared" ca="1" si="0"/>
        <v>58:Berkhamsted</v>
      </c>
      <c r="C59" s="136" t="str">
        <f t="shared" ca="1" si="1"/>
        <v>Bella Sherratt</v>
      </c>
      <c r="D59" s="136" t="str">
        <f t="shared" ca="1" si="8"/>
        <v>Bella Sherratt:58</v>
      </c>
      <c r="E59" s="156" t="str">
        <f t="shared" ca="1" si="2"/>
        <v>F</v>
      </c>
      <c r="F59" s="157">
        <f t="shared" ca="1" si="3"/>
        <v>38755</v>
      </c>
      <c r="G59" s="158">
        <f t="shared" ca="1" si="4"/>
        <v>12</v>
      </c>
      <c r="H59" s="158" t="str">
        <f t="shared" ca="1" si="5"/>
        <v>Under 13s</v>
      </c>
      <c r="I59" s="136" t="str">
        <f t="shared" ca="1" si="6"/>
        <v>Berkhamsted</v>
      </c>
      <c r="L59" t="str">
        <f t="array" aca="1" ref="L59" ca="1">IFERROR(INDEX(Lane2_BlanksRange,SMALL((IF(LEN(Lane2_BlanksRange),ROW(INDIRECT("1:"&amp;ROWS(Lane2_BlanksRange))))),ROW(D58)),1),"")</f>
        <v>Bella Sherratt</v>
      </c>
    </row>
    <row r="60" spans="1:12">
      <c r="A60" s="136">
        <f t="shared" si="7"/>
        <v>59</v>
      </c>
      <c r="B60" s="136" t="str">
        <f t="shared" ca="1" si="0"/>
        <v>59:Berkhamsted</v>
      </c>
      <c r="C60" s="136" t="str">
        <f t="shared" ca="1" si="1"/>
        <v>Esme Weare</v>
      </c>
      <c r="D60" s="136" t="str">
        <f t="shared" ca="1" si="8"/>
        <v>Esme Weare:59</v>
      </c>
      <c r="E60" s="156" t="str">
        <f t="shared" ca="1" si="2"/>
        <v>F</v>
      </c>
      <c r="F60" s="157">
        <f t="shared" ca="1" si="3"/>
        <v>38753</v>
      </c>
      <c r="G60" s="158">
        <f t="shared" ca="1" si="4"/>
        <v>12</v>
      </c>
      <c r="H60" s="158" t="str">
        <f t="shared" ca="1" si="5"/>
        <v>Under 13s</v>
      </c>
      <c r="I60" s="136" t="str">
        <f t="shared" ca="1" si="6"/>
        <v>Berkhamsted</v>
      </c>
      <c r="L60" t="str">
        <f t="array" aca="1" ref="L60" ca="1">IFERROR(INDEX(Lane2_BlanksRange,SMALL((IF(LEN(Lane2_BlanksRange),ROW(INDIRECT("1:"&amp;ROWS(Lane2_BlanksRange))))),ROW(D59)),1),"")</f>
        <v>Esme Weare</v>
      </c>
    </row>
    <row r="61" spans="1:12">
      <c r="A61" s="136">
        <f t="shared" si="7"/>
        <v>60</v>
      </c>
      <c r="B61" s="136" t="str">
        <f t="shared" ca="1" si="0"/>
        <v>60:Berkhamsted</v>
      </c>
      <c r="C61" s="136" t="str">
        <f t="shared" ca="1" si="1"/>
        <v>Abigail Briers</v>
      </c>
      <c r="D61" s="136" t="str">
        <f t="shared" ca="1" si="8"/>
        <v>Abigail Briers:60</v>
      </c>
      <c r="E61" s="156" t="str">
        <f t="shared" ca="1" si="2"/>
        <v>F</v>
      </c>
      <c r="F61" s="157">
        <f t="shared" ca="1" si="3"/>
        <v>38747</v>
      </c>
      <c r="G61" s="158">
        <f t="shared" ca="1" si="4"/>
        <v>12</v>
      </c>
      <c r="H61" s="158" t="str">
        <f t="shared" ca="1" si="5"/>
        <v>Under 13s</v>
      </c>
      <c r="I61" s="136" t="str">
        <f t="shared" ca="1" si="6"/>
        <v>Berkhamsted</v>
      </c>
      <c r="L61" t="str">
        <f t="array" aca="1" ref="L61" ca="1">IFERROR(INDEX(Lane2_BlanksRange,SMALL((IF(LEN(Lane2_BlanksRange),ROW(INDIRECT("1:"&amp;ROWS(Lane2_BlanksRange))))),ROW(D60)),1),"")</f>
        <v>Abigail Briers</v>
      </c>
    </row>
    <row r="62" spans="1:12">
      <c r="A62" s="136">
        <f t="shared" si="7"/>
        <v>61</v>
      </c>
      <c r="B62" s="136" t="str">
        <f t="shared" ca="1" si="0"/>
        <v>61:Berkhamsted</v>
      </c>
      <c r="C62" s="136" t="str">
        <f t="shared" ca="1" si="1"/>
        <v>Amelie Blasco</v>
      </c>
      <c r="D62" s="136" t="str">
        <f t="shared" ca="1" si="8"/>
        <v>Amelie Blasco:61</v>
      </c>
      <c r="E62" s="156" t="str">
        <f t="shared" ca="1" si="2"/>
        <v>F</v>
      </c>
      <c r="F62" s="157">
        <f t="shared" ca="1" si="3"/>
        <v>38741</v>
      </c>
      <c r="G62" s="158">
        <f t="shared" ca="1" si="4"/>
        <v>12</v>
      </c>
      <c r="H62" s="158" t="str">
        <f t="shared" ca="1" si="5"/>
        <v>Under 13s</v>
      </c>
      <c r="I62" s="136" t="str">
        <f t="shared" ca="1" si="6"/>
        <v>Berkhamsted</v>
      </c>
      <c r="L62" t="str">
        <f t="array" aca="1" ref="L62" ca="1">IFERROR(INDEX(Lane2_BlanksRange,SMALL((IF(LEN(Lane2_BlanksRange),ROW(INDIRECT("1:"&amp;ROWS(Lane2_BlanksRange))))),ROW(D61)),1),"")</f>
        <v>Amelie Blasco</v>
      </c>
    </row>
    <row r="63" spans="1:12">
      <c r="A63" s="136">
        <f t="shared" si="7"/>
        <v>62</v>
      </c>
      <c r="B63" s="136" t="str">
        <f t="shared" ca="1" si="0"/>
        <v>62:Berkhamsted</v>
      </c>
      <c r="C63" s="136" t="str">
        <f t="shared" ca="1" si="1"/>
        <v>Lydia Wisely</v>
      </c>
      <c r="D63" s="136" t="str">
        <f t="shared" ca="1" si="8"/>
        <v>Lydia Wisely:62</v>
      </c>
      <c r="E63" s="156" t="str">
        <f t="shared" ca="1" si="2"/>
        <v>F</v>
      </c>
      <c r="F63" s="157">
        <f t="shared" ca="1" si="3"/>
        <v>38712</v>
      </c>
      <c r="G63" s="158">
        <f t="shared" ca="1" si="4"/>
        <v>12</v>
      </c>
      <c r="H63" s="158" t="str">
        <f t="shared" ca="1" si="5"/>
        <v>Under 13s</v>
      </c>
      <c r="I63" s="136" t="str">
        <f t="shared" ca="1" si="6"/>
        <v>Berkhamsted</v>
      </c>
      <c r="L63" t="str">
        <f t="array" aca="1" ref="L63" ca="1">IFERROR(INDEX(Lane2_BlanksRange,SMALL((IF(LEN(Lane2_BlanksRange),ROW(INDIRECT("1:"&amp;ROWS(Lane2_BlanksRange))))),ROW(D62)),1),"")</f>
        <v>Lydia Wisely</v>
      </c>
    </row>
    <row r="64" spans="1:12">
      <c r="A64" s="136">
        <f t="shared" si="7"/>
        <v>63</v>
      </c>
      <c r="B64" s="136" t="str">
        <f t="shared" ca="1" si="0"/>
        <v>63:Berkhamsted</v>
      </c>
      <c r="C64" s="136" t="str">
        <f t="shared" ca="1" si="1"/>
        <v>Emmy Barnes</v>
      </c>
      <c r="D64" s="136" t="str">
        <f t="shared" ca="1" si="8"/>
        <v>Emmy Barnes:63</v>
      </c>
      <c r="E64" s="156" t="str">
        <f t="shared" ca="1" si="2"/>
        <v>F</v>
      </c>
      <c r="F64" s="157">
        <f t="shared" ca="1" si="3"/>
        <v>38686</v>
      </c>
      <c r="G64" s="158">
        <f t="shared" ca="1" si="4"/>
        <v>12</v>
      </c>
      <c r="H64" s="158" t="str">
        <f t="shared" ca="1" si="5"/>
        <v>Under 13s</v>
      </c>
      <c r="I64" s="136" t="str">
        <f t="shared" ca="1" si="6"/>
        <v>Berkhamsted</v>
      </c>
      <c r="L64" t="str">
        <f t="array" aca="1" ref="L64" ca="1">IFERROR(INDEX(Lane2_BlanksRange,SMALL((IF(LEN(Lane2_BlanksRange),ROW(INDIRECT("1:"&amp;ROWS(Lane2_BlanksRange))))),ROW(D63)),1),"")</f>
        <v>Emmy Barnes</v>
      </c>
    </row>
    <row r="65" spans="1:12">
      <c r="A65" s="136">
        <f t="shared" si="7"/>
        <v>64</v>
      </c>
      <c r="B65" s="136" t="str">
        <f t="shared" ca="1" si="0"/>
        <v>64:Berkhamsted</v>
      </c>
      <c r="C65" s="136" t="str">
        <f t="shared" ca="1" si="1"/>
        <v>Ella Nijkamp</v>
      </c>
      <c r="D65" s="136" t="str">
        <f t="shared" ca="1" si="8"/>
        <v>Ella Nijkamp:64</v>
      </c>
      <c r="E65" s="156" t="str">
        <f t="shared" ca="1" si="2"/>
        <v>F</v>
      </c>
      <c r="F65" s="157">
        <f t="shared" ca="1" si="3"/>
        <v>38641</v>
      </c>
      <c r="G65" s="158">
        <f t="shared" ca="1" si="4"/>
        <v>12</v>
      </c>
      <c r="H65" s="158" t="str">
        <f t="shared" ca="1" si="5"/>
        <v>Under 13s</v>
      </c>
      <c r="I65" s="136" t="str">
        <f t="shared" ca="1" si="6"/>
        <v>Berkhamsted</v>
      </c>
      <c r="L65" t="str">
        <f t="array" aca="1" ref="L65" ca="1">IFERROR(INDEX(Lane2_BlanksRange,SMALL((IF(LEN(Lane2_BlanksRange),ROW(INDIRECT("1:"&amp;ROWS(Lane2_BlanksRange))))),ROW(D64)),1),"")</f>
        <v>Ella Nijkamp</v>
      </c>
    </row>
    <row r="66" spans="1:12">
      <c r="A66" s="136">
        <f t="shared" si="7"/>
        <v>65</v>
      </c>
      <c r="B66" s="136" t="str">
        <f t="shared" ref="B66:B129" ca="1" si="9">TEXT(A66,"#0") &amp; ":" &amp; CELL("contents",Lane2_Club)</f>
        <v>65:Berkhamsted</v>
      </c>
      <c r="C66" s="136" t="str">
        <f t="shared" ref="C66:C129" ca="1" si="10">IF(HSL_Format="Peanuts",  IF(IFERROR(VLOOKUP($B66,HSLClubSwimmers,5,0),"") &gt; 12, "",TRIM(IFERROR(VLOOKUP($B66,HSLClubSwimmers,2,0),""))),TRIM(IFERROR(VLOOKUP($B66,HSLClubSwimmers,2,0),"")))</f>
        <v>Ruby Stimpson</v>
      </c>
      <c r="D66" s="136" t="str">
        <f t="shared" ca="1" si="8"/>
        <v>Ruby Stimpson:65</v>
      </c>
      <c r="E66" s="156" t="str">
        <f t="shared" ref="E66:E129" ca="1" si="11">IFERROR(VLOOKUP($B66,HSLClubSwimmers,3,0),"")</f>
        <v>F</v>
      </c>
      <c r="F66" s="157">
        <f t="shared" ref="F66:F129" ca="1" si="12">IFERROR(VLOOKUP($B66,HSLClubSwimmers,4,0),"")</f>
        <v>38615</v>
      </c>
      <c r="G66" s="158">
        <f t="shared" ref="G66:G129" ca="1" si="13">IFERROR(VLOOKUP($B66,HSLClubSwimmers,5,0),"")</f>
        <v>12</v>
      </c>
      <c r="H66" s="158" t="str">
        <f t="shared" ref="H66:H129" ca="1" si="14">IFERROR(VLOOKUP($B66,HSLClubSwimmers,6,0),"")</f>
        <v>Under 13s</v>
      </c>
      <c r="I66" s="136" t="str">
        <f t="shared" ref="I66:I129" ca="1" si="15">IFERROR(VLOOKUP($B66,HSLClubSwimmers,7,0),"")</f>
        <v>Berkhamsted</v>
      </c>
      <c r="L66" t="str">
        <f t="array" aca="1" ref="L66" ca="1">IFERROR(INDEX(Lane2_BlanksRange,SMALL((IF(LEN(Lane2_BlanksRange),ROW(INDIRECT("1:"&amp;ROWS(Lane2_BlanksRange))))),ROW(D65)),1),"")</f>
        <v>Ruby Stimpson</v>
      </c>
    </row>
    <row r="67" spans="1:12">
      <c r="A67" s="136">
        <f t="shared" ref="A67:A130" si="16">A66+1</f>
        <v>66</v>
      </c>
      <c r="B67" s="136" t="str">
        <f t="shared" ca="1" si="9"/>
        <v>66:Berkhamsted</v>
      </c>
      <c r="C67" s="136" t="str">
        <f t="shared" ca="1" si="10"/>
        <v>Bonnie Brooks</v>
      </c>
      <c r="D67" s="136" t="str">
        <f t="shared" ref="D67:D130" ca="1" si="17">IF(C67 = "", "", TRIM(IFERROR(TRIM(C67) &amp;":"&amp;TEXT(A67,"#0"),"")))</f>
        <v>Bonnie Brooks:66</v>
      </c>
      <c r="E67" s="156" t="str">
        <f t="shared" ca="1" si="11"/>
        <v>F</v>
      </c>
      <c r="F67" s="157">
        <f t="shared" ca="1" si="12"/>
        <v>38594</v>
      </c>
      <c r="G67" s="158">
        <f t="shared" ca="1" si="13"/>
        <v>12</v>
      </c>
      <c r="H67" s="158" t="str">
        <f t="shared" ca="1" si="14"/>
        <v>Under 13s</v>
      </c>
      <c r="I67" s="136" t="str">
        <f t="shared" ca="1" si="15"/>
        <v>Berkhamsted</v>
      </c>
      <c r="L67" t="str">
        <f t="array" aca="1" ref="L67" ca="1">IFERROR(INDEX(Lane2_BlanksRange,SMALL((IF(LEN(Lane2_BlanksRange),ROW(INDIRECT("1:"&amp;ROWS(Lane2_BlanksRange))))),ROW(D66)),1),"")</f>
        <v>Bonnie Brooks</v>
      </c>
    </row>
    <row r="68" spans="1:12">
      <c r="A68" s="136">
        <f t="shared" si="16"/>
        <v>67</v>
      </c>
      <c r="B68" s="136" t="str">
        <f t="shared" ca="1" si="9"/>
        <v>67:Berkhamsted</v>
      </c>
      <c r="C68" s="136" t="str">
        <f t="shared" ca="1" si="10"/>
        <v>Imogen Crowther</v>
      </c>
      <c r="D68" s="136" t="str">
        <f t="shared" ca="1" si="17"/>
        <v>Imogen Crowther:67</v>
      </c>
      <c r="E68" s="156" t="str">
        <f t="shared" ca="1" si="11"/>
        <v>F</v>
      </c>
      <c r="F68" s="157">
        <f t="shared" ca="1" si="12"/>
        <v>38567</v>
      </c>
      <c r="G68" s="158">
        <f t="shared" ca="1" si="13"/>
        <v>12</v>
      </c>
      <c r="H68" s="158" t="str">
        <f t="shared" ca="1" si="14"/>
        <v>Under 13s</v>
      </c>
      <c r="I68" s="136" t="str">
        <f t="shared" ca="1" si="15"/>
        <v>Berkhamsted</v>
      </c>
      <c r="L68" t="str">
        <f t="array" aca="1" ref="L68" ca="1">IFERROR(INDEX(Lane2_BlanksRange,SMALL((IF(LEN(Lane2_BlanksRange),ROW(INDIRECT("1:"&amp;ROWS(Lane2_BlanksRange))))),ROW(D67)),1),"")</f>
        <v>Imogen Crowther</v>
      </c>
    </row>
    <row r="69" spans="1:12">
      <c r="A69" s="136">
        <f t="shared" si="16"/>
        <v>68</v>
      </c>
      <c r="B69" s="136" t="str">
        <f t="shared" ca="1" si="9"/>
        <v>68:Berkhamsted</v>
      </c>
      <c r="C69" s="136" t="str">
        <f t="shared" ca="1" si="10"/>
        <v>Alex Farnham</v>
      </c>
      <c r="D69" s="136" t="str">
        <f t="shared" ca="1" si="17"/>
        <v>Alex Farnham:68</v>
      </c>
      <c r="E69" s="156" t="str">
        <f t="shared" ca="1" si="11"/>
        <v>F</v>
      </c>
      <c r="F69" s="157">
        <f t="shared" ca="1" si="12"/>
        <v>38545</v>
      </c>
      <c r="G69" s="158">
        <f t="shared" ca="1" si="13"/>
        <v>12</v>
      </c>
      <c r="H69" s="158" t="str">
        <f t="shared" ca="1" si="14"/>
        <v>Under 13s</v>
      </c>
      <c r="I69" s="136" t="str">
        <f t="shared" ca="1" si="15"/>
        <v>Berkhamsted</v>
      </c>
      <c r="L69" t="str">
        <f t="array" aca="1" ref="L69" ca="1">IFERROR(INDEX(Lane2_BlanksRange,SMALL((IF(LEN(Lane2_BlanksRange),ROW(INDIRECT("1:"&amp;ROWS(Lane2_BlanksRange))))),ROW(D68)),1),"")</f>
        <v>Alex Farnham</v>
      </c>
    </row>
    <row r="70" spans="1:12">
      <c r="A70" s="136">
        <f t="shared" si="16"/>
        <v>69</v>
      </c>
      <c r="B70" s="136" t="str">
        <f t="shared" ca="1" si="9"/>
        <v>69:Berkhamsted</v>
      </c>
      <c r="C70" s="136" t="str">
        <f t="shared" ca="1" si="10"/>
        <v>Zac Scott</v>
      </c>
      <c r="D70" s="136" t="str">
        <f t="shared" ca="1" si="17"/>
        <v>Zac Scott:69</v>
      </c>
      <c r="E70" s="156" t="str">
        <f t="shared" ca="1" si="11"/>
        <v>M</v>
      </c>
      <c r="F70" s="157">
        <f t="shared" ca="1" si="12"/>
        <v>39964</v>
      </c>
      <c r="G70" s="158">
        <f t="shared" ca="1" si="13"/>
        <v>9</v>
      </c>
      <c r="H70" s="158" t="str">
        <f t="shared" ca="1" si="14"/>
        <v>9 Years</v>
      </c>
      <c r="I70" s="136" t="str">
        <f t="shared" ca="1" si="15"/>
        <v>Berkhamsted</v>
      </c>
      <c r="L70" t="str">
        <f t="array" aca="1" ref="L70" ca="1">IFERROR(INDEX(Lane2_BlanksRange,SMALL((IF(LEN(Lane2_BlanksRange),ROW(INDIRECT("1:"&amp;ROWS(Lane2_BlanksRange))))),ROW(D69)),1),"")</f>
        <v>Zac Scott</v>
      </c>
    </row>
    <row r="71" spans="1:12">
      <c r="A71" s="136">
        <f t="shared" si="16"/>
        <v>70</v>
      </c>
      <c r="B71" s="136" t="str">
        <f t="shared" ca="1" si="9"/>
        <v>70:Berkhamsted</v>
      </c>
      <c r="C71" s="136" t="str">
        <f t="shared" ca="1" si="10"/>
        <v>Ollie Milnes</v>
      </c>
      <c r="D71" s="136" t="str">
        <f t="shared" ca="1" si="17"/>
        <v>Ollie Milnes:70</v>
      </c>
      <c r="E71" s="156" t="str">
        <f t="shared" ca="1" si="11"/>
        <v>M</v>
      </c>
      <c r="F71" s="157">
        <f t="shared" ca="1" si="12"/>
        <v>39962</v>
      </c>
      <c r="G71" s="158">
        <f t="shared" ca="1" si="13"/>
        <v>9</v>
      </c>
      <c r="H71" s="158" t="str">
        <f t="shared" ca="1" si="14"/>
        <v>9 Years</v>
      </c>
      <c r="I71" s="136" t="str">
        <f t="shared" ca="1" si="15"/>
        <v>Berkhamsted</v>
      </c>
      <c r="L71" t="str">
        <f t="array" aca="1" ref="L71" ca="1">IFERROR(INDEX(Lane2_BlanksRange,SMALL((IF(LEN(Lane2_BlanksRange),ROW(INDIRECT("1:"&amp;ROWS(Lane2_BlanksRange))))),ROW(D70)),1),"")</f>
        <v>Ollie Milnes</v>
      </c>
    </row>
    <row r="72" spans="1:12">
      <c r="A72" s="136">
        <f t="shared" si="16"/>
        <v>71</v>
      </c>
      <c r="B72" s="136" t="str">
        <f t="shared" ca="1" si="9"/>
        <v>71:Berkhamsted</v>
      </c>
      <c r="C72" s="136" t="str">
        <f t="shared" ca="1" si="10"/>
        <v>Henry Eyles</v>
      </c>
      <c r="D72" s="136" t="str">
        <f t="shared" ca="1" si="17"/>
        <v>Henry Eyles:71</v>
      </c>
      <c r="E72" s="156" t="str">
        <f t="shared" ca="1" si="11"/>
        <v>M</v>
      </c>
      <c r="F72" s="157">
        <f t="shared" ca="1" si="12"/>
        <v>39721</v>
      </c>
      <c r="G72" s="158">
        <f t="shared" ca="1" si="13"/>
        <v>9</v>
      </c>
      <c r="H72" s="158" t="str">
        <f t="shared" ca="1" si="14"/>
        <v>9 Years</v>
      </c>
      <c r="I72" s="136" t="str">
        <f t="shared" ca="1" si="15"/>
        <v>Berkhamsted</v>
      </c>
      <c r="L72" t="str">
        <f t="array" aca="1" ref="L72" ca="1">IFERROR(INDEX(Lane2_BlanksRange,SMALL((IF(LEN(Lane2_BlanksRange),ROW(INDIRECT("1:"&amp;ROWS(Lane2_BlanksRange))))),ROW(D71)),1),"")</f>
        <v>Henry Eyles</v>
      </c>
    </row>
    <row r="73" spans="1:12">
      <c r="A73" s="136">
        <f t="shared" si="16"/>
        <v>72</v>
      </c>
      <c r="B73" s="136" t="str">
        <f t="shared" ca="1" si="9"/>
        <v>72:Berkhamsted</v>
      </c>
      <c r="C73" s="136" t="str">
        <f t="shared" ca="1" si="10"/>
        <v>Ben Handbidge</v>
      </c>
      <c r="D73" s="136" t="str">
        <f t="shared" ca="1" si="17"/>
        <v>Ben Handbidge:72</v>
      </c>
      <c r="E73" s="156" t="str">
        <f t="shared" ca="1" si="11"/>
        <v>M</v>
      </c>
      <c r="F73" s="157">
        <f t="shared" ca="1" si="12"/>
        <v>39672</v>
      </c>
      <c r="G73" s="158">
        <f t="shared" ca="1" si="13"/>
        <v>9</v>
      </c>
      <c r="H73" s="158" t="str">
        <f t="shared" ca="1" si="14"/>
        <v>9 Years</v>
      </c>
      <c r="I73" s="136" t="str">
        <f t="shared" ca="1" si="15"/>
        <v>Berkhamsted</v>
      </c>
      <c r="L73" t="str">
        <f t="array" aca="1" ref="L73" ca="1">IFERROR(INDEX(Lane2_BlanksRange,SMALL((IF(LEN(Lane2_BlanksRange),ROW(INDIRECT("1:"&amp;ROWS(Lane2_BlanksRange))))),ROW(D72)),1),"")</f>
        <v>Ben Handbidge</v>
      </c>
    </row>
    <row r="74" spans="1:12">
      <c r="A74" s="136">
        <f t="shared" si="16"/>
        <v>73</v>
      </c>
      <c r="B74" s="136" t="str">
        <f t="shared" ca="1" si="9"/>
        <v>73:Berkhamsted</v>
      </c>
      <c r="C74" s="136" t="str">
        <f t="shared" ca="1" si="10"/>
        <v>Austin Clements</v>
      </c>
      <c r="D74" s="136" t="str">
        <f t="shared" ca="1" si="17"/>
        <v>Austin Clements:73</v>
      </c>
      <c r="E74" s="156" t="str">
        <f t="shared" ca="1" si="11"/>
        <v>M</v>
      </c>
      <c r="F74" s="157">
        <f t="shared" ca="1" si="12"/>
        <v>39667</v>
      </c>
      <c r="G74" s="158">
        <f t="shared" ca="1" si="13"/>
        <v>9</v>
      </c>
      <c r="H74" s="158" t="str">
        <f t="shared" ca="1" si="14"/>
        <v>9 Years</v>
      </c>
      <c r="I74" s="136" t="str">
        <f t="shared" ca="1" si="15"/>
        <v>Berkhamsted</v>
      </c>
      <c r="L74" t="str">
        <f t="array" aca="1" ref="L74" ca="1">IFERROR(INDEX(Lane2_BlanksRange,SMALL((IF(LEN(Lane2_BlanksRange),ROW(INDIRECT("1:"&amp;ROWS(Lane2_BlanksRange))))),ROW(D73)),1),"")</f>
        <v>Austin Clements</v>
      </c>
    </row>
    <row r="75" spans="1:12">
      <c r="A75" s="136">
        <f t="shared" si="16"/>
        <v>74</v>
      </c>
      <c r="B75" s="136" t="str">
        <f t="shared" ca="1" si="9"/>
        <v>74:Berkhamsted</v>
      </c>
      <c r="C75" s="136" t="str">
        <f t="shared" ca="1" si="10"/>
        <v>Matthew Ginn</v>
      </c>
      <c r="D75" s="136" t="str">
        <f t="shared" ca="1" si="17"/>
        <v>Matthew Ginn:74</v>
      </c>
      <c r="E75" s="156" t="str">
        <f t="shared" ca="1" si="11"/>
        <v>M</v>
      </c>
      <c r="F75" s="157">
        <f t="shared" ca="1" si="12"/>
        <v>39666</v>
      </c>
      <c r="G75" s="158">
        <f t="shared" ca="1" si="13"/>
        <v>9</v>
      </c>
      <c r="H75" s="158" t="str">
        <f t="shared" ca="1" si="14"/>
        <v>9 Years</v>
      </c>
      <c r="I75" s="136" t="str">
        <f t="shared" ca="1" si="15"/>
        <v>Berkhamsted</v>
      </c>
      <c r="L75" t="str">
        <f t="array" aca="1" ref="L75" ca="1">IFERROR(INDEX(Lane2_BlanksRange,SMALL((IF(LEN(Lane2_BlanksRange),ROW(INDIRECT("1:"&amp;ROWS(Lane2_BlanksRange))))),ROW(D74)),1),"")</f>
        <v>Matthew Ginn</v>
      </c>
    </row>
    <row r="76" spans="1:12">
      <c r="A76" s="136">
        <f t="shared" si="16"/>
        <v>75</v>
      </c>
      <c r="B76" s="136" t="str">
        <f t="shared" ca="1" si="9"/>
        <v>75:Berkhamsted</v>
      </c>
      <c r="C76" s="136" t="str">
        <f t="shared" ca="1" si="10"/>
        <v>Noah Przygrodzki</v>
      </c>
      <c r="D76" s="136" t="str">
        <f t="shared" ca="1" si="17"/>
        <v>Noah Przygrodzki:75</v>
      </c>
      <c r="E76" s="156" t="str">
        <f t="shared" ca="1" si="11"/>
        <v>M</v>
      </c>
      <c r="F76" s="157">
        <f t="shared" ca="1" si="12"/>
        <v>39663</v>
      </c>
      <c r="G76" s="158">
        <f t="shared" ca="1" si="13"/>
        <v>9</v>
      </c>
      <c r="H76" s="158" t="str">
        <f t="shared" ca="1" si="14"/>
        <v>9 Years</v>
      </c>
      <c r="I76" s="136" t="str">
        <f t="shared" ca="1" si="15"/>
        <v>Berkhamsted</v>
      </c>
      <c r="L76" t="str">
        <f t="array" aca="1" ref="L76" ca="1">IFERROR(INDEX(Lane2_BlanksRange,SMALL((IF(LEN(Lane2_BlanksRange),ROW(INDIRECT("1:"&amp;ROWS(Lane2_BlanksRange))))),ROW(D75)),1),"")</f>
        <v>Noah Przygrodzki</v>
      </c>
    </row>
    <row r="77" spans="1:12">
      <c r="A77" s="136">
        <f t="shared" si="16"/>
        <v>76</v>
      </c>
      <c r="B77" s="136" t="str">
        <f t="shared" ca="1" si="9"/>
        <v>76:Berkhamsted</v>
      </c>
      <c r="C77" s="136" t="str">
        <f t="shared" ca="1" si="10"/>
        <v>Sam Niclas</v>
      </c>
      <c r="D77" s="136" t="str">
        <f t="shared" ca="1" si="17"/>
        <v>Sam Niclas:76</v>
      </c>
      <c r="E77" s="156" t="str">
        <f t="shared" ca="1" si="11"/>
        <v>M</v>
      </c>
      <c r="F77" s="157">
        <f t="shared" ca="1" si="12"/>
        <v>39660</v>
      </c>
      <c r="G77" s="158">
        <f t="shared" ca="1" si="13"/>
        <v>9</v>
      </c>
      <c r="H77" s="158" t="str">
        <f t="shared" ca="1" si="14"/>
        <v>9 Years</v>
      </c>
      <c r="I77" s="136" t="str">
        <f t="shared" ca="1" si="15"/>
        <v>Berkhamsted</v>
      </c>
      <c r="L77" t="str">
        <f t="array" aca="1" ref="L77" ca="1">IFERROR(INDEX(Lane2_BlanksRange,SMALL((IF(LEN(Lane2_BlanksRange),ROW(INDIRECT("1:"&amp;ROWS(Lane2_BlanksRange))))),ROW(D76)),1),"")</f>
        <v>Sam Niclas</v>
      </c>
    </row>
    <row r="78" spans="1:12">
      <c r="A78" s="136">
        <f t="shared" si="16"/>
        <v>77</v>
      </c>
      <c r="B78" s="136" t="str">
        <f t="shared" ca="1" si="9"/>
        <v>77:Berkhamsted</v>
      </c>
      <c r="C78" s="136" t="str">
        <f t="shared" ca="1" si="10"/>
        <v>Joe Harrison</v>
      </c>
      <c r="D78" s="136" t="str">
        <f t="shared" ca="1" si="17"/>
        <v>Joe Harrison:77</v>
      </c>
      <c r="E78" s="156" t="str">
        <f t="shared" ca="1" si="11"/>
        <v>M</v>
      </c>
      <c r="F78" s="157">
        <f t="shared" ca="1" si="12"/>
        <v>39628</v>
      </c>
      <c r="G78" s="158">
        <f t="shared" ca="1" si="13"/>
        <v>10</v>
      </c>
      <c r="H78" s="158" t="str">
        <f t="shared" ca="1" si="14"/>
        <v>Under 11s</v>
      </c>
      <c r="I78" s="136" t="str">
        <f t="shared" ca="1" si="15"/>
        <v>Berkhamsted</v>
      </c>
      <c r="L78" t="str">
        <f t="array" aca="1" ref="L78" ca="1">IFERROR(INDEX(Lane2_BlanksRange,SMALL((IF(LEN(Lane2_BlanksRange),ROW(INDIRECT("1:"&amp;ROWS(Lane2_BlanksRange))))),ROW(D77)),1),"")</f>
        <v>Joe Harrison</v>
      </c>
    </row>
    <row r="79" spans="1:12">
      <c r="A79" s="136">
        <f t="shared" si="16"/>
        <v>78</v>
      </c>
      <c r="B79" s="136" t="str">
        <f t="shared" ca="1" si="9"/>
        <v>78:Berkhamsted</v>
      </c>
      <c r="C79" s="136" t="str">
        <f t="shared" ca="1" si="10"/>
        <v>Rishy Morjaria</v>
      </c>
      <c r="D79" s="136" t="str">
        <f t="shared" ca="1" si="17"/>
        <v>Rishy Morjaria:78</v>
      </c>
      <c r="E79" s="156" t="str">
        <f t="shared" ca="1" si="11"/>
        <v>M</v>
      </c>
      <c r="F79" s="157">
        <f t="shared" ca="1" si="12"/>
        <v>39626</v>
      </c>
      <c r="G79" s="158">
        <f t="shared" ca="1" si="13"/>
        <v>10</v>
      </c>
      <c r="H79" s="158" t="str">
        <f t="shared" ca="1" si="14"/>
        <v>Under 11s</v>
      </c>
      <c r="I79" s="136" t="str">
        <f t="shared" ca="1" si="15"/>
        <v>Berkhamsted</v>
      </c>
      <c r="L79" t="str">
        <f t="array" aca="1" ref="L79" ca="1">IFERROR(INDEX(Lane2_BlanksRange,SMALL((IF(LEN(Lane2_BlanksRange),ROW(INDIRECT("1:"&amp;ROWS(Lane2_BlanksRange))))),ROW(D78)),1),"")</f>
        <v>Rishy Morjaria</v>
      </c>
    </row>
    <row r="80" spans="1:12">
      <c r="A80" s="136">
        <f t="shared" si="16"/>
        <v>79</v>
      </c>
      <c r="B80" s="136" t="str">
        <f t="shared" ca="1" si="9"/>
        <v>79:Berkhamsted</v>
      </c>
      <c r="C80" s="136" t="str">
        <f t="shared" ca="1" si="10"/>
        <v>Dylan Harman</v>
      </c>
      <c r="D80" s="136" t="str">
        <f t="shared" ca="1" si="17"/>
        <v>Dylan Harman:79</v>
      </c>
      <c r="E80" s="156" t="str">
        <f t="shared" ca="1" si="11"/>
        <v>M</v>
      </c>
      <c r="F80" s="157">
        <f t="shared" ca="1" si="12"/>
        <v>39625</v>
      </c>
      <c r="G80" s="158">
        <f t="shared" ca="1" si="13"/>
        <v>10</v>
      </c>
      <c r="H80" s="158" t="str">
        <f t="shared" ca="1" si="14"/>
        <v>Under 11s</v>
      </c>
      <c r="I80" s="136" t="str">
        <f t="shared" ca="1" si="15"/>
        <v>Berkhamsted</v>
      </c>
      <c r="L80" t="str">
        <f t="array" aca="1" ref="L80" ca="1">IFERROR(INDEX(Lane2_BlanksRange,SMALL((IF(LEN(Lane2_BlanksRange),ROW(INDIRECT("1:"&amp;ROWS(Lane2_BlanksRange))))),ROW(D79)),1),"")</f>
        <v>Dylan Harman</v>
      </c>
    </row>
    <row r="81" spans="1:12">
      <c r="A81" s="136">
        <f t="shared" si="16"/>
        <v>80</v>
      </c>
      <c r="B81" s="136" t="str">
        <f t="shared" ca="1" si="9"/>
        <v>80:Berkhamsted</v>
      </c>
      <c r="C81" s="136" t="str">
        <f t="shared" ca="1" si="10"/>
        <v>Edward Eastaff</v>
      </c>
      <c r="D81" s="136" t="str">
        <f t="shared" ca="1" si="17"/>
        <v>Edward Eastaff:80</v>
      </c>
      <c r="E81" s="156" t="str">
        <f t="shared" ca="1" si="11"/>
        <v>M</v>
      </c>
      <c r="F81" s="157">
        <f t="shared" ca="1" si="12"/>
        <v>39571</v>
      </c>
      <c r="G81" s="158">
        <f t="shared" ca="1" si="13"/>
        <v>10</v>
      </c>
      <c r="H81" s="158" t="str">
        <f t="shared" ca="1" si="14"/>
        <v>Under 11s</v>
      </c>
      <c r="I81" s="136" t="str">
        <f t="shared" ca="1" si="15"/>
        <v>Berkhamsted</v>
      </c>
      <c r="L81" t="str">
        <f t="array" aca="1" ref="L81" ca="1">IFERROR(INDEX(Lane2_BlanksRange,SMALL((IF(LEN(Lane2_BlanksRange),ROW(INDIRECT("1:"&amp;ROWS(Lane2_BlanksRange))))),ROW(D80)),1),"")</f>
        <v>Edward Eastaff</v>
      </c>
    </row>
    <row r="82" spans="1:12">
      <c r="A82" s="136">
        <f t="shared" si="16"/>
        <v>81</v>
      </c>
      <c r="B82" s="136" t="str">
        <f t="shared" ca="1" si="9"/>
        <v>81:Berkhamsted</v>
      </c>
      <c r="C82" s="136" t="str">
        <f t="shared" ca="1" si="10"/>
        <v>Riley Milne</v>
      </c>
      <c r="D82" s="136" t="str">
        <f t="shared" ca="1" si="17"/>
        <v>Riley Milne:81</v>
      </c>
      <c r="E82" s="156" t="str">
        <f t="shared" ca="1" si="11"/>
        <v>M</v>
      </c>
      <c r="F82" s="157">
        <f t="shared" ca="1" si="12"/>
        <v>39519</v>
      </c>
      <c r="G82" s="158">
        <f t="shared" ca="1" si="13"/>
        <v>10</v>
      </c>
      <c r="H82" s="158" t="str">
        <f t="shared" ca="1" si="14"/>
        <v>Under 11s</v>
      </c>
      <c r="I82" s="136" t="str">
        <f t="shared" ca="1" si="15"/>
        <v>Berkhamsted</v>
      </c>
      <c r="L82" t="str">
        <f t="array" aca="1" ref="L82" ca="1">IFERROR(INDEX(Lane2_BlanksRange,SMALL((IF(LEN(Lane2_BlanksRange),ROW(INDIRECT("1:"&amp;ROWS(Lane2_BlanksRange))))),ROW(D81)),1),"")</f>
        <v>Riley Milne</v>
      </c>
    </row>
    <row r="83" spans="1:12">
      <c r="A83" s="136">
        <f t="shared" si="16"/>
        <v>82</v>
      </c>
      <c r="B83" s="136" t="str">
        <f t="shared" ca="1" si="9"/>
        <v>82:Berkhamsted</v>
      </c>
      <c r="C83" s="136" t="str">
        <f t="shared" ca="1" si="10"/>
        <v>Andrew Corner</v>
      </c>
      <c r="D83" s="136" t="str">
        <f t="shared" ca="1" si="17"/>
        <v>Andrew Corner:82</v>
      </c>
      <c r="E83" s="156" t="str">
        <f t="shared" ca="1" si="11"/>
        <v>M</v>
      </c>
      <c r="F83" s="157">
        <f t="shared" ca="1" si="12"/>
        <v>39490</v>
      </c>
      <c r="G83" s="158">
        <f t="shared" ca="1" si="13"/>
        <v>10</v>
      </c>
      <c r="H83" s="158" t="str">
        <f t="shared" ca="1" si="14"/>
        <v>Under 11s</v>
      </c>
      <c r="I83" s="136" t="str">
        <f t="shared" ca="1" si="15"/>
        <v>Berkhamsted</v>
      </c>
      <c r="L83" t="str">
        <f t="array" aca="1" ref="L83" ca="1">IFERROR(INDEX(Lane2_BlanksRange,SMALL((IF(LEN(Lane2_BlanksRange),ROW(INDIRECT("1:"&amp;ROWS(Lane2_BlanksRange))))),ROW(D82)),1),"")</f>
        <v>Andrew Corner</v>
      </c>
    </row>
    <row r="84" spans="1:12">
      <c r="A84" s="136">
        <f t="shared" si="16"/>
        <v>83</v>
      </c>
      <c r="B84" s="136" t="str">
        <f t="shared" ca="1" si="9"/>
        <v>83:Berkhamsted</v>
      </c>
      <c r="C84" s="136" t="str">
        <f t="shared" ca="1" si="10"/>
        <v>Hugh Burnell-Smith</v>
      </c>
      <c r="D84" s="136" t="str">
        <f t="shared" ca="1" si="17"/>
        <v>Hugh Burnell-Smith:83</v>
      </c>
      <c r="E84" s="156" t="str">
        <f t="shared" ca="1" si="11"/>
        <v>M</v>
      </c>
      <c r="F84" s="157">
        <f t="shared" ca="1" si="12"/>
        <v>39477</v>
      </c>
      <c r="G84" s="158">
        <f t="shared" ca="1" si="13"/>
        <v>10</v>
      </c>
      <c r="H84" s="158" t="str">
        <f t="shared" ca="1" si="14"/>
        <v>Under 11s</v>
      </c>
      <c r="I84" s="136" t="str">
        <f t="shared" ca="1" si="15"/>
        <v>Berkhamsted</v>
      </c>
      <c r="L84" t="str">
        <f t="array" aca="1" ref="L84" ca="1">IFERROR(INDEX(Lane2_BlanksRange,SMALL((IF(LEN(Lane2_BlanksRange),ROW(INDIRECT("1:"&amp;ROWS(Lane2_BlanksRange))))),ROW(D83)),1),"")</f>
        <v>Hugh Burnell-Smith</v>
      </c>
    </row>
    <row r="85" spans="1:12">
      <c r="A85" s="136">
        <f t="shared" si="16"/>
        <v>84</v>
      </c>
      <c r="B85" s="136" t="str">
        <f t="shared" ca="1" si="9"/>
        <v>84:Berkhamsted</v>
      </c>
      <c r="C85" s="136" t="str">
        <f t="shared" ca="1" si="10"/>
        <v>Callum Powell</v>
      </c>
      <c r="D85" s="136" t="str">
        <f t="shared" ca="1" si="17"/>
        <v>Callum Powell:84</v>
      </c>
      <c r="E85" s="156" t="str">
        <f t="shared" ca="1" si="11"/>
        <v>M</v>
      </c>
      <c r="F85" s="157">
        <f t="shared" ca="1" si="12"/>
        <v>39449</v>
      </c>
      <c r="G85" s="158">
        <f t="shared" ca="1" si="13"/>
        <v>10</v>
      </c>
      <c r="H85" s="158" t="str">
        <f t="shared" ca="1" si="14"/>
        <v>Under 11s</v>
      </c>
      <c r="I85" s="136" t="str">
        <f t="shared" ca="1" si="15"/>
        <v>Berkhamsted</v>
      </c>
      <c r="L85" t="str">
        <f t="array" aca="1" ref="L85" ca="1">IFERROR(INDEX(Lane2_BlanksRange,SMALL((IF(LEN(Lane2_BlanksRange),ROW(INDIRECT("1:"&amp;ROWS(Lane2_BlanksRange))))),ROW(D84)),1),"")</f>
        <v>Callum Powell</v>
      </c>
    </row>
    <row r="86" spans="1:12">
      <c r="A86" s="136">
        <f t="shared" si="16"/>
        <v>85</v>
      </c>
      <c r="B86" s="136" t="str">
        <f t="shared" ca="1" si="9"/>
        <v>85:Berkhamsted</v>
      </c>
      <c r="C86" s="136" t="str">
        <f t="shared" ca="1" si="10"/>
        <v>William Barnes</v>
      </c>
      <c r="D86" s="136" t="str">
        <f t="shared" ca="1" si="17"/>
        <v>William Barnes:85</v>
      </c>
      <c r="E86" s="156" t="str">
        <f t="shared" ca="1" si="11"/>
        <v>M</v>
      </c>
      <c r="F86" s="157">
        <f t="shared" ca="1" si="12"/>
        <v>39440</v>
      </c>
      <c r="G86" s="158">
        <f t="shared" ca="1" si="13"/>
        <v>10</v>
      </c>
      <c r="H86" s="158" t="str">
        <f t="shared" ca="1" si="14"/>
        <v>Under 11s</v>
      </c>
      <c r="I86" s="136" t="str">
        <f t="shared" ca="1" si="15"/>
        <v>Berkhamsted</v>
      </c>
      <c r="L86" t="str">
        <f t="array" aca="1" ref="L86" ca="1">IFERROR(INDEX(Lane2_BlanksRange,SMALL((IF(LEN(Lane2_BlanksRange),ROW(INDIRECT("1:"&amp;ROWS(Lane2_BlanksRange))))),ROW(D85)),1),"")</f>
        <v>William Barnes</v>
      </c>
    </row>
    <row r="87" spans="1:12">
      <c r="A87" s="136">
        <f t="shared" si="16"/>
        <v>86</v>
      </c>
      <c r="B87" s="136" t="str">
        <f t="shared" ca="1" si="9"/>
        <v>86:Berkhamsted</v>
      </c>
      <c r="C87" s="136" t="str">
        <f t="shared" ca="1" si="10"/>
        <v>Ollie Miles</v>
      </c>
      <c r="D87" s="136" t="str">
        <f t="shared" ca="1" si="17"/>
        <v>Ollie Miles:86</v>
      </c>
      <c r="E87" s="156" t="str">
        <f t="shared" ca="1" si="11"/>
        <v>M</v>
      </c>
      <c r="F87" s="157">
        <f t="shared" ca="1" si="12"/>
        <v>39413</v>
      </c>
      <c r="G87" s="158">
        <f t="shared" ca="1" si="13"/>
        <v>10</v>
      </c>
      <c r="H87" s="158" t="str">
        <f t="shared" ca="1" si="14"/>
        <v>Under 11s</v>
      </c>
      <c r="I87" s="136" t="str">
        <f t="shared" ca="1" si="15"/>
        <v>Berkhamsted</v>
      </c>
      <c r="L87" t="str">
        <f t="array" aca="1" ref="L87" ca="1">IFERROR(INDEX(Lane2_BlanksRange,SMALL((IF(LEN(Lane2_BlanksRange),ROW(INDIRECT("1:"&amp;ROWS(Lane2_BlanksRange))))),ROW(D86)),1),"")</f>
        <v>Ollie Miles</v>
      </c>
    </row>
    <row r="88" spans="1:12">
      <c r="A88" s="136">
        <f t="shared" si="16"/>
        <v>87</v>
      </c>
      <c r="B88" s="136" t="str">
        <f t="shared" ca="1" si="9"/>
        <v>87:Berkhamsted</v>
      </c>
      <c r="C88" s="136" t="str">
        <f t="shared" ca="1" si="10"/>
        <v>Darshan McGregor</v>
      </c>
      <c r="D88" s="136" t="str">
        <f t="shared" ca="1" si="17"/>
        <v>Darshan McGregor:87</v>
      </c>
      <c r="E88" s="156" t="str">
        <f t="shared" ca="1" si="11"/>
        <v>M</v>
      </c>
      <c r="F88" s="157">
        <f t="shared" ca="1" si="12"/>
        <v>39381</v>
      </c>
      <c r="G88" s="158">
        <f t="shared" ca="1" si="13"/>
        <v>10</v>
      </c>
      <c r="H88" s="158" t="str">
        <f t="shared" ca="1" si="14"/>
        <v>Under 11s</v>
      </c>
      <c r="I88" s="136" t="str">
        <f t="shared" ca="1" si="15"/>
        <v>Berkhamsted</v>
      </c>
      <c r="L88" t="str">
        <f t="array" aca="1" ref="L88" ca="1">IFERROR(INDEX(Lane2_BlanksRange,SMALL((IF(LEN(Lane2_BlanksRange),ROW(INDIRECT("1:"&amp;ROWS(Lane2_BlanksRange))))),ROW(D87)),1),"")</f>
        <v>Darshan McGregor</v>
      </c>
    </row>
    <row r="89" spans="1:12">
      <c r="A89" s="136">
        <f t="shared" si="16"/>
        <v>88</v>
      </c>
      <c r="B89" s="136" t="str">
        <f t="shared" ca="1" si="9"/>
        <v>88:Berkhamsted</v>
      </c>
      <c r="C89" s="136" t="str">
        <f t="shared" ca="1" si="10"/>
        <v>Fionn Clare</v>
      </c>
      <c r="D89" s="136" t="str">
        <f t="shared" ca="1" si="17"/>
        <v>Fionn Clare:88</v>
      </c>
      <c r="E89" s="156" t="str">
        <f t="shared" ca="1" si="11"/>
        <v>M</v>
      </c>
      <c r="F89" s="157">
        <f t="shared" ca="1" si="12"/>
        <v>39354</v>
      </c>
      <c r="G89" s="158">
        <f t="shared" ca="1" si="13"/>
        <v>10</v>
      </c>
      <c r="H89" s="158" t="str">
        <f t="shared" ca="1" si="14"/>
        <v>Under 11s</v>
      </c>
      <c r="I89" s="136" t="str">
        <f t="shared" ca="1" si="15"/>
        <v>Berkhamsted</v>
      </c>
      <c r="L89" t="str">
        <f t="array" aca="1" ref="L89" ca="1">IFERROR(INDEX(Lane2_BlanksRange,SMALL((IF(LEN(Lane2_BlanksRange),ROW(INDIRECT("1:"&amp;ROWS(Lane2_BlanksRange))))),ROW(D88)),1),"")</f>
        <v>Fionn Clare</v>
      </c>
    </row>
    <row r="90" spans="1:12">
      <c r="A90" s="136">
        <f t="shared" si="16"/>
        <v>89</v>
      </c>
      <c r="B90" s="136" t="str">
        <f t="shared" ca="1" si="9"/>
        <v>89:Berkhamsted</v>
      </c>
      <c r="C90" s="136" t="str">
        <f t="shared" ca="1" si="10"/>
        <v>Rocco Addati</v>
      </c>
      <c r="D90" s="136" t="str">
        <f t="shared" ca="1" si="17"/>
        <v>Rocco Addati:89</v>
      </c>
      <c r="E90" s="156" t="str">
        <f t="shared" ca="1" si="11"/>
        <v>M</v>
      </c>
      <c r="F90" s="157">
        <f t="shared" ca="1" si="12"/>
        <v>39347</v>
      </c>
      <c r="G90" s="158">
        <f t="shared" ca="1" si="13"/>
        <v>10</v>
      </c>
      <c r="H90" s="158" t="str">
        <f t="shared" ca="1" si="14"/>
        <v>Under 11s</v>
      </c>
      <c r="I90" s="136" t="str">
        <f t="shared" ca="1" si="15"/>
        <v>Berkhamsted</v>
      </c>
      <c r="L90" t="str">
        <f t="array" aca="1" ref="L90" ca="1">IFERROR(INDEX(Lane2_BlanksRange,SMALL((IF(LEN(Lane2_BlanksRange),ROW(INDIRECT("1:"&amp;ROWS(Lane2_BlanksRange))))),ROW(D89)),1),"")</f>
        <v>Rocco Addati</v>
      </c>
    </row>
    <row r="91" spans="1:12">
      <c r="A91" s="136">
        <f t="shared" si="16"/>
        <v>90</v>
      </c>
      <c r="B91" s="136" t="str">
        <f t="shared" ca="1" si="9"/>
        <v>90:Berkhamsted</v>
      </c>
      <c r="C91" s="136" t="str">
        <f t="shared" ca="1" si="10"/>
        <v>Daniel Traynor</v>
      </c>
      <c r="D91" s="136" t="str">
        <f t="shared" ca="1" si="17"/>
        <v>Daniel Traynor:90</v>
      </c>
      <c r="E91" s="156" t="str">
        <f t="shared" ca="1" si="11"/>
        <v>M</v>
      </c>
      <c r="F91" s="157">
        <f t="shared" ca="1" si="12"/>
        <v>39295</v>
      </c>
      <c r="G91" s="158">
        <f t="shared" ca="1" si="13"/>
        <v>10</v>
      </c>
      <c r="H91" s="158" t="str">
        <f t="shared" ca="1" si="14"/>
        <v>Under 11s</v>
      </c>
      <c r="I91" s="136" t="str">
        <f t="shared" ca="1" si="15"/>
        <v>Berkhamsted</v>
      </c>
      <c r="L91" t="str">
        <f t="array" aca="1" ref="L91" ca="1">IFERROR(INDEX(Lane2_BlanksRange,SMALL((IF(LEN(Lane2_BlanksRange),ROW(INDIRECT("1:"&amp;ROWS(Lane2_BlanksRange))))),ROW(D90)),1),"")</f>
        <v>Daniel Traynor</v>
      </c>
    </row>
    <row r="92" spans="1:12">
      <c r="A92" s="136">
        <f t="shared" si="16"/>
        <v>91</v>
      </c>
      <c r="B92" s="136" t="str">
        <f t="shared" ca="1" si="9"/>
        <v>91:Berkhamsted</v>
      </c>
      <c r="C92" s="136" t="str">
        <f t="shared" ca="1" si="10"/>
        <v>Eric Batt</v>
      </c>
      <c r="D92" s="136" t="str">
        <f t="shared" ca="1" si="17"/>
        <v>Eric Batt:91</v>
      </c>
      <c r="E92" s="156" t="str">
        <f t="shared" ca="1" si="11"/>
        <v>M</v>
      </c>
      <c r="F92" s="157">
        <f t="shared" ca="1" si="12"/>
        <v>39211</v>
      </c>
      <c r="G92" s="158">
        <f t="shared" ca="1" si="13"/>
        <v>11</v>
      </c>
      <c r="H92" s="158" t="str">
        <f t="shared" ca="1" si="14"/>
        <v>Under 12s</v>
      </c>
      <c r="I92" s="136" t="str">
        <f t="shared" ca="1" si="15"/>
        <v>Berkhamsted</v>
      </c>
      <c r="L92" t="str">
        <f t="array" aca="1" ref="L92" ca="1">IFERROR(INDEX(Lane2_BlanksRange,SMALL((IF(LEN(Lane2_BlanksRange),ROW(INDIRECT("1:"&amp;ROWS(Lane2_BlanksRange))))),ROW(D91)),1),"")</f>
        <v>Eric Batt</v>
      </c>
    </row>
    <row r="93" spans="1:12">
      <c r="A93" s="136">
        <f t="shared" si="16"/>
        <v>92</v>
      </c>
      <c r="B93" s="136" t="str">
        <f t="shared" ca="1" si="9"/>
        <v>92:Berkhamsted</v>
      </c>
      <c r="C93" s="136" t="str">
        <f t="shared" ca="1" si="10"/>
        <v>Charles Trossel</v>
      </c>
      <c r="D93" s="136" t="str">
        <f t="shared" ca="1" si="17"/>
        <v>Charles Trossel:92</v>
      </c>
      <c r="E93" s="156" t="str">
        <f t="shared" ca="1" si="11"/>
        <v>M</v>
      </c>
      <c r="F93" s="157">
        <f t="shared" ca="1" si="12"/>
        <v>39160</v>
      </c>
      <c r="G93" s="158">
        <f t="shared" ca="1" si="13"/>
        <v>11</v>
      </c>
      <c r="H93" s="158" t="str">
        <f t="shared" ca="1" si="14"/>
        <v>Under 12s</v>
      </c>
      <c r="I93" s="136" t="str">
        <f t="shared" ca="1" si="15"/>
        <v>Berkhamsted</v>
      </c>
      <c r="L93" t="str">
        <f t="array" aca="1" ref="L93" ca="1">IFERROR(INDEX(Lane2_BlanksRange,SMALL((IF(LEN(Lane2_BlanksRange),ROW(INDIRECT("1:"&amp;ROWS(Lane2_BlanksRange))))),ROW(D92)),1),"")</f>
        <v>Charles Trossel</v>
      </c>
    </row>
    <row r="94" spans="1:12">
      <c r="A94" s="136">
        <f t="shared" si="16"/>
        <v>93</v>
      </c>
      <c r="B94" s="136" t="str">
        <f t="shared" ca="1" si="9"/>
        <v>93:Berkhamsted</v>
      </c>
      <c r="C94" s="136" t="str">
        <f t="shared" ca="1" si="10"/>
        <v>Ronan Philbin</v>
      </c>
      <c r="D94" s="136" t="str">
        <f t="shared" ca="1" si="17"/>
        <v>Ronan Philbin:93</v>
      </c>
      <c r="E94" s="156" t="str">
        <f t="shared" ca="1" si="11"/>
        <v>M</v>
      </c>
      <c r="F94" s="157">
        <f t="shared" ca="1" si="12"/>
        <v>39138</v>
      </c>
      <c r="G94" s="158">
        <f t="shared" ca="1" si="13"/>
        <v>11</v>
      </c>
      <c r="H94" s="158" t="str">
        <f t="shared" ca="1" si="14"/>
        <v>Under 12s</v>
      </c>
      <c r="I94" s="136" t="str">
        <f t="shared" ca="1" si="15"/>
        <v>Berkhamsted</v>
      </c>
      <c r="L94" t="str">
        <f t="array" aca="1" ref="L94" ca="1">IFERROR(INDEX(Lane2_BlanksRange,SMALL((IF(LEN(Lane2_BlanksRange),ROW(INDIRECT("1:"&amp;ROWS(Lane2_BlanksRange))))),ROW(D93)),1),"")</f>
        <v>Ronan Philbin</v>
      </c>
    </row>
    <row r="95" spans="1:12">
      <c r="A95" s="136">
        <f t="shared" si="16"/>
        <v>94</v>
      </c>
      <c r="B95" s="136" t="str">
        <f t="shared" ca="1" si="9"/>
        <v>94:Berkhamsted</v>
      </c>
      <c r="C95" s="136" t="str">
        <f t="shared" ca="1" si="10"/>
        <v>Cole Moore</v>
      </c>
      <c r="D95" s="136" t="str">
        <f t="shared" ca="1" si="17"/>
        <v>Cole Moore:94</v>
      </c>
      <c r="E95" s="156" t="str">
        <f t="shared" ca="1" si="11"/>
        <v>M</v>
      </c>
      <c r="F95" s="157">
        <f t="shared" ca="1" si="12"/>
        <v>39104</v>
      </c>
      <c r="G95" s="158">
        <f t="shared" ca="1" si="13"/>
        <v>11</v>
      </c>
      <c r="H95" s="158" t="str">
        <f t="shared" ca="1" si="14"/>
        <v>Under 12s</v>
      </c>
      <c r="I95" s="136" t="str">
        <f t="shared" ca="1" si="15"/>
        <v>Berkhamsted</v>
      </c>
      <c r="L95" t="str">
        <f t="array" aca="1" ref="L95" ca="1">IFERROR(INDEX(Lane2_BlanksRange,SMALL((IF(LEN(Lane2_BlanksRange),ROW(INDIRECT("1:"&amp;ROWS(Lane2_BlanksRange))))),ROW(D94)),1),"")</f>
        <v>Cole Moore</v>
      </c>
    </row>
    <row r="96" spans="1:12">
      <c r="A96" s="136">
        <f t="shared" si="16"/>
        <v>95</v>
      </c>
      <c r="B96" s="136" t="str">
        <f t="shared" ca="1" si="9"/>
        <v>95:Berkhamsted</v>
      </c>
      <c r="C96" s="136" t="str">
        <f t="shared" ca="1" si="10"/>
        <v>Dylan Kiddle</v>
      </c>
      <c r="D96" s="136" t="str">
        <f t="shared" ca="1" si="17"/>
        <v>Dylan Kiddle:95</v>
      </c>
      <c r="E96" s="156" t="str">
        <f t="shared" ca="1" si="11"/>
        <v>M</v>
      </c>
      <c r="F96" s="157">
        <f t="shared" ca="1" si="12"/>
        <v>39096</v>
      </c>
      <c r="G96" s="158">
        <f t="shared" ca="1" si="13"/>
        <v>11</v>
      </c>
      <c r="H96" s="158" t="str">
        <f t="shared" ca="1" si="14"/>
        <v>Under 12s</v>
      </c>
      <c r="I96" s="136" t="str">
        <f t="shared" ca="1" si="15"/>
        <v>Berkhamsted</v>
      </c>
      <c r="L96" t="str">
        <f t="array" aca="1" ref="L96" ca="1">IFERROR(INDEX(Lane2_BlanksRange,SMALL((IF(LEN(Lane2_BlanksRange),ROW(INDIRECT("1:"&amp;ROWS(Lane2_BlanksRange))))),ROW(D95)),1),"")</f>
        <v>Dylan Kiddle</v>
      </c>
    </row>
    <row r="97" spans="1:12">
      <c r="A97" s="136">
        <f t="shared" si="16"/>
        <v>96</v>
      </c>
      <c r="B97" s="136" t="str">
        <f t="shared" ca="1" si="9"/>
        <v>96:Berkhamsted</v>
      </c>
      <c r="C97" s="136" t="str">
        <f t="shared" ca="1" si="10"/>
        <v>Jack Rutherfurd</v>
      </c>
      <c r="D97" s="136" t="str">
        <f t="shared" ca="1" si="17"/>
        <v>Jack Rutherfurd:96</v>
      </c>
      <c r="E97" s="156" t="str">
        <f t="shared" ca="1" si="11"/>
        <v>M</v>
      </c>
      <c r="F97" s="157">
        <f t="shared" ca="1" si="12"/>
        <v>39068</v>
      </c>
      <c r="G97" s="158">
        <f t="shared" ca="1" si="13"/>
        <v>11</v>
      </c>
      <c r="H97" s="158" t="str">
        <f t="shared" ca="1" si="14"/>
        <v>Under 12s</v>
      </c>
      <c r="I97" s="136" t="str">
        <f t="shared" ca="1" si="15"/>
        <v>Berkhamsted</v>
      </c>
      <c r="L97" t="str">
        <f t="array" aca="1" ref="L97" ca="1">IFERROR(INDEX(Lane2_BlanksRange,SMALL((IF(LEN(Lane2_BlanksRange),ROW(INDIRECT("1:"&amp;ROWS(Lane2_BlanksRange))))),ROW(D96)),1),"")</f>
        <v>Jack Rutherfurd</v>
      </c>
    </row>
    <row r="98" spans="1:12">
      <c r="A98" s="136">
        <f t="shared" si="16"/>
        <v>97</v>
      </c>
      <c r="B98" s="136" t="str">
        <f t="shared" ca="1" si="9"/>
        <v>97:Berkhamsted</v>
      </c>
      <c r="C98" s="136" t="str">
        <f t="shared" ca="1" si="10"/>
        <v>Jack Harman</v>
      </c>
      <c r="D98" s="136" t="str">
        <f t="shared" ca="1" si="17"/>
        <v>Jack Harman:97</v>
      </c>
      <c r="E98" s="156" t="str">
        <f t="shared" ca="1" si="11"/>
        <v>M</v>
      </c>
      <c r="F98" s="157">
        <f t="shared" ca="1" si="12"/>
        <v>38997</v>
      </c>
      <c r="G98" s="158">
        <f t="shared" ca="1" si="13"/>
        <v>11</v>
      </c>
      <c r="H98" s="158" t="str">
        <f t="shared" ca="1" si="14"/>
        <v>Under 12s</v>
      </c>
      <c r="I98" s="136" t="str">
        <f t="shared" ca="1" si="15"/>
        <v>Berkhamsted</v>
      </c>
      <c r="L98" t="str">
        <f t="array" aca="1" ref="L98" ca="1">IFERROR(INDEX(Lane2_BlanksRange,SMALL((IF(LEN(Lane2_BlanksRange),ROW(INDIRECT("1:"&amp;ROWS(Lane2_BlanksRange))))),ROW(D97)),1),"")</f>
        <v>Jack Harman</v>
      </c>
    </row>
    <row r="99" spans="1:12">
      <c r="A99" s="136">
        <f t="shared" si="16"/>
        <v>98</v>
      </c>
      <c r="B99" s="136" t="str">
        <f t="shared" ca="1" si="9"/>
        <v>98:Berkhamsted</v>
      </c>
      <c r="C99" s="136" t="str">
        <f t="shared" ca="1" si="10"/>
        <v>Samuel Griffiths</v>
      </c>
      <c r="D99" s="136" t="str">
        <f t="shared" ca="1" si="17"/>
        <v>Samuel Griffiths:98</v>
      </c>
      <c r="E99" s="156" t="str">
        <f t="shared" ca="1" si="11"/>
        <v>M</v>
      </c>
      <c r="F99" s="157">
        <f t="shared" ca="1" si="12"/>
        <v>38996</v>
      </c>
      <c r="G99" s="158">
        <f t="shared" ca="1" si="13"/>
        <v>11</v>
      </c>
      <c r="H99" s="158" t="str">
        <f t="shared" ca="1" si="14"/>
        <v>Under 12s</v>
      </c>
      <c r="I99" s="136" t="str">
        <f t="shared" ca="1" si="15"/>
        <v>Berkhamsted</v>
      </c>
      <c r="L99" t="str">
        <f t="array" aca="1" ref="L99" ca="1">IFERROR(INDEX(Lane2_BlanksRange,SMALL((IF(LEN(Lane2_BlanksRange),ROW(INDIRECT("1:"&amp;ROWS(Lane2_BlanksRange))))),ROW(D98)),1),"")</f>
        <v>Samuel Griffiths</v>
      </c>
    </row>
    <row r="100" spans="1:12">
      <c r="A100" s="136">
        <f t="shared" si="16"/>
        <v>99</v>
      </c>
      <c r="B100" s="136" t="str">
        <f t="shared" ca="1" si="9"/>
        <v>99:Berkhamsted</v>
      </c>
      <c r="C100" s="136" t="str">
        <f t="shared" ca="1" si="10"/>
        <v>Seb Bohn</v>
      </c>
      <c r="D100" s="136" t="str">
        <f t="shared" ca="1" si="17"/>
        <v>Seb Bohn:99</v>
      </c>
      <c r="E100" s="156" t="str">
        <f t="shared" ca="1" si="11"/>
        <v>M</v>
      </c>
      <c r="F100" s="157">
        <f t="shared" ca="1" si="12"/>
        <v>38992</v>
      </c>
      <c r="G100" s="158">
        <f t="shared" ca="1" si="13"/>
        <v>11</v>
      </c>
      <c r="H100" s="158" t="str">
        <f t="shared" ca="1" si="14"/>
        <v>Under 12s</v>
      </c>
      <c r="I100" s="136" t="str">
        <f t="shared" ca="1" si="15"/>
        <v>Berkhamsted</v>
      </c>
      <c r="L100" t="str">
        <f t="array" aca="1" ref="L100" ca="1">IFERROR(INDEX(Lane2_BlanksRange,SMALL((IF(LEN(Lane2_BlanksRange),ROW(INDIRECT("1:"&amp;ROWS(Lane2_BlanksRange))))),ROW(D99)),1),"")</f>
        <v>Seb Bohn</v>
      </c>
    </row>
    <row r="101" spans="1:12">
      <c r="A101" s="136">
        <f t="shared" si="16"/>
        <v>100</v>
      </c>
      <c r="B101" s="136" t="str">
        <f t="shared" ca="1" si="9"/>
        <v>100:Berkhamsted</v>
      </c>
      <c r="C101" s="136" t="str">
        <f t="shared" ca="1" si="10"/>
        <v>Ezi Svichla-Fekete</v>
      </c>
      <c r="D101" s="136" t="str">
        <f t="shared" ca="1" si="17"/>
        <v>Ezi Svichla-Fekete:100</v>
      </c>
      <c r="E101" s="156" t="str">
        <f t="shared" ca="1" si="11"/>
        <v>M</v>
      </c>
      <c r="F101" s="157">
        <f t="shared" ca="1" si="12"/>
        <v>38930</v>
      </c>
      <c r="G101" s="158">
        <f t="shared" ca="1" si="13"/>
        <v>11</v>
      </c>
      <c r="H101" s="158" t="str">
        <f t="shared" ca="1" si="14"/>
        <v>Under 12s</v>
      </c>
      <c r="I101" s="136" t="str">
        <f t="shared" ca="1" si="15"/>
        <v>Berkhamsted</v>
      </c>
      <c r="L101" t="str">
        <f t="array" aca="1" ref="L101" ca="1">IFERROR(INDEX(Lane2_BlanksRange,SMALL((IF(LEN(Lane2_BlanksRange),ROW(INDIRECT("1:"&amp;ROWS(Lane2_BlanksRange))))),ROW(D100)),1),"")</f>
        <v>Ezi Svichla-Fekete</v>
      </c>
    </row>
    <row r="102" spans="1:12">
      <c r="A102" s="136">
        <f t="shared" si="16"/>
        <v>101</v>
      </c>
      <c r="B102" s="136" t="str">
        <f t="shared" ca="1" si="9"/>
        <v>101:Berkhamsted</v>
      </c>
      <c r="C102" s="136" t="str">
        <f t="shared" ca="1" si="10"/>
        <v>Alexander Kalverboer</v>
      </c>
      <c r="D102" s="136" t="str">
        <f t="shared" ca="1" si="17"/>
        <v>Alexander Kalverboer:101</v>
      </c>
      <c r="E102" s="156" t="str">
        <f t="shared" ca="1" si="11"/>
        <v>M</v>
      </c>
      <c r="F102" s="157">
        <f t="shared" ca="1" si="12"/>
        <v>38894</v>
      </c>
      <c r="G102" s="158">
        <f t="shared" ca="1" si="13"/>
        <v>12</v>
      </c>
      <c r="H102" s="158" t="str">
        <f t="shared" ca="1" si="14"/>
        <v>Under 13s</v>
      </c>
      <c r="I102" s="136" t="str">
        <f t="shared" ca="1" si="15"/>
        <v>Berkhamsted</v>
      </c>
      <c r="L102" t="str">
        <f t="array" aca="1" ref="L102" ca="1">IFERROR(INDEX(Lane2_BlanksRange,SMALL((IF(LEN(Lane2_BlanksRange),ROW(INDIRECT("1:"&amp;ROWS(Lane2_BlanksRange))))),ROW(D101)),1),"")</f>
        <v>Alexander Kalverboer</v>
      </c>
    </row>
    <row r="103" spans="1:12">
      <c r="A103" s="136">
        <f t="shared" si="16"/>
        <v>102</v>
      </c>
      <c r="B103" s="136" t="str">
        <f t="shared" ca="1" si="9"/>
        <v>102:Berkhamsted</v>
      </c>
      <c r="C103" s="136" t="str">
        <f t="shared" ca="1" si="10"/>
        <v>Henry Farnan</v>
      </c>
      <c r="D103" s="136" t="str">
        <f t="shared" ca="1" si="17"/>
        <v>Henry Farnan:102</v>
      </c>
      <c r="E103" s="156" t="str">
        <f t="shared" ca="1" si="11"/>
        <v>M</v>
      </c>
      <c r="F103" s="157">
        <f t="shared" ca="1" si="12"/>
        <v>38791</v>
      </c>
      <c r="G103" s="158">
        <f t="shared" ca="1" si="13"/>
        <v>12</v>
      </c>
      <c r="H103" s="158" t="str">
        <f t="shared" ca="1" si="14"/>
        <v>Under 13s</v>
      </c>
      <c r="I103" s="136" t="str">
        <f t="shared" ca="1" si="15"/>
        <v>Berkhamsted</v>
      </c>
      <c r="L103" t="str">
        <f t="array" aca="1" ref="L103" ca="1">IFERROR(INDEX(Lane2_BlanksRange,SMALL((IF(LEN(Lane2_BlanksRange),ROW(INDIRECT("1:"&amp;ROWS(Lane2_BlanksRange))))),ROW(D102)),1),"")</f>
        <v>Henry Farnan</v>
      </c>
    </row>
    <row r="104" spans="1:12">
      <c r="A104" s="136">
        <f t="shared" si="16"/>
        <v>103</v>
      </c>
      <c r="B104" s="136" t="str">
        <f t="shared" ca="1" si="9"/>
        <v>103:Berkhamsted</v>
      </c>
      <c r="C104" s="136" t="str">
        <f t="shared" ca="1" si="10"/>
        <v>James Bellamy</v>
      </c>
      <c r="D104" s="136" t="str">
        <f t="shared" ca="1" si="17"/>
        <v>James Bellamy:103</v>
      </c>
      <c r="E104" s="156" t="str">
        <f t="shared" ca="1" si="11"/>
        <v>M</v>
      </c>
      <c r="F104" s="157">
        <f t="shared" ca="1" si="12"/>
        <v>38778</v>
      </c>
      <c r="G104" s="158">
        <f t="shared" ca="1" si="13"/>
        <v>12</v>
      </c>
      <c r="H104" s="158" t="str">
        <f t="shared" ca="1" si="14"/>
        <v>Under 13s</v>
      </c>
      <c r="I104" s="136" t="str">
        <f t="shared" ca="1" si="15"/>
        <v>Berkhamsted</v>
      </c>
      <c r="L104" t="str">
        <f t="array" aca="1" ref="L104" ca="1">IFERROR(INDEX(Lane2_BlanksRange,SMALL((IF(LEN(Lane2_BlanksRange),ROW(INDIRECT("1:"&amp;ROWS(Lane2_BlanksRange))))),ROW(D103)),1),"")</f>
        <v>James Bellamy</v>
      </c>
    </row>
    <row r="105" spans="1:12">
      <c r="A105" s="136">
        <f t="shared" si="16"/>
        <v>104</v>
      </c>
      <c r="B105" s="136" t="str">
        <f t="shared" ca="1" si="9"/>
        <v>104:Berkhamsted</v>
      </c>
      <c r="C105" s="136" t="str">
        <f t="shared" ca="1" si="10"/>
        <v>Jack Eyles</v>
      </c>
      <c r="D105" s="136" t="str">
        <f t="shared" ca="1" si="17"/>
        <v>Jack Eyles:104</v>
      </c>
      <c r="E105" s="156" t="str">
        <f t="shared" ca="1" si="11"/>
        <v>M</v>
      </c>
      <c r="F105" s="157">
        <f t="shared" ca="1" si="12"/>
        <v>38741</v>
      </c>
      <c r="G105" s="158">
        <f t="shared" ca="1" si="13"/>
        <v>12</v>
      </c>
      <c r="H105" s="158" t="str">
        <f t="shared" ca="1" si="14"/>
        <v>Under 13s</v>
      </c>
      <c r="I105" s="136" t="str">
        <f t="shared" ca="1" si="15"/>
        <v>Berkhamsted</v>
      </c>
      <c r="L105" t="str">
        <f t="array" aca="1" ref="L105" ca="1">IFERROR(INDEX(Lane2_BlanksRange,SMALL((IF(LEN(Lane2_BlanksRange),ROW(INDIRECT("1:"&amp;ROWS(Lane2_BlanksRange))))),ROW(D104)),1),"")</f>
        <v>Jack Eyles</v>
      </c>
    </row>
    <row r="106" spans="1:12">
      <c r="A106" s="136">
        <f t="shared" si="16"/>
        <v>105</v>
      </c>
      <c r="B106" s="136" t="str">
        <f t="shared" ca="1" si="9"/>
        <v>105:Berkhamsted</v>
      </c>
      <c r="C106" s="136" t="str">
        <f t="shared" ca="1" si="10"/>
        <v>Pierce Philbin</v>
      </c>
      <c r="D106" s="136" t="str">
        <f t="shared" ca="1" si="17"/>
        <v>Pierce Philbin:105</v>
      </c>
      <c r="E106" s="156" t="str">
        <f t="shared" ca="1" si="11"/>
        <v>M</v>
      </c>
      <c r="F106" s="157">
        <f t="shared" ca="1" si="12"/>
        <v>38640</v>
      </c>
      <c r="G106" s="158">
        <f t="shared" ca="1" si="13"/>
        <v>12</v>
      </c>
      <c r="H106" s="158" t="str">
        <f t="shared" ca="1" si="14"/>
        <v>Under 13s</v>
      </c>
      <c r="I106" s="136" t="str">
        <f t="shared" ca="1" si="15"/>
        <v>Berkhamsted</v>
      </c>
      <c r="L106" t="str">
        <f t="array" aca="1" ref="L106" ca="1">IFERROR(INDEX(Lane2_BlanksRange,SMALL((IF(LEN(Lane2_BlanksRange),ROW(INDIRECT("1:"&amp;ROWS(Lane2_BlanksRange))))),ROW(D105)),1),"")</f>
        <v>Pierce Philbin</v>
      </c>
    </row>
    <row r="107" spans="1:12">
      <c r="A107" s="136">
        <f t="shared" si="16"/>
        <v>106</v>
      </c>
      <c r="B107" s="136" t="str">
        <f t="shared" ca="1" si="9"/>
        <v>106:Berkhamsted</v>
      </c>
      <c r="C107" s="136" t="str">
        <f t="shared" ca="1" si="10"/>
        <v>Hugh Clare</v>
      </c>
      <c r="D107" s="136" t="str">
        <f t="shared" ca="1" si="17"/>
        <v>Hugh Clare:106</v>
      </c>
      <c r="E107" s="156" t="str">
        <f t="shared" ca="1" si="11"/>
        <v>M</v>
      </c>
      <c r="F107" s="157">
        <f t="shared" ca="1" si="12"/>
        <v>38636</v>
      </c>
      <c r="G107" s="158">
        <f t="shared" ca="1" si="13"/>
        <v>12</v>
      </c>
      <c r="H107" s="158" t="str">
        <f t="shared" ca="1" si="14"/>
        <v>Under 13s</v>
      </c>
      <c r="I107" s="136" t="str">
        <f t="shared" ca="1" si="15"/>
        <v>Berkhamsted</v>
      </c>
      <c r="L107" t="str">
        <f t="array" aca="1" ref="L107" ca="1">IFERROR(INDEX(Lane2_BlanksRange,SMALL((IF(LEN(Lane2_BlanksRange),ROW(INDIRECT("1:"&amp;ROWS(Lane2_BlanksRange))))),ROW(D106)),1),"")</f>
        <v>Hugh Clare</v>
      </c>
    </row>
    <row r="108" spans="1:12">
      <c r="A108" s="136">
        <f t="shared" si="16"/>
        <v>107</v>
      </c>
      <c r="B108" s="136" t="str">
        <f t="shared" ca="1" si="9"/>
        <v>107:Berkhamsted</v>
      </c>
      <c r="C108" s="136" t="str">
        <f t="shared" ca="1" si="10"/>
        <v>Marcus Donald</v>
      </c>
      <c r="D108" s="136" t="str">
        <f t="shared" ca="1" si="17"/>
        <v>Marcus Donald:107</v>
      </c>
      <c r="E108" s="156" t="str">
        <f t="shared" ca="1" si="11"/>
        <v>M</v>
      </c>
      <c r="F108" s="157">
        <f t="shared" ca="1" si="12"/>
        <v>38636</v>
      </c>
      <c r="G108" s="158">
        <f t="shared" ca="1" si="13"/>
        <v>12</v>
      </c>
      <c r="H108" s="158" t="str">
        <f t="shared" ca="1" si="14"/>
        <v>Under 13s</v>
      </c>
      <c r="I108" s="136" t="str">
        <f t="shared" ca="1" si="15"/>
        <v>Berkhamsted</v>
      </c>
      <c r="L108" t="str">
        <f t="array" aca="1" ref="L108" ca="1">IFERROR(INDEX(Lane2_BlanksRange,SMALL((IF(LEN(Lane2_BlanksRange),ROW(INDIRECT("1:"&amp;ROWS(Lane2_BlanksRange))))),ROW(D107)),1),"")</f>
        <v>Marcus Donald</v>
      </c>
    </row>
    <row r="109" spans="1:12">
      <c r="A109" s="136">
        <f t="shared" si="16"/>
        <v>108</v>
      </c>
      <c r="B109" s="136" t="str">
        <f t="shared" ca="1" si="9"/>
        <v>108:Berkhamsted</v>
      </c>
      <c r="C109" s="136" t="str">
        <f t="shared" ca="1" si="10"/>
        <v>Ben Filer</v>
      </c>
      <c r="D109" s="136" t="str">
        <f t="shared" ca="1" si="17"/>
        <v>Ben Filer:108</v>
      </c>
      <c r="E109" s="156" t="str">
        <f t="shared" ca="1" si="11"/>
        <v>M</v>
      </c>
      <c r="F109" s="157">
        <f t="shared" ca="1" si="12"/>
        <v>38588</v>
      </c>
      <c r="G109" s="158">
        <f t="shared" ca="1" si="13"/>
        <v>12</v>
      </c>
      <c r="H109" s="158" t="str">
        <f t="shared" ca="1" si="14"/>
        <v>Under 13s</v>
      </c>
      <c r="I109" s="136" t="str">
        <f t="shared" ca="1" si="15"/>
        <v>Berkhamsted</v>
      </c>
      <c r="L109" t="str">
        <f t="array" aca="1" ref="L109" ca="1">IFERROR(INDEX(Lane2_BlanksRange,SMALL((IF(LEN(Lane2_BlanksRange),ROW(INDIRECT("1:"&amp;ROWS(Lane2_BlanksRange))))),ROW(D108)),1),"")</f>
        <v>Ben Filer</v>
      </c>
    </row>
    <row r="110" spans="1:12">
      <c r="A110" s="136">
        <f t="shared" si="16"/>
        <v>109</v>
      </c>
      <c r="B110" s="136" t="str">
        <f t="shared" ca="1" si="9"/>
        <v>109:Berkhamsted</v>
      </c>
      <c r="C110" s="136" t="str">
        <f t="shared" ca="1" si="10"/>
        <v>Tom Holmes-Higgin</v>
      </c>
      <c r="D110" s="136" t="str">
        <f t="shared" ca="1" si="17"/>
        <v>Tom Holmes-Higgin:109</v>
      </c>
      <c r="E110" s="156" t="str">
        <f t="shared" ca="1" si="11"/>
        <v>M</v>
      </c>
      <c r="F110" s="157">
        <f t="shared" ca="1" si="12"/>
        <v>38553</v>
      </c>
      <c r="G110" s="158">
        <f t="shared" ca="1" si="13"/>
        <v>12</v>
      </c>
      <c r="H110" s="158" t="str">
        <f t="shared" ca="1" si="14"/>
        <v>Under 13s</v>
      </c>
      <c r="I110" s="136" t="str">
        <f t="shared" ca="1" si="15"/>
        <v>Berkhamsted</v>
      </c>
      <c r="L110" t="str">
        <f t="array" aca="1" ref="L110" ca="1">IFERROR(INDEX(Lane2_BlanksRange,SMALL((IF(LEN(Lane2_BlanksRange),ROW(INDIRECT("1:"&amp;ROWS(Lane2_BlanksRange))))),ROW(D109)),1),"")</f>
        <v>Tom Holmes-Higgin</v>
      </c>
    </row>
    <row r="111" spans="1:12">
      <c r="A111" s="136">
        <f t="shared" si="16"/>
        <v>110</v>
      </c>
      <c r="B111" s="136" t="str">
        <f t="shared" ca="1" si="9"/>
        <v>110:Berkhamsted</v>
      </c>
      <c r="C111" s="136" t="str">
        <f t="shared" ca="1" si="10"/>
        <v>Adam Francas</v>
      </c>
      <c r="D111" s="136" t="str">
        <f t="shared" ca="1" si="17"/>
        <v>Adam Francas:110</v>
      </c>
      <c r="E111" s="156" t="str">
        <f t="shared" ca="1" si="11"/>
        <v>M</v>
      </c>
      <c r="F111" s="157">
        <f t="shared" ca="1" si="12"/>
        <v>38549</v>
      </c>
      <c r="G111" s="158">
        <f t="shared" ca="1" si="13"/>
        <v>12</v>
      </c>
      <c r="H111" s="158" t="str">
        <f t="shared" ca="1" si="14"/>
        <v>Under 13s</v>
      </c>
      <c r="I111" s="136" t="str">
        <f t="shared" ca="1" si="15"/>
        <v>Berkhamsted</v>
      </c>
      <c r="L111" t="str">
        <f t="array" aca="1" ref="L111" ca="1">IFERROR(INDEX(Lane2_BlanksRange,SMALL((IF(LEN(Lane2_BlanksRange),ROW(INDIRECT("1:"&amp;ROWS(Lane2_BlanksRange))))),ROW(D110)),1),"")</f>
        <v>Adam Francas</v>
      </c>
    </row>
    <row r="112" spans="1:12">
      <c r="A112" s="136">
        <f t="shared" si="16"/>
        <v>111</v>
      </c>
      <c r="B112" s="136" t="str">
        <f t="shared" ca="1" si="9"/>
        <v>111:Berkhamsted</v>
      </c>
      <c r="C112" s="136" t="str">
        <f t="shared" ca="1" si="10"/>
        <v>Ruby Liddle</v>
      </c>
      <c r="D112" s="136" t="str">
        <f t="shared" ca="1" si="17"/>
        <v>Ruby Liddle:111</v>
      </c>
      <c r="E112" s="156" t="str">
        <f t="shared" ca="1" si="11"/>
        <v>F</v>
      </c>
      <c r="F112" s="157">
        <f t="shared" ca="1" si="12"/>
        <v>39190</v>
      </c>
      <c r="G112" s="158">
        <f t="shared" ca="1" si="13"/>
        <v>11</v>
      </c>
      <c r="H112" s="158" t="str">
        <f t="shared" ca="1" si="14"/>
        <v>Under 12s</v>
      </c>
      <c r="I112" s="136" t="str">
        <f t="shared" ca="1" si="15"/>
        <v>Berkhamsted</v>
      </c>
      <c r="L112" t="str">
        <f t="array" aca="1" ref="L112" ca="1">IFERROR(INDEX(Lane2_BlanksRange,SMALL((IF(LEN(Lane2_BlanksRange),ROW(INDIRECT("1:"&amp;ROWS(Lane2_BlanksRange))))),ROW(D111)),1),"")</f>
        <v>Ruby Liddle</v>
      </c>
    </row>
    <row r="113" spans="1:12">
      <c r="A113" s="136">
        <f t="shared" si="16"/>
        <v>112</v>
      </c>
      <c r="B113" s="136" t="str">
        <f t="shared" ca="1" si="9"/>
        <v>112:Berkhamsted</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IFERROR(INDEX(Lane2_BlanksRange,SMALL((IF(LEN(Lane2_BlanksRange),ROW(INDIRECT("1:"&amp;ROWS(Lane2_BlanksRange))))),ROW(D112)),1),"")</f>
        <v/>
      </c>
    </row>
    <row r="114" spans="1:12">
      <c r="A114" s="136">
        <f t="shared" si="16"/>
        <v>113</v>
      </c>
      <c r="B114" s="136" t="str">
        <f t="shared" ca="1" si="9"/>
        <v>113:Berkhamsted</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IFERROR(INDEX(Lane2_BlanksRange,SMALL((IF(LEN(Lane2_BlanksRange),ROW(INDIRECT("1:"&amp;ROWS(Lane2_BlanksRange))))),ROW(D113)),1),"")</f>
        <v/>
      </c>
    </row>
    <row r="115" spans="1:12">
      <c r="A115" s="136">
        <f t="shared" si="16"/>
        <v>114</v>
      </c>
      <c r="B115" s="136" t="str">
        <f t="shared" ca="1" si="9"/>
        <v>114:Berkhamsted</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IFERROR(INDEX(Lane2_BlanksRange,SMALL((IF(LEN(Lane2_BlanksRange),ROW(INDIRECT("1:"&amp;ROWS(Lane2_BlanksRange))))),ROW(D114)),1),"")</f>
        <v/>
      </c>
    </row>
    <row r="116" spans="1:12">
      <c r="A116" s="136">
        <f t="shared" si="16"/>
        <v>115</v>
      </c>
      <c r="B116" s="136" t="str">
        <f t="shared" ca="1" si="9"/>
        <v>115:Berkhamsted</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IFERROR(INDEX(Lane2_BlanksRange,SMALL((IF(LEN(Lane2_BlanksRange),ROW(INDIRECT("1:"&amp;ROWS(Lane2_BlanksRange))))),ROW(D115)),1),"")</f>
        <v/>
      </c>
    </row>
    <row r="117" spans="1:12">
      <c r="A117" s="136">
        <f t="shared" si="16"/>
        <v>116</v>
      </c>
      <c r="B117" s="136" t="str">
        <f t="shared" ca="1" si="9"/>
        <v>116:Berkhamsted</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IFERROR(INDEX(Lane2_BlanksRange,SMALL((IF(LEN(Lane2_BlanksRange),ROW(INDIRECT("1:"&amp;ROWS(Lane2_BlanksRange))))),ROW(D116)),1),"")</f>
        <v/>
      </c>
    </row>
    <row r="118" spans="1:12">
      <c r="A118" s="136">
        <f t="shared" si="16"/>
        <v>117</v>
      </c>
      <c r="B118" s="136" t="str">
        <f t="shared" ca="1" si="9"/>
        <v>117:Berkhamsted</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IFERROR(INDEX(Lane2_BlanksRange,SMALL((IF(LEN(Lane2_BlanksRange),ROW(INDIRECT("1:"&amp;ROWS(Lane2_BlanksRange))))),ROW(D117)),1),"")</f>
        <v/>
      </c>
    </row>
    <row r="119" spans="1:12">
      <c r="A119" s="136">
        <f t="shared" si="16"/>
        <v>118</v>
      </c>
      <c r="B119" s="136" t="str">
        <f t="shared" ca="1" si="9"/>
        <v>118:Berkhamsted</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IFERROR(INDEX(Lane2_BlanksRange,SMALL((IF(LEN(Lane2_BlanksRange),ROW(INDIRECT("1:"&amp;ROWS(Lane2_BlanksRange))))),ROW(D118)),1),"")</f>
        <v/>
      </c>
    </row>
    <row r="120" spans="1:12">
      <c r="A120" s="136">
        <f t="shared" si="16"/>
        <v>119</v>
      </c>
      <c r="B120" s="136" t="str">
        <f t="shared" ca="1" si="9"/>
        <v>119:Berkhamsted</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IFERROR(INDEX(Lane2_BlanksRange,SMALL((IF(LEN(Lane2_BlanksRange),ROW(INDIRECT("1:"&amp;ROWS(Lane2_BlanksRange))))),ROW(D119)),1),"")</f>
        <v/>
      </c>
    </row>
    <row r="121" spans="1:12">
      <c r="A121" s="136">
        <f t="shared" si="16"/>
        <v>120</v>
      </c>
      <c r="B121" s="136" t="str">
        <f t="shared" ca="1" si="9"/>
        <v>120:Berkhamsted</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IFERROR(INDEX(Lane2_BlanksRange,SMALL((IF(LEN(Lane2_BlanksRange),ROW(INDIRECT("1:"&amp;ROWS(Lane2_BlanksRange))))),ROW(D120)),1),"")</f>
        <v/>
      </c>
    </row>
    <row r="122" spans="1:12">
      <c r="A122" s="136">
        <f t="shared" si="16"/>
        <v>121</v>
      </c>
      <c r="B122" s="136" t="str">
        <f t="shared" ca="1" si="9"/>
        <v>121:Berkhamsted</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IFERROR(INDEX(Lane2_BlanksRange,SMALL((IF(LEN(Lane2_BlanksRange),ROW(INDIRECT("1:"&amp;ROWS(Lane2_BlanksRange))))),ROW(D121)),1),"")</f>
        <v/>
      </c>
    </row>
    <row r="123" spans="1:12">
      <c r="A123" s="136">
        <f t="shared" si="16"/>
        <v>122</v>
      </c>
      <c r="B123" s="136" t="str">
        <f t="shared" ca="1" si="9"/>
        <v>122:Berkhamsted</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IFERROR(INDEX(Lane2_BlanksRange,SMALL((IF(LEN(Lane2_BlanksRange),ROW(INDIRECT("1:"&amp;ROWS(Lane2_BlanksRange))))),ROW(D122)),1),"")</f>
        <v/>
      </c>
    </row>
    <row r="124" spans="1:12">
      <c r="A124" s="136">
        <f t="shared" si="16"/>
        <v>123</v>
      </c>
      <c r="B124" s="136" t="str">
        <f t="shared" ca="1" si="9"/>
        <v>123:Berkhamsted</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IFERROR(INDEX(Lane2_BlanksRange,SMALL((IF(LEN(Lane2_BlanksRange),ROW(INDIRECT("1:"&amp;ROWS(Lane2_BlanksRange))))),ROW(D123)),1),"")</f>
        <v/>
      </c>
    </row>
    <row r="125" spans="1:12">
      <c r="A125" s="136">
        <f t="shared" si="16"/>
        <v>124</v>
      </c>
      <c r="B125" s="136" t="str">
        <f t="shared" ca="1" si="9"/>
        <v>124:Berkhamsted</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IFERROR(INDEX(Lane2_BlanksRange,SMALL((IF(LEN(Lane2_BlanksRange),ROW(INDIRECT("1:"&amp;ROWS(Lane2_BlanksRange))))),ROW(D124)),1),"")</f>
        <v/>
      </c>
    </row>
    <row r="126" spans="1:12">
      <c r="A126" s="136">
        <f t="shared" si="16"/>
        <v>125</v>
      </c>
      <c r="B126" s="136" t="str">
        <f t="shared" ca="1" si="9"/>
        <v>125:Berkhamsted</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IFERROR(INDEX(Lane2_BlanksRange,SMALL((IF(LEN(Lane2_BlanksRange),ROW(INDIRECT("1:"&amp;ROWS(Lane2_BlanksRange))))),ROW(D125)),1),"")</f>
        <v/>
      </c>
    </row>
    <row r="127" spans="1:12">
      <c r="A127" s="136">
        <f t="shared" si="16"/>
        <v>126</v>
      </c>
      <c r="B127" s="136" t="str">
        <f t="shared" ca="1" si="9"/>
        <v>126:Berkhamsted</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IFERROR(INDEX(Lane2_BlanksRange,SMALL((IF(LEN(Lane2_BlanksRange),ROW(INDIRECT("1:"&amp;ROWS(Lane2_BlanksRange))))),ROW(D126)),1),"")</f>
        <v/>
      </c>
    </row>
    <row r="128" spans="1:12">
      <c r="A128" s="136">
        <f t="shared" si="16"/>
        <v>127</v>
      </c>
      <c r="B128" s="136" t="str">
        <f t="shared" ca="1" si="9"/>
        <v>127:Berkhamsted</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IFERROR(INDEX(Lane2_BlanksRange,SMALL((IF(LEN(Lane2_BlanksRange),ROW(INDIRECT("1:"&amp;ROWS(Lane2_BlanksRange))))),ROW(D127)),1),"")</f>
        <v/>
      </c>
    </row>
    <row r="129" spans="1:12">
      <c r="A129" s="136">
        <f t="shared" si="16"/>
        <v>128</v>
      </c>
      <c r="B129" s="136" t="str">
        <f t="shared" ca="1" si="9"/>
        <v>128:Berkhamsted</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IFERROR(INDEX(Lane2_BlanksRange,SMALL((IF(LEN(Lane2_BlanksRange),ROW(INDIRECT("1:"&amp;ROWS(Lane2_BlanksRange))))),ROW(D128)),1),"")</f>
        <v/>
      </c>
    </row>
    <row r="130" spans="1:12">
      <c r="A130" s="136">
        <f t="shared" si="16"/>
        <v>129</v>
      </c>
      <c r="B130" s="136" t="str">
        <f t="shared" ref="B130:B193" ca="1" si="18">TEXT(A130,"#0") &amp; ":" &amp; CELL("contents",Lane2_Club)</f>
        <v>129:Berkhamsted</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IFERROR(INDEX(Lane2_BlanksRange,SMALL((IF(LEN(Lane2_BlanksRange),ROW(INDIRECT("1:"&amp;ROWS(Lane2_BlanksRange))))),ROW(D129)),1),"")</f>
        <v/>
      </c>
    </row>
    <row r="131" spans="1:12">
      <c r="A131" s="136">
        <f t="shared" ref="A131:A194" si="25">A130+1</f>
        <v>130</v>
      </c>
      <c r="B131" s="136" t="str">
        <f t="shared" ca="1" si="18"/>
        <v>130:Berkhamsted</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IFERROR(INDEX(Lane2_BlanksRange,SMALL((IF(LEN(Lane2_BlanksRange),ROW(INDIRECT("1:"&amp;ROWS(Lane2_BlanksRange))))),ROW(D130)),1),"")</f>
        <v/>
      </c>
    </row>
    <row r="132" spans="1:12">
      <c r="A132" s="136">
        <f t="shared" si="25"/>
        <v>131</v>
      </c>
      <c r="B132" s="136" t="str">
        <f t="shared" ca="1" si="18"/>
        <v>131:Berkhamsted</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IFERROR(INDEX(Lane2_BlanksRange,SMALL((IF(LEN(Lane2_BlanksRange),ROW(INDIRECT("1:"&amp;ROWS(Lane2_BlanksRange))))),ROW(D131)),1),"")</f>
        <v/>
      </c>
    </row>
    <row r="133" spans="1:12">
      <c r="A133" s="136">
        <f t="shared" si="25"/>
        <v>132</v>
      </c>
      <c r="B133" s="136" t="str">
        <f t="shared" ca="1" si="18"/>
        <v>132:Berkhamsted</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IFERROR(INDEX(Lane2_BlanksRange,SMALL((IF(LEN(Lane2_BlanksRange),ROW(INDIRECT("1:"&amp;ROWS(Lane2_BlanksRange))))),ROW(D132)),1),"")</f>
        <v/>
      </c>
    </row>
    <row r="134" spans="1:12">
      <c r="A134" s="136">
        <f t="shared" si="25"/>
        <v>133</v>
      </c>
      <c r="B134" s="136" t="str">
        <f t="shared" ca="1" si="18"/>
        <v>133:Berkhamsted</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IFERROR(INDEX(Lane2_BlanksRange,SMALL((IF(LEN(Lane2_BlanksRange),ROW(INDIRECT("1:"&amp;ROWS(Lane2_BlanksRange))))),ROW(D133)),1),"")</f>
        <v/>
      </c>
    </row>
    <row r="135" spans="1:12">
      <c r="A135" s="136">
        <f t="shared" si="25"/>
        <v>134</v>
      </c>
      <c r="B135" s="136" t="str">
        <f t="shared" ca="1" si="18"/>
        <v>134:Berkhamsted</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IFERROR(INDEX(Lane2_BlanksRange,SMALL((IF(LEN(Lane2_BlanksRange),ROW(INDIRECT("1:"&amp;ROWS(Lane2_BlanksRange))))),ROW(D134)),1),"")</f>
        <v/>
      </c>
    </row>
    <row r="136" spans="1:12">
      <c r="A136" s="136">
        <f t="shared" si="25"/>
        <v>135</v>
      </c>
      <c r="B136" s="136" t="str">
        <f t="shared" ca="1" si="18"/>
        <v>135:Berkhamsted</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IFERROR(INDEX(Lane2_BlanksRange,SMALL((IF(LEN(Lane2_BlanksRange),ROW(INDIRECT("1:"&amp;ROWS(Lane2_BlanksRange))))),ROW(D135)),1),"")</f>
        <v/>
      </c>
    </row>
    <row r="137" spans="1:12">
      <c r="A137" s="136">
        <f t="shared" si="25"/>
        <v>136</v>
      </c>
      <c r="B137" s="136" t="str">
        <f t="shared" ca="1" si="18"/>
        <v>136:Berkhamsted</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IFERROR(INDEX(Lane2_BlanksRange,SMALL((IF(LEN(Lane2_BlanksRange),ROW(INDIRECT("1:"&amp;ROWS(Lane2_BlanksRange))))),ROW(D136)),1),"")</f>
        <v/>
      </c>
    </row>
    <row r="138" spans="1:12">
      <c r="A138" s="136">
        <f t="shared" si="25"/>
        <v>137</v>
      </c>
      <c r="B138" s="136" t="str">
        <f t="shared" ca="1" si="18"/>
        <v>137:Berkhamsted</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IFERROR(INDEX(Lane2_BlanksRange,SMALL((IF(LEN(Lane2_BlanksRange),ROW(INDIRECT("1:"&amp;ROWS(Lane2_BlanksRange))))),ROW(D137)),1),"")</f>
        <v/>
      </c>
    </row>
    <row r="139" spans="1:12">
      <c r="A139" s="136">
        <f t="shared" si="25"/>
        <v>138</v>
      </c>
      <c r="B139" s="136" t="str">
        <f t="shared" ca="1" si="18"/>
        <v>138:Berkhamsted</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IFERROR(INDEX(Lane2_BlanksRange,SMALL((IF(LEN(Lane2_BlanksRange),ROW(INDIRECT("1:"&amp;ROWS(Lane2_BlanksRange))))),ROW(D138)),1),"")</f>
        <v/>
      </c>
    </row>
    <row r="140" spans="1:12">
      <c r="A140" s="136">
        <f t="shared" si="25"/>
        <v>139</v>
      </c>
      <c r="B140" s="136" t="str">
        <f t="shared" ca="1" si="18"/>
        <v>139:Berkhamsted</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IFERROR(INDEX(Lane2_BlanksRange,SMALL((IF(LEN(Lane2_BlanksRange),ROW(INDIRECT("1:"&amp;ROWS(Lane2_BlanksRange))))),ROW(D139)),1),"")</f>
        <v/>
      </c>
    </row>
    <row r="141" spans="1:12">
      <c r="A141" s="136">
        <f t="shared" si="25"/>
        <v>140</v>
      </c>
      <c r="B141" s="136" t="str">
        <f t="shared" ca="1" si="18"/>
        <v>140:Berkhamsted</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IFERROR(INDEX(Lane2_BlanksRange,SMALL((IF(LEN(Lane2_BlanksRange),ROW(INDIRECT("1:"&amp;ROWS(Lane2_BlanksRange))))),ROW(D140)),1),"")</f>
        <v/>
      </c>
    </row>
    <row r="142" spans="1:12">
      <c r="A142" s="136">
        <f t="shared" si="25"/>
        <v>141</v>
      </c>
      <c r="B142" s="136" t="str">
        <f t="shared" ca="1" si="18"/>
        <v>141:Berkhamsted</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IFERROR(INDEX(Lane2_BlanksRange,SMALL((IF(LEN(Lane2_BlanksRange),ROW(INDIRECT("1:"&amp;ROWS(Lane2_BlanksRange))))),ROW(D141)),1),"")</f>
        <v/>
      </c>
    </row>
    <row r="143" spans="1:12">
      <c r="A143" s="136">
        <f t="shared" si="25"/>
        <v>142</v>
      </c>
      <c r="B143" s="136" t="str">
        <f t="shared" ca="1" si="18"/>
        <v>142:Berkhamsted</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IFERROR(INDEX(Lane2_BlanksRange,SMALL((IF(LEN(Lane2_BlanksRange),ROW(INDIRECT("1:"&amp;ROWS(Lane2_BlanksRange))))),ROW(D142)),1),"")</f>
        <v/>
      </c>
    </row>
    <row r="144" spans="1:12">
      <c r="A144" s="136">
        <f t="shared" si="25"/>
        <v>143</v>
      </c>
      <c r="B144" s="136" t="str">
        <f t="shared" ca="1" si="18"/>
        <v>143:Berkhamsted</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IFERROR(INDEX(Lane2_BlanksRange,SMALL((IF(LEN(Lane2_BlanksRange),ROW(INDIRECT("1:"&amp;ROWS(Lane2_BlanksRange))))),ROW(D143)),1),"")</f>
        <v/>
      </c>
    </row>
    <row r="145" spans="1:12">
      <c r="A145" s="136">
        <f t="shared" si="25"/>
        <v>144</v>
      </c>
      <c r="B145" s="136" t="str">
        <f t="shared" ca="1" si="18"/>
        <v>144:Berkhamsted</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IFERROR(INDEX(Lane2_BlanksRange,SMALL((IF(LEN(Lane2_BlanksRange),ROW(INDIRECT("1:"&amp;ROWS(Lane2_BlanksRange))))),ROW(D144)),1),"")</f>
        <v/>
      </c>
    </row>
    <row r="146" spans="1:12">
      <c r="A146" s="136">
        <f t="shared" si="25"/>
        <v>145</v>
      </c>
      <c r="B146" s="136" t="str">
        <f t="shared" ca="1" si="18"/>
        <v>145:Berkhamsted</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IFERROR(INDEX(Lane2_BlanksRange,SMALL((IF(LEN(Lane2_BlanksRange),ROW(INDIRECT("1:"&amp;ROWS(Lane2_BlanksRange))))),ROW(D145)),1),"")</f>
        <v/>
      </c>
    </row>
    <row r="147" spans="1:12">
      <c r="A147" s="136">
        <f t="shared" si="25"/>
        <v>146</v>
      </c>
      <c r="B147" s="136" t="str">
        <f t="shared" ca="1" si="18"/>
        <v>146:Berkhamsted</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IFERROR(INDEX(Lane2_BlanksRange,SMALL((IF(LEN(Lane2_BlanksRange),ROW(INDIRECT("1:"&amp;ROWS(Lane2_BlanksRange))))),ROW(D146)),1),"")</f>
        <v/>
      </c>
    </row>
    <row r="148" spans="1:12">
      <c r="A148" s="136">
        <f t="shared" si="25"/>
        <v>147</v>
      </c>
      <c r="B148" s="136" t="str">
        <f t="shared" ca="1" si="18"/>
        <v>147:Berkhamsted</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IFERROR(INDEX(Lane2_BlanksRange,SMALL((IF(LEN(Lane2_BlanksRange),ROW(INDIRECT("1:"&amp;ROWS(Lane2_BlanksRange))))),ROW(D147)),1),"")</f>
        <v/>
      </c>
    </row>
    <row r="149" spans="1:12">
      <c r="A149" s="136">
        <f t="shared" si="25"/>
        <v>148</v>
      </c>
      <c r="B149" s="136" t="str">
        <f t="shared" ca="1" si="18"/>
        <v>148:Berkhamsted</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IFERROR(INDEX(Lane2_BlanksRange,SMALL((IF(LEN(Lane2_BlanksRange),ROW(INDIRECT("1:"&amp;ROWS(Lane2_BlanksRange))))),ROW(D148)),1),"")</f>
        <v/>
      </c>
    </row>
    <row r="150" spans="1:12">
      <c r="A150" s="136">
        <f t="shared" si="25"/>
        <v>149</v>
      </c>
      <c r="B150" s="136" t="str">
        <f t="shared" ca="1" si="18"/>
        <v>149:Berkhamsted</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IFERROR(INDEX(Lane2_BlanksRange,SMALL((IF(LEN(Lane2_BlanksRange),ROW(INDIRECT("1:"&amp;ROWS(Lane2_BlanksRange))))),ROW(D149)),1),"")</f>
        <v/>
      </c>
    </row>
    <row r="151" spans="1:12">
      <c r="A151" s="136">
        <f t="shared" si="25"/>
        <v>150</v>
      </c>
      <c r="B151" s="136" t="str">
        <f t="shared" ca="1" si="18"/>
        <v>150:Berkhamsted</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IFERROR(INDEX(Lane2_BlanksRange,SMALL((IF(LEN(Lane2_BlanksRange),ROW(INDIRECT("1:"&amp;ROWS(Lane2_BlanksRange))))),ROW(D150)),1),"")</f>
        <v/>
      </c>
    </row>
    <row r="152" spans="1:12">
      <c r="A152" s="136">
        <f t="shared" si="25"/>
        <v>151</v>
      </c>
      <c r="B152" s="136" t="str">
        <f t="shared" ca="1" si="18"/>
        <v>151:Berkhamsted</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IFERROR(INDEX(Lane2_BlanksRange,SMALL((IF(LEN(Lane2_BlanksRange),ROW(INDIRECT("1:"&amp;ROWS(Lane2_BlanksRange))))),ROW(D151)),1),"")</f>
        <v/>
      </c>
    </row>
    <row r="153" spans="1:12">
      <c r="A153" s="136">
        <f t="shared" si="25"/>
        <v>152</v>
      </c>
      <c r="B153" s="136" t="str">
        <f t="shared" ca="1" si="18"/>
        <v>152:Berkhamsted</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IFERROR(INDEX(Lane2_BlanksRange,SMALL((IF(LEN(Lane2_BlanksRange),ROW(INDIRECT("1:"&amp;ROWS(Lane2_BlanksRange))))),ROW(D152)),1),"")</f>
        <v/>
      </c>
    </row>
    <row r="154" spans="1:12">
      <c r="A154" s="136">
        <f t="shared" si="25"/>
        <v>153</v>
      </c>
      <c r="B154" s="136" t="str">
        <f t="shared" ca="1" si="18"/>
        <v>153:Berkhamsted</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IFERROR(INDEX(Lane2_BlanksRange,SMALL((IF(LEN(Lane2_BlanksRange),ROW(INDIRECT("1:"&amp;ROWS(Lane2_BlanksRange))))),ROW(D153)),1),"")</f>
        <v/>
      </c>
    </row>
    <row r="155" spans="1:12">
      <c r="A155" s="136">
        <f t="shared" si="25"/>
        <v>154</v>
      </c>
      <c r="B155" s="136" t="str">
        <f t="shared" ca="1" si="18"/>
        <v>154:Berkhamsted</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IFERROR(INDEX(Lane2_BlanksRange,SMALL((IF(LEN(Lane2_BlanksRange),ROW(INDIRECT("1:"&amp;ROWS(Lane2_BlanksRange))))),ROW(D154)),1),"")</f>
        <v/>
      </c>
    </row>
    <row r="156" spans="1:12">
      <c r="A156" s="136">
        <f t="shared" si="25"/>
        <v>155</v>
      </c>
      <c r="B156" s="136" t="str">
        <f t="shared" ca="1" si="18"/>
        <v>155:Berkhamsted</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IFERROR(INDEX(Lane2_BlanksRange,SMALL((IF(LEN(Lane2_BlanksRange),ROW(INDIRECT("1:"&amp;ROWS(Lane2_BlanksRange))))),ROW(D155)),1),"")</f>
        <v/>
      </c>
    </row>
    <row r="157" spans="1:12">
      <c r="A157" s="136">
        <f t="shared" si="25"/>
        <v>156</v>
      </c>
      <c r="B157" s="136" t="str">
        <f t="shared" ca="1" si="18"/>
        <v>156:Berkhamsted</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IFERROR(INDEX(Lane2_BlanksRange,SMALL((IF(LEN(Lane2_BlanksRange),ROW(INDIRECT("1:"&amp;ROWS(Lane2_BlanksRange))))),ROW(D156)),1),"")</f>
        <v/>
      </c>
    </row>
    <row r="158" spans="1:12">
      <c r="A158" s="136">
        <f t="shared" si="25"/>
        <v>157</v>
      </c>
      <c r="B158" s="136" t="str">
        <f t="shared" ca="1" si="18"/>
        <v>157:Berkhamsted</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IFERROR(INDEX(Lane2_BlanksRange,SMALL((IF(LEN(Lane2_BlanksRange),ROW(INDIRECT("1:"&amp;ROWS(Lane2_BlanksRange))))),ROW(D157)),1),"")</f>
        <v/>
      </c>
    </row>
    <row r="159" spans="1:12">
      <c r="A159" s="136">
        <f t="shared" si="25"/>
        <v>158</v>
      </c>
      <c r="B159" s="136" t="str">
        <f t="shared" ca="1" si="18"/>
        <v>158:Berkhamsted</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IFERROR(INDEX(Lane2_BlanksRange,SMALL((IF(LEN(Lane2_BlanksRange),ROW(INDIRECT("1:"&amp;ROWS(Lane2_BlanksRange))))),ROW(D158)),1),"")</f>
        <v/>
      </c>
    </row>
    <row r="160" spans="1:12">
      <c r="A160" s="136">
        <f t="shared" si="25"/>
        <v>159</v>
      </c>
      <c r="B160" s="136" t="str">
        <f t="shared" ca="1" si="18"/>
        <v>159:Berkhamsted</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IFERROR(INDEX(Lane2_BlanksRange,SMALL((IF(LEN(Lane2_BlanksRange),ROW(INDIRECT("1:"&amp;ROWS(Lane2_BlanksRange))))),ROW(D159)),1),"")</f>
        <v/>
      </c>
    </row>
    <row r="161" spans="1:12">
      <c r="A161" s="136">
        <f t="shared" si="25"/>
        <v>160</v>
      </c>
      <c r="B161" s="136" t="str">
        <f t="shared" ca="1" si="18"/>
        <v>160:Berkhamsted</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IFERROR(INDEX(Lane2_BlanksRange,SMALL((IF(LEN(Lane2_BlanksRange),ROW(INDIRECT("1:"&amp;ROWS(Lane2_BlanksRange))))),ROW(D160)),1),"")</f>
        <v/>
      </c>
    </row>
    <row r="162" spans="1:12">
      <c r="A162" s="136">
        <f t="shared" si="25"/>
        <v>161</v>
      </c>
      <c r="B162" s="136" t="str">
        <f t="shared" ca="1" si="18"/>
        <v>161:Berkhamsted</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IFERROR(INDEX(Lane2_BlanksRange,SMALL((IF(LEN(Lane2_BlanksRange),ROW(INDIRECT("1:"&amp;ROWS(Lane2_BlanksRange))))),ROW(D161)),1),"")</f>
        <v/>
      </c>
    </row>
    <row r="163" spans="1:12">
      <c r="A163" s="136">
        <f t="shared" si="25"/>
        <v>162</v>
      </c>
      <c r="B163" s="136" t="str">
        <f t="shared" ca="1" si="18"/>
        <v>162:Berkhamsted</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IFERROR(INDEX(Lane2_BlanksRange,SMALL((IF(LEN(Lane2_BlanksRange),ROW(INDIRECT("1:"&amp;ROWS(Lane2_BlanksRange))))),ROW(D162)),1),"")</f>
        <v/>
      </c>
    </row>
    <row r="164" spans="1:12">
      <c r="A164" s="136">
        <f t="shared" si="25"/>
        <v>163</v>
      </c>
      <c r="B164" s="136" t="str">
        <f t="shared" ca="1" si="18"/>
        <v>163:Berkhamsted</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IFERROR(INDEX(Lane2_BlanksRange,SMALL((IF(LEN(Lane2_BlanksRange),ROW(INDIRECT("1:"&amp;ROWS(Lane2_BlanksRange))))),ROW(D163)),1),"")</f>
        <v/>
      </c>
    </row>
    <row r="165" spans="1:12">
      <c r="A165" s="136">
        <f t="shared" si="25"/>
        <v>164</v>
      </c>
      <c r="B165" s="136" t="str">
        <f t="shared" ca="1" si="18"/>
        <v>164:Berkhamsted</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IFERROR(INDEX(Lane2_BlanksRange,SMALL((IF(LEN(Lane2_BlanksRange),ROW(INDIRECT("1:"&amp;ROWS(Lane2_BlanksRange))))),ROW(D164)),1),"")</f>
        <v/>
      </c>
    </row>
    <row r="166" spans="1:12">
      <c r="A166" s="136">
        <f t="shared" si="25"/>
        <v>165</v>
      </c>
      <c r="B166" s="136" t="str">
        <f t="shared" ca="1" si="18"/>
        <v>165:Berkhamsted</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IFERROR(INDEX(Lane2_BlanksRange,SMALL((IF(LEN(Lane2_BlanksRange),ROW(INDIRECT("1:"&amp;ROWS(Lane2_BlanksRange))))),ROW(D165)),1),"")</f>
        <v/>
      </c>
    </row>
    <row r="167" spans="1:12">
      <c r="A167" s="136">
        <f t="shared" si="25"/>
        <v>166</v>
      </c>
      <c r="B167" s="136" t="str">
        <f t="shared" ca="1" si="18"/>
        <v>166:Berkhamsted</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IFERROR(INDEX(Lane2_BlanksRange,SMALL((IF(LEN(Lane2_BlanksRange),ROW(INDIRECT("1:"&amp;ROWS(Lane2_BlanksRange))))),ROW(D166)),1),"")</f>
        <v/>
      </c>
    </row>
    <row r="168" spans="1:12">
      <c r="A168" s="136">
        <f t="shared" si="25"/>
        <v>167</v>
      </c>
      <c r="B168" s="136" t="str">
        <f t="shared" ca="1" si="18"/>
        <v>167:Berkhamsted</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IFERROR(INDEX(Lane2_BlanksRange,SMALL((IF(LEN(Lane2_BlanksRange),ROW(INDIRECT("1:"&amp;ROWS(Lane2_BlanksRange))))),ROW(D167)),1),"")</f>
        <v/>
      </c>
    </row>
    <row r="169" spans="1:12">
      <c r="A169" s="136">
        <f t="shared" si="25"/>
        <v>168</v>
      </c>
      <c r="B169" s="136" t="str">
        <f t="shared" ca="1" si="18"/>
        <v>168:Berkhamsted</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IFERROR(INDEX(Lane2_BlanksRange,SMALL((IF(LEN(Lane2_BlanksRange),ROW(INDIRECT("1:"&amp;ROWS(Lane2_BlanksRange))))),ROW(D168)),1),"")</f>
        <v/>
      </c>
    </row>
    <row r="170" spans="1:12">
      <c r="A170" s="136">
        <f t="shared" si="25"/>
        <v>169</v>
      </c>
      <c r="B170" s="136" t="str">
        <f t="shared" ca="1" si="18"/>
        <v>169:Berkhamsted</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IFERROR(INDEX(Lane2_BlanksRange,SMALL((IF(LEN(Lane2_BlanksRange),ROW(INDIRECT("1:"&amp;ROWS(Lane2_BlanksRange))))),ROW(D169)),1),"")</f>
        <v/>
      </c>
    </row>
    <row r="171" spans="1:12">
      <c r="A171" s="136">
        <f t="shared" si="25"/>
        <v>170</v>
      </c>
      <c r="B171" s="136" t="str">
        <f t="shared" ca="1" si="18"/>
        <v>170:Berkhamsted</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IFERROR(INDEX(Lane2_BlanksRange,SMALL((IF(LEN(Lane2_BlanksRange),ROW(INDIRECT("1:"&amp;ROWS(Lane2_BlanksRange))))),ROW(D170)),1),"")</f>
        <v/>
      </c>
    </row>
    <row r="172" spans="1:12">
      <c r="A172" s="136">
        <f t="shared" si="25"/>
        <v>171</v>
      </c>
      <c r="B172" s="136" t="str">
        <f t="shared" ca="1" si="18"/>
        <v>171:Berkhamsted</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IFERROR(INDEX(Lane2_BlanksRange,SMALL((IF(LEN(Lane2_BlanksRange),ROW(INDIRECT("1:"&amp;ROWS(Lane2_BlanksRange))))),ROW(D171)),1),"")</f>
        <v/>
      </c>
    </row>
    <row r="173" spans="1:12">
      <c r="A173" s="136">
        <f t="shared" si="25"/>
        <v>172</v>
      </c>
      <c r="B173" s="136" t="str">
        <f t="shared" ca="1" si="18"/>
        <v>172:Berkhamsted</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IFERROR(INDEX(Lane2_BlanksRange,SMALL((IF(LEN(Lane2_BlanksRange),ROW(INDIRECT("1:"&amp;ROWS(Lane2_BlanksRange))))),ROW(D172)),1),"")</f>
        <v/>
      </c>
    </row>
    <row r="174" spans="1:12">
      <c r="A174" s="136">
        <f t="shared" si="25"/>
        <v>173</v>
      </c>
      <c r="B174" s="136" t="str">
        <f t="shared" ca="1" si="18"/>
        <v>173:Berkhamsted</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IFERROR(INDEX(Lane2_BlanksRange,SMALL((IF(LEN(Lane2_BlanksRange),ROW(INDIRECT("1:"&amp;ROWS(Lane2_BlanksRange))))),ROW(D173)),1),"")</f>
        <v/>
      </c>
    </row>
    <row r="175" spans="1:12">
      <c r="A175" s="136">
        <f t="shared" si="25"/>
        <v>174</v>
      </c>
      <c r="B175" s="136" t="str">
        <f t="shared" ca="1" si="18"/>
        <v>174:Berkhamsted</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IFERROR(INDEX(Lane2_BlanksRange,SMALL((IF(LEN(Lane2_BlanksRange),ROW(INDIRECT("1:"&amp;ROWS(Lane2_BlanksRange))))),ROW(D174)),1),"")</f>
        <v/>
      </c>
    </row>
    <row r="176" spans="1:12">
      <c r="A176" s="136">
        <f t="shared" si="25"/>
        <v>175</v>
      </c>
      <c r="B176" s="136" t="str">
        <f t="shared" ca="1" si="18"/>
        <v>175:Berkhamsted</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IFERROR(INDEX(Lane2_BlanksRange,SMALL((IF(LEN(Lane2_BlanksRange),ROW(INDIRECT("1:"&amp;ROWS(Lane2_BlanksRange))))),ROW(D175)),1),"")</f>
        <v/>
      </c>
    </row>
    <row r="177" spans="1:12">
      <c r="A177" s="136">
        <f t="shared" si="25"/>
        <v>176</v>
      </c>
      <c r="B177" s="136" t="str">
        <f t="shared" ca="1" si="18"/>
        <v>176:Berkhamsted</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IFERROR(INDEX(Lane2_BlanksRange,SMALL((IF(LEN(Lane2_BlanksRange),ROW(INDIRECT("1:"&amp;ROWS(Lane2_BlanksRange))))),ROW(D176)),1),"")</f>
        <v/>
      </c>
    </row>
    <row r="178" spans="1:12">
      <c r="A178" s="136">
        <f t="shared" si="25"/>
        <v>177</v>
      </c>
      <c r="B178" s="136" t="str">
        <f t="shared" ca="1" si="18"/>
        <v>177:Berkhamsted</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IFERROR(INDEX(Lane2_BlanksRange,SMALL((IF(LEN(Lane2_BlanksRange),ROW(INDIRECT("1:"&amp;ROWS(Lane2_BlanksRange))))),ROW(D177)),1),"")</f>
        <v/>
      </c>
    </row>
    <row r="179" spans="1:12">
      <c r="A179" s="136">
        <f t="shared" si="25"/>
        <v>178</v>
      </c>
      <c r="B179" s="136" t="str">
        <f t="shared" ca="1" si="18"/>
        <v>178:Berkhamsted</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IFERROR(INDEX(Lane2_BlanksRange,SMALL((IF(LEN(Lane2_BlanksRange),ROW(INDIRECT("1:"&amp;ROWS(Lane2_BlanksRange))))),ROW(D178)),1),"")</f>
        <v/>
      </c>
    </row>
    <row r="180" spans="1:12">
      <c r="A180" s="136">
        <f t="shared" si="25"/>
        <v>179</v>
      </c>
      <c r="B180" s="136" t="str">
        <f t="shared" ca="1" si="18"/>
        <v>179:Berkhamsted</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IFERROR(INDEX(Lane2_BlanksRange,SMALL((IF(LEN(Lane2_BlanksRange),ROW(INDIRECT("1:"&amp;ROWS(Lane2_BlanksRange))))),ROW(D179)),1),"")</f>
        <v/>
      </c>
    </row>
    <row r="181" spans="1:12">
      <c r="A181" s="136">
        <f t="shared" si="25"/>
        <v>180</v>
      </c>
      <c r="B181" s="136" t="str">
        <f t="shared" ca="1" si="18"/>
        <v>180:Berkhamsted</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IFERROR(INDEX(Lane2_BlanksRange,SMALL((IF(LEN(Lane2_BlanksRange),ROW(INDIRECT("1:"&amp;ROWS(Lane2_BlanksRange))))),ROW(D180)),1),"")</f>
        <v/>
      </c>
    </row>
    <row r="182" spans="1:12">
      <c r="A182" s="136">
        <f t="shared" si="25"/>
        <v>181</v>
      </c>
      <c r="B182" s="136" t="str">
        <f t="shared" ca="1" si="18"/>
        <v>181:Berkhamsted</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IFERROR(INDEX(Lane2_BlanksRange,SMALL((IF(LEN(Lane2_BlanksRange),ROW(INDIRECT("1:"&amp;ROWS(Lane2_BlanksRange))))),ROW(D181)),1),"")</f>
        <v/>
      </c>
    </row>
    <row r="183" spans="1:12">
      <c r="A183" s="136">
        <f t="shared" si="25"/>
        <v>182</v>
      </c>
      <c r="B183" s="136" t="str">
        <f t="shared" ca="1" si="18"/>
        <v>182:Berkhamsted</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IFERROR(INDEX(Lane2_BlanksRange,SMALL((IF(LEN(Lane2_BlanksRange),ROW(INDIRECT("1:"&amp;ROWS(Lane2_BlanksRange))))),ROW(D182)),1),"")</f>
        <v/>
      </c>
    </row>
    <row r="184" spans="1:12">
      <c r="A184" s="136">
        <f t="shared" si="25"/>
        <v>183</v>
      </c>
      <c r="B184" s="136" t="str">
        <f t="shared" ca="1" si="18"/>
        <v>183:Berkhamsted</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IFERROR(INDEX(Lane2_BlanksRange,SMALL((IF(LEN(Lane2_BlanksRange),ROW(INDIRECT("1:"&amp;ROWS(Lane2_BlanksRange))))),ROW(D183)),1),"")</f>
        <v/>
      </c>
    </row>
    <row r="185" spans="1:12">
      <c r="A185" s="136">
        <f t="shared" si="25"/>
        <v>184</v>
      </c>
      <c r="B185" s="136" t="str">
        <f t="shared" ca="1" si="18"/>
        <v>184:Berkhamsted</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IFERROR(INDEX(Lane2_BlanksRange,SMALL((IF(LEN(Lane2_BlanksRange),ROW(INDIRECT("1:"&amp;ROWS(Lane2_BlanksRange))))),ROW(D184)),1),"")</f>
        <v/>
      </c>
    </row>
    <row r="186" spans="1:12">
      <c r="A186" s="136">
        <f t="shared" si="25"/>
        <v>185</v>
      </c>
      <c r="B186" s="136" t="str">
        <f t="shared" ca="1" si="18"/>
        <v>185:Berkhamsted</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IFERROR(INDEX(Lane2_BlanksRange,SMALL((IF(LEN(Lane2_BlanksRange),ROW(INDIRECT("1:"&amp;ROWS(Lane2_BlanksRange))))),ROW(D185)),1),"")</f>
        <v/>
      </c>
    </row>
    <row r="187" spans="1:12">
      <c r="A187" s="136">
        <f t="shared" si="25"/>
        <v>186</v>
      </c>
      <c r="B187" s="136" t="str">
        <f t="shared" ca="1" si="18"/>
        <v>186:Berkhamsted</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IFERROR(INDEX(Lane2_BlanksRange,SMALL((IF(LEN(Lane2_BlanksRange),ROW(INDIRECT("1:"&amp;ROWS(Lane2_BlanksRange))))),ROW(D186)),1),"")</f>
        <v/>
      </c>
    </row>
    <row r="188" spans="1:12">
      <c r="A188" s="136">
        <f t="shared" si="25"/>
        <v>187</v>
      </c>
      <c r="B188" s="136" t="str">
        <f t="shared" ca="1" si="18"/>
        <v>187:Berkhamsted</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IFERROR(INDEX(Lane2_BlanksRange,SMALL((IF(LEN(Lane2_BlanksRange),ROW(INDIRECT("1:"&amp;ROWS(Lane2_BlanksRange))))),ROW(D187)),1),"")</f>
        <v/>
      </c>
    </row>
    <row r="189" spans="1:12">
      <c r="A189" s="136">
        <f t="shared" si="25"/>
        <v>188</v>
      </c>
      <c r="B189" s="136" t="str">
        <f t="shared" ca="1" si="18"/>
        <v>188:Berkhamsted</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IFERROR(INDEX(Lane2_BlanksRange,SMALL((IF(LEN(Lane2_BlanksRange),ROW(INDIRECT("1:"&amp;ROWS(Lane2_BlanksRange))))),ROW(D188)),1),"")</f>
        <v/>
      </c>
    </row>
    <row r="190" spans="1:12">
      <c r="A190" s="136">
        <f t="shared" si="25"/>
        <v>189</v>
      </c>
      <c r="B190" s="136" t="str">
        <f t="shared" ca="1" si="18"/>
        <v>189:Berkhamsted</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IFERROR(INDEX(Lane2_BlanksRange,SMALL((IF(LEN(Lane2_BlanksRange),ROW(INDIRECT("1:"&amp;ROWS(Lane2_BlanksRange))))),ROW(D189)),1),"")</f>
        <v/>
      </c>
    </row>
    <row r="191" spans="1:12">
      <c r="A191" s="136">
        <f t="shared" si="25"/>
        <v>190</v>
      </c>
      <c r="B191" s="136" t="str">
        <f t="shared" ca="1" si="18"/>
        <v>190:Berkhamsted</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IFERROR(INDEX(Lane2_BlanksRange,SMALL((IF(LEN(Lane2_BlanksRange),ROW(INDIRECT("1:"&amp;ROWS(Lane2_BlanksRange))))),ROW(D190)),1),"")</f>
        <v/>
      </c>
    </row>
    <row r="192" spans="1:12">
      <c r="A192" s="136">
        <f t="shared" si="25"/>
        <v>191</v>
      </c>
      <c r="B192" s="136" t="str">
        <f t="shared" ca="1" si="18"/>
        <v>191:Berkhamsted</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IFERROR(INDEX(Lane2_BlanksRange,SMALL((IF(LEN(Lane2_BlanksRange),ROW(INDIRECT("1:"&amp;ROWS(Lane2_BlanksRange))))),ROW(D191)),1),"")</f>
        <v/>
      </c>
    </row>
    <row r="193" spans="1:12">
      <c r="A193" s="136">
        <f t="shared" si="25"/>
        <v>192</v>
      </c>
      <c r="B193" s="136" t="str">
        <f t="shared" ca="1" si="18"/>
        <v>192:Berkhamsted</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IFERROR(INDEX(Lane2_BlanksRange,SMALL((IF(LEN(Lane2_BlanksRange),ROW(INDIRECT("1:"&amp;ROWS(Lane2_BlanksRange))))),ROW(D192)),1),"")</f>
        <v/>
      </c>
    </row>
    <row r="194" spans="1:12">
      <c r="A194" s="136">
        <f t="shared" si="25"/>
        <v>193</v>
      </c>
      <c r="B194" s="136" t="str">
        <f t="shared" ref="B194:B257" ca="1" si="27">TEXT(A194,"#0") &amp; ":" &amp; CELL("contents",Lane2_Club)</f>
        <v>193:Berkhamsted</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IFERROR(INDEX(Lane2_BlanksRange,SMALL((IF(LEN(Lane2_BlanksRange),ROW(INDIRECT("1:"&amp;ROWS(Lane2_BlanksRange))))),ROW(D193)),1),"")</f>
        <v/>
      </c>
    </row>
    <row r="195" spans="1:12">
      <c r="A195" s="136">
        <f t="shared" ref="A195:A258" si="34">A194+1</f>
        <v>194</v>
      </c>
      <c r="B195" s="136" t="str">
        <f t="shared" ca="1" si="27"/>
        <v>194:Berkhamsted</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IFERROR(INDEX(Lane2_BlanksRange,SMALL((IF(LEN(Lane2_BlanksRange),ROW(INDIRECT("1:"&amp;ROWS(Lane2_BlanksRange))))),ROW(D194)),1),"")</f>
        <v/>
      </c>
    </row>
    <row r="196" spans="1:12">
      <c r="A196" s="136">
        <f t="shared" si="34"/>
        <v>195</v>
      </c>
      <c r="B196" s="136" t="str">
        <f t="shared" ca="1" si="27"/>
        <v>195:Berkhamsted</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IFERROR(INDEX(Lane2_BlanksRange,SMALL((IF(LEN(Lane2_BlanksRange),ROW(INDIRECT("1:"&amp;ROWS(Lane2_BlanksRange))))),ROW(D195)),1),"")</f>
        <v/>
      </c>
    </row>
    <row r="197" spans="1:12">
      <c r="A197" s="136">
        <f t="shared" si="34"/>
        <v>196</v>
      </c>
      <c r="B197" s="136" t="str">
        <f t="shared" ca="1" si="27"/>
        <v>196:Berkhamsted</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IFERROR(INDEX(Lane2_BlanksRange,SMALL((IF(LEN(Lane2_BlanksRange),ROW(INDIRECT("1:"&amp;ROWS(Lane2_BlanksRange))))),ROW(D196)),1),"")</f>
        <v/>
      </c>
    </row>
    <row r="198" spans="1:12">
      <c r="A198" s="136">
        <f t="shared" si="34"/>
        <v>197</v>
      </c>
      <c r="B198" s="136" t="str">
        <f t="shared" ca="1" si="27"/>
        <v>197:Berkhamsted</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IFERROR(INDEX(Lane2_BlanksRange,SMALL((IF(LEN(Lane2_BlanksRange),ROW(INDIRECT("1:"&amp;ROWS(Lane2_BlanksRange))))),ROW(D197)),1),"")</f>
        <v/>
      </c>
    </row>
    <row r="199" spans="1:12">
      <c r="A199" s="136">
        <f t="shared" si="34"/>
        <v>198</v>
      </c>
      <c r="B199" s="136" t="str">
        <f t="shared" ca="1" si="27"/>
        <v>198:Berkhamsted</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IFERROR(INDEX(Lane2_BlanksRange,SMALL((IF(LEN(Lane2_BlanksRange),ROW(INDIRECT("1:"&amp;ROWS(Lane2_BlanksRange))))),ROW(D198)),1),"")</f>
        <v/>
      </c>
    </row>
    <row r="200" spans="1:12">
      <c r="A200" s="136">
        <f t="shared" si="34"/>
        <v>199</v>
      </c>
      <c r="B200" s="136" t="str">
        <f t="shared" ca="1" si="27"/>
        <v>199:Berkhamsted</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IFERROR(INDEX(Lane2_BlanksRange,SMALL((IF(LEN(Lane2_BlanksRange),ROW(INDIRECT("1:"&amp;ROWS(Lane2_BlanksRange))))),ROW(D199)),1),"")</f>
        <v/>
      </c>
    </row>
    <row r="201" spans="1:12">
      <c r="A201" s="136">
        <f t="shared" si="34"/>
        <v>200</v>
      </c>
      <c r="B201" s="136" t="str">
        <f t="shared" ca="1" si="27"/>
        <v>200:Berkhamsted</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IFERROR(INDEX(Lane2_BlanksRange,SMALL((IF(LEN(Lane2_BlanksRange),ROW(INDIRECT("1:"&amp;ROWS(Lane2_BlanksRange))))),ROW(D200)),1),"")</f>
        <v/>
      </c>
    </row>
    <row r="202" spans="1:12">
      <c r="A202" s="136">
        <f t="shared" si="34"/>
        <v>201</v>
      </c>
      <c r="B202" s="136" t="str">
        <f t="shared" ca="1" si="27"/>
        <v>201:Berkhamsted</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IFERROR(INDEX(Lane2_BlanksRange,SMALL((IF(LEN(Lane2_BlanksRange),ROW(INDIRECT("1:"&amp;ROWS(Lane2_BlanksRange))))),ROW(D201)),1),"")</f>
        <v/>
      </c>
    </row>
    <row r="203" spans="1:12">
      <c r="A203" s="136">
        <f t="shared" si="34"/>
        <v>202</v>
      </c>
      <c r="B203" s="136" t="str">
        <f t="shared" ca="1" si="27"/>
        <v>202:Berkhamsted</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IFERROR(INDEX(Lane2_BlanksRange,SMALL((IF(LEN(Lane2_BlanksRange),ROW(INDIRECT("1:"&amp;ROWS(Lane2_BlanksRange))))),ROW(D202)),1),"")</f>
        <v/>
      </c>
    </row>
    <row r="204" spans="1:12">
      <c r="A204" s="136">
        <f t="shared" si="34"/>
        <v>203</v>
      </c>
      <c r="B204" s="136" t="str">
        <f t="shared" ca="1" si="27"/>
        <v>203:Berkhamsted</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IFERROR(INDEX(Lane2_BlanksRange,SMALL((IF(LEN(Lane2_BlanksRange),ROW(INDIRECT("1:"&amp;ROWS(Lane2_BlanksRange))))),ROW(D203)),1),"")</f>
        <v/>
      </c>
    </row>
    <row r="205" spans="1:12">
      <c r="A205" s="136">
        <f t="shared" si="34"/>
        <v>204</v>
      </c>
      <c r="B205" s="136" t="str">
        <f t="shared" ca="1" si="27"/>
        <v>204:Berkhamsted</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IFERROR(INDEX(Lane2_BlanksRange,SMALL((IF(LEN(Lane2_BlanksRange),ROW(INDIRECT("1:"&amp;ROWS(Lane2_BlanksRange))))),ROW(D204)),1),"")</f>
        <v/>
      </c>
    </row>
    <row r="206" spans="1:12">
      <c r="A206" s="136">
        <f t="shared" si="34"/>
        <v>205</v>
      </c>
      <c r="B206" s="136" t="str">
        <f t="shared" ca="1" si="27"/>
        <v>205:Berkhamsted</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IFERROR(INDEX(Lane2_BlanksRange,SMALL((IF(LEN(Lane2_BlanksRange),ROW(INDIRECT("1:"&amp;ROWS(Lane2_BlanksRange))))),ROW(D205)),1),"")</f>
        <v/>
      </c>
    </row>
    <row r="207" spans="1:12">
      <c r="A207" s="136">
        <f t="shared" si="34"/>
        <v>206</v>
      </c>
      <c r="B207" s="136" t="str">
        <f t="shared" ca="1" si="27"/>
        <v>206:Berkhamsted</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IFERROR(INDEX(Lane2_BlanksRange,SMALL((IF(LEN(Lane2_BlanksRange),ROW(INDIRECT("1:"&amp;ROWS(Lane2_BlanksRange))))),ROW(D206)),1),"")</f>
        <v/>
      </c>
    </row>
    <row r="208" spans="1:12">
      <c r="A208" s="136">
        <f t="shared" si="34"/>
        <v>207</v>
      </c>
      <c r="B208" s="136" t="str">
        <f t="shared" ca="1" si="27"/>
        <v>207:Berkhamsted</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IFERROR(INDEX(Lane2_BlanksRange,SMALL((IF(LEN(Lane2_BlanksRange),ROW(INDIRECT("1:"&amp;ROWS(Lane2_BlanksRange))))),ROW(D207)),1),"")</f>
        <v/>
      </c>
    </row>
    <row r="209" spans="1:12">
      <c r="A209" s="136">
        <f t="shared" si="34"/>
        <v>208</v>
      </c>
      <c r="B209" s="136" t="str">
        <f t="shared" ca="1" si="27"/>
        <v>208:Berkhamsted</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IFERROR(INDEX(Lane2_BlanksRange,SMALL((IF(LEN(Lane2_BlanksRange),ROW(INDIRECT("1:"&amp;ROWS(Lane2_BlanksRange))))),ROW(D208)),1),"")</f>
        <v/>
      </c>
    </row>
    <row r="210" spans="1:12">
      <c r="A210" s="136">
        <f t="shared" si="34"/>
        <v>209</v>
      </c>
      <c r="B210" s="136" t="str">
        <f t="shared" ca="1" si="27"/>
        <v>209:Berkhamsted</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IFERROR(INDEX(Lane2_BlanksRange,SMALL((IF(LEN(Lane2_BlanksRange),ROW(INDIRECT("1:"&amp;ROWS(Lane2_BlanksRange))))),ROW(D209)),1),"")</f>
        <v/>
      </c>
    </row>
    <row r="211" spans="1:12">
      <c r="A211" s="136">
        <f t="shared" si="34"/>
        <v>210</v>
      </c>
      <c r="B211" s="136" t="str">
        <f t="shared" ca="1" si="27"/>
        <v>210:Berkhamsted</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IFERROR(INDEX(Lane2_BlanksRange,SMALL((IF(LEN(Lane2_BlanksRange),ROW(INDIRECT("1:"&amp;ROWS(Lane2_BlanksRange))))),ROW(D210)),1),"")</f>
        <v/>
      </c>
    </row>
    <row r="212" spans="1:12">
      <c r="A212" s="136">
        <f t="shared" si="34"/>
        <v>211</v>
      </c>
      <c r="B212" s="136" t="str">
        <f t="shared" ca="1" si="27"/>
        <v>211:Berkhamsted</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IFERROR(INDEX(Lane2_BlanksRange,SMALL((IF(LEN(Lane2_BlanksRange),ROW(INDIRECT("1:"&amp;ROWS(Lane2_BlanksRange))))),ROW(D211)),1),"")</f>
        <v/>
      </c>
    </row>
    <row r="213" spans="1:12">
      <c r="A213" s="136">
        <f t="shared" si="34"/>
        <v>212</v>
      </c>
      <c r="B213" s="136" t="str">
        <f t="shared" ca="1" si="27"/>
        <v>212:Berkhamsted</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IFERROR(INDEX(Lane2_BlanksRange,SMALL((IF(LEN(Lane2_BlanksRange),ROW(INDIRECT("1:"&amp;ROWS(Lane2_BlanksRange))))),ROW(D212)),1),"")</f>
        <v/>
      </c>
    </row>
    <row r="214" spans="1:12">
      <c r="A214" s="136">
        <f t="shared" si="34"/>
        <v>213</v>
      </c>
      <c r="B214" s="136" t="str">
        <f t="shared" ca="1" si="27"/>
        <v>213:Berkhamsted</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IFERROR(INDEX(Lane2_BlanksRange,SMALL((IF(LEN(Lane2_BlanksRange),ROW(INDIRECT("1:"&amp;ROWS(Lane2_BlanksRange))))),ROW(D213)),1),"")</f>
        <v/>
      </c>
    </row>
    <row r="215" spans="1:12">
      <c r="A215" s="136">
        <f t="shared" si="34"/>
        <v>214</v>
      </c>
      <c r="B215" s="136" t="str">
        <f t="shared" ca="1" si="27"/>
        <v>214:Berkhamsted</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IFERROR(INDEX(Lane2_BlanksRange,SMALL((IF(LEN(Lane2_BlanksRange),ROW(INDIRECT("1:"&amp;ROWS(Lane2_BlanksRange))))),ROW(D214)),1),"")</f>
        <v/>
      </c>
    </row>
    <row r="216" spans="1:12">
      <c r="A216" s="136">
        <f t="shared" si="34"/>
        <v>215</v>
      </c>
      <c r="B216" s="136" t="str">
        <f t="shared" ca="1" si="27"/>
        <v>215:Berkhamsted</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IFERROR(INDEX(Lane2_BlanksRange,SMALL((IF(LEN(Lane2_BlanksRange),ROW(INDIRECT("1:"&amp;ROWS(Lane2_BlanksRange))))),ROW(D215)),1),"")</f>
        <v/>
      </c>
    </row>
    <row r="217" spans="1:12">
      <c r="A217" s="136">
        <f t="shared" si="34"/>
        <v>216</v>
      </c>
      <c r="B217" s="136" t="str">
        <f t="shared" ca="1" si="27"/>
        <v>216:Berkhamsted</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IFERROR(INDEX(Lane2_BlanksRange,SMALL((IF(LEN(Lane2_BlanksRange),ROW(INDIRECT("1:"&amp;ROWS(Lane2_BlanksRange))))),ROW(D216)),1),"")</f>
        <v/>
      </c>
    </row>
    <row r="218" spans="1:12">
      <c r="A218" s="136">
        <f t="shared" si="34"/>
        <v>217</v>
      </c>
      <c r="B218" s="136" t="str">
        <f t="shared" ca="1" si="27"/>
        <v>217:Berkhamsted</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IFERROR(INDEX(Lane2_BlanksRange,SMALL((IF(LEN(Lane2_BlanksRange),ROW(INDIRECT("1:"&amp;ROWS(Lane2_BlanksRange))))),ROW(D217)),1),"")</f>
        <v/>
      </c>
    </row>
    <row r="219" spans="1:12">
      <c r="A219" s="136">
        <f t="shared" si="34"/>
        <v>218</v>
      </c>
      <c r="B219" s="136" t="str">
        <f t="shared" ca="1" si="27"/>
        <v>218:Berkhamsted</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IFERROR(INDEX(Lane2_BlanksRange,SMALL((IF(LEN(Lane2_BlanksRange),ROW(INDIRECT("1:"&amp;ROWS(Lane2_BlanksRange))))),ROW(D218)),1),"")</f>
        <v/>
      </c>
    </row>
    <row r="220" spans="1:12">
      <c r="A220" s="136">
        <f t="shared" si="34"/>
        <v>219</v>
      </c>
      <c r="B220" s="136" t="str">
        <f t="shared" ca="1" si="27"/>
        <v>219:Berkhamsted</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IFERROR(INDEX(Lane2_BlanksRange,SMALL((IF(LEN(Lane2_BlanksRange),ROW(INDIRECT("1:"&amp;ROWS(Lane2_BlanksRange))))),ROW(D219)),1),"")</f>
        <v/>
      </c>
    </row>
    <row r="221" spans="1:12">
      <c r="A221" s="136">
        <f t="shared" si="34"/>
        <v>220</v>
      </c>
      <c r="B221" s="136" t="str">
        <f t="shared" ca="1" si="27"/>
        <v>220:Berkhamsted</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IFERROR(INDEX(Lane2_BlanksRange,SMALL((IF(LEN(Lane2_BlanksRange),ROW(INDIRECT("1:"&amp;ROWS(Lane2_BlanksRange))))),ROW(D220)),1),"")</f>
        <v/>
      </c>
    </row>
    <row r="222" spans="1:12">
      <c r="A222" s="136">
        <f t="shared" si="34"/>
        <v>221</v>
      </c>
      <c r="B222" s="136" t="str">
        <f t="shared" ca="1" si="27"/>
        <v>221:Berkhamsted</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IFERROR(INDEX(Lane2_BlanksRange,SMALL((IF(LEN(Lane2_BlanksRange),ROW(INDIRECT("1:"&amp;ROWS(Lane2_BlanksRange))))),ROW(D221)),1),"")</f>
        <v/>
      </c>
    </row>
    <row r="223" spans="1:12">
      <c r="A223" s="136">
        <f t="shared" si="34"/>
        <v>222</v>
      </c>
      <c r="B223" s="136" t="str">
        <f t="shared" ca="1" si="27"/>
        <v>222:Berkhamsted</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IFERROR(INDEX(Lane2_BlanksRange,SMALL((IF(LEN(Lane2_BlanksRange),ROW(INDIRECT("1:"&amp;ROWS(Lane2_BlanksRange))))),ROW(D222)),1),"")</f>
        <v/>
      </c>
    </row>
    <row r="224" spans="1:12">
      <c r="A224" s="136">
        <f t="shared" si="34"/>
        <v>223</v>
      </c>
      <c r="B224" s="136" t="str">
        <f t="shared" ca="1" si="27"/>
        <v>223:Berkhamsted</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IFERROR(INDEX(Lane2_BlanksRange,SMALL((IF(LEN(Lane2_BlanksRange),ROW(INDIRECT("1:"&amp;ROWS(Lane2_BlanksRange))))),ROW(D223)),1),"")</f>
        <v/>
      </c>
    </row>
    <row r="225" spans="1:12">
      <c r="A225" s="136">
        <f t="shared" si="34"/>
        <v>224</v>
      </c>
      <c r="B225" s="136" t="str">
        <f t="shared" ca="1" si="27"/>
        <v>224:Berkhamsted</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IFERROR(INDEX(Lane2_BlanksRange,SMALL((IF(LEN(Lane2_BlanksRange),ROW(INDIRECT("1:"&amp;ROWS(Lane2_BlanksRange))))),ROW(D224)),1),"")</f>
        <v/>
      </c>
    </row>
    <row r="226" spans="1:12">
      <c r="A226" s="136">
        <f t="shared" si="34"/>
        <v>225</v>
      </c>
      <c r="B226" s="136" t="str">
        <f t="shared" ca="1" si="27"/>
        <v>225:Berkhamsted</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IFERROR(INDEX(Lane2_BlanksRange,SMALL((IF(LEN(Lane2_BlanksRange),ROW(INDIRECT("1:"&amp;ROWS(Lane2_BlanksRange))))),ROW(D225)),1),"")</f>
        <v/>
      </c>
    </row>
    <row r="227" spans="1:12">
      <c r="A227" s="136">
        <f t="shared" si="34"/>
        <v>226</v>
      </c>
      <c r="B227" s="136" t="str">
        <f t="shared" ca="1" si="27"/>
        <v>226:Berkhamsted</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IFERROR(INDEX(Lane2_BlanksRange,SMALL((IF(LEN(Lane2_BlanksRange),ROW(INDIRECT("1:"&amp;ROWS(Lane2_BlanksRange))))),ROW(D226)),1),"")</f>
        <v/>
      </c>
    </row>
    <row r="228" spans="1:12">
      <c r="A228" s="136">
        <f t="shared" si="34"/>
        <v>227</v>
      </c>
      <c r="B228" s="136" t="str">
        <f t="shared" ca="1" si="27"/>
        <v>227:Berkhamsted</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IFERROR(INDEX(Lane2_BlanksRange,SMALL((IF(LEN(Lane2_BlanksRange),ROW(INDIRECT("1:"&amp;ROWS(Lane2_BlanksRange))))),ROW(D227)),1),"")</f>
        <v/>
      </c>
    </row>
    <row r="229" spans="1:12">
      <c r="A229" s="136">
        <f t="shared" si="34"/>
        <v>228</v>
      </c>
      <c r="B229" s="136" t="str">
        <f t="shared" ca="1" si="27"/>
        <v>228:Berkhamsted</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IFERROR(INDEX(Lane2_BlanksRange,SMALL((IF(LEN(Lane2_BlanksRange),ROW(INDIRECT("1:"&amp;ROWS(Lane2_BlanksRange))))),ROW(D228)),1),"")</f>
        <v/>
      </c>
    </row>
    <row r="230" spans="1:12">
      <c r="A230" s="136">
        <f t="shared" si="34"/>
        <v>229</v>
      </c>
      <c r="B230" s="136" t="str">
        <f t="shared" ca="1" si="27"/>
        <v>229:Berkhamsted</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IFERROR(INDEX(Lane2_BlanksRange,SMALL((IF(LEN(Lane2_BlanksRange),ROW(INDIRECT("1:"&amp;ROWS(Lane2_BlanksRange))))),ROW(D229)),1),"")</f>
        <v/>
      </c>
    </row>
    <row r="231" spans="1:12">
      <c r="A231" s="136">
        <f t="shared" si="34"/>
        <v>230</v>
      </c>
      <c r="B231" s="136" t="str">
        <f t="shared" ca="1" si="27"/>
        <v>230:Berkhamsted</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IFERROR(INDEX(Lane2_BlanksRange,SMALL((IF(LEN(Lane2_BlanksRange),ROW(INDIRECT("1:"&amp;ROWS(Lane2_BlanksRange))))),ROW(D230)),1),"")</f>
        <v/>
      </c>
    </row>
    <row r="232" spans="1:12">
      <c r="A232" s="136">
        <f t="shared" si="34"/>
        <v>231</v>
      </c>
      <c r="B232" s="136" t="str">
        <f t="shared" ca="1" si="27"/>
        <v>231:Berkhamsted</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IFERROR(INDEX(Lane2_BlanksRange,SMALL((IF(LEN(Lane2_BlanksRange),ROW(INDIRECT("1:"&amp;ROWS(Lane2_BlanksRange))))),ROW(D231)),1),"")</f>
        <v/>
      </c>
    </row>
    <row r="233" spans="1:12">
      <c r="A233" s="136">
        <f t="shared" si="34"/>
        <v>232</v>
      </c>
      <c r="B233" s="136" t="str">
        <f t="shared" ca="1" si="27"/>
        <v>232:Berkhamsted</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IFERROR(INDEX(Lane2_BlanksRange,SMALL((IF(LEN(Lane2_BlanksRange),ROW(INDIRECT("1:"&amp;ROWS(Lane2_BlanksRange))))),ROW(D232)),1),"")</f>
        <v/>
      </c>
    </row>
    <row r="234" spans="1:12">
      <c r="A234" s="136">
        <f t="shared" si="34"/>
        <v>233</v>
      </c>
      <c r="B234" s="136" t="str">
        <f t="shared" ca="1" si="27"/>
        <v>233:Berkhamsted</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IFERROR(INDEX(Lane2_BlanksRange,SMALL((IF(LEN(Lane2_BlanksRange),ROW(INDIRECT("1:"&amp;ROWS(Lane2_BlanksRange))))),ROW(D233)),1),"")</f>
        <v/>
      </c>
    </row>
    <row r="235" spans="1:12">
      <c r="A235" s="136">
        <f t="shared" si="34"/>
        <v>234</v>
      </c>
      <c r="B235" s="136" t="str">
        <f t="shared" ca="1" si="27"/>
        <v>234:Berkhamsted</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IFERROR(INDEX(Lane2_BlanksRange,SMALL((IF(LEN(Lane2_BlanksRange),ROW(INDIRECT("1:"&amp;ROWS(Lane2_BlanksRange))))),ROW(D234)),1),"")</f>
        <v/>
      </c>
    </row>
    <row r="236" spans="1:12">
      <c r="A236" s="136">
        <f t="shared" si="34"/>
        <v>235</v>
      </c>
      <c r="B236" s="136" t="str">
        <f t="shared" ca="1" si="27"/>
        <v>235:Berkhamsted</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IFERROR(INDEX(Lane2_BlanksRange,SMALL((IF(LEN(Lane2_BlanksRange),ROW(INDIRECT("1:"&amp;ROWS(Lane2_BlanksRange))))),ROW(D235)),1),"")</f>
        <v/>
      </c>
    </row>
    <row r="237" spans="1:12">
      <c r="A237" s="136">
        <f t="shared" si="34"/>
        <v>236</v>
      </c>
      <c r="B237" s="136" t="str">
        <f t="shared" ca="1" si="27"/>
        <v>236:Berkhamsted</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IFERROR(INDEX(Lane2_BlanksRange,SMALL((IF(LEN(Lane2_BlanksRange),ROW(INDIRECT("1:"&amp;ROWS(Lane2_BlanksRange))))),ROW(D236)),1),"")</f>
        <v/>
      </c>
    </row>
    <row r="238" spans="1:12">
      <c r="A238" s="136">
        <f t="shared" si="34"/>
        <v>237</v>
      </c>
      <c r="B238" s="136" t="str">
        <f t="shared" ca="1" si="27"/>
        <v>237:Berkhamsted</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IFERROR(INDEX(Lane2_BlanksRange,SMALL((IF(LEN(Lane2_BlanksRange),ROW(INDIRECT("1:"&amp;ROWS(Lane2_BlanksRange))))),ROW(D237)),1),"")</f>
        <v/>
      </c>
    </row>
    <row r="239" spans="1:12">
      <c r="A239" s="136">
        <f t="shared" si="34"/>
        <v>238</v>
      </c>
      <c r="B239" s="136" t="str">
        <f t="shared" ca="1" si="27"/>
        <v>238:Berkhamsted</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IFERROR(INDEX(Lane2_BlanksRange,SMALL((IF(LEN(Lane2_BlanksRange),ROW(INDIRECT("1:"&amp;ROWS(Lane2_BlanksRange))))),ROW(D238)),1),"")</f>
        <v/>
      </c>
    </row>
    <row r="240" spans="1:12">
      <c r="A240" s="136">
        <f t="shared" si="34"/>
        <v>239</v>
      </c>
      <c r="B240" s="136" t="str">
        <f t="shared" ca="1" si="27"/>
        <v>239:Berkhamsted</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IFERROR(INDEX(Lane2_BlanksRange,SMALL((IF(LEN(Lane2_BlanksRange),ROW(INDIRECT("1:"&amp;ROWS(Lane2_BlanksRange))))),ROW(D239)),1),"")</f>
        <v/>
      </c>
    </row>
    <row r="241" spans="1:12">
      <c r="A241" s="136">
        <f t="shared" si="34"/>
        <v>240</v>
      </c>
      <c r="B241" s="136" t="str">
        <f t="shared" ca="1" si="27"/>
        <v>240:Berkhamsted</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IFERROR(INDEX(Lane2_BlanksRange,SMALL((IF(LEN(Lane2_BlanksRange),ROW(INDIRECT("1:"&amp;ROWS(Lane2_BlanksRange))))),ROW(D240)),1),"")</f>
        <v/>
      </c>
    </row>
    <row r="242" spans="1:12">
      <c r="A242" s="136">
        <f t="shared" si="34"/>
        <v>241</v>
      </c>
      <c r="B242" s="136" t="str">
        <f t="shared" ca="1" si="27"/>
        <v>241:Berkhamsted</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IFERROR(INDEX(Lane2_BlanksRange,SMALL((IF(LEN(Lane2_BlanksRange),ROW(INDIRECT("1:"&amp;ROWS(Lane2_BlanksRange))))),ROW(D241)),1),"")</f>
        <v/>
      </c>
    </row>
    <row r="243" spans="1:12">
      <c r="A243" s="136">
        <f t="shared" si="34"/>
        <v>242</v>
      </c>
      <c r="B243" s="136" t="str">
        <f t="shared" ca="1" si="27"/>
        <v>242:Berkhamsted</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IFERROR(INDEX(Lane2_BlanksRange,SMALL((IF(LEN(Lane2_BlanksRange),ROW(INDIRECT("1:"&amp;ROWS(Lane2_BlanksRange))))),ROW(D242)),1),"")</f>
        <v/>
      </c>
    </row>
    <row r="244" spans="1:12">
      <c r="A244" s="136">
        <f t="shared" si="34"/>
        <v>243</v>
      </c>
      <c r="B244" s="136" t="str">
        <f t="shared" ca="1" si="27"/>
        <v>243:Berkhamsted</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IFERROR(INDEX(Lane2_BlanksRange,SMALL((IF(LEN(Lane2_BlanksRange),ROW(INDIRECT("1:"&amp;ROWS(Lane2_BlanksRange))))),ROW(D243)),1),"")</f>
        <v/>
      </c>
    </row>
    <row r="245" spans="1:12">
      <c r="A245" s="136">
        <f t="shared" si="34"/>
        <v>244</v>
      </c>
      <c r="B245" s="136" t="str">
        <f t="shared" ca="1" si="27"/>
        <v>244:Berkhamsted</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IFERROR(INDEX(Lane2_BlanksRange,SMALL((IF(LEN(Lane2_BlanksRange),ROW(INDIRECT("1:"&amp;ROWS(Lane2_BlanksRange))))),ROW(D244)),1),"")</f>
        <v/>
      </c>
    </row>
    <row r="246" spans="1:12">
      <c r="A246" s="136">
        <f t="shared" si="34"/>
        <v>245</v>
      </c>
      <c r="B246" s="136" t="str">
        <f t="shared" ca="1" si="27"/>
        <v>245:Berkhamsted</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IFERROR(INDEX(Lane2_BlanksRange,SMALL((IF(LEN(Lane2_BlanksRange),ROW(INDIRECT("1:"&amp;ROWS(Lane2_BlanksRange))))),ROW(D245)),1),"")</f>
        <v/>
      </c>
    </row>
    <row r="247" spans="1:12">
      <c r="A247" s="136">
        <f t="shared" si="34"/>
        <v>246</v>
      </c>
      <c r="B247" s="136" t="str">
        <f t="shared" ca="1" si="27"/>
        <v>246:Berkhamsted</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IFERROR(INDEX(Lane2_BlanksRange,SMALL((IF(LEN(Lane2_BlanksRange),ROW(INDIRECT("1:"&amp;ROWS(Lane2_BlanksRange))))),ROW(D246)),1),"")</f>
        <v/>
      </c>
    </row>
    <row r="248" spans="1:12">
      <c r="A248" s="136">
        <f t="shared" si="34"/>
        <v>247</v>
      </c>
      <c r="B248" s="136" t="str">
        <f t="shared" ca="1" si="27"/>
        <v>247:Berkhamsted</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IFERROR(INDEX(Lane2_BlanksRange,SMALL((IF(LEN(Lane2_BlanksRange),ROW(INDIRECT("1:"&amp;ROWS(Lane2_BlanksRange))))),ROW(D247)),1),"")</f>
        <v/>
      </c>
    </row>
    <row r="249" spans="1:12">
      <c r="A249" s="136">
        <f t="shared" si="34"/>
        <v>248</v>
      </c>
      <c r="B249" s="136" t="str">
        <f t="shared" ca="1" si="27"/>
        <v>248:Berkhamsted</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IFERROR(INDEX(Lane2_BlanksRange,SMALL((IF(LEN(Lane2_BlanksRange),ROW(INDIRECT("1:"&amp;ROWS(Lane2_BlanksRange))))),ROW(D248)),1),"")</f>
        <v/>
      </c>
    </row>
    <row r="250" spans="1:12">
      <c r="A250" s="136">
        <f t="shared" si="34"/>
        <v>249</v>
      </c>
      <c r="B250" s="136" t="str">
        <f t="shared" ca="1" si="27"/>
        <v>249:Berkhamsted</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IFERROR(INDEX(Lane2_BlanksRange,SMALL((IF(LEN(Lane2_BlanksRange),ROW(INDIRECT("1:"&amp;ROWS(Lane2_BlanksRange))))),ROW(D249)),1),"")</f>
        <v/>
      </c>
    </row>
    <row r="251" spans="1:12">
      <c r="A251" s="136">
        <f t="shared" si="34"/>
        <v>250</v>
      </c>
      <c r="B251" s="136" t="str">
        <f t="shared" ca="1" si="27"/>
        <v>250:Berkhamsted</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IFERROR(INDEX(Lane2_BlanksRange,SMALL((IF(LEN(Lane2_BlanksRange),ROW(INDIRECT("1:"&amp;ROWS(Lane2_BlanksRange))))),ROW(D250)),1),"")</f>
        <v/>
      </c>
    </row>
    <row r="252" spans="1:12">
      <c r="A252" s="136">
        <f t="shared" si="34"/>
        <v>251</v>
      </c>
      <c r="B252" s="136" t="str">
        <f t="shared" ca="1" si="27"/>
        <v>251:Berkhamsted</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IFERROR(INDEX(Lane2_BlanksRange,SMALL((IF(LEN(Lane2_BlanksRange),ROW(INDIRECT("1:"&amp;ROWS(Lane2_BlanksRange))))),ROW(D251)),1),"")</f>
        <v/>
      </c>
    </row>
    <row r="253" spans="1:12">
      <c r="A253" s="136">
        <f t="shared" si="34"/>
        <v>252</v>
      </c>
      <c r="B253" s="136" t="str">
        <f t="shared" ca="1" si="27"/>
        <v>252:Berkhamsted</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IFERROR(INDEX(Lane2_BlanksRange,SMALL((IF(LEN(Lane2_BlanksRange),ROW(INDIRECT("1:"&amp;ROWS(Lane2_BlanksRange))))),ROW(D252)),1),"")</f>
        <v/>
      </c>
    </row>
    <row r="254" spans="1:12">
      <c r="A254" s="136">
        <f t="shared" si="34"/>
        <v>253</v>
      </c>
      <c r="B254" s="136" t="str">
        <f t="shared" ca="1" si="27"/>
        <v>253:Berkhamsted</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IFERROR(INDEX(Lane2_BlanksRange,SMALL((IF(LEN(Lane2_BlanksRange),ROW(INDIRECT("1:"&amp;ROWS(Lane2_BlanksRange))))),ROW(D253)),1),"")</f>
        <v/>
      </c>
    </row>
    <row r="255" spans="1:12">
      <c r="A255" s="136">
        <f t="shared" si="34"/>
        <v>254</v>
      </c>
      <c r="B255" s="136" t="str">
        <f t="shared" ca="1" si="27"/>
        <v>254:Berkhamsted</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IFERROR(INDEX(Lane2_BlanksRange,SMALL((IF(LEN(Lane2_BlanksRange),ROW(INDIRECT("1:"&amp;ROWS(Lane2_BlanksRange))))),ROW(D254)),1),"")</f>
        <v/>
      </c>
    </row>
    <row r="256" spans="1:12">
      <c r="A256" s="136">
        <f t="shared" si="34"/>
        <v>255</v>
      </c>
      <c r="B256" s="136" t="str">
        <f t="shared" ca="1" si="27"/>
        <v>255:Berkhamsted</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IFERROR(INDEX(Lane2_BlanksRange,SMALL((IF(LEN(Lane2_BlanksRange),ROW(INDIRECT("1:"&amp;ROWS(Lane2_BlanksRange))))),ROW(D255)),1),"")</f>
        <v/>
      </c>
    </row>
    <row r="257" spans="1:12">
      <c r="A257" s="136">
        <f t="shared" si="34"/>
        <v>256</v>
      </c>
      <c r="B257" s="136" t="str">
        <f t="shared" ca="1" si="27"/>
        <v>256:Berkhamsted</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IFERROR(INDEX(Lane2_BlanksRange,SMALL((IF(LEN(Lane2_BlanksRange),ROW(INDIRECT("1:"&amp;ROWS(Lane2_BlanksRange))))),ROW(D256)),1),"")</f>
        <v/>
      </c>
    </row>
    <row r="258" spans="1:12">
      <c r="A258" s="136">
        <f t="shared" si="34"/>
        <v>257</v>
      </c>
      <c r="B258" s="136" t="str">
        <f t="shared" ref="B258:B301" ca="1" si="36">TEXT(A258,"#0") &amp; ":" &amp; CELL("contents",Lane2_Club)</f>
        <v>257:Berkhamsted</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IFERROR(INDEX(Lane2_BlanksRange,SMALL((IF(LEN(Lane2_BlanksRange),ROW(INDIRECT("1:"&amp;ROWS(Lane2_BlanksRange))))),ROW(D257)),1),"")</f>
        <v/>
      </c>
    </row>
    <row r="259" spans="1:12">
      <c r="A259" s="136">
        <f t="shared" ref="A259:A401" si="43">A258+1</f>
        <v>258</v>
      </c>
      <c r="B259" s="136" t="str">
        <f t="shared" ca="1" si="36"/>
        <v>258:Berkhamsted</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IFERROR(INDEX(Lane2_BlanksRange,SMALL((IF(LEN(Lane2_BlanksRange),ROW(INDIRECT("1:"&amp;ROWS(Lane2_BlanksRange))))),ROW(D258)),1),"")</f>
        <v/>
      </c>
    </row>
    <row r="260" spans="1:12">
      <c r="A260" s="136">
        <f t="shared" si="43"/>
        <v>259</v>
      </c>
      <c r="B260" s="136" t="str">
        <f t="shared" ca="1" si="36"/>
        <v>259:Berkhamsted</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IFERROR(INDEX(Lane2_BlanksRange,SMALL((IF(LEN(Lane2_BlanksRange),ROW(INDIRECT("1:"&amp;ROWS(Lane2_BlanksRange))))),ROW(D259)),1),"")</f>
        <v/>
      </c>
    </row>
    <row r="261" spans="1:12">
      <c r="A261" s="136">
        <f t="shared" si="43"/>
        <v>260</v>
      </c>
      <c r="B261" s="136" t="str">
        <f t="shared" ca="1" si="36"/>
        <v>260:Berkhamsted</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IFERROR(INDEX(Lane2_BlanksRange,SMALL((IF(LEN(Lane2_BlanksRange),ROW(INDIRECT("1:"&amp;ROWS(Lane2_BlanksRange))))),ROW(D260)),1),"")</f>
        <v/>
      </c>
    </row>
    <row r="262" spans="1:12">
      <c r="A262" s="136">
        <f t="shared" si="43"/>
        <v>261</v>
      </c>
      <c r="B262" s="136" t="str">
        <f t="shared" ca="1" si="36"/>
        <v>261:Berkhamsted</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IFERROR(INDEX(Lane2_BlanksRange,SMALL((IF(LEN(Lane2_BlanksRange),ROW(INDIRECT("1:"&amp;ROWS(Lane2_BlanksRange))))),ROW(D261)),1),"")</f>
        <v/>
      </c>
    </row>
    <row r="263" spans="1:12">
      <c r="A263" s="136">
        <f t="shared" si="43"/>
        <v>262</v>
      </c>
      <c r="B263" s="136" t="str">
        <f t="shared" ca="1" si="36"/>
        <v>262:Berkhamsted</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IFERROR(INDEX(Lane2_BlanksRange,SMALL((IF(LEN(Lane2_BlanksRange),ROW(INDIRECT("1:"&amp;ROWS(Lane2_BlanksRange))))),ROW(D262)),1),"")</f>
        <v/>
      </c>
    </row>
    <row r="264" spans="1:12">
      <c r="A264" s="136">
        <f t="shared" si="43"/>
        <v>263</v>
      </c>
      <c r="B264" s="136" t="str">
        <f t="shared" ca="1" si="36"/>
        <v>263:Berkhamsted</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IFERROR(INDEX(Lane2_BlanksRange,SMALL((IF(LEN(Lane2_BlanksRange),ROW(INDIRECT("1:"&amp;ROWS(Lane2_BlanksRange))))),ROW(D263)),1),"")</f>
        <v/>
      </c>
    </row>
    <row r="265" spans="1:12">
      <c r="A265" s="136">
        <f t="shared" si="43"/>
        <v>264</v>
      </c>
      <c r="B265" s="136" t="str">
        <f t="shared" ca="1" si="36"/>
        <v>264:Berkhamsted</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IFERROR(INDEX(Lane2_BlanksRange,SMALL((IF(LEN(Lane2_BlanksRange),ROW(INDIRECT("1:"&amp;ROWS(Lane2_BlanksRange))))),ROW(D264)),1),"")</f>
        <v/>
      </c>
    </row>
    <row r="266" spans="1:12">
      <c r="A266" s="136">
        <f t="shared" si="43"/>
        <v>265</v>
      </c>
      <c r="B266" s="136" t="str">
        <f t="shared" ca="1" si="36"/>
        <v>265:Berkhamsted</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IFERROR(INDEX(Lane2_BlanksRange,SMALL((IF(LEN(Lane2_BlanksRange),ROW(INDIRECT("1:"&amp;ROWS(Lane2_BlanksRange))))),ROW(D265)),1),"")</f>
        <v/>
      </c>
    </row>
    <row r="267" spans="1:12">
      <c r="A267" s="136">
        <f t="shared" si="43"/>
        <v>266</v>
      </c>
      <c r="B267" s="136" t="str">
        <f t="shared" ca="1" si="36"/>
        <v>266:Berkhamsted</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IFERROR(INDEX(Lane2_BlanksRange,SMALL((IF(LEN(Lane2_BlanksRange),ROW(INDIRECT("1:"&amp;ROWS(Lane2_BlanksRange))))),ROW(D266)),1),"")</f>
        <v/>
      </c>
    </row>
    <row r="268" spans="1:12">
      <c r="A268" s="136">
        <f t="shared" si="43"/>
        <v>267</v>
      </c>
      <c r="B268" s="136" t="str">
        <f t="shared" ca="1" si="36"/>
        <v>267:Berkhamsted</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IFERROR(INDEX(Lane2_BlanksRange,SMALL((IF(LEN(Lane2_BlanksRange),ROW(INDIRECT("1:"&amp;ROWS(Lane2_BlanksRange))))),ROW(D267)),1),"")</f>
        <v/>
      </c>
    </row>
    <row r="269" spans="1:12">
      <c r="A269" s="136">
        <f t="shared" si="43"/>
        <v>268</v>
      </c>
      <c r="B269" s="136" t="str">
        <f t="shared" ca="1" si="36"/>
        <v>268:Berkhamsted</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IFERROR(INDEX(Lane2_BlanksRange,SMALL((IF(LEN(Lane2_BlanksRange),ROW(INDIRECT("1:"&amp;ROWS(Lane2_BlanksRange))))),ROW(D268)),1),"")</f>
        <v/>
      </c>
    </row>
    <row r="270" spans="1:12">
      <c r="A270" s="136">
        <f t="shared" si="43"/>
        <v>269</v>
      </c>
      <c r="B270" s="136" t="str">
        <f t="shared" ca="1" si="36"/>
        <v>269:Berkhamsted</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IFERROR(INDEX(Lane2_BlanksRange,SMALL((IF(LEN(Lane2_BlanksRange),ROW(INDIRECT("1:"&amp;ROWS(Lane2_BlanksRange))))),ROW(D269)),1),"")</f>
        <v/>
      </c>
    </row>
    <row r="271" spans="1:12">
      <c r="A271" s="136">
        <f t="shared" si="43"/>
        <v>270</v>
      </c>
      <c r="B271" s="136" t="str">
        <f t="shared" ca="1" si="36"/>
        <v>270:Berkhamsted</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IFERROR(INDEX(Lane2_BlanksRange,SMALL((IF(LEN(Lane2_BlanksRange),ROW(INDIRECT("1:"&amp;ROWS(Lane2_BlanksRange))))),ROW(D270)),1),"")</f>
        <v/>
      </c>
    </row>
    <row r="272" spans="1:12">
      <c r="A272" s="136">
        <f t="shared" si="43"/>
        <v>271</v>
      </c>
      <c r="B272" s="136" t="str">
        <f t="shared" ca="1" si="36"/>
        <v>271:Berkhamsted</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IFERROR(INDEX(Lane2_BlanksRange,SMALL((IF(LEN(Lane2_BlanksRange),ROW(INDIRECT("1:"&amp;ROWS(Lane2_BlanksRange))))),ROW(D271)),1),"")</f>
        <v/>
      </c>
    </row>
    <row r="273" spans="1:12">
      <c r="A273" s="136">
        <f t="shared" si="43"/>
        <v>272</v>
      </c>
      <c r="B273" s="136" t="str">
        <f t="shared" ca="1" si="36"/>
        <v>272:Berkhamsted</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IFERROR(INDEX(Lane2_BlanksRange,SMALL((IF(LEN(Lane2_BlanksRange),ROW(INDIRECT("1:"&amp;ROWS(Lane2_BlanksRange))))),ROW(D272)),1),"")</f>
        <v/>
      </c>
    </row>
    <row r="274" spans="1:12">
      <c r="A274" s="136">
        <f t="shared" si="43"/>
        <v>273</v>
      </c>
      <c r="B274" s="136" t="str">
        <f t="shared" ca="1" si="36"/>
        <v>273:Berkhamsted</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IFERROR(INDEX(Lane2_BlanksRange,SMALL((IF(LEN(Lane2_BlanksRange),ROW(INDIRECT("1:"&amp;ROWS(Lane2_BlanksRange))))),ROW(D273)),1),"")</f>
        <v/>
      </c>
    </row>
    <row r="275" spans="1:12">
      <c r="A275" s="136">
        <f t="shared" si="43"/>
        <v>274</v>
      </c>
      <c r="B275" s="136" t="str">
        <f t="shared" ca="1" si="36"/>
        <v>274:Berkhamsted</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IFERROR(INDEX(Lane2_BlanksRange,SMALL((IF(LEN(Lane2_BlanksRange),ROW(INDIRECT("1:"&amp;ROWS(Lane2_BlanksRange))))),ROW(D274)),1),"")</f>
        <v/>
      </c>
    </row>
    <row r="276" spans="1:12">
      <c r="A276" s="136">
        <f t="shared" si="43"/>
        <v>275</v>
      </c>
      <c r="B276" s="136" t="str">
        <f t="shared" ca="1" si="36"/>
        <v>275:Berkhamsted</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IFERROR(INDEX(Lane2_BlanksRange,SMALL((IF(LEN(Lane2_BlanksRange),ROW(INDIRECT("1:"&amp;ROWS(Lane2_BlanksRange))))),ROW(D275)),1),"")</f>
        <v/>
      </c>
    </row>
    <row r="277" spans="1:12">
      <c r="A277" s="136">
        <f t="shared" si="43"/>
        <v>276</v>
      </c>
      <c r="B277" s="136" t="str">
        <f t="shared" ca="1" si="36"/>
        <v>276:Berkhamsted</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IFERROR(INDEX(Lane2_BlanksRange,SMALL((IF(LEN(Lane2_BlanksRange),ROW(INDIRECT("1:"&amp;ROWS(Lane2_BlanksRange))))),ROW(D276)),1),"")</f>
        <v/>
      </c>
    </row>
    <row r="278" spans="1:12">
      <c r="A278" s="136">
        <f t="shared" si="43"/>
        <v>277</v>
      </c>
      <c r="B278" s="136" t="str">
        <f t="shared" ca="1" si="36"/>
        <v>277:Berkhamsted</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IFERROR(INDEX(Lane2_BlanksRange,SMALL((IF(LEN(Lane2_BlanksRange),ROW(INDIRECT("1:"&amp;ROWS(Lane2_BlanksRange))))),ROW(D277)),1),"")</f>
        <v/>
      </c>
    </row>
    <row r="279" spans="1:12">
      <c r="A279" s="136">
        <f t="shared" si="43"/>
        <v>278</v>
      </c>
      <c r="B279" s="136" t="str">
        <f t="shared" ca="1" si="36"/>
        <v>278:Berkhamsted</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IFERROR(INDEX(Lane2_BlanksRange,SMALL((IF(LEN(Lane2_BlanksRange),ROW(INDIRECT("1:"&amp;ROWS(Lane2_BlanksRange))))),ROW(D278)),1),"")</f>
        <v/>
      </c>
    </row>
    <row r="280" spans="1:12">
      <c r="A280" s="136">
        <f t="shared" si="43"/>
        <v>279</v>
      </c>
      <c r="B280" s="136" t="str">
        <f t="shared" ca="1" si="36"/>
        <v>279:Berkhamsted</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IFERROR(INDEX(Lane2_BlanksRange,SMALL((IF(LEN(Lane2_BlanksRange),ROW(INDIRECT("1:"&amp;ROWS(Lane2_BlanksRange))))),ROW(D279)),1),"")</f>
        <v/>
      </c>
    </row>
    <row r="281" spans="1:12">
      <c r="A281" s="136">
        <f t="shared" si="43"/>
        <v>280</v>
      </c>
      <c r="B281" s="136" t="str">
        <f t="shared" ca="1" si="36"/>
        <v>280:Berkhamsted</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IFERROR(INDEX(Lane2_BlanksRange,SMALL((IF(LEN(Lane2_BlanksRange),ROW(INDIRECT("1:"&amp;ROWS(Lane2_BlanksRange))))),ROW(D280)),1),"")</f>
        <v/>
      </c>
    </row>
    <row r="282" spans="1:12">
      <c r="A282" s="136">
        <f t="shared" si="43"/>
        <v>281</v>
      </c>
      <c r="B282" s="136" t="str">
        <f t="shared" ca="1" si="36"/>
        <v>281:Berkhamsted</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IFERROR(INDEX(Lane2_BlanksRange,SMALL((IF(LEN(Lane2_BlanksRange),ROW(INDIRECT("1:"&amp;ROWS(Lane2_BlanksRange))))),ROW(D281)),1),"")</f>
        <v/>
      </c>
    </row>
    <row r="283" spans="1:12">
      <c r="A283" s="136">
        <f t="shared" si="43"/>
        <v>282</v>
      </c>
      <c r="B283" s="136" t="str">
        <f t="shared" ca="1" si="36"/>
        <v>282:Berkhamsted</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IFERROR(INDEX(Lane2_BlanksRange,SMALL((IF(LEN(Lane2_BlanksRange),ROW(INDIRECT("1:"&amp;ROWS(Lane2_BlanksRange))))),ROW(D282)),1),"")</f>
        <v/>
      </c>
    </row>
    <row r="284" spans="1:12">
      <c r="A284" s="136">
        <f t="shared" si="43"/>
        <v>283</v>
      </c>
      <c r="B284" s="136" t="str">
        <f t="shared" ca="1" si="36"/>
        <v>283:Berkhamsted</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IFERROR(INDEX(Lane2_BlanksRange,SMALL((IF(LEN(Lane2_BlanksRange),ROW(INDIRECT("1:"&amp;ROWS(Lane2_BlanksRange))))),ROW(D283)),1),"")</f>
        <v/>
      </c>
    </row>
    <row r="285" spans="1:12">
      <c r="A285" s="136">
        <f t="shared" si="43"/>
        <v>284</v>
      </c>
      <c r="B285" s="136" t="str">
        <f t="shared" ca="1" si="36"/>
        <v>284:Berkhamsted</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IFERROR(INDEX(Lane2_BlanksRange,SMALL((IF(LEN(Lane2_BlanksRange),ROW(INDIRECT("1:"&amp;ROWS(Lane2_BlanksRange))))),ROW(D284)),1),"")</f>
        <v/>
      </c>
    </row>
    <row r="286" spans="1:12">
      <c r="A286" s="136">
        <f t="shared" si="43"/>
        <v>285</v>
      </c>
      <c r="B286" s="136" t="str">
        <f t="shared" ca="1" si="36"/>
        <v>285:Berkhamsted</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IFERROR(INDEX(Lane2_BlanksRange,SMALL((IF(LEN(Lane2_BlanksRange),ROW(INDIRECT("1:"&amp;ROWS(Lane2_BlanksRange))))),ROW(D285)),1),"")</f>
        <v/>
      </c>
    </row>
    <row r="287" spans="1:12">
      <c r="A287" s="136">
        <f t="shared" si="43"/>
        <v>286</v>
      </c>
      <c r="B287" s="136" t="str">
        <f t="shared" ca="1" si="36"/>
        <v>286:Berkhamsted</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IFERROR(INDEX(Lane2_BlanksRange,SMALL((IF(LEN(Lane2_BlanksRange),ROW(INDIRECT("1:"&amp;ROWS(Lane2_BlanksRange))))),ROW(D286)),1),"")</f>
        <v/>
      </c>
    </row>
    <row r="288" spans="1:12">
      <c r="A288" s="136">
        <f t="shared" si="43"/>
        <v>287</v>
      </c>
      <c r="B288" s="136" t="str">
        <f t="shared" ca="1" si="36"/>
        <v>287:Berkhamsted</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IFERROR(INDEX(Lane2_BlanksRange,SMALL((IF(LEN(Lane2_BlanksRange),ROW(INDIRECT("1:"&amp;ROWS(Lane2_BlanksRange))))),ROW(D287)),1),"")</f>
        <v/>
      </c>
    </row>
    <row r="289" spans="1:12">
      <c r="A289" s="136">
        <f t="shared" si="43"/>
        <v>288</v>
      </c>
      <c r="B289" s="136" t="str">
        <f t="shared" ca="1" si="36"/>
        <v>288:Berkhamsted</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IFERROR(INDEX(Lane2_BlanksRange,SMALL((IF(LEN(Lane2_BlanksRange),ROW(INDIRECT("1:"&amp;ROWS(Lane2_BlanksRange))))),ROW(D288)),1),"")</f>
        <v/>
      </c>
    </row>
    <row r="290" spans="1:12">
      <c r="A290" s="136">
        <f t="shared" si="43"/>
        <v>289</v>
      </c>
      <c r="B290" s="136" t="str">
        <f t="shared" ca="1" si="36"/>
        <v>289:Berkhamsted</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IFERROR(INDEX(Lane2_BlanksRange,SMALL((IF(LEN(Lane2_BlanksRange),ROW(INDIRECT("1:"&amp;ROWS(Lane2_BlanksRange))))),ROW(D289)),1),"")</f>
        <v/>
      </c>
    </row>
    <row r="291" spans="1:12">
      <c r="A291" s="136">
        <f t="shared" si="43"/>
        <v>290</v>
      </c>
      <c r="B291" s="136" t="str">
        <f t="shared" ca="1" si="36"/>
        <v>290:Berkhamsted</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IFERROR(INDEX(Lane2_BlanksRange,SMALL((IF(LEN(Lane2_BlanksRange),ROW(INDIRECT("1:"&amp;ROWS(Lane2_BlanksRange))))),ROW(D290)),1),"")</f>
        <v/>
      </c>
    </row>
    <row r="292" spans="1:12">
      <c r="A292" s="136">
        <f t="shared" si="43"/>
        <v>291</v>
      </c>
      <c r="B292" s="136" t="str">
        <f t="shared" ca="1" si="36"/>
        <v>291:Berkhamsted</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IFERROR(INDEX(Lane2_BlanksRange,SMALL((IF(LEN(Lane2_BlanksRange),ROW(INDIRECT("1:"&amp;ROWS(Lane2_BlanksRange))))),ROW(D291)),1),"")</f>
        <v/>
      </c>
    </row>
    <row r="293" spans="1:12">
      <c r="A293" s="136">
        <f t="shared" si="43"/>
        <v>292</v>
      </c>
      <c r="B293" s="136" t="str">
        <f t="shared" ca="1" si="36"/>
        <v>292:Berkhamsted</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IFERROR(INDEX(Lane2_BlanksRange,SMALL((IF(LEN(Lane2_BlanksRange),ROW(INDIRECT("1:"&amp;ROWS(Lane2_BlanksRange))))),ROW(D292)),1),"")</f>
        <v/>
      </c>
    </row>
    <row r="294" spans="1:12">
      <c r="A294" s="136">
        <f t="shared" si="43"/>
        <v>293</v>
      </c>
      <c r="B294" s="136" t="str">
        <f t="shared" ca="1" si="36"/>
        <v>293:Berkhamsted</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IFERROR(INDEX(Lane2_BlanksRange,SMALL((IF(LEN(Lane2_BlanksRange),ROW(INDIRECT("1:"&amp;ROWS(Lane2_BlanksRange))))),ROW(D293)),1),"")</f>
        <v/>
      </c>
    </row>
    <row r="295" spans="1:12">
      <c r="A295" s="136">
        <f t="shared" si="43"/>
        <v>294</v>
      </c>
      <c r="B295" s="136" t="str">
        <f t="shared" ca="1" si="36"/>
        <v>294:Berkhamsted</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IFERROR(INDEX(Lane2_BlanksRange,SMALL((IF(LEN(Lane2_BlanksRange),ROW(INDIRECT("1:"&amp;ROWS(Lane2_BlanksRange))))),ROW(D294)),1),"")</f>
        <v/>
      </c>
    </row>
    <row r="296" spans="1:12">
      <c r="A296" s="136">
        <f t="shared" si="43"/>
        <v>295</v>
      </c>
      <c r="B296" s="136" t="str">
        <f t="shared" ca="1" si="36"/>
        <v>295:Berkhamsted</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IFERROR(INDEX(Lane2_BlanksRange,SMALL((IF(LEN(Lane2_BlanksRange),ROW(INDIRECT("1:"&amp;ROWS(Lane2_BlanksRange))))),ROW(D295)),1),"")</f>
        <v/>
      </c>
    </row>
    <row r="297" spans="1:12">
      <c r="A297" s="136">
        <f t="shared" si="43"/>
        <v>296</v>
      </c>
      <c r="B297" s="136" t="str">
        <f t="shared" ca="1" si="36"/>
        <v>296:Berkhamsted</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IFERROR(INDEX(Lane2_BlanksRange,SMALL((IF(LEN(Lane2_BlanksRange),ROW(INDIRECT("1:"&amp;ROWS(Lane2_BlanksRange))))),ROW(D296)),1),"")</f>
        <v/>
      </c>
    </row>
    <row r="298" spans="1:12">
      <c r="A298" s="136">
        <f t="shared" si="43"/>
        <v>297</v>
      </c>
      <c r="B298" s="136" t="str">
        <f t="shared" ca="1" si="36"/>
        <v>297:Berkhamsted</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IFERROR(INDEX(Lane2_BlanksRange,SMALL((IF(LEN(Lane2_BlanksRange),ROW(INDIRECT("1:"&amp;ROWS(Lane2_BlanksRange))))),ROW(D297)),1),"")</f>
        <v/>
      </c>
    </row>
    <row r="299" spans="1:12">
      <c r="A299" s="136">
        <f t="shared" si="43"/>
        <v>298</v>
      </c>
      <c r="B299" s="136" t="str">
        <f t="shared" ca="1" si="36"/>
        <v>298:Berkhamsted</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IFERROR(INDEX(Lane2_BlanksRange,SMALL((IF(LEN(Lane2_BlanksRange),ROW(INDIRECT("1:"&amp;ROWS(Lane2_BlanksRange))))),ROW(D298)),1),"")</f>
        <v/>
      </c>
    </row>
    <row r="300" spans="1:12">
      <c r="A300" s="136">
        <f t="shared" si="43"/>
        <v>299</v>
      </c>
      <c r="B300" s="136" t="str">
        <f t="shared" ca="1" si="36"/>
        <v>299:Berkhamsted</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IFERROR(INDEX(Lane2_BlanksRange,SMALL((IF(LEN(Lane2_BlanksRange),ROW(INDIRECT("1:"&amp;ROWS(Lane2_BlanksRange))))),ROW(D299)),1),"")</f>
        <v/>
      </c>
    </row>
    <row r="301" spans="1:12">
      <c r="A301" s="136">
        <f t="shared" si="43"/>
        <v>300</v>
      </c>
      <c r="B301" s="136" t="str">
        <f t="shared" ca="1" si="36"/>
        <v>300:Berkhamsted</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IFERROR(INDEX(Lane2_BlanksRange,SMALL((IF(LEN(Lane2_BlanksRange),ROW(INDIRECT("1:"&amp;ROWS(Lane2_BlanksRange))))),ROW(D300)),1),"")</f>
        <v/>
      </c>
    </row>
    <row r="302" spans="1:12">
      <c r="A302" s="136">
        <f t="shared" si="43"/>
        <v>301</v>
      </c>
      <c r="B302" s="136" t="str">
        <f t="shared" ref="B302:B365" ca="1" si="45">TEXT(A302,"#0") &amp; ":" &amp; CELL("contents",Lane2_Club)</f>
        <v>301:Berkhamsted</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IFERROR(INDEX(Lane2_BlanksRange,SMALL((IF(LEN(Lane2_BlanksRange),ROW(INDIRECT("1:"&amp;ROWS(Lane2_BlanksRange))))),ROW(D301)),1),"")</f>
        <v/>
      </c>
    </row>
    <row r="303" spans="1:12">
      <c r="A303" s="136">
        <f t="shared" si="43"/>
        <v>302</v>
      </c>
      <c r="B303" s="136" t="str">
        <f t="shared" ca="1" si="45"/>
        <v>302:Berkhamsted</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IFERROR(INDEX(Lane2_BlanksRange,SMALL((IF(LEN(Lane2_BlanksRange),ROW(INDIRECT("1:"&amp;ROWS(Lane2_BlanksRange))))),ROW(D302)),1),"")</f>
        <v/>
      </c>
    </row>
    <row r="304" spans="1:12">
      <c r="A304" s="136">
        <f t="shared" si="43"/>
        <v>303</v>
      </c>
      <c r="B304" s="136" t="str">
        <f t="shared" ca="1" si="45"/>
        <v>303:Berkhamsted</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IFERROR(INDEX(Lane2_BlanksRange,SMALL((IF(LEN(Lane2_BlanksRange),ROW(INDIRECT("1:"&amp;ROWS(Lane2_BlanksRange))))),ROW(D303)),1),"")</f>
        <v/>
      </c>
    </row>
    <row r="305" spans="1:12">
      <c r="A305" s="136">
        <f t="shared" si="43"/>
        <v>304</v>
      </c>
      <c r="B305" s="136" t="str">
        <f t="shared" ca="1" si="45"/>
        <v>304:Berkhamsted</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IFERROR(INDEX(Lane2_BlanksRange,SMALL((IF(LEN(Lane2_BlanksRange),ROW(INDIRECT("1:"&amp;ROWS(Lane2_BlanksRange))))),ROW(D304)),1),"")</f>
        <v/>
      </c>
    </row>
    <row r="306" spans="1:12">
      <c r="A306" s="136">
        <f t="shared" si="43"/>
        <v>305</v>
      </c>
      <c r="B306" s="136" t="str">
        <f t="shared" ca="1" si="45"/>
        <v>305:Berkhamsted</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IFERROR(INDEX(Lane2_BlanksRange,SMALL((IF(LEN(Lane2_BlanksRange),ROW(INDIRECT("1:"&amp;ROWS(Lane2_BlanksRange))))),ROW(D305)),1),"")</f>
        <v/>
      </c>
    </row>
    <row r="307" spans="1:12">
      <c r="A307" s="136">
        <f t="shared" si="43"/>
        <v>306</v>
      </c>
      <c r="B307" s="136" t="str">
        <f t="shared" ca="1" si="45"/>
        <v>306:Berkhamsted</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IFERROR(INDEX(Lane2_BlanksRange,SMALL((IF(LEN(Lane2_BlanksRange),ROW(INDIRECT("1:"&amp;ROWS(Lane2_BlanksRange))))),ROW(D306)),1),"")</f>
        <v/>
      </c>
    </row>
    <row r="308" spans="1:12">
      <c r="A308" s="136">
        <f t="shared" si="43"/>
        <v>307</v>
      </c>
      <c r="B308" s="136" t="str">
        <f t="shared" ca="1" si="45"/>
        <v>307:Berkhamsted</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IFERROR(INDEX(Lane2_BlanksRange,SMALL((IF(LEN(Lane2_BlanksRange),ROW(INDIRECT("1:"&amp;ROWS(Lane2_BlanksRange))))),ROW(D307)),1),"")</f>
        <v/>
      </c>
    </row>
    <row r="309" spans="1:12">
      <c r="A309" s="136">
        <f t="shared" si="43"/>
        <v>308</v>
      </c>
      <c r="B309" s="136" t="str">
        <f t="shared" ca="1" si="45"/>
        <v>308:Berkhamsted</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IFERROR(INDEX(Lane2_BlanksRange,SMALL((IF(LEN(Lane2_BlanksRange),ROW(INDIRECT("1:"&amp;ROWS(Lane2_BlanksRange))))),ROW(D308)),1),"")</f>
        <v/>
      </c>
    </row>
    <row r="310" spans="1:12">
      <c r="A310" s="136">
        <f t="shared" si="43"/>
        <v>309</v>
      </c>
      <c r="B310" s="136" t="str">
        <f t="shared" ca="1" si="45"/>
        <v>309:Berkhamsted</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IFERROR(INDEX(Lane2_BlanksRange,SMALL((IF(LEN(Lane2_BlanksRange),ROW(INDIRECT("1:"&amp;ROWS(Lane2_BlanksRange))))),ROW(D309)),1),"")</f>
        <v/>
      </c>
    </row>
    <row r="311" spans="1:12">
      <c r="A311" s="136">
        <f t="shared" si="43"/>
        <v>310</v>
      </c>
      <c r="B311" s="136" t="str">
        <f t="shared" ca="1" si="45"/>
        <v>310:Berkhamsted</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IFERROR(INDEX(Lane2_BlanksRange,SMALL((IF(LEN(Lane2_BlanksRange),ROW(INDIRECT("1:"&amp;ROWS(Lane2_BlanksRange))))),ROW(D310)),1),"")</f>
        <v/>
      </c>
    </row>
    <row r="312" spans="1:12">
      <c r="A312" s="136">
        <f t="shared" si="43"/>
        <v>311</v>
      </c>
      <c r="B312" s="136" t="str">
        <f t="shared" ca="1" si="45"/>
        <v>311:Berkhamsted</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IFERROR(INDEX(Lane2_BlanksRange,SMALL((IF(LEN(Lane2_BlanksRange),ROW(INDIRECT("1:"&amp;ROWS(Lane2_BlanksRange))))),ROW(D311)),1),"")</f>
        <v/>
      </c>
    </row>
    <row r="313" spans="1:12">
      <c r="A313" s="136">
        <f t="shared" si="43"/>
        <v>312</v>
      </c>
      <c r="B313" s="136" t="str">
        <f t="shared" ca="1" si="45"/>
        <v>312:Berkhamsted</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IFERROR(INDEX(Lane2_BlanksRange,SMALL((IF(LEN(Lane2_BlanksRange),ROW(INDIRECT("1:"&amp;ROWS(Lane2_BlanksRange))))),ROW(D312)),1),"")</f>
        <v/>
      </c>
    </row>
    <row r="314" spans="1:12">
      <c r="A314" s="136">
        <f t="shared" si="43"/>
        <v>313</v>
      </c>
      <c r="B314" s="136" t="str">
        <f t="shared" ca="1" si="45"/>
        <v>313:Berkhamsted</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IFERROR(INDEX(Lane2_BlanksRange,SMALL((IF(LEN(Lane2_BlanksRange),ROW(INDIRECT("1:"&amp;ROWS(Lane2_BlanksRange))))),ROW(D313)),1),"")</f>
        <v/>
      </c>
    </row>
    <row r="315" spans="1:12">
      <c r="A315" s="136">
        <f t="shared" si="43"/>
        <v>314</v>
      </c>
      <c r="B315" s="136" t="str">
        <f t="shared" ca="1" si="45"/>
        <v>314:Berkhamsted</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IFERROR(INDEX(Lane2_BlanksRange,SMALL((IF(LEN(Lane2_BlanksRange),ROW(INDIRECT("1:"&amp;ROWS(Lane2_BlanksRange))))),ROW(D314)),1),"")</f>
        <v/>
      </c>
    </row>
    <row r="316" spans="1:12">
      <c r="A316" s="136">
        <f t="shared" si="43"/>
        <v>315</v>
      </c>
      <c r="B316" s="136" t="str">
        <f t="shared" ca="1" si="45"/>
        <v>315:Berkhamsted</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IFERROR(INDEX(Lane2_BlanksRange,SMALL((IF(LEN(Lane2_BlanksRange),ROW(INDIRECT("1:"&amp;ROWS(Lane2_BlanksRange))))),ROW(D315)),1),"")</f>
        <v/>
      </c>
    </row>
    <row r="317" spans="1:12">
      <c r="A317" s="136">
        <f t="shared" si="43"/>
        <v>316</v>
      </c>
      <c r="B317" s="136" t="str">
        <f t="shared" ca="1" si="45"/>
        <v>316:Berkhamsted</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IFERROR(INDEX(Lane2_BlanksRange,SMALL((IF(LEN(Lane2_BlanksRange),ROW(INDIRECT("1:"&amp;ROWS(Lane2_BlanksRange))))),ROW(D316)),1),"")</f>
        <v/>
      </c>
    </row>
    <row r="318" spans="1:12">
      <c r="A318" s="136">
        <f t="shared" si="43"/>
        <v>317</v>
      </c>
      <c r="B318" s="136" t="str">
        <f t="shared" ca="1" si="45"/>
        <v>317:Berkhamsted</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IFERROR(INDEX(Lane2_BlanksRange,SMALL((IF(LEN(Lane2_BlanksRange),ROW(INDIRECT("1:"&amp;ROWS(Lane2_BlanksRange))))),ROW(D317)),1),"")</f>
        <v/>
      </c>
    </row>
    <row r="319" spans="1:12">
      <c r="A319" s="136">
        <f t="shared" si="43"/>
        <v>318</v>
      </c>
      <c r="B319" s="136" t="str">
        <f t="shared" ca="1" si="45"/>
        <v>318:Berkhamsted</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IFERROR(INDEX(Lane2_BlanksRange,SMALL((IF(LEN(Lane2_BlanksRange),ROW(INDIRECT("1:"&amp;ROWS(Lane2_BlanksRange))))),ROW(D318)),1),"")</f>
        <v/>
      </c>
    </row>
    <row r="320" spans="1:12">
      <c r="A320" s="136">
        <f t="shared" si="43"/>
        <v>319</v>
      </c>
      <c r="B320" s="136" t="str">
        <f t="shared" ca="1" si="45"/>
        <v>319:Berkhamsted</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IFERROR(INDEX(Lane2_BlanksRange,SMALL((IF(LEN(Lane2_BlanksRange),ROW(INDIRECT("1:"&amp;ROWS(Lane2_BlanksRange))))),ROW(D319)),1),"")</f>
        <v/>
      </c>
    </row>
    <row r="321" spans="1:12">
      <c r="A321" s="136">
        <f t="shared" si="43"/>
        <v>320</v>
      </c>
      <c r="B321" s="136" t="str">
        <f t="shared" ca="1" si="45"/>
        <v>320:Berkhamsted</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IFERROR(INDEX(Lane2_BlanksRange,SMALL((IF(LEN(Lane2_BlanksRange),ROW(INDIRECT("1:"&amp;ROWS(Lane2_BlanksRange))))),ROW(D320)),1),"")</f>
        <v/>
      </c>
    </row>
    <row r="322" spans="1:12">
      <c r="A322" s="136">
        <f t="shared" si="43"/>
        <v>321</v>
      </c>
      <c r="B322" s="136" t="str">
        <f t="shared" ca="1" si="45"/>
        <v>321:Berkhamsted</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IFERROR(INDEX(Lane2_BlanksRange,SMALL((IF(LEN(Lane2_BlanksRange),ROW(INDIRECT("1:"&amp;ROWS(Lane2_BlanksRange))))),ROW(D321)),1),"")</f>
        <v/>
      </c>
    </row>
    <row r="323" spans="1:12">
      <c r="A323" s="136">
        <f t="shared" si="43"/>
        <v>322</v>
      </c>
      <c r="B323" s="136" t="str">
        <f t="shared" ca="1" si="45"/>
        <v>322:Berkhamsted</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IFERROR(INDEX(Lane2_BlanksRange,SMALL((IF(LEN(Lane2_BlanksRange),ROW(INDIRECT("1:"&amp;ROWS(Lane2_BlanksRange))))),ROW(D322)),1),"")</f>
        <v/>
      </c>
    </row>
    <row r="324" spans="1:12">
      <c r="A324" s="136">
        <f t="shared" si="43"/>
        <v>323</v>
      </c>
      <c r="B324" s="136" t="str">
        <f t="shared" ca="1" si="45"/>
        <v>323:Berkhamsted</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IFERROR(INDEX(Lane2_BlanksRange,SMALL((IF(LEN(Lane2_BlanksRange),ROW(INDIRECT("1:"&amp;ROWS(Lane2_BlanksRange))))),ROW(D323)),1),"")</f>
        <v/>
      </c>
    </row>
    <row r="325" spans="1:12">
      <c r="A325" s="136">
        <f t="shared" si="43"/>
        <v>324</v>
      </c>
      <c r="B325" s="136" t="str">
        <f t="shared" ca="1" si="45"/>
        <v>324:Berkhamsted</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IFERROR(INDEX(Lane2_BlanksRange,SMALL((IF(LEN(Lane2_BlanksRange),ROW(INDIRECT("1:"&amp;ROWS(Lane2_BlanksRange))))),ROW(D324)),1),"")</f>
        <v/>
      </c>
    </row>
    <row r="326" spans="1:12">
      <c r="A326" s="136">
        <f t="shared" si="43"/>
        <v>325</v>
      </c>
      <c r="B326" s="136" t="str">
        <f t="shared" ca="1" si="45"/>
        <v>325:Berkhamsted</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IFERROR(INDEX(Lane2_BlanksRange,SMALL((IF(LEN(Lane2_BlanksRange),ROW(INDIRECT("1:"&amp;ROWS(Lane2_BlanksRange))))),ROW(D325)),1),"")</f>
        <v/>
      </c>
    </row>
    <row r="327" spans="1:12">
      <c r="A327" s="136">
        <f t="shared" si="43"/>
        <v>326</v>
      </c>
      <c r="B327" s="136" t="str">
        <f t="shared" ca="1" si="45"/>
        <v>326:Berkhamsted</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IFERROR(INDEX(Lane2_BlanksRange,SMALL((IF(LEN(Lane2_BlanksRange),ROW(INDIRECT("1:"&amp;ROWS(Lane2_BlanksRange))))),ROW(D326)),1),"")</f>
        <v/>
      </c>
    </row>
    <row r="328" spans="1:12">
      <c r="A328" s="136">
        <f t="shared" si="43"/>
        <v>327</v>
      </c>
      <c r="B328" s="136" t="str">
        <f t="shared" ca="1" si="45"/>
        <v>327:Berkhamsted</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IFERROR(INDEX(Lane2_BlanksRange,SMALL((IF(LEN(Lane2_BlanksRange),ROW(INDIRECT("1:"&amp;ROWS(Lane2_BlanksRange))))),ROW(D327)),1),"")</f>
        <v/>
      </c>
    </row>
    <row r="329" spans="1:12">
      <c r="A329" s="136">
        <f t="shared" si="43"/>
        <v>328</v>
      </c>
      <c r="B329" s="136" t="str">
        <f t="shared" ca="1" si="45"/>
        <v>328:Berkhamsted</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IFERROR(INDEX(Lane2_BlanksRange,SMALL((IF(LEN(Lane2_BlanksRange),ROW(INDIRECT("1:"&amp;ROWS(Lane2_BlanksRange))))),ROW(D328)),1),"")</f>
        <v/>
      </c>
    </row>
    <row r="330" spans="1:12">
      <c r="A330" s="136">
        <f t="shared" si="43"/>
        <v>329</v>
      </c>
      <c r="B330" s="136" t="str">
        <f t="shared" ca="1" si="45"/>
        <v>329:Berkhamsted</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IFERROR(INDEX(Lane2_BlanksRange,SMALL((IF(LEN(Lane2_BlanksRange),ROW(INDIRECT("1:"&amp;ROWS(Lane2_BlanksRange))))),ROW(D329)),1),"")</f>
        <v/>
      </c>
    </row>
    <row r="331" spans="1:12">
      <c r="A331" s="136">
        <f t="shared" si="43"/>
        <v>330</v>
      </c>
      <c r="B331" s="136" t="str">
        <f t="shared" ca="1" si="45"/>
        <v>330:Berkhamsted</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IFERROR(INDEX(Lane2_BlanksRange,SMALL((IF(LEN(Lane2_BlanksRange),ROW(INDIRECT("1:"&amp;ROWS(Lane2_BlanksRange))))),ROW(D330)),1),"")</f>
        <v/>
      </c>
    </row>
    <row r="332" spans="1:12">
      <c r="A332" s="136">
        <f t="shared" si="43"/>
        <v>331</v>
      </c>
      <c r="B332" s="136" t="str">
        <f t="shared" ca="1" si="45"/>
        <v>331:Berkhamsted</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IFERROR(INDEX(Lane2_BlanksRange,SMALL((IF(LEN(Lane2_BlanksRange),ROW(INDIRECT("1:"&amp;ROWS(Lane2_BlanksRange))))),ROW(D331)),1),"")</f>
        <v/>
      </c>
    </row>
    <row r="333" spans="1:12">
      <c r="A333" s="136">
        <f t="shared" si="43"/>
        <v>332</v>
      </c>
      <c r="B333" s="136" t="str">
        <f t="shared" ca="1" si="45"/>
        <v>332:Berkhamsted</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IFERROR(INDEX(Lane2_BlanksRange,SMALL((IF(LEN(Lane2_BlanksRange),ROW(INDIRECT("1:"&amp;ROWS(Lane2_BlanksRange))))),ROW(D332)),1),"")</f>
        <v/>
      </c>
    </row>
    <row r="334" spans="1:12">
      <c r="A334" s="136">
        <f t="shared" si="43"/>
        <v>333</v>
      </c>
      <c r="B334" s="136" t="str">
        <f t="shared" ca="1" si="45"/>
        <v>333:Berkhamsted</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IFERROR(INDEX(Lane2_BlanksRange,SMALL((IF(LEN(Lane2_BlanksRange),ROW(INDIRECT("1:"&amp;ROWS(Lane2_BlanksRange))))),ROW(D333)),1),"")</f>
        <v/>
      </c>
    </row>
    <row r="335" spans="1:12">
      <c r="A335" s="136">
        <f t="shared" si="43"/>
        <v>334</v>
      </c>
      <c r="B335" s="136" t="str">
        <f t="shared" ca="1" si="45"/>
        <v>334:Berkhamsted</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IFERROR(INDEX(Lane2_BlanksRange,SMALL((IF(LEN(Lane2_BlanksRange),ROW(INDIRECT("1:"&amp;ROWS(Lane2_BlanksRange))))),ROW(D334)),1),"")</f>
        <v/>
      </c>
    </row>
    <row r="336" spans="1:12">
      <c r="A336" s="136">
        <f t="shared" si="43"/>
        <v>335</v>
      </c>
      <c r="B336" s="136" t="str">
        <f t="shared" ca="1" si="45"/>
        <v>335:Berkhamsted</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IFERROR(INDEX(Lane2_BlanksRange,SMALL((IF(LEN(Lane2_BlanksRange),ROW(INDIRECT("1:"&amp;ROWS(Lane2_BlanksRange))))),ROW(D335)),1),"")</f>
        <v/>
      </c>
    </row>
    <row r="337" spans="1:12">
      <c r="A337" s="136">
        <f t="shared" si="43"/>
        <v>336</v>
      </c>
      <c r="B337" s="136" t="str">
        <f t="shared" ca="1" si="45"/>
        <v>336:Berkhamsted</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IFERROR(INDEX(Lane2_BlanksRange,SMALL((IF(LEN(Lane2_BlanksRange),ROW(INDIRECT("1:"&amp;ROWS(Lane2_BlanksRange))))),ROW(D336)),1),"")</f>
        <v/>
      </c>
    </row>
    <row r="338" spans="1:12">
      <c r="A338" s="136">
        <f t="shared" si="43"/>
        <v>337</v>
      </c>
      <c r="B338" s="136" t="str">
        <f t="shared" ca="1" si="45"/>
        <v>337:Berkhamsted</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IFERROR(INDEX(Lane2_BlanksRange,SMALL((IF(LEN(Lane2_BlanksRange),ROW(INDIRECT("1:"&amp;ROWS(Lane2_BlanksRange))))),ROW(D337)),1),"")</f>
        <v/>
      </c>
    </row>
    <row r="339" spans="1:12">
      <c r="A339" s="136">
        <f t="shared" si="43"/>
        <v>338</v>
      </c>
      <c r="B339" s="136" t="str">
        <f t="shared" ca="1" si="45"/>
        <v>338:Berkhamsted</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IFERROR(INDEX(Lane2_BlanksRange,SMALL((IF(LEN(Lane2_BlanksRange),ROW(INDIRECT("1:"&amp;ROWS(Lane2_BlanksRange))))),ROW(D338)),1),"")</f>
        <v/>
      </c>
    </row>
    <row r="340" spans="1:12">
      <c r="A340" s="136">
        <f t="shared" si="43"/>
        <v>339</v>
      </c>
      <c r="B340" s="136" t="str">
        <f t="shared" ca="1" si="45"/>
        <v>339:Berkhamsted</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IFERROR(INDEX(Lane2_BlanksRange,SMALL((IF(LEN(Lane2_BlanksRange),ROW(INDIRECT("1:"&amp;ROWS(Lane2_BlanksRange))))),ROW(D339)),1),"")</f>
        <v/>
      </c>
    </row>
    <row r="341" spans="1:12">
      <c r="A341" s="136">
        <f t="shared" si="43"/>
        <v>340</v>
      </c>
      <c r="B341" s="136" t="str">
        <f t="shared" ca="1" si="45"/>
        <v>340:Berkhamsted</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IFERROR(INDEX(Lane2_BlanksRange,SMALL((IF(LEN(Lane2_BlanksRange),ROW(INDIRECT("1:"&amp;ROWS(Lane2_BlanksRange))))),ROW(D340)),1),"")</f>
        <v/>
      </c>
    </row>
    <row r="342" spans="1:12">
      <c r="A342" s="136">
        <f t="shared" si="43"/>
        <v>341</v>
      </c>
      <c r="B342" s="136" t="str">
        <f t="shared" ca="1" si="45"/>
        <v>341:Berkhamsted</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IFERROR(INDEX(Lane2_BlanksRange,SMALL((IF(LEN(Lane2_BlanksRange),ROW(INDIRECT("1:"&amp;ROWS(Lane2_BlanksRange))))),ROW(D341)),1),"")</f>
        <v/>
      </c>
    </row>
    <row r="343" spans="1:12">
      <c r="A343" s="136">
        <f t="shared" si="43"/>
        <v>342</v>
      </c>
      <c r="B343" s="136" t="str">
        <f t="shared" ca="1" si="45"/>
        <v>342:Berkhamsted</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IFERROR(INDEX(Lane2_BlanksRange,SMALL((IF(LEN(Lane2_BlanksRange),ROW(INDIRECT("1:"&amp;ROWS(Lane2_BlanksRange))))),ROW(D342)),1),"")</f>
        <v/>
      </c>
    </row>
    <row r="344" spans="1:12">
      <c r="A344" s="136">
        <f t="shared" si="43"/>
        <v>343</v>
      </c>
      <c r="B344" s="136" t="str">
        <f t="shared" ca="1" si="45"/>
        <v>343:Berkhamsted</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IFERROR(INDEX(Lane2_BlanksRange,SMALL((IF(LEN(Lane2_BlanksRange),ROW(INDIRECT("1:"&amp;ROWS(Lane2_BlanksRange))))),ROW(D343)),1),"")</f>
        <v/>
      </c>
    </row>
    <row r="345" spans="1:12">
      <c r="A345" s="136">
        <f t="shared" si="43"/>
        <v>344</v>
      </c>
      <c r="B345" s="136" t="str">
        <f t="shared" ca="1" si="45"/>
        <v>344:Berkhamsted</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IFERROR(INDEX(Lane2_BlanksRange,SMALL((IF(LEN(Lane2_BlanksRange),ROW(INDIRECT("1:"&amp;ROWS(Lane2_BlanksRange))))),ROW(D344)),1),"")</f>
        <v/>
      </c>
    </row>
    <row r="346" spans="1:12">
      <c r="A346" s="136">
        <f t="shared" si="43"/>
        <v>345</v>
      </c>
      <c r="B346" s="136" t="str">
        <f t="shared" ca="1" si="45"/>
        <v>345:Berkhamsted</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IFERROR(INDEX(Lane2_BlanksRange,SMALL((IF(LEN(Lane2_BlanksRange),ROW(INDIRECT("1:"&amp;ROWS(Lane2_BlanksRange))))),ROW(D345)),1),"")</f>
        <v/>
      </c>
    </row>
    <row r="347" spans="1:12">
      <c r="A347" s="136">
        <f t="shared" si="43"/>
        <v>346</v>
      </c>
      <c r="B347" s="136" t="str">
        <f t="shared" ca="1" si="45"/>
        <v>346:Berkhamsted</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IFERROR(INDEX(Lane2_BlanksRange,SMALL((IF(LEN(Lane2_BlanksRange),ROW(INDIRECT("1:"&amp;ROWS(Lane2_BlanksRange))))),ROW(D346)),1),"")</f>
        <v/>
      </c>
    </row>
    <row r="348" spans="1:12">
      <c r="A348" s="136">
        <f t="shared" si="43"/>
        <v>347</v>
      </c>
      <c r="B348" s="136" t="str">
        <f t="shared" ca="1" si="45"/>
        <v>347:Berkhamsted</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IFERROR(INDEX(Lane2_BlanksRange,SMALL((IF(LEN(Lane2_BlanksRange),ROW(INDIRECT("1:"&amp;ROWS(Lane2_BlanksRange))))),ROW(D347)),1),"")</f>
        <v/>
      </c>
    </row>
    <row r="349" spans="1:12">
      <c r="A349" s="136">
        <f t="shared" si="43"/>
        <v>348</v>
      </c>
      <c r="B349" s="136" t="str">
        <f t="shared" ca="1" si="45"/>
        <v>348:Berkhamsted</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IFERROR(INDEX(Lane2_BlanksRange,SMALL((IF(LEN(Lane2_BlanksRange),ROW(INDIRECT("1:"&amp;ROWS(Lane2_BlanksRange))))),ROW(D348)),1),"")</f>
        <v/>
      </c>
    </row>
    <row r="350" spans="1:12">
      <c r="A350" s="136">
        <f t="shared" si="43"/>
        <v>349</v>
      </c>
      <c r="B350" s="136" t="str">
        <f t="shared" ca="1" si="45"/>
        <v>349:Berkhamsted</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IFERROR(INDEX(Lane2_BlanksRange,SMALL((IF(LEN(Lane2_BlanksRange),ROW(INDIRECT("1:"&amp;ROWS(Lane2_BlanksRange))))),ROW(D349)),1),"")</f>
        <v/>
      </c>
    </row>
    <row r="351" spans="1:12">
      <c r="A351" s="136">
        <f t="shared" si="43"/>
        <v>350</v>
      </c>
      <c r="B351" s="136" t="str">
        <f t="shared" ca="1" si="45"/>
        <v>350:Berkhamsted</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IFERROR(INDEX(Lane2_BlanksRange,SMALL((IF(LEN(Lane2_BlanksRange),ROW(INDIRECT("1:"&amp;ROWS(Lane2_BlanksRange))))),ROW(D350)),1),"")</f>
        <v/>
      </c>
    </row>
    <row r="352" spans="1:12">
      <c r="A352" s="136">
        <f t="shared" si="43"/>
        <v>351</v>
      </c>
      <c r="B352" s="136" t="str">
        <f t="shared" ca="1" si="45"/>
        <v>351:Berkhamsted</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IFERROR(INDEX(Lane2_BlanksRange,SMALL((IF(LEN(Lane2_BlanksRange),ROW(INDIRECT("1:"&amp;ROWS(Lane2_BlanksRange))))),ROW(D351)),1),"")</f>
        <v/>
      </c>
    </row>
    <row r="353" spans="1:12">
      <c r="A353" s="136">
        <f t="shared" si="43"/>
        <v>352</v>
      </c>
      <c r="B353" s="136" t="str">
        <f t="shared" ca="1" si="45"/>
        <v>352:Berkhamsted</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IFERROR(INDEX(Lane2_BlanksRange,SMALL((IF(LEN(Lane2_BlanksRange),ROW(INDIRECT("1:"&amp;ROWS(Lane2_BlanksRange))))),ROW(D352)),1),"")</f>
        <v/>
      </c>
    </row>
    <row r="354" spans="1:12">
      <c r="A354" s="136">
        <f t="shared" si="43"/>
        <v>353</v>
      </c>
      <c r="B354" s="136" t="str">
        <f t="shared" ca="1" si="45"/>
        <v>353:Berkhamsted</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IFERROR(INDEX(Lane2_BlanksRange,SMALL((IF(LEN(Lane2_BlanksRange),ROW(INDIRECT("1:"&amp;ROWS(Lane2_BlanksRange))))),ROW(D353)),1),"")</f>
        <v/>
      </c>
    </row>
    <row r="355" spans="1:12">
      <c r="A355" s="136">
        <f t="shared" si="43"/>
        <v>354</v>
      </c>
      <c r="B355" s="136" t="str">
        <f t="shared" ca="1" si="45"/>
        <v>354:Berkhamsted</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IFERROR(INDEX(Lane2_BlanksRange,SMALL((IF(LEN(Lane2_BlanksRange),ROW(INDIRECT("1:"&amp;ROWS(Lane2_BlanksRange))))),ROW(D354)),1),"")</f>
        <v/>
      </c>
    </row>
    <row r="356" spans="1:12">
      <c r="A356" s="136">
        <f t="shared" si="43"/>
        <v>355</v>
      </c>
      <c r="B356" s="136" t="str">
        <f t="shared" ca="1" si="45"/>
        <v>355:Berkhamsted</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IFERROR(INDEX(Lane2_BlanksRange,SMALL((IF(LEN(Lane2_BlanksRange),ROW(INDIRECT("1:"&amp;ROWS(Lane2_BlanksRange))))),ROW(D355)),1),"")</f>
        <v/>
      </c>
    </row>
    <row r="357" spans="1:12">
      <c r="A357" s="136">
        <f t="shared" si="43"/>
        <v>356</v>
      </c>
      <c r="B357" s="136" t="str">
        <f t="shared" ca="1" si="45"/>
        <v>356:Berkhamsted</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IFERROR(INDEX(Lane2_BlanksRange,SMALL((IF(LEN(Lane2_BlanksRange),ROW(INDIRECT("1:"&amp;ROWS(Lane2_BlanksRange))))),ROW(D356)),1),"")</f>
        <v/>
      </c>
    </row>
    <row r="358" spans="1:12">
      <c r="A358" s="136">
        <f t="shared" si="43"/>
        <v>357</v>
      </c>
      <c r="B358" s="136" t="str">
        <f t="shared" ca="1" si="45"/>
        <v>357:Berkhamsted</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IFERROR(INDEX(Lane2_BlanksRange,SMALL((IF(LEN(Lane2_BlanksRange),ROW(INDIRECT("1:"&amp;ROWS(Lane2_BlanksRange))))),ROW(D357)),1),"")</f>
        <v/>
      </c>
    </row>
    <row r="359" spans="1:12">
      <c r="A359" s="136">
        <f t="shared" si="43"/>
        <v>358</v>
      </c>
      <c r="B359" s="136" t="str">
        <f t="shared" ca="1" si="45"/>
        <v>358:Berkhamsted</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IFERROR(INDEX(Lane2_BlanksRange,SMALL((IF(LEN(Lane2_BlanksRange),ROW(INDIRECT("1:"&amp;ROWS(Lane2_BlanksRange))))),ROW(D358)),1),"")</f>
        <v/>
      </c>
    </row>
    <row r="360" spans="1:12">
      <c r="A360" s="136">
        <f t="shared" si="43"/>
        <v>359</v>
      </c>
      <c r="B360" s="136" t="str">
        <f t="shared" ca="1" si="45"/>
        <v>359:Berkhamsted</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IFERROR(INDEX(Lane2_BlanksRange,SMALL((IF(LEN(Lane2_BlanksRange),ROW(INDIRECT("1:"&amp;ROWS(Lane2_BlanksRange))))),ROW(D359)),1),"")</f>
        <v/>
      </c>
    </row>
    <row r="361" spans="1:12">
      <c r="A361" s="136">
        <f t="shared" si="43"/>
        <v>360</v>
      </c>
      <c r="B361" s="136" t="str">
        <f t="shared" ca="1" si="45"/>
        <v>360:Berkhamsted</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IFERROR(INDEX(Lane2_BlanksRange,SMALL((IF(LEN(Lane2_BlanksRange),ROW(INDIRECT("1:"&amp;ROWS(Lane2_BlanksRange))))),ROW(D360)),1),"")</f>
        <v/>
      </c>
    </row>
    <row r="362" spans="1:12">
      <c r="A362" s="136">
        <f t="shared" si="43"/>
        <v>361</v>
      </c>
      <c r="B362" s="136" t="str">
        <f t="shared" ca="1" si="45"/>
        <v>361:Berkhamsted</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IFERROR(INDEX(Lane2_BlanksRange,SMALL((IF(LEN(Lane2_BlanksRange),ROW(INDIRECT("1:"&amp;ROWS(Lane2_BlanksRange))))),ROW(D361)),1),"")</f>
        <v/>
      </c>
    </row>
    <row r="363" spans="1:12">
      <c r="A363" s="136">
        <f t="shared" si="43"/>
        <v>362</v>
      </c>
      <c r="B363" s="136" t="str">
        <f t="shared" ca="1" si="45"/>
        <v>362:Berkhamsted</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IFERROR(INDEX(Lane2_BlanksRange,SMALL((IF(LEN(Lane2_BlanksRange),ROW(INDIRECT("1:"&amp;ROWS(Lane2_BlanksRange))))),ROW(D362)),1),"")</f>
        <v/>
      </c>
    </row>
    <row r="364" spans="1:12">
      <c r="A364" s="136">
        <f t="shared" si="43"/>
        <v>363</v>
      </c>
      <c r="B364" s="136" t="str">
        <f t="shared" ca="1" si="45"/>
        <v>363:Berkhamsted</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IFERROR(INDEX(Lane2_BlanksRange,SMALL((IF(LEN(Lane2_BlanksRange),ROW(INDIRECT("1:"&amp;ROWS(Lane2_BlanksRange))))),ROW(D363)),1),"")</f>
        <v/>
      </c>
    </row>
    <row r="365" spans="1:12">
      <c r="A365" s="136">
        <f t="shared" si="43"/>
        <v>364</v>
      </c>
      <c r="B365" s="136" t="str">
        <f t="shared" ca="1" si="45"/>
        <v>364:Berkhamsted</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IFERROR(INDEX(Lane2_BlanksRange,SMALL((IF(LEN(Lane2_BlanksRange),ROW(INDIRECT("1:"&amp;ROWS(Lane2_BlanksRange))))),ROW(D364)),1),"")</f>
        <v/>
      </c>
    </row>
    <row r="366" spans="1:12">
      <c r="A366" s="136">
        <f t="shared" si="43"/>
        <v>365</v>
      </c>
      <c r="B366" s="136" t="str">
        <f t="shared" ref="B366:B401" ca="1" si="47">TEXT(A366,"#0") &amp; ":" &amp; CELL("contents",Lane2_Club)</f>
        <v>365:Berkhamsted</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IFERROR(INDEX(Lane2_BlanksRange,SMALL((IF(LEN(Lane2_BlanksRange),ROW(INDIRECT("1:"&amp;ROWS(Lane2_BlanksRange))))),ROW(D365)),1),"")</f>
        <v/>
      </c>
    </row>
    <row r="367" spans="1:12">
      <c r="A367" s="136">
        <f t="shared" si="43"/>
        <v>366</v>
      </c>
      <c r="B367" s="136" t="str">
        <f t="shared" ca="1" si="47"/>
        <v>366:Berkhamsted</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IFERROR(INDEX(Lane2_BlanksRange,SMALL((IF(LEN(Lane2_BlanksRange),ROW(INDIRECT("1:"&amp;ROWS(Lane2_BlanksRange))))),ROW(D366)),1),"")</f>
        <v/>
      </c>
    </row>
    <row r="368" spans="1:12">
      <c r="A368" s="136">
        <f t="shared" si="43"/>
        <v>367</v>
      </c>
      <c r="B368" s="136" t="str">
        <f t="shared" ca="1" si="47"/>
        <v>367:Berkhamsted</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IFERROR(INDEX(Lane2_BlanksRange,SMALL((IF(LEN(Lane2_BlanksRange),ROW(INDIRECT("1:"&amp;ROWS(Lane2_BlanksRange))))),ROW(D367)),1),"")</f>
        <v/>
      </c>
    </row>
    <row r="369" spans="1:12">
      <c r="A369" s="136">
        <f t="shared" si="43"/>
        <v>368</v>
      </c>
      <c r="B369" s="136" t="str">
        <f t="shared" ca="1" si="47"/>
        <v>368:Berkhamsted</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IFERROR(INDEX(Lane2_BlanksRange,SMALL((IF(LEN(Lane2_BlanksRange),ROW(INDIRECT("1:"&amp;ROWS(Lane2_BlanksRange))))),ROW(D368)),1),"")</f>
        <v/>
      </c>
    </row>
    <row r="370" spans="1:12">
      <c r="A370" s="136">
        <f t="shared" si="43"/>
        <v>369</v>
      </c>
      <c r="B370" s="136" t="str">
        <f t="shared" ca="1" si="47"/>
        <v>369:Berkhamsted</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IFERROR(INDEX(Lane2_BlanksRange,SMALL((IF(LEN(Lane2_BlanksRange),ROW(INDIRECT("1:"&amp;ROWS(Lane2_BlanksRange))))),ROW(D369)),1),"")</f>
        <v/>
      </c>
    </row>
    <row r="371" spans="1:12">
      <c r="A371" s="136">
        <f t="shared" si="43"/>
        <v>370</v>
      </c>
      <c r="B371" s="136" t="str">
        <f t="shared" ca="1" si="47"/>
        <v>370:Berkhamsted</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IFERROR(INDEX(Lane2_BlanksRange,SMALL((IF(LEN(Lane2_BlanksRange),ROW(INDIRECT("1:"&amp;ROWS(Lane2_BlanksRange))))),ROW(D370)),1),"")</f>
        <v/>
      </c>
    </row>
    <row r="372" spans="1:12">
      <c r="A372" s="136">
        <f t="shared" si="43"/>
        <v>371</v>
      </c>
      <c r="B372" s="136" t="str">
        <f t="shared" ca="1" si="47"/>
        <v>371:Berkhamsted</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IFERROR(INDEX(Lane2_BlanksRange,SMALL((IF(LEN(Lane2_BlanksRange),ROW(INDIRECT("1:"&amp;ROWS(Lane2_BlanksRange))))),ROW(D371)),1),"")</f>
        <v/>
      </c>
    </row>
    <row r="373" spans="1:12">
      <c r="A373" s="136">
        <f t="shared" si="43"/>
        <v>372</v>
      </c>
      <c r="B373" s="136" t="str">
        <f t="shared" ca="1" si="47"/>
        <v>372:Berkhamsted</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IFERROR(INDEX(Lane2_BlanksRange,SMALL((IF(LEN(Lane2_BlanksRange),ROW(INDIRECT("1:"&amp;ROWS(Lane2_BlanksRange))))),ROW(D372)),1),"")</f>
        <v/>
      </c>
    </row>
    <row r="374" spans="1:12">
      <c r="A374" s="136">
        <f t="shared" si="43"/>
        <v>373</v>
      </c>
      <c r="B374" s="136" t="str">
        <f t="shared" ca="1" si="47"/>
        <v>373:Berkhamsted</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IFERROR(INDEX(Lane2_BlanksRange,SMALL((IF(LEN(Lane2_BlanksRange),ROW(INDIRECT("1:"&amp;ROWS(Lane2_BlanksRange))))),ROW(D373)),1),"")</f>
        <v/>
      </c>
    </row>
    <row r="375" spans="1:12">
      <c r="A375" s="136">
        <f t="shared" si="43"/>
        <v>374</v>
      </c>
      <c r="B375" s="136" t="str">
        <f t="shared" ca="1" si="47"/>
        <v>374:Berkhamsted</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IFERROR(INDEX(Lane2_BlanksRange,SMALL((IF(LEN(Lane2_BlanksRange),ROW(INDIRECT("1:"&amp;ROWS(Lane2_BlanksRange))))),ROW(D374)),1),"")</f>
        <v/>
      </c>
    </row>
    <row r="376" spans="1:12">
      <c r="A376" s="136">
        <f t="shared" si="43"/>
        <v>375</v>
      </c>
      <c r="B376" s="136" t="str">
        <f t="shared" ca="1" si="47"/>
        <v>375:Berkhamsted</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IFERROR(INDEX(Lane2_BlanksRange,SMALL((IF(LEN(Lane2_BlanksRange),ROW(INDIRECT("1:"&amp;ROWS(Lane2_BlanksRange))))),ROW(D375)),1),"")</f>
        <v/>
      </c>
    </row>
    <row r="377" spans="1:12">
      <c r="A377" s="136">
        <f t="shared" si="43"/>
        <v>376</v>
      </c>
      <c r="B377" s="136" t="str">
        <f t="shared" ca="1" si="47"/>
        <v>376:Berkhamsted</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IFERROR(INDEX(Lane2_BlanksRange,SMALL((IF(LEN(Lane2_BlanksRange),ROW(INDIRECT("1:"&amp;ROWS(Lane2_BlanksRange))))),ROW(D376)),1),"")</f>
        <v/>
      </c>
    </row>
    <row r="378" spans="1:12">
      <c r="A378" s="136">
        <f t="shared" si="43"/>
        <v>377</v>
      </c>
      <c r="B378" s="136" t="str">
        <f t="shared" ca="1" si="47"/>
        <v>377:Berkhamsted</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IFERROR(INDEX(Lane2_BlanksRange,SMALL((IF(LEN(Lane2_BlanksRange),ROW(INDIRECT("1:"&amp;ROWS(Lane2_BlanksRange))))),ROW(D377)),1),"")</f>
        <v/>
      </c>
    </row>
    <row r="379" spans="1:12">
      <c r="A379" s="136">
        <f t="shared" si="43"/>
        <v>378</v>
      </c>
      <c r="B379" s="136" t="str">
        <f t="shared" ca="1" si="47"/>
        <v>378:Berkhamsted</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IFERROR(INDEX(Lane2_BlanksRange,SMALL((IF(LEN(Lane2_BlanksRange),ROW(INDIRECT("1:"&amp;ROWS(Lane2_BlanksRange))))),ROW(D378)),1),"")</f>
        <v/>
      </c>
    </row>
    <row r="380" spans="1:12">
      <c r="A380" s="136">
        <f t="shared" si="43"/>
        <v>379</v>
      </c>
      <c r="B380" s="136" t="str">
        <f t="shared" ca="1" si="47"/>
        <v>379:Berkhamsted</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IFERROR(INDEX(Lane2_BlanksRange,SMALL((IF(LEN(Lane2_BlanksRange),ROW(INDIRECT("1:"&amp;ROWS(Lane2_BlanksRange))))),ROW(D379)),1),"")</f>
        <v/>
      </c>
    </row>
    <row r="381" spans="1:12">
      <c r="A381" s="136">
        <f t="shared" si="43"/>
        <v>380</v>
      </c>
      <c r="B381" s="136" t="str">
        <f t="shared" ca="1" si="47"/>
        <v>380:Berkhamsted</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IFERROR(INDEX(Lane2_BlanksRange,SMALL((IF(LEN(Lane2_BlanksRange),ROW(INDIRECT("1:"&amp;ROWS(Lane2_BlanksRange))))),ROW(D380)),1),"")</f>
        <v/>
      </c>
    </row>
    <row r="382" spans="1:12">
      <c r="A382" s="136">
        <f t="shared" si="43"/>
        <v>381</v>
      </c>
      <c r="B382" s="136" t="str">
        <f t="shared" ca="1" si="47"/>
        <v>381:Berkhamsted</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IFERROR(INDEX(Lane2_BlanksRange,SMALL((IF(LEN(Lane2_BlanksRange),ROW(INDIRECT("1:"&amp;ROWS(Lane2_BlanksRange))))),ROW(D381)),1),"")</f>
        <v/>
      </c>
    </row>
    <row r="383" spans="1:12">
      <c r="A383" s="136">
        <f t="shared" si="43"/>
        <v>382</v>
      </c>
      <c r="B383" s="136" t="str">
        <f t="shared" ca="1" si="47"/>
        <v>382:Berkhamsted</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IFERROR(INDEX(Lane2_BlanksRange,SMALL((IF(LEN(Lane2_BlanksRange),ROW(INDIRECT("1:"&amp;ROWS(Lane2_BlanksRange))))),ROW(D382)),1),"")</f>
        <v/>
      </c>
    </row>
    <row r="384" spans="1:12">
      <c r="A384" s="136">
        <f t="shared" si="43"/>
        <v>383</v>
      </c>
      <c r="B384" s="136" t="str">
        <f t="shared" ca="1" si="47"/>
        <v>383:Berkhamsted</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IFERROR(INDEX(Lane2_BlanksRange,SMALL((IF(LEN(Lane2_BlanksRange),ROW(INDIRECT("1:"&amp;ROWS(Lane2_BlanksRange))))),ROW(D383)),1),"")</f>
        <v/>
      </c>
    </row>
    <row r="385" spans="1:12">
      <c r="A385" s="136">
        <f t="shared" si="43"/>
        <v>384</v>
      </c>
      <c r="B385" s="136" t="str">
        <f t="shared" ca="1" si="47"/>
        <v>384:Berkhamsted</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IFERROR(INDEX(Lane2_BlanksRange,SMALL((IF(LEN(Lane2_BlanksRange),ROW(INDIRECT("1:"&amp;ROWS(Lane2_BlanksRange))))),ROW(D384)),1),"")</f>
        <v/>
      </c>
    </row>
    <row r="386" spans="1:12">
      <c r="A386" s="136">
        <f t="shared" si="43"/>
        <v>385</v>
      </c>
      <c r="B386" s="136" t="str">
        <f t="shared" ca="1" si="47"/>
        <v>385:Berkhamsted</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IFERROR(INDEX(Lane2_BlanksRange,SMALL((IF(LEN(Lane2_BlanksRange),ROW(INDIRECT("1:"&amp;ROWS(Lane2_BlanksRange))))),ROW(D385)),1),"")</f>
        <v/>
      </c>
    </row>
    <row r="387" spans="1:12">
      <c r="A387" s="136">
        <f t="shared" si="43"/>
        <v>386</v>
      </c>
      <c r="B387" s="136" t="str">
        <f t="shared" ca="1" si="47"/>
        <v>386:Berkhamsted</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IFERROR(INDEX(Lane2_BlanksRange,SMALL((IF(LEN(Lane2_BlanksRange),ROW(INDIRECT("1:"&amp;ROWS(Lane2_BlanksRange))))),ROW(D386)),1),"")</f>
        <v/>
      </c>
    </row>
    <row r="388" spans="1:12">
      <c r="A388" s="136">
        <f t="shared" si="43"/>
        <v>387</v>
      </c>
      <c r="B388" s="136" t="str">
        <f t="shared" ca="1" si="47"/>
        <v>387:Berkhamsted</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IFERROR(INDEX(Lane2_BlanksRange,SMALL((IF(LEN(Lane2_BlanksRange),ROW(INDIRECT("1:"&amp;ROWS(Lane2_BlanksRange))))),ROW(D387)),1),"")</f>
        <v/>
      </c>
    </row>
    <row r="389" spans="1:12">
      <c r="A389" s="136">
        <f t="shared" si="43"/>
        <v>388</v>
      </c>
      <c r="B389" s="136" t="str">
        <f t="shared" ca="1" si="47"/>
        <v>388:Berkhamsted</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IFERROR(INDEX(Lane2_BlanksRange,SMALL((IF(LEN(Lane2_BlanksRange),ROW(INDIRECT("1:"&amp;ROWS(Lane2_BlanksRange))))),ROW(D388)),1),"")</f>
        <v/>
      </c>
    </row>
    <row r="390" spans="1:12">
      <c r="A390" s="136">
        <f t="shared" si="43"/>
        <v>389</v>
      </c>
      <c r="B390" s="136" t="str">
        <f t="shared" ca="1" si="47"/>
        <v>389:Berkhamsted</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IFERROR(INDEX(Lane2_BlanksRange,SMALL((IF(LEN(Lane2_BlanksRange),ROW(INDIRECT("1:"&amp;ROWS(Lane2_BlanksRange))))),ROW(D389)),1),"")</f>
        <v/>
      </c>
    </row>
    <row r="391" spans="1:12">
      <c r="A391" s="136">
        <f t="shared" si="43"/>
        <v>390</v>
      </c>
      <c r="B391" s="136" t="str">
        <f t="shared" ca="1" si="47"/>
        <v>390:Berkhamsted</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IFERROR(INDEX(Lane2_BlanksRange,SMALL((IF(LEN(Lane2_BlanksRange),ROW(INDIRECT("1:"&amp;ROWS(Lane2_BlanksRange))))),ROW(D390)),1),"")</f>
        <v/>
      </c>
    </row>
    <row r="392" spans="1:12">
      <c r="A392" s="136">
        <f t="shared" si="43"/>
        <v>391</v>
      </c>
      <c r="B392" s="136" t="str">
        <f t="shared" ca="1" si="47"/>
        <v>391:Berkhamsted</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IFERROR(INDEX(Lane2_BlanksRange,SMALL((IF(LEN(Lane2_BlanksRange),ROW(INDIRECT("1:"&amp;ROWS(Lane2_BlanksRange))))),ROW(D391)),1),"")</f>
        <v/>
      </c>
    </row>
    <row r="393" spans="1:12">
      <c r="A393" s="136">
        <f t="shared" si="43"/>
        <v>392</v>
      </c>
      <c r="B393" s="136" t="str">
        <f t="shared" ca="1" si="47"/>
        <v>392:Berkhamsted</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IFERROR(INDEX(Lane2_BlanksRange,SMALL((IF(LEN(Lane2_BlanksRange),ROW(INDIRECT("1:"&amp;ROWS(Lane2_BlanksRange))))),ROW(D392)),1),"")</f>
        <v/>
      </c>
    </row>
    <row r="394" spans="1:12">
      <c r="A394" s="136">
        <f t="shared" si="43"/>
        <v>393</v>
      </c>
      <c r="B394" s="136" t="str">
        <f t="shared" ca="1" si="47"/>
        <v>393:Berkhamsted</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IFERROR(INDEX(Lane2_BlanksRange,SMALL((IF(LEN(Lane2_BlanksRange),ROW(INDIRECT("1:"&amp;ROWS(Lane2_BlanksRange))))),ROW(D393)),1),"")</f>
        <v/>
      </c>
    </row>
    <row r="395" spans="1:12">
      <c r="A395" s="136">
        <f t="shared" si="43"/>
        <v>394</v>
      </c>
      <c r="B395" s="136" t="str">
        <f t="shared" ca="1" si="47"/>
        <v>394:Berkhamsted</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IFERROR(INDEX(Lane2_BlanksRange,SMALL((IF(LEN(Lane2_BlanksRange),ROW(INDIRECT("1:"&amp;ROWS(Lane2_BlanksRange))))),ROW(D394)),1),"")</f>
        <v/>
      </c>
    </row>
    <row r="396" spans="1:12">
      <c r="A396" s="136">
        <f t="shared" si="43"/>
        <v>395</v>
      </c>
      <c r="B396" s="136" t="str">
        <f t="shared" ca="1" si="47"/>
        <v>395:Berkhamsted</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IFERROR(INDEX(Lane2_BlanksRange,SMALL((IF(LEN(Lane2_BlanksRange),ROW(INDIRECT("1:"&amp;ROWS(Lane2_BlanksRange))))),ROW(D395)),1),"")</f>
        <v/>
      </c>
    </row>
    <row r="397" spans="1:12">
      <c r="A397" s="136">
        <f t="shared" si="43"/>
        <v>396</v>
      </c>
      <c r="B397" s="136" t="str">
        <f t="shared" ca="1" si="47"/>
        <v>396:Berkhamsted</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IFERROR(INDEX(Lane2_BlanksRange,SMALL((IF(LEN(Lane2_BlanksRange),ROW(INDIRECT("1:"&amp;ROWS(Lane2_BlanksRange))))),ROW(D396)),1),"")</f>
        <v/>
      </c>
    </row>
    <row r="398" spans="1:12">
      <c r="A398" s="136">
        <f t="shared" si="43"/>
        <v>397</v>
      </c>
      <c r="B398" s="136" t="str">
        <f t="shared" ca="1" si="47"/>
        <v>397:Berkhamsted</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IFERROR(INDEX(Lane2_BlanksRange,SMALL((IF(LEN(Lane2_BlanksRange),ROW(INDIRECT("1:"&amp;ROWS(Lane2_BlanksRange))))),ROW(D397)),1),"")</f>
        <v/>
      </c>
    </row>
    <row r="399" spans="1:12">
      <c r="A399" s="136">
        <f t="shared" si="43"/>
        <v>398</v>
      </c>
      <c r="B399" s="136" t="str">
        <f t="shared" ca="1" si="47"/>
        <v>398:Berkhamsted</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IFERROR(INDEX(Lane2_BlanksRange,SMALL((IF(LEN(Lane2_BlanksRange),ROW(INDIRECT("1:"&amp;ROWS(Lane2_BlanksRange))))),ROW(D398)),1),"")</f>
        <v/>
      </c>
    </row>
    <row r="400" spans="1:12">
      <c r="A400" s="136">
        <f t="shared" si="43"/>
        <v>399</v>
      </c>
      <c r="B400" s="136" t="str">
        <f t="shared" ca="1" si="47"/>
        <v>399:Berkhamsted</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IFERROR(INDEX(Lane2_BlanksRange,SMALL((IF(LEN(Lane2_BlanksRange),ROW(INDIRECT("1:"&amp;ROWS(Lane2_BlanksRange))))),ROW(D399)),1),"")</f>
        <v/>
      </c>
    </row>
    <row r="401" spans="1:12">
      <c r="A401" s="136">
        <f t="shared" si="43"/>
        <v>400</v>
      </c>
      <c r="B401" s="136" t="str">
        <f t="shared" ca="1" si="47"/>
        <v>400:Berkhamsted</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IFERROR(INDEX(Lane2_BlanksRange,SMALL((IF(LEN(Lane2_BlanksRange),ROW(INDIRECT("1:"&amp;ROWS(Lane2_BlanksRange))))),ROW(D400)),1),"")</f>
        <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4" workbookViewId="0">
      <selection activeCell="L401" sqref="L401"/>
    </sheetView>
  </sheetViews>
  <sheetFormatPr baseColWidth="10" defaultColWidth="8.83203125" defaultRowHeight="15" x14ac:dyDescent="0"/>
  <cols>
    <col min="1" max="1" width="9" style="136" customWidth="1"/>
    <col min="2" max="2" width="15.1640625" style="136" customWidth="1"/>
    <col min="3" max="3" width="23.1640625" style="136" customWidth="1"/>
    <col min="4" max="4" width="26.83203125" style="136" customWidth="1"/>
    <col min="5" max="5" width="6" style="156" customWidth="1"/>
    <col min="6" max="6" width="11" style="157" customWidth="1"/>
    <col min="7" max="7" width="12.1640625" style="158" customWidth="1"/>
    <col min="8" max="8" width="9.83203125" style="158" customWidth="1"/>
    <col min="9" max="9" width="17.83203125" style="136" customWidth="1"/>
    <col min="10" max="10" width="9" style="136" customWidth="1"/>
    <col min="11" max="11" width="8.83203125" style="136"/>
    <col min="12" max="12" width="23.1640625" bestFit="1" customWidth="1"/>
    <col min="18" max="16384" width="8.83203125" style="136"/>
  </cols>
  <sheetData>
    <row r="1" spans="1:12" ht="16.5" thickBot="1">
      <c r="A1" s="149" t="s">
        <v>142</v>
      </c>
      <c r="B1" s="150" t="s">
        <v>143</v>
      </c>
      <c r="C1" s="150" t="s">
        <v>93</v>
      </c>
      <c r="D1" s="150" t="s">
        <v>144</v>
      </c>
      <c r="E1" s="151" t="s">
        <v>7</v>
      </c>
      <c r="F1" s="152" t="s">
        <v>145</v>
      </c>
      <c r="G1" s="153" t="s">
        <v>146</v>
      </c>
      <c r="H1" s="153" t="s">
        <v>147</v>
      </c>
      <c r="I1" s="154" t="s">
        <v>43</v>
      </c>
      <c r="L1" s="155" t="s">
        <v>144</v>
      </c>
    </row>
    <row r="2" spans="1:12">
      <c r="A2" s="136">
        <v>1</v>
      </c>
      <c r="B2" s="136" t="str">
        <f t="shared" ref="B2:B65" ca="1" si="0">TEXT(A2,"#0") &amp; ":" &amp; CELL("contents",Lane3_Club)</f>
        <v>1:Watford</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IFERROR(INDEX(Lane3_BlanksRange,SMALL((IF(LEN(Lane3_BlanksRange),ROW(INDIRECT("1:"&amp;ROWS(Lane3_BlanksRange))))),ROW(D1)),1),"")</f>
        <v/>
      </c>
    </row>
    <row r="3" spans="1:12">
      <c r="A3" s="136">
        <f t="shared" ref="A3:A66" si="7">A2+1</f>
        <v>2</v>
      </c>
      <c r="B3" s="136" t="str">
        <f t="shared" ca="1" si="0"/>
        <v>2:Watford</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IFERROR(INDEX(Lane3_BlanksRange,SMALL((IF(LEN(Lane3_BlanksRange),ROW(INDIRECT("1:"&amp;ROWS(Lane3_BlanksRange))))),ROW(D2)),1),"")</f>
        <v/>
      </c>
    </row>
    <row r="4" spans="1:12">
      <c r="A4" s="136">
        <f t="shared" si="7"/>
        <v>3</v>
      </c>
      <c r="B4" s="136" t="str">
        <f t="shared" ca="1" si="0"/>
        <v>3:Watford</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IFERROR(INDEX(Lane3_BlanksRange,SMALL((IF(LEN(Lane3_BlanksRange),ROW(INDIRECT("1:"&amp;ROWS(Lane3_BlanksRange))))),ROW(D3)),1),"")</f>
        <v/>
      </c>
    </row>
    <row r="5" spans="1:12">
      <c r="A5" s="136">
        <f t="shared" si="7"/>
        <v>4</v>
      </c>
      <c r="B5" s="136" t="str">
        <f t="shared" ca="1" si="0"/>
        <v>4:Watford</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IFERROR(INDEX(Lane3_BlanksRange,SMALL((IF(LEN(Lane3_BlanksRange),ROW(INDIRECT("1:"&amp;ROWS(Lane3_BlanksRange))))),ROW(D4)),1),"")</f>
        <v/>
      </c>
    </row>
    <row r="6" spans="1:12">
      <c r="A6" s="136">
        <f t="shared" si="7"/>
        <v>5</v>
      </c>
      <c r="B6" s="136" t="str">
        <f t="shared" ca="1" si="0"/>
        <v>5:Watford</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IFERROR(INDEX(Lane3_BlanksRange,SMALL((IF(LEN(Lane3_BlanksRange),ROW(INDIRECT("1:"&amp;ROWS(Lane3_BlanksRange))))),ROW(D5)),1),"")</f>
        <v/>
      </c>
    </row>
    <row r="7" spans="1:12">
      <c r="A7" s="136">
        <f t="shared" si="7"/>
        <v>6</v>
      </c>
      <c r="B7" s="136" t="str">
        <f t="shared" ca="1" si="0"/>
        <v>6:Watford</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IFERROR(INDEX(Lane3_BlanksRange,SMALL((IF(LEN(Lane3_BlanksRange),ROW(INDIRECT("1:"&amp;ROWS(Lane3_BlanksRange))))),ROW(D6)),1),"")</f>
        <v/>
      </c>
    </row>
    <row r="8" spans="1:12">
      <c r="A8" s="136">
        <f t="shared" si="7"/>
        <v>7</v>
      </c>
      <c r="B8" s="136" t="str">
        <f t="shared" ca="1" si="0"/>
        <v>7:Watford</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IFERROR(INDEX(Lane3_BlanksRange,SMALL((IF(LEN(Lane3_BlanksRange),ROW(INDIRECT("1:"&amp;ROWS(Lane3_BlanksRange))))),ROW(D7)),1),"")</f>
        <v/>
      </c>
    </row>
    <row r="9" spans="1:12">
      <c r="A9" s="136">
        <f t="shared" si="7"/>
        <v>8</v>
      </c>
      <c r="B9" s="136" t="str">
        <f t="shared" ca="1" si="0"/>
        <v>8:Watford</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IFERROR(INDEX(Lane3_BlanksRange,SMALL((IF(LEN(Lane3_BlanksRange),ROW(INDIRECT("1:"&amp;ROWS(Lane3_BlanksRange))))),ROW(D8)),1),"")</f>
        <v/>
      </c>
    </row>
    <row r="10" spans="1:12">
      <c r="A10" s="136">
        <f t="shared" si="7"/>
        <v>9</v>
      </c>
      <c r="B10" s="136" t="str">
        <f t="shared" ca="1" si="0"/>
        <v>9:Watford</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IFERROR(INDEX(Lane3_BlanksRange,SMALL((IF(LEN(Lane3_BlanksRange),ROW(INDIRECT("1:"&amp;ROWS(Lane3_BlanksRange))))),ROW(D9)),1),"")</f>
        <v/>
      </c>
    </row>
    <row r="11" spans="1:12">
      <c r="A11" s="136">
        <f t="shared" si="7"/>
        <v>10</v>
      </c>
      <c r="B11" s="136" t="str">
        <f t="shared" ca="1" si="0"/>
        <v>10:Watford</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IFERROR(INDEX(Lane3_BlanksRange,SMALL((IF(LEN(Lane3_BlanksRange),ROW(INDIRECT("1:"&amp;ROWS(Lane3_BlanksRange))))),ROW(D10)),1),"")</f>
        <v/>
      </c>
    </row>
    <row r="12" spans="1:12">
      <c r="A12" s="136">
        <f t="shared" si="7"/>
        <v>11</v>
      </c>
      <c r="B12" s="136" t="str">
        <f t="shared" ca="1" si="0"/>
        <v>11:Watford</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IFERROR(INDEX(Lane3_BlanksRange,SMALL((IF(LEN(Lane3_BlanksRange),ROW(INDIRECT("1:"&amp;ROWS(Lane3_BlanksRange))))),ROW(D11)),1),"")</f>
        <v/>
      </c>
    </row>
    <row r="13" spans="1:12">
      <c r="A13" s="136">
        <f t="shared" si="7"/>
        <v>12</v>
      </c>
      <c r="B13" s="136" t="str">
        <f t="shared" ca="1" si="0"/>
        <v>12:Watford</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IFERROR(INDEX(Lane3_BlanksRange,SMALL((IF(LEN(Lane3_BlanksRange),ROW(INDIRECT("1:"&amp;ROWS(Lane3_BlanksRange))))),ROW(D12)),1),"")</f>
        <v/>
      </c>
    </row>
    <row r="14" spans="1:12">
      <c r="A14" s="136">
        <f t="shared" si="7"/>
        <v>13</v>
      </c>
      <c r="B14" s="136" t="str">
        <f t="shared" ca="1" si="0"/>
        <v>13:Watford</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IFERROR(INDEX(Lane3_BlanksRange,SMALL((IF(LEN(Lane3_BlanksRange),ROW(INDIRECT("1:"&amp;ROWS(Lane3_BlanksRange))))),ROW(D13)),1),"")</f>
        <v/>
      </c>
    </row>
    <row r="15" spans="1:12">
      <c r="A15" s="136">
        <f t="shared" si="7"/>
        <v>14</v>
      </c>
      <c r="B15" s="136" t="str">
        <f t="shared" ca="1" si="0"/>
        <v>14:Watford</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IFERROR(INDEX(Lane3_BlanksRange,SMALL((IF(LEN(Lane3_BlanksRange),ROW(INDIRECT("1:"&amp;ROWS(Lane3_BlanksRange))))),ROW(D14)),1),"")</f>
        <v/>
      </c>
    </row>
    <row r="16" spans="1:12">
      <c r="A16" s="136">
        <f t="shared" si="7"/>
        <v>15</v>
      </c>
      <c r="B16" s="136" t="str">
        <f t="shared" ca="1" si="0"/>
        <v>15:Watford</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IFERROR(INDEX(Lane3_BlanksRange,SMALL((IF(LEN(Lane3_BlanksRange),ROW(INDIRECT("1:"&amp;ROWS(Lane3_BlanksRange))))),ROW(D15)),1),"")</f>
        <v/>
      </c>
    </row>
    <row r="17" spans="1:12">
      <c r="A17" s="136">
        <f t="shared" si="7"/>
        <v>16</v>
      </c>
      <c r="B17" s="136" t="str">
        <f t="shared" ca="1" si="0"/>
        <v>16:Watford</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IFERROR(INDEX(Lane3_BlanksRange,SMALL((IF(LEN(Lane3_BlanksRange),ROW(INDIRECT("1:"&amp;ROWS(Lane3_BlanksRange))))),ROW(D16)),1),"")</f>
        <v/>
      </c>
    </row>
    <row r="18" spans="1:12">
      <c r="A18" s="136">
        <f t="shared" si="7"/>
        <v>17</v>
      </c>
      <c r="B18" s="136" t="str">
        <f t="shared" ca="1" si="0"/>
        <v>17:Watford</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IFERROR(INDEX(Lane3_BlanksRange,SMALL((IF(LEN(Lane3_BlanksRange),ROW(INDIRECT("1:"&amp;ROWS(Lane3_BlanksRange))))),ROW(D17)),1),"")</f>
        <v/>
      </c>
    </row>
    <row r="19" spans="1:12">
      <c r="A19" s="136">
        <f t="shared" si="7"/>
        <v>18</v>
      </c>
      <c r="B19" s="136" t="str">
        <f t="shared" ca="1" si="0"/>
        <v>18:Watford</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IFERROR(INDEX(Lane3_BlanksRange,SMALL((IF(LEN(Lane3_BlanksRange),ROW(INDIRECT("1:"&amp;ROWS(Lane3_BlanksRange))))),ROW(D18)),1),"")</f>
        <v/>
      </c>
    </row>
    <row r="20" spans="1:12">
      <c r="A20" s="136">
        <f t="shared" si="7"/>
        <v>19</v>
      </c>
      <c r="B20" s="136" t="str">
        <f t="shared" ca="1" si="0"/>
        <v>19:Watford</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IFERROR(INDEX(Lane3_BlanksRange,SMALL((IF(LEN(Lane3_BlanksRange),ROW(INDIRECT("1:"&amp;ROWS(Lane3_BlanksRange))))),ROW(D19)),1),"")</f>
        <v/>
      </c>
    </row>
    <row r="21" spans="1:12">
      <c r="A21" s="136">
        <f t="shared" si="7"/>
        <v>20</v>
      </c>
      <c r="B21" s="136" t="str">
        <f t="shared" ca="1" si="0"/>
        <v>20:Watford</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IFERROR(INDEX(Lane3_BlanksRange,SMALL((IF(LEN(Lane3_BlanksRange),ROW(INDIRECT("1:"&amp;ROWS(Lane3_BlanksRange))))),ROW(D20)),1),"")</f>
        <v/>
      </c>
    </row>
    <row r="22" spans="1:12">
      <c r="A22" s="136">
        <f t="shared" si="7"/>
        <v>21</v>
      </c>
      <c r="B22" s="136" t="str">
        <f t="shared" ca="1" si="0"/>
        <v>21:Watford</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IFERROR(INDEX(Lane3_BlanksRange,SMALL((IF(LEN(Lane3_BlanksRange),ROW(INDIRECT("1:"&amp;ROWS(Lane3_BlanksRange))))),ROW(D21)),1),"")</f>
        <v/>
      </c>
    </row>
    <row r="23" spans="1:12">
      <c r="A23" s="136">
        <f t="shared" si="7"/>
        <v>22</v>
      </c>
      <c r="B23" s="136" t="str">
        <f t="shared" ca="1" si="0"/>
        <v>22:Watford</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IFERROR(INDEX(Lane3_BlanksRange,SMALL((IF(LEN(Lane3_BlanksRange),ROW(INDIRECT("1:"&amp;ROWS(Lane3_BlanksRange))))),ROW(D22)),1),"")</f>
        <v/>
      </c>
    </row>
    <row r="24" spans="1:12">
      <c r="A24" s="136">
        <f t="shared" si="7"/>
        <v>23</v>
      </c>
      <c r="B24" s="136" t="str">
        <f t="shared" ca="1" si="0"/>
        <v>23:Watford</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IFERROR(INDEX(Lane3_BlanksRange,SMALL((IF(LEN(Lane3_BlanksRange),ROW(INDIRECT("1:"&amp;ROWS(Lane3_BlanksRange))))),ROW(D23)),1),"")</f>
        <v/>
      </c>
    </row>
    <row r="25" spans="1:12">
      <c r="A25" s="136">
        <f t="shared" si="7"/>
        <v>24</v>
      </c>
      <c r="B25" s="136" t="str">
        <f t="shared" ca="1" si="0"/>
        <v>24:Watford</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IFERROR(INDEX(Lane3_BlanksRange,SMALL((IF(LEN(Lane3_BlanksRange),ROW(INDIRECT("1:"&amp;ROWS(Lane3_BlanksRange))))),ROW(D24)),1),"")</f>
        <v/>
      </c>
    </row>
    <row r="26" spans="1:12">
      <c r="A26" s="136">
        <f t="shared" si="7"/>
        <v>25</v>
      </c>
      <c r="B26" s="136" t="str">
        <f t="shared" ca="1" si="0"/>
        <v>25:Watford</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IFERROR(INDEX(Lane3_BlanksRange,SMALL((IF(LEN(Lane3_BlanksRange),ROW(INDIRECT("1:"&amp;ROWS(Lane3_BlanksRange))))),ROW(D25)),1),"")</f>
        <v/>
      </c>
    </row>
    <row r="27" spans="1:12">
      <c r="A27" s="136">
        <f t="shared" si="7"/>
        <v>26</v>
      </c>
      <c r="B27" s="136" t="str">
        <f t="shared" ca="1" si="0"/>
        <v>26:Watford</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IFERROR(INDEX(Lane3_BlanksRange,SMALL((IF(LEN(Lane3_BlanksRange),ROW(INDIRECT("1:"&amp;ROWS(Lane3_BlanksRange))))),ROW(D26)),1),"")</f>
        <v/>
      </c>
    </row>
    <row r="28" spans="1:12">
      <c r="A28" s="136">
        <f t="shared" si="7"/>
        <v>27</v>
      </c>
      <c r="B28" s="136" t="str">
        <f t="shared" ca="1" si="0"/>
        <v>27:Watford</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IFERROR(INDEX(Lane3_BlanksRange,SMALL((IF(LEN(Lane3_BlanksRange),ROW(INDIRECT("1:"&amp;ROWS(Lane3_BlanksRange))))),ROW(D27)),1),"")</f>
        <v/>
      </c>
    </row>
    <row r="29" spans="1:12">
      <c r="A29" s="136">
        <f t="shared" si="7"/>
        <v>28</v>
      </c>
      <c r="B29" s="136" t="str">
        <f t="shared" ca="1" si="0"/>
        <v>28:Watford</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IFERROR(INDEX(Lane3_BlanksRange,SMALL((IF(LEN(Lane3_BlanksRange),ROW(INDIRECT("1:"&amp;ROWS(Lane3_BlanksRange))))),ROW(D28)),1),"")</f>
        <v/>
      </c>
    </row>
    <row r="30" spans="1:12">
      <c r="A30" s="136">
        <f t="shared" si="7"/>
        <v>29</v>
      </c>
      <c r="B30" s="136" t="str">
        <f t="shared" ca="1" si="0"/>
        <v>29:Watford</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IFERROR(INDEX(Lane3_BlanksRange,SMALL((IF(LEN(Lane3_BlanksRange),ROW(INDIRECT("1:"&amp;ROWS(Lane3_BlanksRange))))),ROW(D29)),1),"")</f>
        <v/>
      </c>
    </row>
    <row r="31" spans="1:12">
      <c r="A31" s="136">
        <f t="shared" si="7"/>
        <v>30</v>
      </c>
      <c r="B31" s="136" t="str">
        <f t="shared" ca="1" si="0"/>
        <v>30:Watford</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IFERROR(INDEX(Lane3_BlanksRange,SMALL((IF(LEN(Lane3_BlanksRange),ROW(INDIRECT("1:"&amp;ROWS(Lane3_BlanksRange))))),ROW(D30)),1),"")</f>
        <v/>
      </c>
    </row>
    <row r="32" spans="1:12">
      <c r="A32" s="136">
        <f t="shared" si="7"/>
        <v>31</v>
      </c>
      <c r="B32" s="136" t="str">
        <f t="shared" ca="1" si="0"/>
        <v>31:Watford</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IFERROR(INDEX(Lane3_BlanksRange,SMALL((IF(LEN(Lane3_BlanksRange),ROW(INDIRECT("1:"&amp;ROWS(Lane3_BlanksRange))))),ROW(D31)),1),"")</f>
        <v/>
      </c>
    </row>
    <row r="33" spans="1:12">
      <c r="A33" s="136">
        <f t="shared" si="7"/>
        <v>32</v>
      </c>
      <c r="B33" s="136" t="str">
        <f t="shared" ca="1" si="0"/>
        <v>32:Watford</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IFERROR(INDEX(Lane3_BlanksRange,SMALL((IF(LEN(Lane3_BlanksRange),ROW(INDIRECT("1:"&amp;ROWS(Lane3_BlanksRange))))),ROW(D32)),1),"")</f>
        <v/>
      </c>
    </row>
    <row r="34" spans="1:12">
      <c r="A34" s="136">
        <f t="shared" si="7"/>
        <v>33</v>
      </c>
      <c r="B34" s="136" t="str">
        <f t="shared" ca="1" si="0"/>
        <v>33:Watford</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IFERROR(INDEX(Lane3_BlanksRange,SMALL((IF(LEN(Lane3_BlanksRange),ROW(INDIRECT("1:"&amp;ROWS(Lane3_BlanksRange))))),ROW(D33)),1),"")</f>
        <v/>
      </c>
    </row>
    <row r="35" spans="1:12">
      <c r="A35" s="136">
        <f t="shared" si="7"/>
        <v>34</v>
      </c>
      <c r="B35" s="136" t="str">
        <f t="shared" ca="1" si="0"/>
        <v>34:Watford</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IFERROR(INDEX(Lane3_BlanksRange,SMALL((IF(LEN(Lane3_BlanksRange),ROW(INDIRECT("1:"&amp;ROWS(Lane3_BlanksRange))))),ROW(D34)),1),"")</f>
        <v/>
      </c>
    </row>
    <row r="36" spans="1:12">
      <c r="A36" s="136">
        <f t="shared" si="7"/>
        <v>35</v>
      </c>
      <c r="B36" s="136" t="str">
        <f t="shared" ca="1" si="0"/>
        <v>35:Watford</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IFERROR(INDEX(Lane3_BlanksRange,SMALL((IF(LEN(Lane3_BlanksRange),ROW(INDIRECT("1:"&amp;ROWS(Lane3_BlanksRange))))),ROW(D35)),1),"")</f>
        <v/>
      </c>
    </row>
    <row r="37" spans="1:12">
      <c r="A37" s="136">
        <f t="shared" si="7"/>
        <v>36</v>
      </c>
      <c r="B37" s="136" t="str">
        <f t="shared" ca="1" si="0"/>
        <v>36:Watford</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IFERROR(INDEX(Lane3_BlanksRange,SMALL((IF(LEN(Lane3_BlanksRange),ROW(INDIRECT("1:"&amp;ROWS(Lane3_BlanksRange))))),ROW(D36)),1),"")</f>
        <v/>
      </c>
    </row>
    <row r="38" spans="1:12">
      <c r="A38" s="136">
        <f t="shared" si="7"/>
        <v>37</v>
      </c>
      <c r="B38" s="136" t="str">
        <f t="shared" ca="1" si="0"/>
        <v>37:Watford</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IFERROR(INDEX(Lane3_BlanksRange,SMALL((IF(LEN(Lane3_BlanksRange),ROW(INDIRECT("1:"&amp;ROWS(Lane3_BlanksRange))))),ROW(D37)),1),"")</f>
        <v/>
      </c>
    </row>
    <row r="39" spans="1:12">
      <c r="A39" s="136">
        <f t="shared" si="7"/>
        <v>38</v>
      </c>
      <c r="B39" s="136" t="str">
        <f t="shared" ca="1" si="0"/>
        <v>38:Watford</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IFERROR(INDEX(Lane3_BlanksRange,SMALL((IF(LEN(Lane3_BlanksRange),ROW(INDIRECT("1:"&amp;ROWS(Lane3_BlanksRange))))),ROW(D38)),1),"")</f>
        <v/>
      </c>
    </row>
    <row r="40" spans="1:12">
      <c r="A40" s="136">
        <f t="shared" si="7"/>
        <v>39</v>
      </c>
      <c r="B40" s="136" t="str">
        <f t="shared" ca="1" si="0"/>
        <v>39:Watford</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IFERROR(INDEX(Lane3_BlanksRange,SMALL((IF(LEN(Lane3_BlanksRange),ROW(INDIRECT("1:"&amp;ROWS(Lane3_BlanksRange))))),ROW(D39)),1),"")</f>
        <v/>
      </c>
    </row>
    <row r="41" spans="1:12">
      <c r="A41" s="136">
        <f t="shared" si="7"/>
        <v>40</v>
      </c>
      <c r="B41" s="136" t="str">
        <f t="shared" ca="1" si="0"/>
        <v>40:Watford</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IFERROR(INDEX(Lane3_BlanksRange,SMALL((IF(LEN(Lane3_BlanksRange),ROW(INDIRECT("1:"&amp;ROWS(Lane3_BlanksRange))))),ROW(D40)),1),"")</f>
        <v/>
      </c>
    </row>
    <row r="42" spans="1:12">
      <c r="A42" s="136">
        <f t="shared" si="7"/>
        <v>41</v>
      </c>
      <c r="B42" s="136" t="str">
        <f t="shared" ca="1" si="0"/>
        <v>41:Watford</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IFERROR(INDEX(Lane3_BlanksRange,SMALL((IF(LEN(Lane3_BlanksRange),ROW(INDIRECT("1:"&amp;ROWS(Lane3_BlanksRange))))),ROW(D41)),1),"")</f>
        <v/>
      </c>
    </row>
    <row r="43" spans="1:12">
      <c r="A43" s="136">
        <f t="shared" si="7"/>
        <v>42</v>
      </c>
      <c r="B43" s="136" t="str">
        <f t="shared" ca="1" si="0"/>
        <v>42:Watford</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IFERROR(INDEX(Lane3_BlanksRange,SMALL((IF(LEN(Lane3_BlanksRange),ROW(INDIRECT("1:"&amp;ROWS(Lane3_BlanksRange))))),ROW(D42)),1),"")</f>
        <v/>
      </c>
    </row>
    <row r="44" spans="1:12">
      <c r="A44" s="136">
        <f t="shared" si="7"/>
        <v>43</v>
      </c>
      <c r="B44" s="136" t="str">
        <f t="shared" ca="1" si="0"/>
        <v>43:Watford</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IFERROR(INDEX(Lane3_BlanksRange,SMALL((IF(LEN(Lane3_BlanksRange),ROW(INDIRECT("1:"&amp;ROWS(Lane3_BlanksRange))))),ROW(D43)),1),"")</f>
        <v/>
      </c>
    </row>
    <row r="45" spans="1:12">
      <c r="A45" s="136">
        <f t="shared" si="7"/>
        <v>44</v>
      </c>
      <c r="B45" s="136" t="str">
        <f t="shared" ca="1" si="0"/>
        <v>44:Watford</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IFERROR(INDEX(Lane3_BlanksRange,SMALL((IF(LEN(Lane3_BlanksRange),ROW(INDIRECT("1:"&amp;ROWS(Lane3_BlanksRange))))),ROW(D44)),1),"")</f>
        <v/>
      </c>
    </row>
    <row r="46" spans="1:12">
      <c r="A46" s="136">
        <f t="shared" si="7"/>
        <v>45</v>
      </c>
      <c r="B46" s="136" t="str">
        <f t="shared" ca="1" si="0"/>
        <v>45:Watford</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IFERROR(INDEX(Lane3_BlanksRange,SMALL((IF(LEN(Lane3_BlanksRange),ROW(INDIRECT("1:"&amp;ROWS(Lane3_BlanksRange))))),ROW(D45)),1),"")</f>
        <v/>
      </c>
    </row>
    <row r="47" spans="1:12">
      <c r="A47" s="136">
        <f t="shared" si="7"/>
        <v>46</v>
      </c>
      <c r="B47" s="136" t="str">
        <f t="shared" ca="1" si="0"/>
        <v>46:Watford</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IFERROR(INDEX(Lane3_BlanksRange,SMALL((IF(LEN(Lane3_BlanksRange),ROW(INDIRECT("1:"&amp;ROWS(Lane3_BlanksRange))))),ROW(D46)),1),"")</f>
        <v/>
      </c>
    </row>
    <row r="48" spans="1:12">
      <c r="A48" s="136">
        <f t="shared" si="7"/>
        <v>47</v>
      </c>
      <c r="B48" s="136" t="str">
        <f t="shared" ca="1" si="0"/>
        <v>47:Watford</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IFERROR(INDEX(Lane3_BlanksRange,SMALL((IF(LEN(Lane3_BlanksRange),ROW(INDIRECT("1:"&amp;ROWS(Lane3_BlanksRange))))),ROW(D47)),1),"")</f>
        <v/>
      </c>
    </row>
    <row r="49" spans="1:12">
      <c r="A49" s="136">
        <f t="shared" si="7"/>
        <v>48</v>
      </c>
      <c r="B49" s="136" t="str">
        <f t="shared" ca="1" si="0"/>
        <v>48:Watford</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IFERROR(INDEX(Lane3_BlanksRange,SMALL((IF(LEN(Lane3_BlanksRange),ROW(INDIRECT("1:"&amp;ROWS(Lane3_BlanksRange))))),ROW(D48)),1),"")</f>
        <v/>
      </c>
    </row>
    <row r="50" spans="1:12">
      <c r="A50" s="136">
        <f t="shared" si="7"/>
        <v>49</v>
      </c>
      <c r="B50" s="136" t="str">
        <f t="shared" ca="1" si="0"/>
        <v>49:Watford</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IFERROR(INDEX(Lane3_BlanksRange,SMALL((IF(LEN(Lane3_BlanksRange),ROW(INDIRECT("1:"&amp;ROWS(Lane3_BlanksRange))))),ROW(D49)),1),"")</f>
        <v/>
      </c>
    </row>
    <row r="51" spans="1:12">
      <c r="A51" s="136">
        <f t="shared" si="7"/>
        <v>50</v>
      </c>
      <c r="B51" s="136" t="str">
        <f t="shared" ca="1" si="0"/>
        <v>50:Watford</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IFERROR(INDEX(Lane3_BlanksRange,SMALL((IF(LEN(Lane3_BlanksRange),ROW(INDIRECT("1:"&amp;ROWS(Lane3_BlanksRange))))),ROW(D50)),1),"")</f>
        <v/>
      </c>
    </row>
    <row r="52" spans="1:12">
      <c r="A52" s="136">
        <f t="shared" si="7"/>
        <v>51</v>
      </c>
      <c r="B52" s="136" t="str">
        <f t="shared" ca="1" si="0"/>
        <v>51:Watford</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IFERROR(INDEX(Lane3_BlanksRange,SMALL((IF(LEN(Lane3_BlanksRange),ROW(INDIRECT("1:"&amp;ROWS(Lane3_BlanksRange))))),ROW(D51)),1),"")</f>
        <v/>
      </c>
    </row>
    <row r="53" spans="1:12">
      <c r="A53" s="136">
        <f t="shared" si="7"/>
        <v>52</v>
      </c>
      <c r="B53" s="136" t="str">
        <f t="shared" ca="1" si="0"/>
        <v>52:Watford</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IFERROR(INDEX(Lane3_BlanksRange,SMALL((IF(LEN(Lane3_BlanksRange),ROW(INDIRECT("1:"&amp;ROWS(Lane3_BlanksRange))))),ROW(D52)),1),"")</f>
        <v/>
      </c>
    </row>
    <row r="54" spans="1:12">
      <c r="A54" s="136">
        <f t="shared" si="7"/>
        <v>53</v>
      </c>
      <c r="B54" s="136" t="str">
        <f t="shared" ca="1" si="0"/>
        <v>53:Watford</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IFERROR(INDEX(Lane3_BlanksRange,SMALL((IF(LEN(Lane3_BlanksRange),ROW(INDIRECT("1:"&amp;ROWS(Lane3_BlanksRange))))),ROW(D53)),1),"")</f>
        <v/>
      </c>
    </row>
    <row r="55" spans="1:12">
      <c r="A55" s="136">
        <f t="shared" si="7"/>
        <v>54</v>
      </c>
      <c r="B55" s="136" t="str">
        <f t="shared" ca="1" si="0"/>
        <v>54:Watford</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IFERROR(INDEX(Lane3_BlanksRange,SMALL((IF(LEN(Lane3_BlanksRange),ROW(INDIRECT("1:"&amp;ROWS(Lane3_BlanksRange))))),ROW(D54)),1),"")</f>
        <v/>
      </c>
    </row>
    <row r="56" spans="1:12">
      <c r="A56" s="136">
        <f t="shared" si="7"/>
        <v>55</v>
      </c>
      <c r="B56" s="136" t="str">
        <f t="shared" ca="1" si="0"/>
        <v>55:Watford</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IFERROR(INDEX(Lane3_BlanksRange,SMALL((IF(LEN(Lane3_BlanksRange),ROW(INDIRECT("1:"&amp;ROWS(Lane3_BlanksRange))))),ROW(D55)),1),"")</f>
        <v/>
      </c>
    </row>
    <row r="57" spans="1:12">
      <c r="A57" s="136">
        <f t="shared" si="7"/>
        <v>56</v>
      </c>
      <c r="B57" s="136" t="str">
        <f t="shared" ca="1" si="0"/>
        <v>56:Watford</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IFERROR(INDEX(Lane3_BlanksRange,SMALL((IF(LEN(Lane3_BlanksRange),ROW(INDIRECT("1:"&amp;ROWS(Lane3_BlanksRange))))),ROW(D56)),1),"")</f>
        <v/>
      </c>
    </row>
    <row r="58" spans="1:12">
      <c r="A58" s="136">
        <f t="shared" si="7"/>
        <v>57</v>
      </c>
      <c r="B58" s="136" t="str">
        <f t="shared" ca="1" si="0"/>
        <v>57:Watford</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IFERROR(INDEX(Lane3_BlanksRange,SMALL((IF(LEN(Lane3_BlanksRange),ROW(INDIRECT("1:"&amp;ROWS(Lane3_BlanksRange))))),ROW(D57)),1),"")</f>
        <v/>
      </c>
    </row>
    <row r="59" spans="1:12">
      <c r="A59" s="136">
        <f t="shared" si="7"/>
        <v>58</v>
      </c>
      <c r="B59" s="136" t="str">
        <f t="shared" ca="1" si="0"/>
        <v>58:Watford</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IFERROR(INDEX(Lane3_BlanksRange,SMALL((IF(LEN(Lane3_BlanksRange),ROW(INDIRECT("1:"&amp;ROWS(Lane3_BlanksRange))))),ROW(D58)),1),"")</f>
        <v/>
      </c>
    </row>
    <row r="60" spans="1:12">
      <c r="A60" s="136">
        <f t="shared" si="7"/>
        <v>59</v>
      </c>
      <c r="B60" s="136" t="str">
        <f t="shared" ca="1" si="0"/>
        <v>59:Watford</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IFERROR(INDEX(Lane3_BlanksRange,SMALL((IF(LEN(Lane3_BlanksRange),ROW(INDIRECT("1:"&amp;ROWS(Lane3_BlanksRange))))),ROW(D59)),1),"")</f>
        <v/>
      </c>
    </row>
    <row r="61" spans="1:12">
      <c r="A61" s="136">
        <f t="shared" si="7"/>
        <v>60</v>
      </c>
      <c r="B61" s="136" t="str">
        <f t="shared" ca="1" si="0"/>
        <v>60:Watford</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IFERROR(INDEX(Lane3_BlanksRange,SMALL((IF(LEN(Lane3_BlanksRange),ROW(INDIRECT("1:"&amp;ROWS(Lane3_BlanksRange))))),ROW(D60)),1),"")</f>
        <v/>
      </c>
    </row>
    <row r="62" spans="1:12">
      <c r="A62" s="136">
        <f t="shared" si="7"/>
        <v>61</v>
      </c>
      <c r="B62" s="136" t="str">
        <f t="shared" ca="1" si="0"/>
        <v>61:Watford</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IFERROR(INDEX(Lane3_BlanksRange,SMALL((IF(LEN(Lane3_BlanksRange),ROW(INDIRECT("1:"&amp;ROWS(Lane3_BlanksRange))))),ROW(D61)),1),"")</f>
        <v/>
      </c>
    </row>
    <row r="63" spans="1:12">
      <c r="A63" s="136">
        <f t="shared" si="7"/>
        <v>62</v>
      </c>
      <c r="B63" s="136" t="str">
        <f t="shared" ca="1" si="0"/>
        <v>62:Watford</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IFERROR(INDEX(Lane3_BlanksRange,SMALL((IF(LEN(Lane3_BlanksRange),ROW(INDIRECT("1:"&amp;ROWS(Lane3_BlanksRange))))),ROW(D62)),1),"")</f>
        <v/>
      </c>
    </row>
    <row r="64" spans="1:12">
      <c r="A64" s="136">
        <f t="shared" si="7"/>
        <v>63</v>
      </c>
      <c r="B64" s="136" t="str">
        <f t="shared" ca="1" si="0"/>
        <v>63:Watford</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IFERROR(INDEX(Lane3_BlanksRange,SMALL((IF(LEN(Lane3_BlanksRange),ROW(INDIRECT("1:"&amp;ROWS(Lane3_BlanksRange))))),ROW(D63)),1),"")</f>
        <v/>
      </c>
    </row>
    <row r="65" spans="1:12">
      <c r="A65" s="136">
        <f t="shared" si="7"/>
        <v>64</v>
      </c>
      <c r="B65" s="136" t="str">
        <f t="shared" ca="1" si="0"/>
        <v>64:Watford</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IFERROR(INDEX(Lane3_BlanksRange,SMALL((IF(LEN(Lane3_BlanksRange),ROW(INDIRECT("1:"&amp;ROWS(Lane3_BlanksRange))))),ROW(D64)),1),"")</f>
        <v/>
      </c>
    </row>
    <row r="66" spans="1:12">
      <c r="A66" s="136">
        <f t="shared" si="7"/>
        <v>65</v>
      </c>
      <c r="B66" s="136" t="str">
        <f t="shared" ref="B66:B129" ca="1" si="9">TEXT(A66,"#0") &amp; ":" &amp; CELL("contents",Lane3_Club)</f>
        <v>65:Watford</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IFERROR(INDEX(Lane3_BlanksRange,SMALL((IF(LEN(Lane3_BlanksRange),ROW(INDIRECT("1:"&amp;ROWS(Lane3_BlanksRange))))),ROW(D65)),1),"")</f>
        <v/>
      </c>
    </row>
    <row r="67" spans="1:12">
      <c r="A67" s="136">
        <f t="shared" ref="A67:A130" si="16">A66+1</f>
        <v>66</v>
      </c>
      <c r="B67" s="136" t="str">
        <f t="shared" ca="1" si="9"/>
        <v>66:Watford</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IFERROR(INDEX(Lane3_BlanksRange,SMALL((IF(LEN(Lane3_BlanksRange),ROW(INDIRECT("1:"&amp;ROWS(Lane3_BlanksRange))))),ROW(D66)),1),"")</f>
        <v/>
      </c>
    </row>
    <row r="68" spans="1:12">
      <c r="A68" s="136">
        <f t="shared" si="16"/>
        <v>67</v>
      </c>
      <c r="B68" s="136" t="str">
        <f t="shared" ca="1" si="9"/>
        <v>67:Watford</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IFERROR(INDEX(Lane3_BlanksRange,SMALL((IF(LEN(Lane3_BlanksRange),ROW(INDIRECT("1:"&amp;ROWS(Lane3_BlanksRange))))),ROW(D67)),1),"")</f>
        <v/>
      </c>
    </row>
    <row r="69" spans="1:12">
      <c r="A69" s="136">
        <f t="shared" si="16"/>
        <v>68</v>
      </c>
      <c r="B69" s="136" t="str">
        <f t="shared" ca="1" si="9"/>
        <v>68:Watford</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IFERROR(INDEX(Lane3_BlanksRange,SMALL((IF(LEN(Lane3_BlanksRange),ROW(INDIRECT("1:"&amp;ROWS(Lane3_BlanksRange))))),ROW(D68)),1),"")</f>
        <v/>
      </c>
    </row>
    <row r="70" spans="1:12">
      <c r="A70" s="136">
        <f t="shared" si="16"/>
        <v>69</v>
      </c>
      <c r="B70" s="136" t="str">
        <f t="shared" ca="1" si="9"/>
        <v>69:Watford</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IFERROR(INDEX(Lane3_BlanksRange,SMALL((IF(LEN(Lane3_BlanksRange),ROW(INDIRECT("1:"&amp;ROWS(Lane3_BlanksRange))))),ROW(D69)),1),"")</f>
        <v/>
      </c>
    </row>
    <row r="71" spans="1:12">
      <c r="A71" s="136">
        <f t="shared" si="16"/>
        <v>70</v>
      </c>
      <c r="B71" s="136" t="str">
        <f t="shared" ca="1" si="9"/>
        <v>70:Watford</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IFERROR(INDEX(Lane3_BlanksRange,SMALL((IF(LEN(Lane3_BlanksRange),ROW(INDIRECT("1:"&amp;ROWS(Lane3_BlanksRange))))),ROW(D70)),1),"")</f>
        <v/>
      </c>
    </row>
    <row r="72" spans="1:12">
      <c r="A72" s="136">
        <f t="shared" si="16"/>
        <v>71</v>
      </c>
      <c r="B72" s="136" t="str">
        <f t="shared" ca="1" si="9"/>
        <v>71:Watford</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IFERROR(INDEX(Lane3_BlanksRange,SMALL((IF(LEN(Lane3_BlanksRange),ROW(INDIRECT("1:"&amp;ROWS(Lane3_BlanksRange))))),ROW(D71)),1),"")</f>
        <v/>
      </c>
    </row>
    <row r="73" spans="1:12">
      <c r="A73" s="136">
        <f t="shared" si="16"/>
        <v>72</v>
      </c>
      <c r="B73" s="136" t="str">
        <f t="shared" ca="1" si="9"/>
        <v>72:Watford</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IFERROR(INDEX(Lane3_BlanksRange,SMALL((IF(LEN(Lane3_BlanksRange),ROW(INDIRECT("1:"&amp;ROWS(Lane3_BlanksRange))))),ROW(D72)),1),"")</f>
        <v/>
      </c>
    </row>
    <row r="74" spans="1:12">
      <c r="A74" s="136">
        <f t="shared" si="16"/>
        <v>73</v>
      </c>
      <c r="B74" s="136" t="str">
        <f t="shared" ca="1" si="9"/>
        <v>73:Watford</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IFERROR(INDEX(Lane3_BlanksRange,SMALL((IF(LEN(Lane3_BlanksRange),ROW(INDIRECT("1:"&amp;ROWS(Lane3_BlanksRange))))),ROW(D73)),1),"")</f>
        <v/>
      </c>
    </row>
    <row r="75" spans="1:12">
      <c r="A75" s="136">
        <f t="shared" si="16"/>
        <v>74</v>
      </c>
      <c r="B75" s="136" t="str">
        <f t="shared" ca="1" si="9"/>
        <v>74:Watford</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IFERROR(INDEX(Lane3_BlanksRange,SMALL((IF(LEN(Lane3_BlanksRange),ROW(INDIRECT("1:"&amp;ROWS(Lane3_BlanksRange))))),ROW(D74)),1),"")</f>
        <v/>
      </c>
    </row>
    <row r="76" spans="1:12">
      <c r="A76" s="136">
        <f t="shared" si="16"/>
        <v>75</v>
      </c>
      <c r="B76" s="136" t="str">
        <f t="shared" ca="1" si="9"/>
        <v>75:Watford</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IFERROR(INDEX(Lane3_BlanksRange,SMALL((IF(LEN(Lane3_BlanksRange),ROW(INDIRECT("1:"&amp;ROWS(Lane3_BlanksRange))))),ROW(D75)),1),"")</f>
        <v/>
      </c>
    </row>
    <row r="77" spans="1:12">
      <c r="A77" s="136">
        <f t="shared" si="16"/>
        <v>76</v>
      </c>
      <c r="B77" s="136" t="str">
        <f t="shared" ca="1" si="9"/>
        <v>76:Watford</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IFERROR(INDEX(Lane3_BlanksRange,SMALL((IF(LEN(Lane3_BlanksRange),ROW(INDIRECT("1:"&amp;ROWS(Lane3_BlanksRange))))),ROW(D76)),1),"")</f>
        <v/>
      </c>
    </row>
    <row r="78" spans="1:12">
      <c r="A78" s="136">
        <f t="shared" si="16"/>
        <v>77</v>
      </c>
      <c r="B78" s="136" t="str">
        <f t="shared" ca="1" si="9"/>
        <v>77:Watford</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IFERROR(INDEX(Lane3_BlanksRange,SMALL((IF(LEN(Lane3_BlanksRange),ROW(INDIRECT("1:"&amp;ROWS(Lane3_BlanksRange))))),ROW(D77)),1),"")</f>
        <v/>
      </c>
    </row>
    <row r="79" spans="1:12">
      <c r="A79" s="136">
        <f t="shared" si="16"/>
        <v>78</v>
      </c>
      <c r="B79" s="136" t="str">
        <f t="shared" ca="1" si="9"/>
        <v>78:Watford</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IFERROR(INDEX(Lane3_BlanksRange,SMALL((IF(LEN(Lane3_BlanksRange),ROW(INDIRECT("1:"&amp;ROWS(Lane3_BlanksRange))))),ROW(D78)),1),"")</f>
        <v/>
      </c>
    </row>
    <row r="80" spans="1:12">
      <c r="A80" s="136">
        <f t="shared" si="16"/>
        <v>79</v>
      </c>
      <c r="B80" s="136" t="str">
        <f t="shared" ca="1" si="9"/>
        <v>79:Watford</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IFERROR(INDEX(Lane3_BlanksRange,SMALL((IF(LEN(Lane3_BlanksRange),ROW(INDIRECT("1:"&amp;ROWS(Lane3_BlanksRange))))),ROW(D79)),1),"")</f>
        <v/>
      </c>
    </row>
    <row r="81" spans="1:12">
      <c r="A81" s="136">
        <f t="shared" si="16"/>
        <v>80</v>
      </c>
      <c r="B81" s="136" t="str">
        <f t="shared" ca="1" si="9"/>
        <v>80:Watford</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IFERROR(INDEX(Lane3_BlanksRange,SMALL((IF(LEN(Lane3_BlanksRange),ROW(INDIRECT("1:"&amp;ROWS(Lane3_BlanksRange))))),ROW(D80)),1),"")</f>
        <v/>
      </c>
    </row>
    <row r="82" spans="1:12">
      <c r="A82" s="136">
        <f t="shared" si="16"/>
        <v>81</v>
      </c>
      <c r="B82" s="136" t="str">
        <f t="shared" ca="1" si="9"/>
        <v>81:Watford</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IFERROR(INDEX(Lane3_BlanksRange,SMALL((IF(LEN(Lane3_BlanksRange),ROW(INDIRECT("1:"&amp;ROWS(Lane3_BlanksRange))))),ROW(D81)),1),"")</f>
        <v/>
      </c>
    </row>
    <row r="83" spans="1:12">
      <c r="A83" s="136">
        <f t="shared" si="16"/>
        <v>82</v>
      </c>
      <c r="B83" s="136" t="str">
        <f t="shared" ca="1" si="9"/>
        <v>82:Watford</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IFERROR(INDEX(Lane3_BlanksRange,SMALL((IF(LEN(Lane3_BlanksRange),ROW(INDIRECT("1:"&amp;ROWS(Lane3_BlanksRange))))),ROW(D82)),1),"")</f>
        <v/>
      </c>
    </row>
    <row r="84" spans="1:12">
      <c r="A84" s="136">
        <f t="shared" si="16"/>
        <v>83</v>
      </c>
      <c r="B84" s="136" t="str">
        <f t="shared" ca="1" si="9"/>
        <v>83:Watford</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IFERROR(INDEX(Lane3_BlanksRange,SMALL((IF(LEN(Lane3_BlanksRange),ROW(INDIRECT("1:"&amp;ROWS(Lane3_BlanksRange))))),ROW(D83)),1),"")</f>
        <v/>
      </c>
    </row>
    <row r="85" spans="1:12">
      <c r="A85" s="136">
        <f t="shared" si="16"/>
        <v>84</v>
      </c>
      <c r="B85" s="136" t="str">
        <f t="shared" ca="1" si="9"/>
        <v>84:Watford</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IFERROR(INDEX(Lane3_BlanksRange,SMALL((IF(LEN(Lane3_BlanksRange),ROW(INDIRECT("1:"&amp;ROWS(Lane3_BlanksRange))))),ROW(D84)),1),"")</f>
        <v/>
      </c>
    </row>
    <row r="86" spans="1:12">
      <c r="A86" s="136">
        <f t="shared" si="16"/>
        <v>85</v>
      </c>
      <c r="B86" s="136" t="str">
        <f t="shared" ca="1" si="9"/>
        <v>85:Watford</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IFERROR(INDEX(Lane3_BlanksRange,SMALL((IF(LEN(Lane3_BlanksRange),ROW(INDIRECT("1:"&amp;ROWS(Lane3_BlanksRange))))),ROW(D85)),1),"")</f>
        <v/>
      </c>
    </row>
    <row r="87" spans="1:12">
      <c r="A87" s="136">
        <f t="shared" si="16"/>
        <v>86</v>
      </c>
      <c r="B87" s="136" t="str">
        <f t="shared" ca="1" si="9"/>
        <v>86:Watford</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IFERROR(INDEX(Lane3_BlanksRange,SMALL((IF(LEN(Lane3_BlanksRange),ROW(INDIRECT("1:"&amp;ROWS(Lane3_BlanksRange))))),ROW(D86)),1),"")</f>
        <v/>
      </c>
    </row>
    <row r="88" spans="1:12">
      <c r="A88" s="136">
        <f t="shared" si="16"/>
        <v>87</v>
      </c>
      <c r="B88" s="136" t="str">
        <f t="shared" ca="1" si="9"/>
        <v>87:Watford</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IFERROR(INDEX(Lane3_BlanksRange,SMALL((IF(LEN(Lane3_BlanksRange),ROW(INDIRECT("1:"&amp;ROWS(Lane3_BlanksRange))))),ROW(D87)),1),"")</f>
        <v/>
      </c>
    </row>
    <row r="89" spans="1:12">
      <c r="A89" s="136">
        <f t="shared" si="16"/>
        <v>88</v>
      </c>
      <c r="B89" s="136" t="str">
        <f t="shared" ca="1" si="9"/>
        <v>88:Watford</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IFERROR(INDEX(Lane3_BlanksRange,SMALL((IF(LEN(Lane3_BlanksRange),ROW(INDIRECT("1:"&amp;ROWS(Lane3_BlanksRange))))),ROW(D88)),1),"")</f>
        <v/>
      </c>
    </row>
    <row r="90" spans="1:12">
      <c r="A90" s="136">
        <f t="shared" si="16"/>
        <v>89</v>
      </c>
      <c r="B90" s="136" t="str">
        <f t="shared" ca="1" si="9"/>
        <v>89:Watford</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IFERROR(INDEX(Lane3_BlanksRange,SMALL((IF(LEN(Lane3_BlanksRange),ROW(INDIRECT("1:"&amp;ROWS(Lane3_BlanksRange))))),ROW(D89)),1),"")</f>
        <v/>
      </c>
    </row>
    <row r="91" spans="1:12">
      <c r="A91" s="136">
        <f t="shared" si="16"/>
        <v>90</v>
      </c>
      <c r="B91" s="136" t="str">
        <f t="shared" ca="1" si="9"/>
        <v>90:Watford</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IFERROR(INDEX(Lane3_BlanksRange,SMALL((IF(LEN(Lane3_BlanksRange),ROW(INDIRECT("1:"&amp;ROWS(Lane3_BlanksRange))))),ROW(D90)),1),"")</f>
        <v/>
      </c>
    </row>
    <row r="92" spans="1:12">
      <c r="A92" s="136">
        <f t="shared" si="16"/>
        <v>91</v>
      </c>
      <c r="B92" s="136" t="str">
        <f t="shared" ca="1" si="9"/>
        <v>91:Watford</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IFERROR(INDEX(Lane3_BlanksRange,SMALL((IF(LEN(Lane3_BlanksRange),ROW(INDIRECT("1:"&amp;ROWS(Lane3_BlanksRange))))),ROW(D91)),1),"")</f>
        <v/>
      </c>
    </row>
    <row r="93" spans="1:12">
      <c r="A93" s="136">
        <f t="shared" si="16"/>
        <v>92</v>
      </c>
      <c r="B93" s="136" t="str">
        <f t="shared" ca="1" si="9"/>
        <v>92:Watford</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IFERROR(INDEX(Lane3_BlanksRange,SMALL((IF(LEN(Lane3_BlanksRange),ROW(INDIRECT("1:"&amp;ROWS(Lane3_BlanksRange))))),ROW(D92)),1),"")</f>
        <v/>
      </c>
    </row>
    <row r="94" spans="1:12">
      <c r="A94" s="136">
        <f t="shared" si="16"/>
        <v>93</v>
      </c>
      <c r="B94" s="136" t="str">
        <f t="shared" ca="1" si="9"/>
        <v>93:Watford</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IFERROR(INDEX(Lane3_BlanksRange,SMALL((IF(LEN(Lane3_BlanksRange),ROW(INDIRECT("1:"&amp;ROWS(Lane3_BlanksRange))))),ROW(D93)),1),"")</f>
        <v/>
      </c>
    </row>
    <row r="95" spans="1:12">
      <c r="A95" s="136">
        <f t="shared" si="16"/>
        <v>94</v>
      </c>
      <c r="B95" s="136" t="str">
        <f t="shared" ca="1" si="9"/>
        <v>94:Watford</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IFERROR(INDEX(Lane3_BlanksRange,SMALL((IF(LEN(Lane3_BlanksRange),ROW(INDIRECT("1:"&amp;ROWS(Lane3_BlanksRange))))),ROW(D94)),1),"")</f>
        <v/>
      </c>
    </row>
    <row r="96" spans="1:12">
      <c r="A96" s="136">
        <f t="shared" si="16"/>
        <v>95</v>
      </c>
      <c r="B96" s="136" t="str">
        <f t="shared" ca="1" si="9"/>
        <v>95:Watford</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IFERROR(INDEX(Lane3_BlanksRange,SMALL((IF(LEN(Lane3_BlanksRange),ROW(INDIRECT("1:"&amp;ROWS(Lane3_BlanksRange))))),ROW(D95)),1),"")</f>
        <v/>
      </c>
    </row>
    <row r="97" spans="1:12">
      <c r="A97" s="136">
        <f t="shared" si="16"/>
        <v>96</v>
      </c>
      <c r="B97" s="136" t="str">
        <f t="shared" ca="1" si="9"/>
        <v>96:Watford</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IFERROR(INDEX(Lane3_BlanksRange,SMALL((IF(LEN(Lane3_BlanksRange),ROW(INDIRECT("1:"&amp;ROWS(Lane3_BlanksRange))))),ROW(D96)),1),"")</f>
        <v/>
      </c>
    </row>
    <row r="98" spans="1:12">
      <c r="A98" s="136">
        <f t="shared" si="16"/>
        <v>97</v>
      </c>
      <c r="B98" s="136" t="str">
        <f t="shared" ca="1" si="9"/>
        <v>97:Watford</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IFERROR(INDEX(Lane3_BlanksRange,SMALL((IF(LEN(Lane3_BlanksRange),ROW(INDIRECT("1:"&amp;ROWS(Lane3_BlanksRange))))),ROW(D97)),1),"")</f>
        <v/>
      </c>
    </row>
    <row r="99" spans="1:12">
      <c r="A99" s="136">
        <f t="shared" si="16"/>
        <v>98</v>
      </c>
      <c r="B99" s="136" t="str">
        <f t="shared" ca="1" si="9"/>
        <v>98:Watford</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IFERROR(INDEX(Lane3_BlanksRange,SMALL((IF(LEN(Lane3_BlanksRange),ROW(INDIRECT("1:"&amp;ROWS(Lane3_BlanksRange))))),ROW(D98)),1),"")</f>
        <v/>
      </c>
    </row>
    <row r="100" spans="1:12">
      <c r="A100" s="136">
        <f t="shared" si="16"/>
        <v>99</v>
      </c>
      <c r="B100" s="136" t="str">
        <f t="shared" ca="1" si="9"/>
        <v>99:Watford</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IFERROR(INDEX(Lane3_BlanksRange,SMALL((IF(LEN(Lane3_BlanksRange),ROW(INDIRECT("1:"&amp;ROWS(Lane3_BlanksRange))))),ROW(D99)),1),"")</f>
        <v/>
      </c>
    </row>
    <row r="101" spans="1:12">
      <c r="A101" s="136">
        <f t="shared" si="16"/>
        <v>100</v>
      </c>
      <c r="B101" s="136" t="str">
        <f t="shared" ca="1" si="9"/>
        <v>100:Watford</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IFERROR(INDEX(Lane3_BlanksRange,SMALL((IF(LEN(Lane3_BlanksRange),ROW(INDIRECT("1:"&amp;ROWS(Lane3_BlanksRange))))),ROW(D100)),1),"")</f>
        <v/>
      </c>
    </row>
    <row r="102" spans="1:12">
      <c r="A102" s="136">
        <f t="shared" si="16"/>
        <v>101</v>
      </c>
      <c r="B102" s="136" t="str">
        <f t="shared" ca="1" si="9"/>
        <v>101:Watford</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IFERROR(INDEX(Lane3_BlanksRange,SMALL((IF(LEN(Lane3_BlanksRange),ROW(INDIRECT("1:"&amp;ROWS(Lane3_BlanksRange))))),ROW(D101)),1),"")</f>
        <v/>
      </c>
    </row>
    <row r="103" spans="1:12">
      <c r="A103" s="136">
        <f t="shared" si="16"/>
        <v>102</v>
      </c>
      <c r="B103" s="136" t="str">
        <f t="shared" ca="1" si="9"/>
        <v>102:Watford</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IFERROR(INDEX(Lane3_BlanksRange,SMALL((IF(LEN(Lane3_BlanksRange),ROW(INDIRECT("1:"&amp;ROWS(Lane3_BlanksRange))))),ROW(D102)),1),"")</f>
        <v/>
      </c>
    </row>
    <row r="104" spans="1:12">
      <c r="A104" s="136">
        <f t="shared" si="16"/>
        <v>103</v>
      </c>
      <c r="B104" s="136" t="str">
        <f t="shared" ca="1" si="9"/>
        <v>103:Watford</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IFERROR(INDEX(Lane3_BlanksRange,SMALL((IF(LEN(Lane3_BlanksRange),ROW(INDIRECT("1:"&amp;ROWS(Lane3_BlanksRange))))),ROW(D103)),1),"")</f>
        <v/>
      </c>
    </row>
    <row r="105" spans="1:12">
      <c r="A105" s="136">
        <f t="shared" si="16"/>
        <v>104</v>
      </c>
      <c r="B105" s="136" t="str">
        <f t="shared" ca="1" si="9"/>
        <v>104:Watford</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IFERROR(INDEX(Lane3_BlanksRange,SMALL((IF(LEN(Lane3_BlanksRange),ROW(INDIRECT("1:"&amp;ROWS(Lane3_BlanksRange))))),ROW(D104)),1),"")</f>
        <v/>
      </c>
    </row>
    <row r="106" spans="1:12">
      <c r="A106" s="136">
        <f t="shared" si="16"/>
        <v>105</v>
      </c>
      <c r="B106" s="136" t="str">
        <f t="shared" ca="1" si="9"/>
        <v>105:Watford</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IFERROR(INDEX(Lane3_BlanksRange,SMALL((IF(LEN(Lane3_BlanksRange),ROW(INDIRECT("1:"&amp;ROWS(Lane3_BlanksRange))))),ROW(D105)),1),"")</f>
        <v/>
      </c>
    </row>
    <row r="107" spans="1:12">
      <c r="A107" s="136">
        <f t="shared" si="16"/>
        <v>106</v>
      </c>
      <c r="B107" s="136" t="str">
        <f t="shared" ca="1" si="9"/>
        <v>106:Watford</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IFERROR(INDEX(Lane3_BlanksRange,SMALL((IF(LEN(Lane3_BlanksRange),ROW(INDIRECT("1:"&amp;ROWS(Lane3_BlanksRange))))),ROW(D106)),1),"")</f>
        <v/>
      </c>
    </row>
    <row r="108" spans="1:12">
      <c r="A108" s="136">
        <f t="shared" si="16"/>
        <v>107</v>
      </c>
      <c r="B108" s="136" t="str">
        <f t="shared" ca="1" si="9"/>
        <v>107:Watford</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IFERROR(INDEX(Lane3_BlanksRange,SMALL((IF(LEN(Lane3_BlanksRange),ROW(INDIRECT("1:"&amp;ROWS(Lane3_BlanksRange))))),ROW(D107)),1),"")</f>
        <v/>
      </c>
    </row>
    <row r="109" spans="1:12">
      <c r="A109" s="136">
        <f t="shared" si="16"/>
        <v>108</v>
      </c>
      <c r="B109" s="136" t="str">
        <f t="shared" ca="1" si="9"/>
        <v>108:Watford</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IFERROR(INDEX(Lane3_BlanksRange,SMALL((IF(LEN(Lane3_BlanksRange),ROW(INDIRECT("1:"&amp;ROWS(Lane3_BlanksRange))))),ROW(D108)),1),"")</f>
        <v/>
      </c>
    </row>
    <row r="110" spans="1:12">
      <c r="A110" s="136">
        <f t="shared" si="16"/>
        <v>109</v>
      </c>
      <c r="B110" s="136" t="str">
        <f t="shared" ca="1" si="9"/>
        <v>109:Watford</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IFERROR(INDEX(Lane3_BlanksRange,SMALL((IF(LEN(Lane3_BlanksRange),ROW(INDIRECT("1:"&amp;ROWS(Lane3_BlanksRange))))),ROW(D109)),1),"")</f>
        <v/>
      </c>
    </row>
    <row r="111" spans="1:12">
      <c r="A111" s="136">
        <f t="shared" si="16"/>
        <v>110</v>
      </c>
      <c r="B111" s="136" t="str">
        <f t="shared" ca="1" si="9"/>
        <v>110:Watford</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IFERROR(INDEX(Lane3_BlanksRange,SMALL((IF(LEN(Lane3_BlanksRange),ROW(INDIRECT("1:"&amp;ROWS(Lane3_BlanksRange))))),ROW(D110)),1),"")</f>
        <v/>
      </c>
    </row>
    <row r="112" spans="1:12">
      <c r="A112" s="136">
        <f t="shared" si="16"/>
        <v>111</v>
      </c>
      <c r="B112" s="136" t="str">
        <f t="shared" ca="1" si="9"/>
        <v>111:Watford</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IFERROR(INDEX(Lane3_BlanksRange,SMALL((IF(LEN(Lane3_BlanksRange),ROW(INDIRECT("1:"&amp;ROWS(Lane3_BlanksRange))))),ROW(D111)),1),"")</f>
        <v/>
      </c>
    </row>
    <row r="113" spans="1:12">
      <c r="A113" s="136">
        <f t="shared" si="16"/>
        <v>112</v>
      </c>
      <c r="B113" s="136" t="str">
        <f t="shared" ca="1" si="9"/>
        <v>112:Watford</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IFERROR(INDEX(Lane3_BlanksRange,SMALL((IF(LEN(Lane3_BlanksRange),ROW(INDIRECT("1:"&amp;ROWS(Lane3_BlanksRange))))),ROW(D112)),1),"")</f>
        <v/>
      </c>
    </row>
    <row r="114" spans="1:12">
      <c r="A114" s="136">
        <f t="shared" si="16"/>
        <v>113</v>
      </c>
      <c r="B114" s="136" t="str">
        <f t="shared" ca="1" si="9"/>
        <v>113:Watford</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IFERROR(INDEX(Lane3_BlanksRange,SMALL((IF(LEN(Lane3_BlanksRange),ROW(INDIRECT("1:"&amp;ROWS(Lane3_BlanksRange))))),ROW(D113)),1),"")</f>
        <v/>
      </c>
    </row>
    <row r="115" spans="1:12">
      <c r="A115" s="136">
        <f t="shared" si="16"/>
        <v>114</v>
      </c>
      <c r="B115" s="136" t="str">
        <f t="shared" ca="1" si="9"/>
        <v>114:Watford</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IFERROR(INDEX(Lane3_BlanksRange,SMALL((IF(LEN(Lane3_BlanksRange),ROW(INDIRECT("1:"&amp;ROWS(Lane3_BlanksRange))))),ROW(D114)),1),"")</f>
        <v/>
      </c>
    </row>
    <row r="116" spans="1:12">
      <c r="A116" s="136">
        <f t="shared" si="16"/>
        <v>115</v>
      </c>
      <c r="B116" s="136" t="str">
        <f t="shared" ca="1" si="9"/>
        <v>115:Watford</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IFERROR(INDEX(Lane3_BlanksRange,SMALL((IF(LEN(Lane3_BlanksRange),ROW(INDIRECT("1:"&amp;ROWS(Lane3_BlanksRange))))),ROW(D115)),1),"")</f>
        <v/>
      </c>
    </row>
    <row r="117" spans="1:12">
      <c r="A117" s="136">
        <f t="shared" si="16"/>
        <v>116</v>
      </c>
      <c r="B117" s="136" t="str">
        <f t="shared" ca="1" si="9"/>
        <v>116:Watford</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IFERROR(INDEX(Lane3_BlanksRange,SMALL((IF(LEN(Lane3_BlanksRange),ROW(INDIRECT("1:"&amp;ROWS(Lane3_BlanksRange))))),ROW(D116)),1),"")</f>
        <v/>
      </c>
    </row>
    <row r="118" spans="1:12">
      <c r="A118" s="136">
        <f t="shared" si="16"/>
        <v>117</v>
      </c>
      <c r="B118" s="136" t="str">
        <f t="shared" ca="1" si="9"/>
        <v>117:Watford</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IFERROR(INDEX(Lane3_BlanksRange,SMALL((IF(LEN(Lane3_BlanksRange),ROW(INDIRECT("1:"&amp;ROWS(Lane3_BlanksRange))))),ROW(D117)),1),"")</f>
        <v/>
      </c>
    </row>
    <row r="119" spans="1:12">
      <c r="A119" s="136">
        <f t="shared" si="16"/>
        <v>118</v>
      </c>
      <c r="B119" s="136" t="str">
        <f t="shared" ca="1" si="9"/>
        <v>118:Watford</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IFERROR(INDEX(Lane3_BlanksRange,SMALL((IF(LEN(Lane3_BlanksRange),ROW(INDIRECT("1:"&amp;ROWS(Lane3_BlanksRange))))),ROW(D118)),1),"")</f>
        <v/>
      </c>
    </row>
    <row r="120" spans="1:12">
      <c r="A120" s="136">
        <f t="shared" si="16"/>
        <v>119</v>
      </c>
      <c r="B120" s="136" t="str">
        <f t="shared" ca="1" si="9"/>
        <v>119:Watford</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IFERROR(INDEX(Lane3_BlanksRange,SMALL((IF(LEN(Lane3_BlanksRange),ROW(INDIRECT("1:"&amp;ROWS(Lane3_BlanksRange))))),ROW(D119)),1),"")</f>
        <v/>
      </c>
    </row>
    <row r="121" spans="1:12">
      <c r="A121" s="136">
        <f t="shared" si="16"/>
        <v>120</v>
      </c>
      <c r="B121" s="136" t="str">
        <f t="shared" ca="1" si="9"/>
        <v>120:Watford</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IFERROR(INDEX(Lane3_BlanksRange,SMALL((IF(LEN(Lane3_BlanksRange),ROW(INDIRECT("1:"&amp;ROWS(Lane3_BlanksRange))))),ROW(D120)),1),"")</f>
        <v/>
      </c>
    </row>
    <row r="122" spans="1:12">
      <c r="A122" s="136">
        <f t="shared" si="16"/>
        <v>121</v>
      </c>
      <c r="B122" s="136" t="str">
        <f t="shared" ca="1" si="9"/>
        <v>121:Watford</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IFERROR(INDEX(Lane3_BlanksRange,SMALL((IF(LEN(Lane3_BlanksRange),ROW(INDIRECT("1:"&amp;ROWS(Lane3_BlanksRange))))),ROW(D121)),1),"")</f>
        <v/>
      </c>
    </row>
    <row r="123" spans="1:12">
      <c r="A123" s="136">
        <f t="shared" si="16"/>
        <v>122</v>
      </c>
      <c r="B123" s="136" t="str">
        <f t="shared" ca="1" si="9"/>
        <v>122:Watford</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IFERROR(INDEX(Lane3_BlanksRange,SMALL((IF(LEN(Lane3_BlanksRange),ROW(INDIRECT("1:"&amp;ROWS(Lane3_BlanksRange))))),ROW(D122)),1),"")</f>
        <v/>
      </c>
    </row>
    <row r="124" spans="1:12">
      <c r="A124" s="136">
        <f t="shared" si="16"/>
        <v>123</v>
      </c>
      <c r="B124" s="136" t="str">
        <f t="shared" ca="1" si="9"/>
        <v>123:Watford</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IFERROR(INDEX(Lane3_BlanksRange,SMALL((IF(LEN(Lane3_BlanksRange),ROW(INDIRECT("1:"&amp;ROWS(Lane3_BlanksRange))))),ROW(D123)),1),"")</f>
        <v/>
      </c>
    </row>
    <row r="125" spans="1:12">
      <c r="A125" s="136">
        <f t="shared" si="16"/>
        <v>124</v>
      </c>
      <c r="B125" s="136" t="str">
        <f t="shared" ca="1" si="9"/>
        <v>124:Watford</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IFERROR(INDEX(Lane3_BlanksRange,SMALL((IF(LEN(Lane3_BlanksRange),ROW(INDIRECT("1:"&amp;ROWS(Lane3_BlanksRange))))),ROW(D124)),1),"")</f>
        <v/>
      </c>
    </row>
    <row r="126" spans="1:12">
      <c r="A126" s="136">
        <f t="shared" si="16"/>
        <v>125</v>
      </c>
      <c r="B126" s="136" t="str">
        <f t="shared" ca="1" si="9"/>
        <v>125:Watford</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IFERROR(INDEX(Lane3_BlanksRange,SMALL((IF(LEN(Lane3_BlanksRange),ROW(INDIRECT("1:"&amp;ROWS(Lane3_BlanksRange))))),ROW(D125)),1),"")</f>
        <v/>
      </c>
    </row>
    <row r="127" spans="1:12">
      <c r="A127" s="136">
        <f t="shared" si="16"/>
        <v>126</v>
      </c>
      <c r="B127" s="136" t="str">
        <f t="shared" ca="1" si="9"/>
        <v>126:Watford</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IFERROR(INDEX(Lane3_BlanksRange,SMALL((IF(LEN(Lane3_BlanksRange),ROW(INDIRECT("1:"&amp;ROWS(Lane3_BlanksRange))))),ROW(D126)),1),"")</f>
        <v/>
      </c>
    </row>
    <row r="128" spans="1:12">
      <c r="A128" s="136">
        <f t="shared" si="16"/>
        <v>127</v>
      </c>
      <c r="B128" s="136" t="str">
        <f t="shared" ca="1" si="9"/>
        <v>127:Watford</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IFERROR(INDEX(Lane3_BlanksRange,SMALL((IF(LEN(Lane3_BlanksRange),ROW(INDIRECT("1:"&amp;ROWS(Lane3_BlanksRange))))),ROW(D127)),1),"")</f>
        <v/>
      </c>
    </row>
    <row r="129" spans="1:12">
      <c r="A129" s="136">
        <f t="shared" si="16"/>
        <v>128</v>
      </c>
      <c r="B129" s="136" t="str">
        <f t="shared" ca="1" si="9"/>
        <v>128:Watford</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IFERROR(INDEX(Lane3_BlanksRange,SMALL((IF(LEN(Lane3_BlanksRange),ROW(INDIRECT("1:"&amp;ROWS(Lane3_BlanksRange))))),ROW(D128)),1),"")</f>
        <v/>
      </c>
    </row>
    <row r="130" spans="1:12">
      <c r="A130" s="136">
        <f t="shared" si="16"/>
        <v>129</v>
      </c>
      <c r="B130" s="136" t="str">
        <f t="shared" ref="B130:B193" ca="1" si="18">TEXT(A130,"#0") &amp; ":" &amp; CELL("contents",Lane3_Club)</f>
        <v>129:Watford</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IFERROR(INDEX(Lane3_BlanksRange,SMALL((IF(LEN(Lane3_BlanksRange),ROW(INDIRECT("1:"&amp;ROWS(Lane3_BlanksRange))))),ROW(D129)),1),"")</f>
        <v/>
      </c>
    </row>
    <row r="131" spans="1:12">
      <c r="A131" s="136">
        <f t="shared" ref="A131:A194" si="25">A130+1</f>
        <v>130</v>
      </c>
      <c r="B131" s="136" t="str">
        <f t="shared" ca="1" si="18"/>
        <v>130:Watford</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IFERROR(INDEX(Lane3_BlanksRange,SMALL((IF(LEN(Lane3_BlanksRange),ROW(INDIRECT("1:"&amp;ROWS(Lane3_BlanksRange))))),ROW(D130)),1),"")</f>
        <v/>
      </c>
    </row>
    <row r="132" spans="1:12">
      <c r="A132" s="136">
        <f t="shared" si="25"/>
        <v>131</v>
      </c>
      <c r="B132" s="136" t="str">
        <f t="shared" ca="1" si="18"/>
        <v>131:Watford</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IFERROR(INDEX(Lane3_BlanksRange,SMALL((IF(LEN(Lane3_BlanksRange),ROW(INDIRECT("1:"&amp;ROWS(Lane3_BlanksRange))))),ROW(D131)),1),"")</f>
        <v/>
      </c>
    </row>
    <row r="133" spans="1:12">
      <c r="A133" s="136">
        <f t="shared" si="25"/>
        <v>132</v>
      </c>
      <c r="B133" s="136" t="str">
        <f t="shared" ca="1" si="18"/>
        <v>132:Watford</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IFERROR(INDEX(Lane3_BlanksRange,SMALL((IF(LEN(Lane3_BlanksRange),ROW(INDIRECT("1:"&amp;ROWS(Lane3_BlanksRange))))),ROW(D132)),1),"")</f>
        <v/>
      </c>
    </row>
    <row r="134" spans="1:12">
      <c r="A134" s="136">
        <f t="shared" si="25"/>
        <v>133</v>
      </c>
      <c r="B134" s="136" t="str">
        <f t="shared" ca="1" si="18"/>
        <v>133:Watford</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IFERROR(INDEX(Lane3_BlanksRange,SMALL((IF(LEN(Lane3_BlanksRange),ROW(INDIRECT("1:"&amp;ROWS(Lane3_BlanksRange))))),ROW(D133)),1),"")</f>
        <v/>
      </c>
    </row>
    <row r="135" spans="1:12">
      <c r="A135" s="136">
        <f t="shared" si="25"/>
        <v>134</v>
      </c>
      <c r="B135" s="136" t="str">
        <f t="shared" ca="1" si="18"/>
        <v>134:Watford</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IFERROR(INDEX(Lane3_BlanksRange,SMALL((IF(LEN(Lane3_BlanksRange),ROW(INDIRECT("1:"&amp;ROWS(Lane3_BlanksRange))))),ROW(D134)),1),"")</f>
        <v/>
      </c>
    </row>
    <row r="136" spans="1:12">
      <c r="A136" s="136">
        <f t="shared" si="25"/>
        <v>135</v>
      </c>
      <c r="B136" s="136" t="str">
        <f t="shared" ca="1" si="18"/>
        <v>135:Watford</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IFERROR(INDEX(Lane3_BlanksRange,SMALL((IF(LEN(Lane3_BlanksRange),ROW(INDIRECT("1:"&amp;ROWS(Lane3_BlanksRange))))),ROW(D135)),1),"")</f>
        <v/>
      </c>
    </row>
    <row r="137" spans="1:12">
      <c r="A137" s="136">
        <f t="shared" si="25"/>
        <v>136</v>
      </c>
      <c r="B137" s="136" t="str">
        <f t="shared" ca="1" si="18"/>
        <v>136:Watford</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IFERROR(INDEX(Lane3_BlanksRange,SMALL((IF(LEN(Lane3_BlanksRange),ROW(INDIRECT("1:"&amp;ROWS(Lane3_BlanksRange))))),ROW(D136)),1),"")</f>
        <v/>
      </c>
    </row>
    <row r="138" spans="1:12">
      <c r="A138" s="136">
        <f t="shared" si="25"/>
        <v>137</v>
      </c>
      <c r="B138" s="136" t="str">
        <f t="shared" ca="1" si="18"/>
        <v>137:Watford</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IFERROR(INDEX(Lane3_BlanksRange,SMALL((IF(LEN(Lane3_BlanksRange),ROW(INDIRECT("1:"&amp;ROWS(Lane3_BlanksRange))))),ROW(D137)),1),"")</f>
        <v/>
      </c>
    </row>
    <row r="139" spans="1:12">
      <c r="A139" s="136">
        <f t="shared" si="25"/>
        <v>138</v>
      </c>
      <c r="B139" s="136" t="str">
        <f t="shared" ca="1" si="18"/>
        <v>138:Watford</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IFERROR(INDEX(Lane3_BlanksRange,SMALL((IF(LEN(Lane3_BlanksRange),ROW(INDIRECT("1:"&amp;ROWS(Lane3_BlanksRange))))),ROW(D138)),1),"")</f>
        <v/>
      </c>
    </row>
    <row r="140" spans="1:12">
      <c r="A140" s="136">
        <f t="shared" si="25"/>
        <v>139</v>
      </c>
      <c r="B140" s="136" t="str">
        <f t="shared" ca="1" si="18"/>
        <v>139:Watford</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IFERROR(INDEX(Lane3_BlanksRange,SMALL((IF(LEN(Lane3_BlanksRange),ROW(INDIRECT("1:"&amp;ROWS(Lane3_BlanksRange))))),ROW(D139)),1),"")</f>
        <v/>
      </c>
    </row>
    <row r="141" spans="1:12">
      <c r="A141" s="136">
        <f t="shared" si="25"/>
        <v>140</v>
      </c>
      <c r="B141" s="136" t="str">
        <f t="shared" ca="1" si="18"/>
        <v>140:Watford</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IFERROR(INDEX(Lane3_BlanksRange,SMALL((IF(LEN(Lane3_BlanksRange),ROW(INDIRECT("1:"&amp;ROWS(Lane3_BlanksRange))))),ROW(D140)),1),"")</f>
        <v/>
      </c>
    </row>
    <row r="142" spans="1:12">
      <c r="A142" s="136">
        <f t="shared" si="25"/>
        <v>141</v>
      </c>
      <c r="B142" s="136" t="str">
        <f t="shared" ca="1" si="18"/>
        <v>141:Watford</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IFERROR(INDEX(Lane3_BlanksRange,SMALL((IF(LEN(Lane3_BlanksRange),ROW(INDIRECT("1:"&amp;ROWS(Lane3_BlanksRange))))),ROW(D141)),1),"")</f>
        <v/>
      </c>
    </row>
    <row r="143" spans="1:12">
      <c r="A143" s="136">
        <f t="shared" si="25"/>
        <v>142</v>
      </c>
      <c r="B143" s="136" t="str">
        <f t="shared" ca="1" si="18"/>
        <v>142:Watford</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IFERROR(INDEX(Lane3_BlanksRange,SMALL((IF(LEN(Lane3_BlanksRange),ROW(INDIRECT("1:"&amp;ROWS(Lane3_BlanksRange))))),ROW(D142)),1),"")</f>
        <v/>
      </c>
    </row>
    <row r="144" spans="1:12">
      <c r="A144" s="136">
        <f t="shared" si="25"/>
        <v>143</v>
      </c>
      <c r="B144" s="136" t="str">
        <f t="shared" ca="1" si="18"/>
        <v>143:Watford</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IFERROR(INDEX(Lane3_BlanksRange,SMALL((IF(LEN(Lane3_BlanksRange),ROW(INDIRECT("1:"&amp;ROWS(Lane3_BlanksRange))))),ROW(D143)),1),"")</f>
        <v/>
      </c>
    </row>
    <row r="145" spans="1:12">
      <c r="A145" s="136">
        <f t="shared" si="25"/>
        <v>144</v>
      </c>
      <c r="B145" s="136" t="str">
        <f t="shared" ca="1" si="18"/>
        <v>144:Watford</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IFERROR(INDEX(Lane3_BlanksRange,SMALL((IF(LEN(Lane3_BlanksRange),ROW(INDIRECT("1:"&amp;ROWS(Lane3_BlanksRange))))),ROW(D144)),1),"")</f>
        <v/>
      </c>
    </row>
    <row r="146" spans="1:12">
      <c r="A146" s="136">
        <f t="shared" si="25"/>
        <v>145</v>
      </c>
      <c r="B146" s="136" t="str">
        <f t="shared" ca="1" si="18"/>
        <v>145:Watford</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IFERROR(INDEX(Lane3_BlanksRange,SMALL((IF(LEN(Lane3_BlanksRange),ROW(INDIRECT("1:"&amp;ROWS(Lane3_BlanksRange))))),ROW(D145)),1),"")</f>
        <v/>
      </c>
    </row>
    <row r="147" spans="1:12">
      <c r="A147" s="136">
        <f t="shared" si="25"/>
        <v>146</v>
      </c>
      <c r="B147" s="136" t="str">
        <f t="shared" ca="1" si="18"/>
        <v>146:Watford</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IFERROR(INDEX(Lane3_BlanksRange,SMALL((IF(LEN(Lane3_BlanksRange),ROW(INDIRECT("1:"&amp;ROWS(Lane3_BlanksRange))))),ROW(D146)),1),"")</f>
        <v/>
      </c>
    </row>
    <row r="148" spans="1:12">
      <c r="A148" s="136">
        <f t="shared" si="25"/>
        <v>147</v>
      </c>
      <c r="B148" s="136" t="str">
        <f t="shared" ca="1" si="18"/>
        <v>147:Watford</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IFERROR(INDEX(Lane3_BlanksRange,SMALL((IF(LEN(Lane3_BlanksRange),ROW(INDIRECT("1:"&amp;ROWS(Lane3_BlanksRange))))),ROW(D147)),1),"")</f>
        <v/>
      </c>
    </row>
    <row r="149" spans="1:12">
      <c r="A149" s="136">
        <f t="shared" si="25"/>
        <v>148</v>
      </c>
      <c r="B149" s="136" t="str">
        <f t="shared" ca="1" si="18"/>
        <v>148:Watford</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IFERROR(INDEX(Lane3_BlanksRange,SMALL((IF(LEN(Lane3_BlanksRange),ROW(INDIRECT("1:"&amp;ROWS(Lane3_BlanksRange))))),ROW(D148)),1),"")</f>
        <v/>
      </c>
    </row>
    <row r="150" spans="1:12">
      <c r="A150" s="136">
        <f t="shared" si="25"/>
        <v>149</v>
      </c>
      <c r="B150" s="136" t="str">
        <f t="shared" ca="1" si="18"/>
        <v>149:Watford</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IFERROR(INDEX(Lane3_BlanksRange,SMALL((IF(LEN(Lane3_BlanksRange),ROW(INDIRECT("1:"&amp;ROWS(Lane3_BlanksRange))))),ROW(D149)),1),"")</f>
        <v/>
      </c>
    </row>
    <row r="151" spans="1:12">
      <c r="A151" s="136">
        <f t="shared" si="25"/>
        <v>150</v>
      </c>
      <c r="B151" s="136" t="str">
        <f t="shared" ca="1" si="18"/>
        <v>150:Watford</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IFERROR(INDEX(Lane3_BlanksRange,SMALL((IF(LEN(Lane3_BlanksRange),ROW(INDIRECT("1:"&amp;ROWS(Lane3_BlanksRange))))),ROW(D150)),1),"")</f>
        <v/>
      </c>
    </row>
    <row r="152" spans="1:12">
      <c r="A152" s="136">
        <f t="shared" si="25"/>
        <v>151</v>
      </c>
      <c r="B152" s="136" t="str">
        <f t="shared" ca="1" si="18"/>
        <v>151:Watford</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IFERROR(INDEX(Lane3_BlanksRange,SMALL((IF(LEN(Lane3_BlanksRange),ROW(INDIRECT("1:"&amp;ROWS(Lane3_BlanksRange))))),ROW(D151)),1),"")</f>
        <v/>
      </c>
    </row>
    <row r="153" spans="1:12">
      <c r="A153" s="136">
        <f t="shared" si="25"/>
        <v>152</v>
      </c>
      <c r="B153" s="136" t="str">
        <f t="shared" ca="1" si="18"/>
        <v>152:Watford</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IFERROR(INDEX(Lane3_BlanksRange,SMALL((IF(LEN(Lane3_BlanksRange),ROW(INDIRECT("1:"&amp;ROWS(Lane3_BlanksRange))))),ROW(D152)),1),"")</f>
        <v/>
      </c>
    </row>
    <row r="154" spans="1:12">
      <c r="A154" s="136">
        <f t="shared" si="25"/>
        <v>153</v>
      </c>
      <c r="B154" s="136" t="str">
        <f t="shared" ca="1" si="18"/>
        <v>153:Watford</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IFERROR(INDEX(Lane3_BlanksRange,SMALL((IF(LEN(Lane3_BlanksRange),ROW(INDIRECT("1:"&amp;ROWS(Lane3_BlanksRange))))),ROW(D153)),1),"")</f>
        <v/>
      </c>
    </row>
    <row r="155" spans="1:12">
      <c r="A155" s="136">
        <f t="shared" si="25"/>
        <v>154</v>
      </c>
      <c r="B155" s="136" t="str">
        <f t="shared" ca="1" si="18"/>
        <v>154:Watford</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IFERROR(INDEX(Lane3_BlanksRange,SMALL((IF(LEN(Lane3_BlanksRange),ROW(INDIRECT("1:"&amp;ROWS(Lane3_BlanksRange))))),ROW(D154)),1),"")</f>
        <v/>
      </c>
    </row>
    <row r="156" spans="1:12">
      <c r="A156" s="136">
        <f t="shared" si="25"/>
        <v>155</v>
      </c>
      <c r="B156" s="136" t="str">
        <f t="shared" ca="1" si="18"/>
        <v>155:Watford</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IFERROR(INDEX(Lane3_BlanksRange,SMALL((IF(LEN(Lane3_BlanksRange),ROW(INDIRECT("1:"&amp;ROWS(Lane3_BlanksRange))))),ROW(D155)),1),"")</f>
        <v/>
      </c>
    </row>
    <row r="157" spans="1:12">
      <c r="A157" s="136">
        <f t="shared" si="25"/>
        <v>156</v>
      </c>
      <c r="B157" s="136" t="str">
        <f t="shared" ca="1" si="18"/>
        <v>156:Watford</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IFERROR(INDEX(Lane3_BlanksRange,SMALL((IF(LEN(Lane3_BlanksRange),ROW(INDIRECT("1:"&amp;ROWS(Lane3_BlanksRange))))),ROW(D156)),1),"")</f>
        <v/>
      </c>
    </row>
    <row r="158" spans="1:12">
      <c r="A158" s="136">
        <f t="shared" si="25"/>
        <v>157</v>
      </c>
      <c r="B158" s="136" t="str">
        <f t="shared" ca="1" si="18"/>
        <v>157:Watford</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IFERROR(INDEX(Lane3_BlanksRange,SMALL((IF(LEN(Lane3_BlanksRange),ROW(INDIRECT("1:"&amp;ROWS(Lane3_BlanksRange))))),ROW(D157)),1),"")</f>
        <v/>
      </c>
    </row>
    <row r="159" spans="1:12">
      <c r="A159" s="136">
        <f t="shared" si="25"/>
        <v>158</v>
      </c>
      <c r="B159" s="136" t="str">
        <f t="shared" ca="1" si="18"/>
        <v>158:Watford</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IFERROR(INDEX(Lane3_BlanksRange,SMALL((IF(LEN(Lane3_BlanksRange),ROW(INDIRECT("1:"&amp;ROWS(Lane3_BlanksRange))))),ROW(D158)),1),"")</f>
        <v/>
      </c>
    </row>
    <row r="160" spans="1:12">
      <c r="A160" s="136">
        <f t="shared" si="25"/>
        <v>159</v>
      </c>
      <c r="B160" s="136" t="str">
        <f t="shared" ca="1" si="18"/>
        <v>159:Watford</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IFERROR(INDEX(Lane3_BlanksRange,SMALL((IF(LEN(Lane3_BlanksRange),ROW(INDIRECT("1:"&amp;ROWS(Lane3_BlanksRange))))),ROW(D159)),1),"")</f>
        <v/>
      </c>
    </row>
    <row r="161" spans="1:12">
      <c r="A161" s="136">
        <f t="shared" si="25"/>
        <v>160</v>
      </c>
      <c r="B161" s="136" t="str">
        <f t="shared" ca="1" si="18"/>
        <v>160:Watford</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IFERROR(INDEX(Lane3_BlanksRange,SMALL((IF(LEN(Lane3_BlanksRange),ROW(INDIRECT("1:"&amp;ROWS(Lane3_BlanksRange))))),ROW(D160)),1),"")</f>
        <v/>
      </c>
    </row>
    <row r="162" spans="1:12">
      <c r="A162" s="136">
        <f t="shared" si="25"/>
        <v>161</v>
      </c>
      <c r="B162" s="136" t="str">
        <f t="shared" ca="1" si="18"/>
        <v>161:Watford</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IFERROR(INDEX(Lane3_BlanksRange,SMALL((IF(LEN(Lane3_BlanksRange),ROW(INDIRECT("1:"&amp;ROWS(Lane3_BlanksRange))))),ROW(D161)),1),"")</f>
        <v/>
      </c>
    </row>
    <row r="163" spans="1:12">
      <c r="A163" s="136">
        <f t="shared" si="25"/>
        <v>162</v>
      </c>
      <c r="B163" s="136" t="str">
        <f t="shared" ca="1" si="18"/>
        <v>162:Watford</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IFERROR(INDEX(Lane3_BlanksRange,SMALL((IF(LEN(Lane3_BlanksRange),ROW(INDIRECT("1:"&amp;ROWS(Lane3_BlanksRange))))),ROW(D162)),1),"")</f>
        <v/>
      </c>
    </row>
    <row r="164" spans="1:12">
      <c r="A164" s="136">
        <f t="shared" si="25"/>
        <v>163</v>
      </c>
      <c r="B164" s="136" t="str">
        <f t="shared" ca="1" si="18"/>
        <v>163:Watford</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IFERROR(INDEX(Lane3_BlanksRange,SMALL((IF(LEN(Lane3_BlanksRange),ROW(INDIRECT("1:"&amp;ROWS(Lane3_BlanksRange))))),ROW(D163)),1),"")</f>
        <v/>
      </c>
    </row>
    <row r="165" spans="1:12">
      <c r="A165" s="136">
        <f t="shared" si="25"/>
        <v>164</v>
      </c>
      <c r="B165" s="136" t="str">
        <f t="shared" ca="1" si="18"/>
        <v>164:Watford</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IFERROR(INDEX(Lane3_BlanksRange,SMALL((IF(LEN(Lane3_BlanksRange),ROW(INDIRECT("1:"&amp;ROWS(Lane3_BlanksRange))))),ROW(D164)),1),"")</f>
        <v/>
      </c>
    </row>
    <row r="166" spans="1:12">
      <c r="A166" s="136">
        <f t="shared" si="25"/>
        <v>165</v>
      </c>
      <c r="B166" s="136" t="str">
        <f t="shared" ca="1" si="18"/>
        <v>165:Watford</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IFERROR(INDEX(Lane3_BlanksRange,SMALL((IF(LEN(Lane3_BlanksRange),ROW(INDIRECT("1:"&amp;ROWS(Lane3_BlanksRange))))),ROW(D165)),1),"")</f>
        <v/>
      </c>
    </row>
    <row r="167" spans="1:12">
      <c r="A167" s="136">
        <f t="shared" si="25"/>
        <v>166</v>
      </c>
      <c r="B167" s="136" t="str">
        <f t="shared" ca="1" si="18"/>
        <v>166:Watford</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IFERROR(INDEX(Lane3_BlanksRange,SMALL((IF(LEN(Lane3_BlanksRange),ROW(INDIRECT("1:"&amp;ROWS(Lane3_BlanksRange))))),ROW(D166)),1),"")</f>
        <v/>
      </c>
    </row>
    <row r="168" spans="1:12">
      <c r="A168" s="136">
        <f t="shared" si="25"/>
        <v>167</v>
      </c>
      <c r="B168" s="136" t="str">
        <f t="shared" ca="1" si="18"/>
        <v>167:Watford</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IFERROR(INDEX(Lane3_BlanksRange,SMALL((IF(LEN(Lane3_BlanksRange),ROW(INDIRECT("1:"&amp;ROWS(Lane3_BlanksRange))))),ROW(D167)),1),"")</f>
        <v/>
      </c>
    </row>
    <row r="169" spans="1:12">
      <c r="A169" s="136">
        <f t="shared" si="25"/>
        <v>168</v>
      </c>
      <c r="B169" s="136" t="str">
        <f t="shared" ca="1" si="18"/>
        <v>168:Watford</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IFERROR(INDEX(Lane3_BlanksRange,SMALL((IF(LEN(Lane3_BlanksRange),ROW(INDIRECT("1:"&amp;ROWS(Lane3_BlanksRange))))),ROW(D168)),1),"")</f>
        <v/>
      </c>
    </row>
    <row r="170" spans="1:12">
      <c r="A170" s="136">
        <f t="shared" si="25"/>
        <v>169</v>
      </c>
      <c r="B170" s="136" t="str">
        <f t="shared" ca="1" si="18"/>
        <v>169:Watford</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IFERROR(INDEX(Lane3_BlanksRange,SMALL((IF(LEN(Lane3_BlanksRange),ROW(INDIRECT("1:"&amp;ROWS(Lane3_BlanksRange))))),ROW(D169)),1),"")</f>
        <v/>
      </c>
    </row>
    <row r="171" spans="1:12">
      <c r="A171" s="136">
        <f t="shared" si="25"/>
        <v>170</v>
      </c>
      <c r="B171" s="136" t="str">
        <f t="shared" ca="1" si="18"/>
        <v>170:Watford</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IFERROR(INDEX(Lane3_BlanksRange,SMALL((IF(LEN(Lane3_BlanksRange),ROW(INDIRECT("1:"&amp;ROWS(Lane3_BlanksRange))))),ROW(D170)),1),"")</f>
        <v/>
      </c>
    </row>
    <row r="172" spans="1:12">
      <c r="A172" s="136">
        <f t="shared" si="25"/>
        <v>171</v>
      </c>
      <c r="B172" s="136" t="str">
        <f t="shared" ca="1" si="18"/>
        <v>171:Watford</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IFERROR(INDEX(Lane3_BlanksRange,SMALL((IF(LEN(Lane3_BlanksRange),ROW(INDIRECT("1:"&amp;ROWS(Lane3_BlanksRange))))),ROW(D171)),1),"")</f>
        <v/>
      </c>
    </row>
    <row r="173" spans="1:12">
      <c r="A173" s="136">
        <f t="shared" si="25"/>
        <v>172</v>
      </c>
      <c r="B173" s="136" t="str">
        <f t="shared" ca="1" si="18"/>
        <v>172:Watford</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IFERROR(INDEX(Lane3_BlanksRange,SMALL((IF(LEN(Lane3_BlanksRange),ROW(INDIRECT("1:"&amp;ROWS(Lane3_BlanksRange))))),ROW(D172)),1),"")</f>
        <v/>
      </c>
    </row>
    <row r="174" spans="1:12">
      <c r="A174" s="136">
        <f t="shared" si="25"/>
        <v>173</v>
      </c>
      <c r="B174" s="136" t="str">
        <f t="shared" ca="1" si="18"/>
        <v>173:Watford</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IFERROR(INDEX(Lane3_BlanksRange,SMALL((IF(LEN(Lane3_BlanksRange),ROW(INDIRECT("1:"&amp;ROWS(Lane3_BlanksRange))))),ROW(D173)),1),"")</f>
        <v/>
      </c>
    </row>
    <row r="175" spans="1:12">
      <c r="A175" s="136">
        <f t="shared" si="25"/>
        <v>174</v>
      </c>
      <c r="B175" s="136" t="str">
        <f t="shared" ca="1" si="18"/>
        <v>174:Watford</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IFERROR(INDEX(Lane3_BlanksRange,SMALL((IF(LEN(Lane3_BlanksRange),ROW(INDIRECT("1:"&amp;ROWS(Lane3_BlanksRange))))),ROW(D174)),1),"")</f>
        <v/>
      </c>
    </row>
    <row r="176" spans="1:12">
      <c r="A176" s="136">
        <f t="shared" si="25"/>
        <v>175</v>
      </c>
      <c r="B176" s="136" t="str">
        <f t="shared" ca="1" si="18"/>
        <v>175:Watford</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IFERROR(INDEX(Lane3_BlanksRange,SMALL((IF(LEN(Lane3_BlanksRange),ROW(INDIRECT("1:"&amp;ROWS(Lane3_BlanksRange))))),ROW(D175)),1),"")</f>
        <v/>
      </c>
    </row>
    <row r="177" spans="1:12">
      <c r="A177" s="136">
        <f t="shared" si="25"/>
        <v>176</v>
      </c>
      <c r="B177" s="136" t="str">
        <f t="shared" ca="1" si="18"/>
        <v>176:Watford</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IFERROR(INDEX(Lane3_BlanksRange,SMALL((IF(LEN(Lane3_BlanksRange),ROW(INDIRECT("1:"&amp;ROWS(Lane3_BlanksRange))))),ROW(D176)),1),"")</f>
        <v/>
      </c>
    </row>
    <row r="178" spans="1:12">
      <c r="A178" s="136">
        <f t="shared" si="25"/>
        <v>177</v>
      </c>
      <c r="B178" s="136" t="str">
        <f t="shared" ca="1" si="18"/>
        <v>177:Watford</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IFERROR(INDEX(Lane3_BlanksRange,SMALL((IF(LEN(Lane3_BlanksRange),ROW(INDIRECT("1:"&amp;ROWS(Lane3_BlanksRange))))),ROW(D177)),1),"")</f>
        <v/>
      </c>
    </row>
    <row r="179" spans="1:12">
      <c r="A179" s="136">
        <f t="shared" si="25"/>
        <v>178</v>
      </c>
      <c r="B179" s="136" t="str">
        <f t="shared" ca="1" si="18"/>
        <v>178:Watford</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IFERROR(INDEX(Lane3_BlanksRange,SMALL((IF(LEN(Lane3_BlanksRange),ROW(INDIRECT("1:"&amp;ROWS(Lane3_BlanksRange))))),ROW(D178)),1),"")</f>
        <v/>
      </c>
    </row>
    <row r="180" spans="1:12">
      <c r="A180" s="136">
        <f t="shared" si="25"/>
        <v>179</v>
      </c>
      <c r="B180" s="136" t="str">
        <f t="shared" ca="1" si="18"/>
        <v>179:Watford</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IFERROR(INDEX(Lane3_BlanksRange,SMALL((IF(LEN(Lane3_BlanksRange),ROW(INDIRECT("1:"&amp;ROWS(Lane3_BlanksRange))))),ROW(D179)),1),"")</f>
        <v/>
      </c>
    </row>
    <row r="181" spans="1:12">
      <c r="A181" s="136">
        <f t="shared" si="25"/>
        <v>180</v>
      </c>
      <c r="B181" s="136" t="str">
        <f t="shared" ca="1" si="18"/>
        <v>180:Watford</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IFERROR(INDEX(Lane3_BlanksRange,SMALL((IF(LEN(Lane3_BlanksRange),ROW(INDIRECT("1:"&amp;ROWS(Lane3_BlanksRange))))),ROW(D180)),1),"")</f>
        <v/>
      </c>
    </row>
    <row r="182" spans="1:12">
      <c r="A182" s="136">
        <f t="shared" si="25"/>
        <v>181</v>
      </c>
      <c r="B182" s="136" t="str">
        <f t="shared" ca="1" si="18"/>
        <v>181:Watford</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IFERROR(INDEX(Lane3_BlanksRange,SMALL((IF(LEN(Lane3_BlanksRange),ROW(INDIRECT("1:"&amp;ROWS(Lane3_BlanksRange))))),ROW(D181)),1),"")</f>
        <v/>
      </c>
    </row>
    <row r="183" spans="1:12">
      <c r="A183" s="136">
        <f t="shared" si="25"/>
        <v>182</v>
      </c>
      <c r="B183" s="136" t="str">
        <f t="shared" ca="1" si="18"/>
        <v>182:Watford</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IFERROR(INDEX(Lane3_BlanksRange,SMALL((IF(LEN(Lane3_BlanksRange),ROW(INDIRECT("1:"&amp;ROWS(Lane3_BlanksRange))))),ROW(D182)),1),"")</f>
        <v/>
      </c>
    </row>
    <row r="184" spans="1:12">
      <c r="A184" s="136">
        <f t="shared" si="25"/>
        <v>183</v>
      </c>
      <c r="B184" s="136" t="str">
        <f t="shared" ca="1" si="18"/>
        <v>183:Watford</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IFERROR(INDEX(Lane3_BlanksRange,SMALL((IF(LEN(Lane3_BlanksRange),ROW(INDIRECT("1:"&amp;ROWS(Lane3_BlanksRange))))),ROW(D183)),1),"")</f>
        <v/>
      </c>
    </row>
    <row r="185" spans="1:12">
      <c r="A185" s="136">
        <f t="shared" si="25"/>
        <v>184</v>
      </c>
      <c r="B185" s="136" t="str">
        <f t="shared" ca="1" si="18"/>
        <v>184:Watford</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IFERROR(INDEX(Lane3_BlanksRange,SMALL((IF(LEN(Lane3_BlanksRange),ROW(INDIRECT("1:"&amp;ROWS(Lane3_BlanksRange))))),ROW(D184)),1),"")</f>
        <v/>
      </c>
    </row>
    <row r="186" spans="1:12">
      <c r="A186" s="136">
        <f t="shared" si="25"/>
        <v>185</v>
      </c>
      <c r="B186" s="136" t="str">
        <f t="shared" ca="1" si="18"/>
        <v>185:Watford</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IFERROR(INDEX(Lane3_BlanksRange,SMALL((IF(LEN(Lane3_BlanksRange),ROW(INDIRECT("1:"&amp;ROWS(Lane3_BlanksRange))))),ROW(D185)),1),"")</f>
        <v/>
      </c>
    </row>
    <row r="187" spans="1:12">
      <c r="A187" s="136">
        <f t="shared" si="25"/>
        <v>186</v>
      </c>
      <c r="B187" s="136" t="str">
        <f t="shared" ca="1" si="18"/>
        <v>186:Watford</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IFERROR(INDEX(Lane3_BlanksRange,SMALL((IF(LEN(Lane3_BlanksRange),ROW(INDIRECT("1:"&amp;ROWS(Lane3_BlanksRange))))),ROW(D186)),1),"")</f>
        <v/>
      </c>
    </row>
    <row r="188" spans="1:12">
      <c r="A188" s="136">
        <f t="shared" si="25"/>
        <v>187</v>
      </c>
      <c r="B188" s="136" t="str">
        <f t="shared" ca="1" si="18"/>
        <v>187:Watford</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IFERROR(INDEX(Lane3_BlanksRange,SMALL((IF(LEN(Lane3_BlanksRange),ROW(INDIRECT("1:"&amp;ROWS(Lane3_BlanksRange))))),ROW(D187)),1),"")</f>
        <v/>
      </c>
    </row>
    <row r="189" spans="1:12">
      <c r="A189" s="136">
        <f t="shared" si="25"/>
        <v>188</v>
      </c>
      <c r="B189" s="136" t="str">
        <f t="shared" ca="1" si="18"/>
        <v>188:Watford</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IFERROR(INDEX(Lane3_BlanksRange,SMALL((IF(LEN(Lane3_BlanksRange),ROW(INDIRECT("1:"&amp;ROWS(Lane3_BlanksRange))))),ROW(D188)),1),"")</f>
        <v/>
      </c>
    </row>
    <row r="190" spans="1:12">
      <c r="A190" s="136">
        <f t="shared" si="25"/>
        <v>189</v>
      </c>
      <c r="B190" s="136" t="str">
        <f t="shared" ca="1" si="18"/>
        <v>189:Watford</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IFERROR(INDEX(Lane3_BlanksRange,SMALL((IF(LEN(Lane3_BlanksRange),ROW(INDIRECT("1:"&amp;ROWS(Lane3_BlanksRange))))),ROW(D189)),1),"")</f>
        <v/>
      </c>
    </row>
    <row r="191" spans="1:12">
      <c r="A191" s="136">
        <f t="shared" si="25"/>
        <v>190</v>
      </c>
      <c r="B191" s="136" t="str">
        <f t="shared" ca="1" si="18"/>
        <v>190:Watford</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IFERROR(INDEX(Lane3_BlanksRange,SMALL((IF(LEN(Lane3_BlanksRange),ROW(INDIRECT("1:"&amp;ROWS(Lane3_BlanksRange))))),ROW(D190)),1),"")</f>
        <v/>
      </c>
    </row>
    <row r="192" spans="1:12">
      <c r="A192" s="136">
        <f t="shared" si="25"/>
        <v>191</v>
      </c>
      <c r="B192" s="136" t="str">
        <f t="shared" ca="1" si="18"/>
        <v>191:Watford</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IFERROR(INDEX(Lane3_BlanksRange,SMALL((IF(LEN(Lane3_BlanksRange),ROW(INDIRECT("1:"&amp;ROWS(Lane3_BlanksRange))))),ROW(D191)),1),"")</f>
        <v/>
      </c>
    </row>
    <row r="193" spans="1:12">
      <c r="A193" s="136">
        <f t="shared" si="25"/>
        <v>192</v>
      </c>
      <c r="B193" s="136" t="str">
        <f t="shared" ca="1" si="18"/>
        <v>192:Watford</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IFERROR(INDEX(Lane3_BlanksRange,SMALL((IF(LEN(Lane3_BlanksRange),ROW(INDIRECT("1:"&amp;ROWS(Lane3_BlanksRange))))),ROW(D192)),1),"")</f>
        <v/>
      </c>
    </row>
    <row r="194" spans="1:12">
      <c r="A194" s="136">
        <f t="shared" si="25"/>
        <v>193</v>
      </c>
      <c r="B194" s="136" t="str">
        <f t="shared" ref="B194:B257" ca="1" si="27">TEXT(A194,"#0") &amp; ":" &amp; CELL("contents",Lane3_Club)</f>
        <v>193:Watford</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IFERROR(INDEX(Lane3_BlanksRange,SMALL((IF(LEN(Lane3_BlanksRange),ROW(INDIRECT("1:"&amp;ROWS(Lane3_BlanksRange))))),ROW(D193)),1),"")</f>
        <v/>
      </c>
    </row>
    <row r="195" spans="1:12">
      <c r="A195" s="136">
        <f t="shared" ref="A195:A258" si="34">A194+1</f>
        <v>194</v>
      </c>
      <c r="B195" s="136" t="str">
        <f t="shared" ca="1" si="27"/>
        <v>194:Watford</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IFERROR(INDEX(Lane3_BlanksRange,SMALL((IF(LEN(Lane3_BlanksRange),ROW(INDIRECT("1:"&amp;ROWS(Lane3_BlanksRange))))),ROW(D194)),1),"")</f>
        <v/>
      </c>
    </row>
    <row r="196" spans="1:12">
      <c r="A196" s="136">
        <f t="shared" si="34"/>
        <v>195</v>
      </c>
      <c r="B196" s="136" t="str">
        <f t="shared" ca="1" si="27"/>
        <v>195:Watford</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IFERROR(INDEX(Lane3_BlanksRange,SMALL((IF(LEN(Lane3_BlanksRange),ROW(INDIRECT("1:"&amp;ROWS(Lane3_BlanksRange))))),ROW(D195)),1),"")</f>
        <v/>
      </c>
    </row>
    <row r="197" spans="1:12">
      <c r="A197" s="136">
        <f t="shared" si="34"/>
        <v>196</v>
      </c>
      <c r="B197" s="136" t="str">
        <f t="shared" ca="1" si="27"/>
        <v>196:Watford</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IFERROR(INDEX(Lane3_BlanksRange,SMALL((IF(LEN(Lane3_BlanksRange),ROW(INDIRECT("1:"&amp;ROWS(Lane3_BlanksRange))))),ROW(D196)),1),"")</f>
        <v/>
      </c>
    </row>
    <row r="198" spans="1:12">
      <c r="A198" s="136">
        <f t="shared" si="34"/>
        <v>197</v>
      </c>
      <c r="B198" s="136" t="str">
        <f t="shared" ca="1" si="27"/>
        <v>197:Watford</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IFERROR(INDEX(Lane3_BlanksRange,SMALL((IF(LEN(Lane3_BlanksRange),ROW(INDIRECT("1:"&amp;ROWS(Lane3_BlanksRange))))),ROW(D197)),1),"")</f>
        <v/>
      </c>
    </row>
    <row r="199" spans="1:12">
      <c r="A199" s="136">
        <f t="shared" si="34"/>
        <v>198</v>
      </c>
      <c r="B199" s="136" t="str">
        <f t="shared" ca="1" si="27"/>
        <v>198:Watford</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IFERROR(INDEX(Lane3_BlanksRange,SMALL((IF(LEN(Lane3_BlanksRange),ROW(INDIRECT("1:"&amp;ROWS(Lane3_BlanksRange))))),ROW(D198)),1),"")</f>
        <v/>
      </c>
    </row>
    <row r="200" spans="1:12">
      <c r="A200" s="136">
        <f t="shared" si="34"/>
        <v>199</v>
      </c>
      <c r="B200" s="136" t="str">
        <f t="shared" ca="1" si="27"/>
        <v>199:Watford</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IFERROR(INDEX(Lane3_BlanksRange,SMALL((IF(LEN(Lane3_BlanksRange),ROW(INDIRECT("1:"&amp;ROWS(Lane3_BlanksRange))))),ROW(D199)),1),"")</f>
        <v/>
      </c>
    </row>
    <row r="201" spans="1:12">
      <c r="A201" s="136">
        <f t="shared" si="34"/>
        <v>200</v>
      </c>
      <c r="B201" s="136" t="str">
        <f t="shared" ca="1" si="27"/>
        <v>200:Watford</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IFERROR(INDEX(Lane3_BlanksRange,SMALL((IF(LEN(Lane3_BlanksRange),ROW(INDIRECT("1:"&amp;ROWS(Lane3_BlanksRange))))),ROW(D200)),1),"")</f>
        <v/>
      </c>
    </row>
    <row r="202" spans="1:12">
      <c r="A202" s="136">
        <f t="shared" si="34"/>
        <v>201</v>
      </c>
      <c r="B202" s="136" t="str">
        <f t="shared" ca="1" si="27"/>
        <v>201:Watford</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IFERROR(INDEX(Lane3_BlanksRange,SMALL((IF(LEN(Lane3_BlanksRange),ROW(INDIRECT("1:"&amp;ROWS(Lane3_BlanksRange))))),ROW(D201)),1),"")</f>
        <v/>
      </c>
    </row>
    <row r="203" spans="1:12">
      <c r="A203" s="136">
        <f t="shared" si="34"/>
        <v>202</v>
      </c>
      <c r="B203" s="136" t="str">
        <f t="shared" ca="1" si="27"/>
        <v>202:Watford</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IFERROR(INDEX(Lane3_BlanksRange,SMALL((IF(LEN(Lane3_BlanksRange),ROW(INDIRECT("1:"&amp;ROWS(Lane3_BlanksRange))))),ROW(D202)),1),"")</f>
        <v/>
      </c>
    </row>
    <row r="204" spans="1:12">
      <c r="A204" s="136">
        <f t="shared" si="34"/>
        <v>203</v>
      </c>
      <c r="B204" s="136" t="str">
        <f t="shared" ca="1" si="27"/>
        <v>203:Watford</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IFERROR(INDEX(Lane3_BlanksRange,SMALL((IF(LEN(Lane3_BlanksRange),ROW(INDIRECT("1:"&amp;ROWS(Lane3_BlanksRange))))),ROW(D203)),1),"")</f>
        <v/>
      </c>
    </row>
    <row r="205" spans="1:12">
      <c r="A205" s="136">
        <f t="shared" si="34"/>
        <v>204</v>
      </c>
      <c r="B205" s="136" t="str">
        <f t="shared" ca="1" si="27"/>
        <v>204:Watford</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IFERROR(INDEX(Lane3_BlanksRange,SMALL((IF(LEN(Lane3_BlanksRange),ROW(INDIRECT("1:"&amp;ROWS(Lane3_BlanksRange))))),ROW(D204)),1),"")</f>
        <v/>
      </c>
    </row>
    <row r="206" spans="1:12">
      <c r="A206" s="136">
        <f t="shared" si="34"/>
        <v>205</v>
      </c>
      <c r="B206" s="136" t="str">
        <f t="shared" ca="1" si="27"/>
        <v>205:Watford</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IFERROR(INDEX(Lane3_BlanksRange,SMALL((IF(LEN(Lane3_BlanksRange),ROW(INDIRECT("1:"&amp;ROWS(Lane3_BlanksRange))))),ROW(D205)),1),"")</f>
        <v/>
      </c>
    </row>
    <row r="207" spans="1:12">
      <c r="A207" s="136">
        <f t="shared" si="34"/>
        <v>206</v>
      </c>
      <c r="B207" s="136" t="str">
        <f t="shared" ca="1" si="27"/>
        <v>206:Watford</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IFERROR(INDEX(Lane3_BlanksRange,SMALL((IF(LEN(Lane3_BlanksRange),ROW(INDIRECT("1:"&amp;ROWS(Lane3_BlanksRange))))),ROW(D206)),1),"")</f>
        <v/>
      </c>
    </row>
    <row r="208" spans="1:12">
      <c r="A208" s="136">
        <f t="shared" si="34"/>
        <v>207</v>
      </c>
      <c r="B208" s="136" t="str">
        <f t="shared" ca="1" si="27"/>
        <v>207:Watford</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IFERROR(INDEX(Lane3_BlanksRange,SMALL((IF(LEN(Lane3_BlanksRange),ROW(INDIRECT("1:"&amp;ROWS(Lane3_BlanksRange))))),ROW(D207)),1),"")</f>
        <v/>
      </c>
    </row>
    <row r="209" spans="1:12">
      <c r="A209" s="136">
        <f t="shared" si="34"/>
        <v>208</v>
      </c>
      <c r="B209" s="136" t="str">
        <f t="shared" ca="1" si="27"/>
        <v>208:Watford</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IFERROR(INDEX(Lane3_BlanksRange,SMALL((IF(LEN(Lane3_BlanksRange),ROW(INDIRECT("1:"&amp;ROWS(Lane3_BlanksRange))))),ROW(D208)),1),"")</f>
        <v/>
      </c>
    </row>
    <row r="210" spans="1:12">
      <c r="A210" s="136">
        <f t="shared" si="34"/>
        <v>209</v>
      </c>
      <c r="B210" s="136" t="str">
        <f t="shared" ca="1" si="27"/>
        <v>209:Watford</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IFERROR(INDEX(Lane3_BlanksRange,SMALL((IF(LEN(Lane3_BlanksRange),ROW(INDIRECT("1:"&amp;ROWS(Lane3_BlanksRange))))),ROW(D209)),1),"")</f>
        <v/>
      </c>
    </row>
    <row r="211" spans="1:12">
      <c r="A211" s="136">
        <f t="shared" si="34"/>
        <v>210</v>
      </c>
      <c r="B211" s="136" t="str">
        <f t="shared" ca="1" si="27"/>
        <v>210:Watford</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IFERROR(INDEX(Lane3_BlanksRange,SMALL((IF(LEN(Lane3_BlanksRange),ROW(INDIRECT("1:"&amp;ROWS(Lane3_BlanksRange))))),ROW(D210)),1),"")</f>
        <v/>
      </c>
    </row>
    <row r="212" spans="1:12">
      <c r="A212" s="136">
        <f t="shared" si="34"/>
        <v>211</v>
      </c>
      <c r="B212" s="136" t="str">
        <f t="shared" ca="1" si="27"/>
        <v>211:Watford</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IFERROR(INDEX(Lane3_BlanksRange,SMALL((IF(LEN(Lane3_BlanksRange),ROW(INDIRECT("1:"&amp;ROWS(Lane3_BlanksRange))))),ROW(D211)),1),"")</f>
        <v/>
      </c>
    </row>
    <row r="213" spans="1:12">
      <c r="A213" s="136">
        <f t="shared" si="34"/>
        <v>212</v>
      </c>
      <c r="B213" s="136" t="str">
        <f t="shared" ca="1" si="27"/>
        <v>212:Watford</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IFERROR(INDEX(Lane3_BlanksRange,SMALL((IF(LEN(Lane3_BlanksRange),ROW(INDIRECT("1:"&amp;ROWS(Lane3_BlanksRange))))),ROW(D212)),1),"")</f>
        <v/>
      </c>
    </row>
    <row r="214" spans="1:12">
      <c r="A214" s="136">
        <f t="shared" si="34"/>
        <v>213</v>
      </c>
      <c r="B214" s="136" t="str">
        <f t="shared" ca="1" si="27"/>
        <v>213:Watford</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IFERROR(INDEX(Lane3_BlanksRange,SMALL((IF(LEN(Lane3_BlanksRange),ROW(INDIRECT("1:"&amp;ROWS(Lane3_BlanksRange))))),ROW(D213)),1),"")</f>
        <v/>
      </c>
    </row>
    <row r="215" spans="1:12">
      <c r="A215" s="136">
        <f t="shared" si="34"/>
        <v>214</v>
      </c>
      <c r="B215" s="136" t="str">
        <f t="shared" ca="1" si="27"/>
        <v>214:Watford</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IFERROR(INDEX(Lane3_BlanksRange,SMALL((IF(LEN(Lane3_BlanksRange),ROW(INDIRECT("1:"&amp;ROWS(Lane3_BlanksRange))))),ROW(D214)),1),"")</f>
        <v/>
      </c>
    </row>
    <row r="216" spans="1:12">
      <c r="A216" s="136">
        <f t="shared" si="34"/>
        <v>215</v>
      </c>
      <c r="B216" s="136" t="str">
        <f t="shared" ca="1" si="27"/>
        <v>215:Watford</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IFERROR(INDEX(Lane3_BlanksRange,SMALL((IF(LEN(Lane3_BlanksRange),ROW(INDIRECT("1:"&amp;ROWS(Lane3_BlanksRange))))),ROW(D215)),1),"")</f>
        <v/>
      </c>
    </row>
    <row r="217" spans="1:12">
      <c r="A217" s="136">
        <f t="shared" si="34"/>
        <v>216</v>
      </c>
      <c r="B217" s="136" t="str">
        <f t="shared" ca="1" si="27"/>
        <v>216:Watford</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IFERROR(INDEX(Lane3_BlanksRange,SMALL((IF(LEN(Lane3_BlanksRange),ROW(INDIRECT("1:"&amp;ROWS(Lane3_BlanksRange))))),ROW(D216)),1),"")</f>
        <v/>
      </c>
    </row>
    <row r="218" spans="1:12">
      <c r="A218" s="136">
        <f t="shared" si="34"/>
        <v>217</v>
      </c>
      <c r="B218" s="136" t="str">
        <f t="shared" ca="1" si="27"/>
        <v>217:Watford</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IFERROR(INDEX(Lane3_BlanksRange,SMALL((IF(LEN(Lane3_BlanksRange),ROW(INDIRECT("1:"&amp;ROWS(Lane3_BlanksRange))))),ROW(D217)),1),"")</f>
        <v/>
      </c>
    </row>
    <row r="219" spans="1:12">
      <c r="A219" s="136">
        <f t="shared" si="34"/>
        <v>218</v>
      </c>
      <c r="B219" s="136" t="str">
        <f t="shared" ca="1" si="27"/>
        <v>218:Watford</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IFERROR(INDEX(Lane3_BlanksRange,SMALL((IF(LEN(Lane3_BlanksRange),ROW(INDIRECT("1:"&amp;ROWS(Lane3_BlanksRange))))),ROW(D218)),1),"")</f>
        <v/>
      </c>
    </row>
    <row r="220" spans="1:12">
      <c r="A220" s="136">
        <f t="shared" si="34"/>
        <v>219</v>
      </c>
      <c r="B220" s="136" t="str">
        <f t="shared" ca="1" si="27"/>
        <v>219:Watford</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IFERROR(INDEX(Lane3_BlanksRange,SMALL((IF(LEN(Lane3_BlanksRange),ROW(INDIRECT("1:"&amp;ROWS(Lane3_BlanksRange))))),ROW(D219)),1),"")</f>
        <v/>
      </c>
    </row>
    <row r="221" spans="1:12">
      <c r="A221" s="136">
        <f t="shared" si="34"/>
        <v>220</v>
      </c>
      <c r="B221" s="136" t="str">
        <f t="shared" ca="1" si="27"/>
        <v>220:Watford</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IFERROR(INDEX(Lane3_BlanksRange,SMALL((IF(LEN(Lane3_BlanksRange),ROW(INDIRECT("1:"&amp;ROWS(Lane3_BlanksRange))))),ROW(D220)),1),"")</f>
        <v/>
      </c>
    </row>
    <row r="222" spans="1:12">
      <c r="A222" s="136">
        <f t="shared" si="34"/>
        <v>221</v>
      </c>
      <c r="B222" s="136" t="str">
        <f t="shared" ca="1" si="27"/>
        <v>221:Watford</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IFERROR(INDEX(Lane3_BlanksRange,SMALL((IF(LEN(Lane3_BlanksRange),ROW(INDIRECT("1:"&amp;ROWS(Lane3_BlanksRange))))),ROW(D221)),1),"")</f>
        <v/>
      </c>
    </row>
    <row r="223" spans="1:12">
      <c r="A223" s="136">
        <f t="shared" si="34"/>
        <v>222</v>
      </c>
      <c r="B223" s="136" t="str">
        <f t="shared" ca="1" si="27"/>
        <v>222:Watford</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IFERROR(INDEX(Lane3_BlanksRange,SMALL((IF(LEN(Lane3_BlanksRange),ROW(INDIRECT("1:"&amp;ROWS(Lane3_BlanksRange))))),ROW(D222)),1),"")</f>
        <v/>
      </c>
    </row>
    <row r="224" spans="1:12">
      <c r="A224" s="136">
        <f t="shared" si="34"/>
        <v>223</v>
      </c>
      <c r="B224" s="136" t="str">
        <f t="shared" ca="1" si="27"/>
        <v>223:Watford</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IFERROR(INDEX(Lane3_BlanksRange,SMALL((IF(LEN(Lane3_BlanksRange),ROW(INDIRECT("1:"&amp;ROWS(Lane3_BlanksRange))))),ROW(D223)),1),"")</f>
        <v/>
      </c>
    </row>
    <row r="225" spans="1:12">
      <c r="A225" s="136">
        <f t="shared" si="34"/>
        <v>224</v>
      </c>
      <c r="B225" s="136" t="str">
        <f t="shared" ca="1" si="27"/>
        <v>224:Watford</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IFERROR(INDEX(Lane3_BlanksRange,SMALL((IF(LEN(Lane3_BlanksRange),ROW(INDIRECT("1:"&amp;ROWS(Lane3_BlanksRange))))),ROW(D224)),1),"")</f>
        <v/>
      </c>
    </row>
    <row r="226" spans="1:12">
      <c r="A226" s="136">
        <f t="shared" si="34"/>
        <v>225</v>
      </c>
      <c r="B226" s="136" t="str">
        <f t="shared" ca="1" si="27"/>
        <v>225:Watford</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IFERROR(INDEX(Lane3_BlanksRange,SMALL((IF(LEN(Lane3_BlanksRange),ROW(INDIRECT("1:"&amp;ROWS(Lane3_BlanksRange))))),ROW(D225)),1),"")</f>
        <v/>
      </c>
    </row>
    <row r="227" spans="1:12">
      <c r="A227" s="136">
        <f t="shared" si="34"/>
        <v>226</v>
      </c>
      <c r="B227" s="136" t="str">
        <f t="shared" ca="1" si="27"/>
        <v>226:Watford</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IFERROR(INDEX(Lane3_BlanksRange,SMALL((IF(LEN(Lane3_BlanksRange),ROW(INDIRECT("1:"&amp;ROWS(Lane3_BlanksRange))))),ROW(D226)),1),"")</f>
        <v/>
      </c>
    </row>
    <row r="228" spans="1:12">
      <c r="A228" s="136">
        <f t="shared" si="34"/>
        <v>227</v>
      </c>
      <c r="B228" s="136" t="str">
        <f t="shared" ca="1" si="27"/>
        <v>227:Watford</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IFERROR(INDEX(Lane3_BlanksRange,SMALL((IF(LEN(Lane3_BlanksRange),ROW(INDIRECT("1:"&amp;ROWS(Lane3_BlanksRange))))),ROW(D227)),1),"")</f>
        <v/>
      </c>
    </row>
    <row r="229" spans="1:12">
      <c r="A229" s="136">
        <f t="shared" si="34"/>
        <v>228</v>
      </c>
      <c r="B229" s="136" t="str">
        <f t="shared" ca="1" si="27"/>
        <v>228:Watford</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IFERROR(INDEX(Lane3_BlanksRange,SMALL((IF(LEN(Lane3_BlanksRange),ROW(INDIRECT("1:"&amp;ROWS(Lane3_BlanksRange))))),ROW(D228)),1),"")</f>
        <v/>
      </c>
    </row>
    <row r="230" spans="1:12">
      <c r="A230" s="136">
        <f t="shared" si="34"/>
        <v>229</v>
      </c>
      <c r="B230" s="136" t="str">
        <f t="shared" ca="1" si="27"/>
        <v>229:Watford</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IFERROR(INDEX(Lane3_BlanksRange,SMALL((IF(LEN(Lane3_BlanksRange),ROW(INDIRECT("1:"&amp;ROWS(Lane3_BlanksRange))))),ROW(D229)),1),"")</f>
        <v/>
      </c>
    </row>
    <row r="231" spans="1:12">
      <c r="A231" s="136">
        <f t="shared" si="34"/>
        <v>230</v>
      </c>
      <c r="B231" s="136" t="str">
        <f t="shared" ca="1" si="27"/>
        <v>230:Watford</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IFERROR(INDEX(Lane3_BlanksRange,SMALL((IF(LEN(Lane3_BlanksRange),ROW(INDIRECT("1:"&amp;ROWS(Lane3_BlanksRange))))),ROW(D230)),1),"")</f>
        <v/>
      </c>
    </row>
    <row r="232" spans="1:12">
      <c r="A232" s="136">
        <f t="shared" si="34"/>
        <v>231</v>
      </c>
      <c r="B232" s="136" t="str">
        <f t="shared" ca="1" si="27"/>
        <v>231:Watford</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IFERROR(INDEX(Lane3_BlanksRange,SMALL((IF(LEN(Lane3_BlanksRange),ROW(INDIRECT("1:"&amp;ROWS(Lane3_BlanksRange))))),ROW(D231)),1),"")</f>
        <v/>
      </c>
    </row>
    <row r="233" spans="1:12">
      <c r="A233" s="136">
        <f t="shared" si="34"/>
        <v>232</v>
      </c>
      <c r="B233" s="136" t="str">
        <f t="shared" ca="1" si="27"/>
        <v>232:Watford</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IFERROR(INDEX(Lane3_BlanksRange,SMALL((IF(LEN(Lane3_BlanksRange),ROW(INDIRECT("1:"&amp;ROWS(Lane3_BlanksRange))))),ROW(D232)),1),"")</f>
        <v/>
      </c>
    </row>
    <row r="234" spans="1:12">
      <c r="A234" s="136">
        <f t="shared" si="34"/>
        <v>233</v>
      </c>
      <c r="B234" s="136" t="str">
        <f t="shared" ca="1" si="27"/>
        <v>233:Watford</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IFERROR(INDEX(Lane3_BlanksRange,SMALL((IF(LEN(Lane3_BlanksRange),ROW(INDIRECT("1:"&amp;ROWS(Lane3_BlanksRange))))),ROW(D233)),1),"")</f>
        <v/>
      </c>
    </row>
    <row r="235" spans="1:12">
      <c r="A235" s="136">
        <f t="shared" si="34"/>
        <v>234</v>
      </c>
      <c r="B235" s="136" t="str">
        <f t="shared" ca="1" si="27"/>
        <v>234:Watford</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IFERROR(INDEX(Lane3_BlanksRange,SMALL((IF(LEN(Lane3_BlanksRange),ROW(INDIRECT("1:"&amp;ROWS(Lane3_BlanksRange))))),ROW(D234)),1),"")</f>
        <v/>
      </c>
    </row>
    <row r="236" spans="1:12">
      <c r="A236" s="136">
        <f t="shared" si="34"/>
        <v>235</v>
      </c>
      <c r="B236" s="136" t="str">
        <f t="shared" ca="1" si="27"/>
        <v>235:Watford</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IFERROR(INDEX(Lane3_BlanksRange,SMALL((IF(LEN(Lane3_BlanksRange),ROW(INDIRECT("1:"&amp;ROWS(Lane3_BlanksRange))))),ROW(D235)),1),"")</f>
        <v/>
      </c>
    </row>
    <row r="237" spans="1:12">
      <c r="A237" s="136">
        <f t="shared" si="34"/>
        <v>236</v>
      </c>
      <c r="B237" s="136" t="str">
        <f t="shared" ca="1" si="27"/>
        <v>236:Watford</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IFERROR(INDEX(Lane3_BlanksRange,SMALL((IF(LEN(Lane3_BlanksRange),ROW(INDIRECT("1:"&amp;ROWS(Lane3_BlanksRange))))),ROW(D236)),1),"")</f>
        <v/>
      </c>
    </row>
    <row r="238" spans="1:12">
      <c r="A238" s="136">
        <f t="shared" si="34"/>
        <v>237</v>
      </c>
      <c r="B238" s="136" t="str">
        <f t="shared" ca="1" si="27"/>
        <v>237:Watford</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IFERROR(INDEX(Lane3_BlanksRange,SMALL((IF(LEN(Lane3_BlanksRange),ROW(INDIRECT("1:"&amp;ROWS(Lane3_BlanksRange))))),ROW(D237)),1),"")</f>
        <v/>
      </c>
    </row>
    <row r="239" spans="1:12">
      <c r="A239" s="136">
        <f t="shared" si="34"/>
        <v>238</v>
      </c>
      <c r="B239" s="136" t="str">
        <f t="shared" ca="1" si="27"/>
        <v>238:Watford</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IFERROR(INDEX(Lane3_BlanksRange,SMALL((IF(LEN(Lane3_BlanksRange),ROW(INDIRECT("1:"&amp;ROWS(Lane3_BlanksRange))))),ROW(D238)),1),"")</f>
        <v/>
      </c>
    </row>
    <row r="240" spans="1:12">
      <c r="A240" s="136">
        <f t="shared" si="34"/>
        <v>239</v>
      </c>
      <c r="B240" s="136" t="str">
        <f t="shared" ca="1" si="27"/>
        <v>239:Watford</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IFERROR(INDEX(Lane3_BlanksRange,SMALL((IF(LEN(Lane3_BlanksRange),ROW(INDIRECT("1:"&amp;ROWS(Lane3_BlanksRange))))),ROW(D239)),1),"")</f>
        <v/>
      </c>
    </row>
    <row r="241" spans="1:12">
      <c r="A241" s="136">
        <f t="shared" si="34"/>
        <v>240</v>
      </c>
      <c r="B241" s="136" t="str">
        <f t="shared" ca="1" si="27"/>
        <v>240:Watford</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IFERROR(INDEX(Lane3_BlanksRange,SMALL((IF(LEN(Lane3_BlanksRange),ROW(INDIRECT("1:"&amp;ROWS(Lane3_BlanksRange))))),ROW(D240)),1),"")</f>
        <v/>
      </c>
    </row>
    <row r="242" spans="1:12">
      <c r="A242" s="136">
        <f t="shared" si="34"/>
        <v>241</v>
      </c>
      <c r="B242" s="136" t="str">
        <f t="shared" ca="1" si="27"/>
        <v>241:Watford</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IFERROR(INDEX(Lane3_BlanksRange,SMALL((IF(LEN(Lane3_BlanksRange),ROW(INDIRECT("1:"&amp;ROWS(Lane3_BlanksRange))))),ROW(D241)),1),"")</f>
        <v/>
      </c>
    </row>
    <row r="243" spans="1:12">
      <c r="A243" s="136">
        <f t="shared" si="34"/>
        <v>242</v>
      </c>
      <c r="B243" s="136" t="str">
        <f t="shared" ca="1" si="27"/>
        <v>242:Watford</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IFERROR(INDEX(Lane3_BlanksRange,SMALL((IF(LEN(Lane3_BlanksRange),ROW(INDIRECT("1:"&amp;ROWS(Lane3_BlanksRange))))),ROW(D242)),1),"")</f>
        <v/>
      </c>
    </row>
    <row r="244" spans="1:12">
      <c r="A244" s="136">
        <f t="shared" si="34"/>
        <v>243</v>
      </c>
      <c r="B244" s="136" t="str">
        <f t="shared" ca="1" si="27"/>
        <v>243:Watford</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IFERROR(INDEX(Lane3_BlanksRange,SMALL((IF(LEN(Lane3_BlanksRange),ROW(INDIRECT("1:"&amp;ROWS(Lane3_BlanksRange))))),ROW(D243)),1),"")</f>
        <v/>
      </c>
    </row>
    <row r="245" spans="1:12">
      <c r="A245" s="136">
        <f t="shared" si="34"/>
        <v>244</v>
      </c>
      <c r="B245" s="136" t="str">
        <f t="shared" ca="1" si="27"/>
        <v>244:Watford</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IFERROR(INDEX(Lane3_BlanksRange,SMALL((IF(LEN(Lane3_BlanksRange),ROW(INDIRECT("1:"&amp;ROWS(Lane3_BlanksRange))))),ROW(D244)),1),"")</f>
        <v/>
      </c>
    </row>
    <row r="246" spans="1:12">
      <c r="A246" s="136">
        <f t="shared" si="34"/>
        <v>245</v>
      </c>
      <c r="B246" s="136" t="str">
        <f t="shared" ca="1" si="27"/>
        <v>245:Watford</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IFERROR(INDEX(Lane3_BlanksRange,SMALL((IF(LEN(Lane3_BlanksRange),ROW(INDIRECT("1:"&amp;ROWS(Lane3_BlanksRange))))),ROW(D245)),1),"")</f>
        <v/>
      </c>
    </row>
    <row r="247" spans="1:12">
      <c r="A247" s="136">
        <f t="shared" si="34"/>
        <v>246</v>
      </c>
      <c r="B247" s="136" t="str">
        <f t="shared" ca="1" si="27"/>
        <v>246:Watford</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IFERROR(INDEX(Lane3_BlanksRange,SMALL((IF(LEN(Lane3_BlanksRange),ROW(INDIRECT("1:"&amp;ROWS(Lane3_BlanksRange))))),ROW(D246)),1),"")</f>
        <v/>
      </c>
    </row>
    <row r="248" spans="1:12">
      <c r="A248" s="136">
        <f t="shared" si="34"/>
        <v>247</v>
      </c>
      <c r="B248" s="136" t="str">
        <f t="shared" ca="1" si="27"/>
        <v>247:Watford</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IFERROR(INDEX(Lane3_BlanksRange,SMALL((IF(LEN(Lane3_BlanksRange),ROW(INDIRECT("1:"&amp;ROWS(Lane3_BlanksRange))))),ROW(D247)),1),"")</f>
        <v/>
      </c>
    </row>
    <row r="249" spans="1:12">
      <c r="A249" s="136">
        <f t="shared" si="34"/>
        <v>248</v>
      </c>
      <c r="B249" s="136" t="str">
        <f t="shared" ca="1" si="27"/>
        <v>248:Watford</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IFERROR(INDEX(Lane3_BlanksRange,SMALL((IF(LEN(Lane3_BlanksRange),ROW(INDIRECT("1:"&amp;ROWS(Lane3_BlanksRange))))),ROW(D248)),1),"")</f>
        <v/>
      </c>
    </row>
    <row r="250" spans="1:12">
      <c r="A250" s="136">
        <f t="shared" si="34"/>
        <v>249</v>
      </c>
      <c r="B250" s="136" t="str">
        <f t="shared" ca="1" si="27"/>
        <v>249:Watford</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IFERROR(INDEX(Lane3_BlanksRange,SMALL((IF(LEN(Lane3_BlanksRange),ROW(INDIRECT("1:"&amp;ROWS(Lane3_BlanksRange))))),ROW(D249)),1),"")</f>
        <v/>
      </c>
    </row>
    <row r="251" spans="1:12">
      <c r="A251" s="136">
        <f t="shared" si="34"/>
        <v>250</v>
      </c>
      <c r="B251" s="136" t="str">
        <f t="shared" ca="1" si="27"/>
        <v>250:Watford</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IFERROR(INDEX(Lane3_BlanksRange,SMALL((IF(LEN(Lane3_BlanksRange),ROW(INDIRECT("1:"&amp;ROWS(Lane3_BlanksRange))))),ROW(D250)),1),"")</f>
        <v/>
      </c>
    </row>
    <row r="252" spans="1:12">
      <c r="A252" s="136">
        <f t="shared" si="34"/>
        <v>251</v>
      </c>
      <c r="B252" s="136" t="str">
        <f t="shared" ca="1" si="27"/>
        <v>251:Watford</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IFERROR(INDEX(Lane3_BlanksRange,SMALL((IF(LEN(Lane3_BlanksRange),ROW(INDIRECT("1:"&amp;ROWS(Lane3_BlanksRange))))),ROW(D251)),1),"")</f>
        <v/>
      </c>
    </row>
    <row r="253" spans="1:12">
      <c r="A253" s="136">
        <f t="shared" si="34"/>
        <v>252</v>
      </c>
      <c r="B253" s="136" t="str">
        <f t="shared" ca="1" si="27"/>
        <v>252:Watford</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IFERROR(INDEX(Lane3_BlanksRange,SMALL((IF(LEN(Lane3_BlanksRange),ROW(INDIRECT("1:"&amp;ROWS(Lane3_BlanksRange))))),ROW(D252)),1),"")</f>
        <v/>
      </c>
    </row>
    <row r="254" spans="1:12">
      <c r="A254" s="136">
        <f t="shared" si="34"/>
        <v>253</v>
      </c>
      <c r="B254" s="136" t="str">
        <f t="shared" ca="1" si="27"/>
        <v>253:Watford</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IFERROR(INDEX(Lane3_BlanksRange,SMALL((IF(LEN(Lane3_BlanksRange),ROW(INDIRECT("1:"&amp;ROWS(Lane3_BlanksRange))))),ROW(D253)),1),"")</f>
        <v/>
      </c>
    </row>
    <row r="255" spans="1:12">
      <c r="A255" s="136">
        <f t="shared" si="34"/>
        <v>254</v>
      </c>
      <c r="B255" s="136" t="str">
        <f t="shared" ca="1" si="27"/>
        <v>254:Watford</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IFERROR(INDEX(Lane3_BlanksRange,SMALL((IF(LEN(Lane3_BlanksRange),ROW(INDIRECT("1:"&amp;ROWS(Lane3_BlanksRange))))),ROW(D254)),1),"")</f>
        <v/>
      </c>
    </row>
    <row r="256" spans="1:12">
      <c r="A256" s="136">
        <f t="shared" si="34"/>
        <v>255</v>
      </c>
      <c r="B256" s="136" t="str">
        <f t="shared" ca="1" si="27"/>
        <v>255:Watford</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IFERROR(INDEX(Lane3_BlanksRange,SMALL((IF(LEN(Lane3_BlanksRange),ROW(INDIRECT("1:"&amp;ROWS(Lane3_BlanksRange))))),ROW(D255)),1),"")</f>
        <v/>
      </c>
    </row>
    <row r="257" spans="1:12">
      <c r="A257" s="136">
        <f t="shared" si="34"/>
        <v>256</v>
      </c>
      <c r="B257" s="136" t="str">
        <f t="shared" ca="1" si="27"/>
        <v>256:Watford</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IFERROR(INDEX(Lane3_BlanksRange,SMALL((IF(LEN(Lane3_BlanksRange),ROW(INDIRECT("1:"&amp;ROWS(Lane3_BlanksRange))))),ROW(D256)),1),"")</f>
        <v/>
      </c>
    </row>
    <row r="258" spans="1:12">
      <c r="A258" s="136">
        <f t="shared" si="34"/>
        <v>257</v>
      </c>
      <c r="B258" s="136" t="str">
        <f t="shared" ref="B258:B301" ca="1" si="36">TEXT(A258,"#0") &amp; ":" &amp; CELL("contents",Lane3_Club)</f>
        <v>257:Watford</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IFERROR(INDEX(Lane3_BlanksRange,SMALL((IF(LEN(Lane3_BlanksRange),ROW(INDIRECT("1:"&amp;ROWS(Lane3_BlanksRange))))),ROW(D257)),1),"")</f>
        <v/>
      </c>
    </row>
    <row r="259" spans="1:12">
      <c r="A259" s="136">
        <f t="shared" ref="A259:A401" si="43">A258+1</f>
        <v>258</v>
      </c>
      <c r="B259" s="136" t="str">
        <f t="shared" ca="1" si="36"/>
        <v>258:Watford</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IFERROR(INDEX(Lane3_BlanksRange,SMALL((IF(LEN(Lane3_BlanksRange),ROW(INDIRECT("1:"&amp;ROWS(Lane3_BlanksRange))))),ROW(D258)),1),"")</f>
        <v/>
      </c>
    </row>
    <row r="260" spans="1:12">
      <c r="A260" s="136">
        <f t="shared" si="43"/>
        <v>259</v>
      </c>
      <c r="B260" s="136" t="str">
        <f t="shared" ca="1" si="36"/>
        <v>259:Watford</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IFERROR(INDEX(Lane3_BlanksRange,SMALL((IF(LEN(Lane3_BlanksRange),ROW(INDIRECT("1:"&amp;ROWS(Lane3_BlanksRange))))),ROW(D259)),1),"")</f>
        <v/>
      </c>
    </row>
    <row r="261" spans="1:12">
      <c r="A261" s="136">
        <f t="shared" si="43"/>
        <v>260</v>
      </c>
      <c r="B261" s="136" t="str">
        <f t="shared" ca="1" si="36"/>
        <v>260:Watford</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IFERROR(INDEX(Lane3_BlanksRange,SMALL((IF(LEN(Lane3_BlanksRange),ROW(INDIRECT("1:"&amp;ROWS(Lane3_BlanksRange))))),ROW(D260)),1),"")</f>
        <v/>
      </c>
    </row>
    <row r="262" spans="1:12">
      <c r="A262" s="136">
        <f t="shared" si="43"/>
        <v>261</v>
      </c>
      <c r="B262" s="136" t="str">
        <f t="shared" ca="1" si="36"/>
        <v>261:Watford</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IFERROR(INDEX(Lane3_BlanksRange,SMALL((IF(LEN(Lane3_BlanksRange),ROW(INDIRECT("1:"&amp;ROWS(Lane3_BlanksRange))))),ROW(D261)),1),"")</f>
        <v/>
      </c>
    </row>
    <row r="263" spans="1:12">
      <c r="A263" s="136">
        <f t="shared" si="43"/>
        <v>262</v>
      </c>
      <c r="B263" s="136" t="str">
        <f t="shared" ca="1" si="36"/>
        <v>262:Watford</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IFERROR(INDEX(Lane3_BlanksRange,SMALL((IF(LEN(Lane3_BlanksRange),ROW(INDIRECT("1:"&amp;ROWS(Lane3_BlanksRange))))),ROW(D262)),1),"")</f>
        <v/>
      </c>
    </row>
    <row r="264" spans="1:12">
      <c r="A264" s="136">
        <f t="shared" si="43"/>
        <v>263</v>
      </c>
      <c r="B264" s="136" t="str">
        <f t="shared" ca="1" si="36"/>
        <v>263:Watford</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IFERROR(INDEX(Lane3_BlanksRange,SMALL((IF(LEN(Lane3_BlanksRange),ROW(INDIRECT("1:"&amp;ROWS(Lane3_BlanksRange))))),ROW(D263)),1),"")</f>
        <v/>
      </c>
    </row>
    <row r="265" spans="1:12">
      <c r="A265" s="136">
        <f t="shared" si="43"/>
        <v>264</v>
      </c>
      <c r="B265" s="136" t="str">
        <f t="shared" ca="1" si="36"/>
        <v>264:Watford</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IFERROR(INDEX(Lane3_BlanksRange,SMALL((IF(LEN(Lane3_BlanksRange),ROW(INDIRECT("1:"&amp;ROWS(Lane3_BlanksRange))))),ROW(D264)),1),"")</f>
        <v/>
      </c>
    </row>
    <row r="266" spans="1:12">
      <c r="A266" s="136">
        <f t="shared" si="43"/>
        <v>265</v>
      </c>
      <c r="B266" s="136" t="str">
        <f t="shared" ca="1" si="36"/>
        <v>265:Watford</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IFERROR(INDEX(Lane3_BlanksRange,SMALL((IF(LEN(Lane3_BlanksRange),ROW(INDIRECT("1:"&amp;ROWS(Lane3_BlanksRange))))),ROW(D265)),1),"")</f>
        <v/>
      </c>
    </row>
    <row r="267" spans="1:12">
      <c r="A267" s="136">
        <f t="shared" si="43"/>
        <v>266</v>
      </c>
      <c r="B267" s="136" t="str">
        <f t="shared" ca="1" si="36"/>
        <v>266:Watford</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IFERROR(INDEX(Lane3_BlanksRange,SMALL((IF(LEN(Lane3_BlanksRange),ROW(INDIRECT("1:"&amp;ROWS(Lane3_BlanksRange))))),ROW(D266)),1),"")</f>
        <v/>
      </c>
    </row>
    <row r="268" spans="1:12">
      <c r="A268" s="136">
        <f t="shared" si="43"/>
        <v>267</v>
      </c>
      <c r="B268" s="136" t="str">
        <f t="shared" ca="1" si="36"/>
        <v>267:Watford</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IFERROR(INDEX(Lane3_BlanksRange,SMALL((IF(LEN(Lane3_BlanksRange),ROW(INDIRECT("1:"&amp;ROWS(Lane3_BlanksRange))))),ROW(D267)),1),"")</f>
        <v/>
      </c>
    </row>
    <row r="269" spans="1:12">
      <c r="A269" s="136">
        <f t="shared" si="43"/>
        <v>268</v>
      </c>
      <c r="B269" s="136" t="str">
        <f t="shared" ca="1" si="36"/>
        <v>268:Watford</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IFERROR(INDEX(Lane3_BlanksRange,SMALL((IF(LEN(Lane3_BlanksRange),ROW(INDIRECT("1:"&amp;ROWS(Lane3_BlanksRange))))),ROW(D268)),1),"")</f>
        <v/>
      </c>
    </row>
    <row r="270" spans="1:12">
      <c r="A270" s="136">
        <f t="shared" si="43"/>
        <v>269</v>
      </c>
      <c r="B270" s="136" t="str">
        <f t="shared" ca="1" si="36"/>
        <v>269:Watford</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IFERROR(INDEX(Lane3_BlanksRange,SMALL((IF(LEN(Lane3_BlanksRange),ROW(INDIRECT("1:"&amp;ROWS(Lane3_BlanksRange))))),ROW(D269)),1),"")</f>
        <v/>
      </c>
    </row>
    <row r="271" spans="1:12">
      <c r="A271" s="136">
        <f t="shared" si="43"/>
        <v>270</v>
      </c>
      <c r="B271" s="136" t="str">
        <f t="shared" ca="1" si="36"/>
        <v>270:Watford</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IFERROR(INDEX(Lane3_BlanksRange,SMALL((IF(LEN(Lane3_BlanksRange),ROW(INDIRECT("1:"&amp;ROWS(Lane3_BlanksRange))))),ROW(D270)),1),"")</f>
        <v/>
      </c>
    </row>
    <row r="272" spans="1:12">
      <c r="A272" s="136">
        <f t="shared" si="43"/>
        <v>271</v>
      </c>
      <c r="B272" s="136" t="str">
        <f t="shared" ca="1" si="36"/>
        <v>271:Watford</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IFERROR(INDEX(Lane3_BlanksRange,SMALL((IF(LEN(Lane3_BlanksRange),ROW(INDIRECT("1:"&amp;ROWS(Lane3_BlanksRange))))),ROW(D271)),1),"")</f>
        <v/>
      </c>
    </row>
    <row r="273" spans="1:12">
      <c r="A273" s="136">
        <f t="shared" si="43"/>
        <v>272</v>
      </c>
      <c r="B273" s="136" t="str">
        <f t="shared" ca="1" si="36"/>
        <v>272:Watford</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IFERROR(INDEX(Lane3_BlanksRange,SMALL((IF(LEN(Lane3_BlanksRange),ROW(INDIRECT("1:"&amp;ROWS(Lane3_BlanksRange))))),ROW(D272)),1),"")</f>
        <v/>
      </c>
    </row>
    <row r="274" spans="1:12">
      <c r="A274" s="136">
        <f t="shared" si="43"/>
        <v>273</v>
      </c>
      <c r="B274" s="136" t="str">
        <f t="shared" ca="1" si="36"/>
        <v>273:Watford</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IFERROR(INDEX(Lane3_BlanksRange,SMALL((IF(LEN(Lane3_BlanksRange),ROW(INDIRECT("1:"&amp;ROWS(Lane3_BlanksRange))))),ROW(D273)),1),"")</f>
        <v/>
      </c>
    </row>
    <row r="275" spans="1:12">
      <c r="A275" s="136">
        <f t="shared" si="43"/>
        <v>274</v>
      </c>
      <c r="B275" s="136" t="str">
        <f t="shared" ca="1" si="36"/>
        <v>274:Watford</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IFERROR(INDEX(Lane3_BlanksRange,SMALL((IF(LEN(Lane3_BlanksRange),ROW(INDIRECT("1:"&amp;ROWS(Lane3_BlanksRange))))),ROW(D274)),1),"")</f>
        <v/>
      </c>
    </row>
    <row r="276" spans="1:12">
      <c r="A276" s="136">
        <f t="shared" si="43"/>
        <v>275</v>
      </c>
      <c r="B276" s="136" t="str">
        <f t="shared" ca="1" si="36"/>
        <v>275:Watford</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IFERROR(INDEX(Lane3_BlanksRange,SMALL((IF(LEN(Lane3_BlanksRange),ROW(INDIRECT("1:"&amp;ROWS(Lane3_BlanksRange))))),ROW(D275)),1),"")</f>
        <v/>
      </c>
    </row>
    <row r="277" spans="1:12">
      <c r="A277" s="136">
        <f t="shared" si="43"/>
        <v>276</v>
      </c>
      <c r="B277" s="136" t="str">
        <f t="shared" ca="1" si="36"/>
        <v>276:Watford</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IFERROR(INDEX(Lane3_BlanksRange,SMALL((IF(LEN(Lane3_BlanksRange),ROW(INDIRECT("1:"&amp;ROWS(Lane3_BlanksRange))))),ROW(D276)),1),"")</f>
        <v/>
      </c>
    </row>
    <row r="278" spans="1:12">
      <c r="A278" s="136">
        <f t="shared" si="43"/>
        <v>277</v>
      </c>
      <c r="B278" s="136" t="str">
        <f t="shared" ca="1" si="36"/>
        <v>277:Watford</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IFERROR(INDEX(Lane3_BlanksRange,SMALL((IF(LEN(Lane3_BlanksRange),ROW(INDIRECT("1:"&amp;ROWS(Lane3_BlanksRange))))),ROW(D277)),1),"")</f>
        <v/>
      </c>
    </row>
    <row r="279" spans="1:12">
      <c r="A279" s="136">
        <f t="shared" si="43"/>
        <v>278</v>
      </c>
      <c r="B279" s="136" t="str">
        <f t="shared" ca="1" si="36"/>
        <v>278:Watford</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IFERROR(INDEX(Lane3_BlanksRange,SMALL((IF(LEN(Lane3_BlanksRange),ROW(INDIRECT("1:"&amp;ROWS(Lane3_BlanksRange))))),ROW(D278)),1),"")</f>
        <v/>
      </c>
    </row>
    <row r="280" spans="1:12">
      <c r="A280" s="136">
        <f t="shared" si="43"/>
        <v>279</v>
      </c>
      <c r="B280" s="136" t="str">
        <f t="shared" ca="1" si="36"/>
        <v>279:Watford</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IFERROR(INDEX(Lane3_BlanksRange,SMALL((IF(LEN(Lane3_BlanksRange),ROW(INDIRECT("1:"&amp;ROWS(Lane3_BlanksRange))))),ROW(D279)),1),"")</f>
        <v/>
      </c>
    </row>
    <row r="281" spans="1:12">
      <c r="A281" s="136">
        <f t="shared" si="43"/>
        <v>280</v>
      </c>
      <c r="B281" s="136" t="str">
        <f t="shared" ca="1" si="36"/>
        <v>280:Watford</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IFERROR(INDEX(Lane3_BlanksRange,SMALL((IF(LEN(Lane3_BlanksRange),ROW(INDIRECT("1:"&amp;ROWS(Lane3_BlanksRange))))),ROW(D280)),1),"")</f>
        <v/>
      </c>
    </row>
    <row r="282" spans="1:12">
      <c r="A282" s="136">
        <f t="shared" si="43"/>
        <v>281</v>
      </c>
      <c r="B282" s="136" t="str">
        <f t="shared" ca="1" si="36"/>
        <v>281:Watford</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IFERROR(INDEX(Lane3_BlanksRange,SMALL((IF(LEN(Lane3_BlanksRange),ROW(INDIRECT("1:"&amp;ROWS(Lane3_BlanksRange))))),ROW(D281)),1),"")</f>
        <v/>
      </c>
    </row>
    <row r="283" spans="1:12">
      <c r="A283" s="136">
        <f t="shared" si="43"/>
        <v>282</v>
      </c>
      <c r="B283" s="136" t="str">
        <f t="shared" ca="1" si="36"/>
        <v>282:Watford</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IFERROR(INDEX(Lane3_BlanksRange,SMALL((IF(LEN(Lane3_BlanksRange),ROW(INDIRECT("1:"&amp;ROWS(Lane3_BlanksRange))))),ROW(D282)),1),"")</f>
        <v/>
      </c>
    </row>
    <row r="284" spans="1:12">
      <c r="A284" s="136">
        <f t="shared" si="43"/>
        <v>283</v>
      </c>
      <c r="B284" s="136" t="str">
        <f t="shared" ca="1" si="36"/>
        <v>283:Watford</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IFERROR(INDEX(Lane3_BlanksRange,SMALL((IF(LEN(Lane3_BlanksRange),ROW(INDIRECT("1:"&amp;ROWS(Lane3_BlanksRange))))),ROW(D283)),1),"")</f>
        <v/>
      </c>
    </row>
    <row r="285" spans="1:12">
      <c r="A285" s="136">
        <f t="shared" si="43"/>
        <v>284</v>
      </c>
      <c r="B285" s="136" t="str">
        <f t="shared" ca="1" si="36"/>
        <v>284:Watford</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IFERROR(INDEX(Lane3_BlanksRange,SMALL((IF(LEN(Lane3_BlanksRange),ROW(INDIRECT("1:"&amp;ROWS(Lane3_BlanksRange))))),ROW(D284)),1),"")</f>
        <v/>
      </c>
    </row>
    <row r="286" spans="1:12">
      <c r="A286" s="136">
        <f t="shared" si="43"/>
        <v>285</v>
      </c>
      <c r="B286" s="136" t="str">
        <f t="shared" ca="1" si="36"/>
        <v>285:Watford</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IFERROR(INDEX(Lane3_BlanksRange,SMALL((IF(LEN(Lane3_BlanksRange),ROW(INDIRECT("1:"&amp;ROWS(Lane3_BlanksRange))))),ROW(D285)),1),"")</f>
        <v/>
      </c>
    </row>
    <row r="287" spans="1:12">
      <c r="A287" s="136">
        <f t="shared" si="43"/>
        <v>286</v>
      </c>
      <c r="B287" s="136" t="str">
        <f t="shared" ca="1" si="36"/>
        <v>286:Watford</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IFERROR(INDEX(Lane3_BlanksRange,SMALL((IF(LEN(Lane3_BlanksRange),ROW(INDIRECT("1:"&amp;ROWS(Lane3_BlanksRange))))),ROW(D286)),1),"")</f>
        <v/>
      </c>
    </row>
    <row r="288" spans="1:12">
      <c r="A288" s="136">
        <f t="shared" si="43"/>
        <v>287</v>
      </c>
      <c r="B288" s="136" t="str">
        <f t="shared" ca="1" si="36"/>
        <v>287:Watford</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IFERROR(INDEX(Lane3_BlanksRange,SMALL((IF(LEN(Lane3_BlanksRange),ROW(INDIRECT("1:"&amp;ROWS(Lane3_BlanksRange))))),ROW(D287)),1),"")</f>
        <v/>
      </c>
    </row>
    <row r="289" spans="1:12">
      <c r="A289" s="136">
        <f t="shared" si="43"/>
        <v>288</v>
      </c>
      <c r="B289" s="136" t="str">
        <f t="shared" ca="1" si="36"/>
        <v>288:Watford</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IFERROR(INDEX(Lane3_BlanksRange,SMALL((IF(LEN(Lane3_BlanksRange),ROW(INDIRECT("1:"&amp;ROWS(Lane3_BlanksRange))))),ROW(D288)),1),"")</f>
        <v/>
      </c>
    </row>
    <row r="290" spans="1:12">
      <c r="A290" s="136">
        <f t="shared" si="43"/>
        <v>289</v>
      </c>
      <c r="B290" s="136" t="str">
        <f t="shared" ca="1" si="36"/>
        <v>289:Watford</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IFERROR(INDEX(Lane3_BlanksRange,SMALL((IF(LEN(Lane3_BlanksRange),ROW(INDIRECT("1:"&amp;ROWS(Lane3_BlanksRange))))),ROW(D289)),1),"")</f>
        <v/>
      </c>
    </row>
    <row r="291" spans="1:12">
      <c r="A291" s="136">
        <f t="shared" si="43"/>
        <v>290</v>
      </c>
      <c r="B291" s="136" t="str">
        <f t="shared" ca="1" si="36"/>
        <v>290:Watford</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IFERROR(INDEX(Lane3_BlanksRange,SMALL((IF(LEN(Lane3_BlanksRange),ROW(INDIRECT("1:"&amp;ROWS(Lane3_BlanksRange))))),ROW(D290)),1),"")</f>
        <v/>
      </c>
    </row>
    <row r="292" spans="1:12">
      <c r="A292" s="136">
        <f t="shared" si="43"/>
        <v>291</v>
      </c>
      <c r="B292" s="136" t="str">
        <f t="shared" ca="1" si="36"/>
        <v>291:Watford</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IFERROR(INDEX(Lane3_BlanksRange,SMALL((IF(LEN(Lane3_BlanksRange),ROW(INDIRECT("1:"&amp;ROWS(Lane3_BlanksRange))))),ROW(D291)),1),"")</f>
        <v/>
      </c>
    </row>
    <row r="293" spans="1:12">
      <c r="A293" s="136">
        <f t="shared" si="43"/>
        <v>292</v>
      </c>
      <c r="B293" s="136" t="str">
        <f t="shared" ca="1" si="36"/>
        <v>292:Watford</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IFERROR(INDEX(Lane3_BlanksRange,SMALL((IF(LEN(Lane3_BlanksRange),ROW(INDIRECT("1:"&amp;ROWS(Lane3_BlanksRange))))),ROW(D292)),1),"")</f>
        <v/>
      </c>
    </row>
    <row r="294" spans="1:12">
      <c r="A294" s="136">
        <f t="shared" si="43"/>
        <v>293</v>
      </c>
      <c r="B294" s="136" t="str">
        <f t="shared" ca="1" si="36"/>
        <v>293:Watford</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IFERROR(INDEX(Lane3_BlanksRange,SMALL((IF(LEN(Lane3_BlanksRange),ROW(INDIRECT("1:"&amp;ROWS(Lane3_BlanksRange))))),ROW(D293)),1),"")</f>
        <v/>
      </c>
    </row>
    <row r="295" spans="1:12">
      <c r="A295" s="136">
        <f t="shared" si="43"/>
        <v>294</v>
      </c>
      <c r="B295" s="136" t="str">
        <f t="shared" ca="1" si="36"/>
        <v>294:Watford</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IFERROR(INDEX(Lane3_BlanksRange,SMALL((IF(LEN(Lane3_BlanksRange),ROW(INDIRECT("1:"&amp;ROWS(Lane3_BlanksRange))))),ROW(D294)),1),"")</f>
        <v/>
      </c>
    </row>
    <row r="296" spans="1:12">
      <c r="A296" s="136">
        <f t="shared" si="43"/>
        <v>295</v>
      </c>
      <c r="B296" s="136" t="str">
        <f t="shared" ca="1" si="36"/>
        <v>295:Watford</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IFERROR(INDEX(Lane3_BlanksRange,SMALL((IF(LEN(Lane3_BlanksRange),ROW(INDIRECT("1:"&amp;ROWS(Lane3_BlanksRange))))),ROW(D295)),1),"")</f>
        <v/>
      </c>
    </row>
    <row r="297" spans="1:12">
      <c r="A297" s="136">
        <f t="shared" si="43"/>
        <v>296</v>
      </c>
      <c r="B297" s="136" t="str">
        <f t="shared" ca="1" si="36"/>
        <v>296:Watford</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IFERROR(INDEX(Lane3_BlanksRange,SMALL((IF(LEN(Lane3_BlanksRange),ROW(INDIRECT("1:"&amp;ROWS(Lane3_BlanksRange))))),ROW(D296)),1),"")</f>
        <v/>
      </c>
    </row>
    <row r="298" spans="1:12">
      <c r="A298" s="136">
        <f t="shared" si="43"/>
        <v>297</v>
      </c>
      <c r="B298" s="136" t="str">
        <f t="shared" ca="1" si="36"/>
        <v>297:Watford</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IFERROR(INDEX(Lane3_BlanksRange,SMALL((IF(LEN(Lane3_BlanksRange),ROW(INDIRECT("1:"&amp;ROWS(Lane3_BlanksRange))))),ROW(D297)),1),"")</f>
        <v/>
      </c>
    </row>
    <row r="299" spans="1:12">
      <c r="A299" s="136">
        <f t="shared" si="43"/>
        <v>298</v>
      </c>
      <c r="B299" s="136" t="str">
        <f t="shared" ca="1" si="36"/>
        <v>298:Watford</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IFERROR(INDEX(Lane3_BlanksRange,SMALL((IF(LEN(Lane3_BlanksRange),ROW(INDIRECT("1:"&amp;ROWS(Lane3_BlanksRange))))),ROW(D298)),1),"")</f>
        <v/>
      </c>
    </row>
    <row r="300" spans="1:12">
      <c r="A300" s="136">
        <f t="shared" si="43"/>
        <v>299</v>
      </c>
      <c r="B300" s="136" t="str">
        <f t="shared" ca="1" si="36"/>
        <v>299:Watford</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IFERROR(INDEX(Lane3_BlanksRange,SMALL((IF(LEN(Lane3_BlanksRange),ROW(INDIRECT("1:"&amp;ROWS(Lane3_BlanksRange))))),ROW(D299)),1),"")</f>
        <v/>
      </c>
    </row>
    <row r="301" spans="1:12">
      <c r="A301" s="136">
        <f t="shared" si="43"/>
        <v>300</v>
      </c>
      <c r="B301" s="136" t="str">
        <f t="shared" ca="1" si="36"/>
        <v>300:Watford</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IFERROR(INDEX(Lane3_BlanksRange,SMALL((IF(LEN(Lane3_BlanksRange),ROW(INDIRECT("1:"&amp;ROWS(Lane3_BlanksRange))))),ROW(D300)),1),"")</f>
        <v/>
      </c>
    </row>
    <row r="302" spans="1:12">
      <c r="A302" s="136">
        <f t="shared" si="43"/>
        <v>301</v>
      </c>
      <c r="B302" s="136" t="str">
        <f t="shared" ref="B302:B365" ca="1" si="45">TEXT(A302,"#0") &amp; ":" &amp; CELL("contents",Lane3_Club)</f>
        <v>301:Watford</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IFERROR(INDEX(Lane3_BlanksRange,SMALL((IF(LEN(Lane3_BlanksRange),ROW(INDIRECT("1:"&amp;ROWS(Lane3_BlanksRange))))),ROW(D301)),1),"")</f>
        <v/>
      </c>
    </row>
    <row r="303" spans="1:12">
      <c r="A303" s="136">
        <f t="shared" si="43"/>
        <v>302</v>
      </c>
      <c r="B303" s="136" t="str">
        <f t="shared" ca="1" si="45"/>
        <v>302:Watford</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IFERROR(INDEX(Lane3_BlanksRange,SMALL((IF(LEN(Lane3_BlanksRange),ROW(INDIRECT("1:"&amp;ROWS(Lane3_BlanksRange))))),ROW(D302)),1),"")</f>
        <v/>
      </c>
    </row>
    <row r="304" spans="1:12">
      <c r="A304" s="136">
        <f t="shared" si="43"/>
        <v>303</v>
      </c>
      <c r="B304" s="136" t="str">
        <f t="shared" ca="1" si="45"/>
        <v>303:Watford</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IFERROR(INDEX(Lane3_BlanksRange,SMALL((IF(LEN(Lane3_BlanksRange),ROW(INDIRECT("1:"&amp;ROWS(Lane3_BlanksRange))))),ROW(D303)),1),"")</f>
        <v/>
      </c>
    </row>
    <row r="305" spans="1:12">
      <c r="A305" s="136">
        <f t="shared" si="43"/>
        <v>304</v>
      </c>
      <c r="B305" s="136" t="str">
        <f t="shared" ca="1" si="45"/>
        <v>304:Watford</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IFERROR(INDEX(Lane3_BlanksRange,SMALL((IF(LEN(Lane3_BlanksRange),ROW(INDIRECT("1:"&amp;ROWS(Lane3_BlanksRange))))),ROW(D304)),1),"")</f>
        <v/>
      </c>
    </row>
    <row r="306" spans="1:12">
      <c r="A306" s="136">
        <f t="shared" si="43"/>
        <v>305</v>
      </c>
      <c r="B306" s="136" t="str">
        <f t="shared" ca="1" si="45"/>
        <v>305:Watford</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IFERROR(INDEX(Lane3_BlanksRange,SMALL((IF(LEN(Lane3_BlanksRange),ROW(INDIRECT("1:"&amp;ROWS(Lane3_BlanksRange))))),ROW(D305)),1),"")</f>
        <v/>
      </c>
    </row>
    <row r="307" spans="1:12">
      <c r="A307" s="136">
        <f t="shared" si="43"/>
        <v>306</v>
      </c>
      <c r="B307" s="136" t="str">
        <f t="shared" ca="1" si="45"/>
        <v>306:Watford</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IFERROR(INDEX(Lane3_BlanksRange,SMALL((IF(LEN(Lane3_BlanksRange),ROW(INDIRECT("1:"&amp;ROWS(Lane3_BlanksRange))))),ROW(D306)),1),"")</f>
        <v/>
      </c>
    </row>
    <row r="308" spans="1:12">
      <c r="A308" s="136">
        <f t="shared" si="43"/>
        <v>307</v>
      </c>
      <c r="B308" s="136" t="str">
        <f t="shared" ca="1" si="45"/>
        <v>307:Watford</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IFERROR(INDEX(Lane3_BlanksRange,SMALL((IF(LEN(Lane3_BlanksRange),ROW(INDIRECT("1:"&amp;ROWS(Lane3_BlanksRange))))),ROW(D307)),1),"")</f>
        <v/>
      </c>
    </row>
    <row r="309" spans="1:12">
      <c r="A309" s="136">
        <f t="shared" si="43"/>
        <v>308</v>
      </c>
      <c r="B309" s="136" t="str">
        <f t="shared" ca="1" si="45"/>
        <v>308:Watford</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IFERROR(INDEX(Lane3_BlanksRange,SMALL((IF(LEN(Lane3_BlanksRange),ROW(INDIRECT("1:"&amp;ROWS(Lane3_BlanksRange))))),ROW(D308)),1),"")</f>
        <v/>
      </c>
    </row>
    <row r="310" spans="1:12">
      <c r="A310" s="136">
        <f t="shared" si="43"/>
        <v>309</v>
      </c>
      <c r="B310" s="136" t="str">
        <f t="shared" ca="1" si="45"/>
        <v>309:Watford</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IFERROR(INDEX(Lane3_BlanksRange,SMALL((IF(LEN(Lane3_BlanksRange),ROW(INDIRECT("1:"&amp;ROWS(Lane3_BlanksRange))))),ROW(D309)),1),"")</f>
        <v/>
      </c>
    </row>
    <row r="311" spans="1:12">
      <c r="A311" s="136">
        <f t="shared" si="43"/>
        <v>310</v>
      </c>
      <c r="B311" s="136" t="str">
        <f t="shared" ca="1" si="45"/>
        <v>310:Watford</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IFERROR(INDEX(Lane3_BlanksRange,SMALL((IF(LEN(Lane3_BlanksRange),ROW(INDIRECT("1:"&amp;ROWS(Lane3_BlanksRange))))),ROW(D310)),1),"")</f>
        <v/>
      </c>
    </row>
    <row r="312" spans="1:12">
      <c r="A312" s="136">
        <f t="shared" si="43"/>
        <v>311</v>
      </c>
      <c r="B312" s="136" t="str">
        <f t="shared" ca="1" si="45"/>
        <v>311:Watford</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IFERROR(INDEX(Lane3_BlanksRange,SMALL((IF(LEN(Lane3_BlanksRange),ROW(INDIRECT("1:"&amp;ROWS(Lane3_BlanksRange))))),ROW(D311)),1),"")</f>
        <v/>
      </c>
    </row>
    <row r="313" spans="1:12">
      <c r="A313" s="136">
        <f t="shared" si="43"/>
        <v>312</v>
      </c>
      <c r="B313" s="136" t="str">
        <f t="shared" ca="1" si="45"/>
        <v>312:Watford</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IFERROR(INDEX(Lane3_BlanksRange,SMALL((IF(LEN(Lane3_BlanksRange),ROW(INDIRECT("1:"&amp;ROWS(Lane3_BlanksRange))))),ROW(D312)),1),"")</f>
        <v/>
      </c>
    </row>
    <row r="314" spans="1:12">
      <c r="A314" s="136">
        <f t="shared" si="43"/>
        <v>313</v>
      </c>
      <c r="B314" s="136" t="str">
        <f t="shared" ca="1" si="45"/>
        <v>313:Watford</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IFERROR(INDEX(Lane3_BlanksRange,SMALL((IF(LEN(Lane3_BlanksRange),ROW(INDIRECT("1:"&amp;ROWS(Lane3_BlanksRange))))),ROW(D313)),1),"")</f>
        <v/>
      </c>
    </row>
    <row r="315" spans="1:12">
      <c r="A315" s="136">
        <f t="shared" si="43"/>
        <v>314</v>
      </c>
      <c r="B315" s="136" t="str">
        <f t="shared" ca="1" si="45"/>
        <v>314:Watford</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IFERROR(INDEX(Lane3_BlanksRange,SMALL((IF(LEN(Lane3_BlanksRange),ROW(INDIRECT("1:"&amp;ROWS(Lane3_BlanksRange))))),ROW(D314)),1),"")</f>
        <v/>
      </c>
    </row>
    <row r="316" spans="1:12">
      <c r="A316" s="136">
        <f t="shared" si="43"/>
        <v>315</v>
      </c>
      <c r="B316" s="136" t="str">
        <f t="shared" ca="1" si="45"/>
        <v>315:Watford</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IFERROR(INDEX(Lane3_BlanksRange,SMALL((IF(LEN(Lane3_BlanksRange),ROW(INDIRECT("1:"&amp;ROWS(Lane3_BlanksRange))))),ROW(D315)),1),"")</f>
        <v/>
      </c>
    </row>
    <row r="317" spans="1:12">
      <c r="A317" s="136">
        <f t="shared" si="43"/>
        <v>316</v>
      </c>
      <c r="B317" s="136" t="str">
        <f t="shared" ca="1" si="45"/>
        <v>316:Watford</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IFERROR(INDEX(Lane3_BlanksRange,SMALL((IF(LEN(Lane3_BlanksRange),ROW(INDIRECT("1:"&amp;ROWS(Lane3_BlanksRange))))),ROW(D316)),1),"")</f>
        <v/>
      </c>
    </row>
    <row r="318" spans="1:12">
      <c r="A318" s="136">
        <f t="shared" si="43"/>
        <v>317</v>
      </c>
      <c r="B318" s="136" t="str">
        <f t="shared" ca="1" si="45"/>
        <v>317:Watford</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IFERROR(INDEX(Lane3_BlanksRange,SMALL((IF(LEN(Lane3_BlanksRange),ROW(INDIRECT("1:"&amp;ROWS(Lane3_BlanksRange))))),ROW(D317)),1),"")</f>
        <v/>
      </c>
    </row>
    <row r="319" spans="1:12">
      <c r="A319" s="136">
        <f t="shared" si="43"/>
        <v>318</v>
      </c>
      <c r="B319" s="136" t="str">
        <f t="shared" ca="1" si="45"/>
        <v>318:Watford</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IFERROR(INDEX(Lane3_BlanksRange,SMALL((IF(LEN(Lane3_BlanksRange),ROW(INDIRECT("1:"&amp;ROWS(Lane3_BlanksRange))))),ROW(D318)),1),"")</f>
        <v/>
      </c>
    </row>
    <row r="320" spans="1:12">
      <c r="A320" s="136">
        <f t="shared" si="43"/>
        <v>319</v>
      </c>
      <c r="B320" s="136" t="str">
        <f t="shared" ca="1" si="45"/>
        <v>319:Watford</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IFERROR(INDEX(Lane3_BlanksRange,SMALL((IF(LEN(Lane3_BlanksRange),ROW(INDIRECT("1:"&amp;ROWS(Lane3_BlanksRange))))),ROW(D319)),1),"")</f>
        <v/>
      </c>
    </row>
    <row r="321" spans="1:12">
      <c r="A321" s="136">
        <f t="shared" si="43"/>
        <v>320</v>
      </c>
      <c r="B321" s="136" t="str">
        <f t="shared" ca="1" si="45"/>
        <v>320:Watford</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IFERROR(INDEX(Lane3_BlanksRange,SMALL((IF(LEN(Lane3_BlanksRange),ROW(INDIRECT("1:"&amp;ROWS(Lane3_BlanksRange))))),ROW(D320)),1),"")</f>
        <v/>
      </c>
    </row>
    <row r="322" spans="1:12">
      <c r="A322" s="136">
        <f t="shared" si="43"/>
        <v>321</v>
      </c>
      <c r="B322" s="136" t="str">
        <f t="shared" ca="1" si="45"/>
        <v>321:Watford</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IFERROR(INDEX(Lane3_BlanksRange,SMALL((IF(LEN(Lane3_BlanksRange),ROW(INDIRECT("1:"&amp;ROWS(Lane3_BlanksRange))))),ROW(D321)),1),"")</f>
        <v/>
      </c>
    </row>
    <row r="323" spans="1:12">
      <c r="A323" s="136">
        <f t="shared" si="43"/>
        <v>322</v>
      </c>
      <c r="B323" s="136" t="str">
        <f t="shared" ca="1" si="45"/>
        <v>322:Watford</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IFERROR(INDEX(Lane3_BlanksRange,SMALL((IF(LEN(Lane3_BlanksRange),ROW(INDIRECT("1:"&amp;ROWS(Lane3_BlanksRange))))),ROW(D322)),1),"")</f>
        <v/>
      </c>
    </row>
    <row r="324" spans="1:12">
      <c r="A324" s="136">
        <f t="shared" si="43"/>
        <v>323</v>
      </c>
      <c r="B324" s="136" t="str">
        <f t="shared" ca="1" si="45"/>
        <v>323:Watford</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IFERROR(INDEX(Lane3_BlanksRange,SMALL((IF(LEN(Lane3_BlanksRange),ROW(INDIRECT("1:"&amp;ROWS(Lane3_BlanksRange))))),ROW(D323)),1),"")</f>
        <v/>
      </c>
    </row>
    <row r="325" spans="1:12">
      <c r="A325" s="136">
        <f t="shared" si="43"/>
        <v>324</v>
      </c>
      <c r="B325" s="136" t="str">
        <f t="shared" ca="1" si="45"/>
        <v>324:Watford</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IFERROR(INDEX(Lane3_BlanksRange,SMALL((IF(LEN(Lane3_BlanksRange),ROW(INDIRECT("1:"&amp;ROWS(Lane3_BlanksRange))))),ROW(D324)),1),"")</f>
        <v/>
      </c>
    </row>
    <row r="326" spans="1:12">
      <c r="A326" s="136">
        <f t="shared" si="43"/>
        <v>325</v>
      </c>
      <c r="B326" s="136" t="str">
        <f t="shared" ca="1" si="45"/>
        <v>325:Watford</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IFERROR(INDEX(Lane3_BlanksRange,SMALL((IF(LEN(Lane3_BlanksRange),ROW(INDIRECT("1:"&amp;ROWS(Lane3_BlanksRange))))),ROW(D325)),1),"")</f>
        <v/>
      </c>
    </row>
    <row r="327" spans="1:12">
      <c r="A327" s="136">
        <f t="shared" si="43"/>
        <v>326</v>
      </c>
      <c r="B327" s="136" t="str">
        <f t="shared" ca="1" si="45"/>
        <v>326:Watford</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IFERROR(INDEX(Lane3_BlanksRange,SMALL((IF(LEN(Lane3_BlanksRange),ROW(INDIRECT("1:"&amp;ROWS(Lane3_BlanksRange))))),ROW(D326)),1),"")</f>
        <v/>
      </c>
    </row>
    <row r="328" spans="1:12">
      <c r="A328" s="136">
        <f t="shared" si="43"/>
        <v>327</v>
      </c>
      <c r="B328" s="136" t="str">
        <f t="shared" ca="1" si="45"/>
        <v>327:Watford</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IFERROR(INDEX(Lane3_BlanksRange,SMALL((IF(LEN(Lane3_BlanksRange),ROW(INDIRECT("1:"&amp;ROWS(Lane3_BlanksRange))))),ROW(D327)),1),"")</f>
        <v/>
      </c>
    </row>
    <row r="329" spans="1:12">
      <c r="A329" s="136">
        <f t="shared" si="43"/>
        <v>328</v>
      </c>
      <c r="B329" s="136" t="str">
        <f t="shared" ca="1" si="45"/>
        <v>328:Watford</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IFERROR(INDEX(Lane3_BlanksRange,SMALL((IF(LEN(Lane3_BlanksRange),ROW(INDIRECT("1:"&amp;ROWS(Lane3_BlanksRange))))),ROW(D328)),1),"")</f>
        <v/>
      </c>
    </row>
    <row r="330" spans="1:12">
      <c r="A330" s="136">
        <f t="shared" si="43"/>
        <v>329</v>
      </c>
      <c r="B330" s="136" t="str">
        <f t="shared" ca="1" si="45"/>
        <v>329:Watford</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IFERROR(INDEX(Lane3_BlanksRange,SMALL((IF(LEN(Lane3_BlanksRange),ROW(INDIRECT("1:"&amp;ROWS(Lane3_BlanksRange))))),ROW(D329)),1),"")</f>
        <v/>
      </c>
    </row>
    <row r="331" spans="1:12">
      <c r="A331" s="136">
        <f t="shared" si="43"/>
        <v>330</v>
      </c>
      <c r="B331" s="136" t="str">
        <f t="shared" ca="1" si="45"/>
        <v>330:Watford</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IFERROR(INDEX(Lane3_BlanksRange,SMALL((IF(LEN(Lane3_BlanksRange),ROW(INDIRECT("1:"&amp;ROWS(Lane3_BlanksRange))))),ROW(D330)),1),"")</f>
        <v/>
      </c>
    </row>
    <row r="332" spans="1:12">
      <c r="A332" s="136">
        <f t="shared" si="43"/>
        <v>331</v>
      </c>
      <c r="B332" s="136" t="str">
        <f t="shared" ca="1" si="45"/>
        <v>331:Watford</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IFERROR(INDEX(Lane3_BlanksRange,SMALL((IF(LEN(Lane3_BlanksRange),ROW(INDIRECT("1:"&amp;ROWS(Lane3_BlanksRange))))),ROW(D331)),1),"")</f>
        <v/>
      </c>
    </row>
    <row r="333" spans="1:12">
      <c r="A333" s="136">
        <f t="shared" si="43"/>
        <v>332</v>
      </c>
      <c r="B333" s="136" t="str">
        <f t="shared" ca="1" si="45"/>
        <v>332:Watford</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IFERROR(INDEX(Lane3_BlanksRange,SMALL((IF(LEN(Lane3_BlanksRange),ROW(INDIRECT("1:"&amp;ROWS(Lane3_BlanksRange))))),ROW(D332)),1),"")</f>
        <v/>
      </c>
    </row>
    <row r="334" spans="1:12">
      <c r="A334" s="136">
        <f t="shared" si="43"/>
        <v>333</v>
      </c>
      <c r="B334" s="136" t="str">
        <f t="shared" ca="1" si="45"/>
        <v>333:Watford</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IFERROR(INDEX(Lane3_BlanksRange,SMALL((IF(LEN(Lane3_BlanksRange),ROW(INDIRECT("1:"&amp;ROWS(Lane3_BlanksRange))))),ROW(D333)),1),"")</f>
        <v/>
      </c>
    </row>
    <row r="335" spans="1:12">
      <c r="A335" s="136">
        <f t="shared" si="43"/>
        <v>334</v>
      </c>
      <c r="B335" s="136" t="str">
        <f t="shared" ca="1" si="45"/>
        <v>334:Watford</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IFERROR(INDEX(Lane3_BlanksRange,SMALL((IF(LEN(Lane3_BlanksRange),ROW(INDIRECT("1:"&amp;ROWS(Lane3_BlanksRange))))),ROW(D334)),1),"")</f>
        <v/>
      </c>
    </row>
    <row r="336" spans="1:12">
      <c r="A336" s="136">
        <f t="shared" si="43"/>
        <v>335</v>
      </c>
      <c r="B336" s="136" t="str">
        <f t="shared" ca="1" si="45"/>
        <v>335:Watford</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IFERROR(INDEX(Lane3_BlanksRange,SMALL((IF(LEN(Lane3_BlanksRange),ROW(INDIRECT("1:"&amp;ROWS(Lane3_BlanksRange))))),ROW(D335)),1),"")</f>
        <v/>
      </c>
    </row>
    <row r="337" spans="1:12">
      <c r="A337" s="136">
        <f t="shared" si="43"/>
        <v>336</v>
      </c>
      <c r="B337" s="136" t="str">
        <f t="shared" ca="1" si="45"/>
        <v>336:Watford</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IFERROR(INDEX(Lane3_BlanksRange,SMALL((IF(LEN(Lane3_BlanksRange),ROW(INDIRECT("1:"&amp;ROWS(Lane3_BlanksRange))))),ROW(D336)),1),"")</f>
        <v/>
      </c>
    </row>
    <row r="338" spans="1:12">
      <c r="A338" s="136">
        <f t="shared" si="43"/>
        <v>337</v>
      </c>
      <c r="B338" s="136" t="str">
        <f t="shared" ca="1" si="45"/>
        <v>337:Watford</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IFERROR(INDEX(Lane3_BlanksRange,SMALL((IF(LEN(Lane3_BlanksRange),ROW(INDIRECT("1:"&amp;ROWS(Lane3_BlanksRange))))),ROW(D337)),1),"")</f>
        <v/>
      </c>
    </row>
    <row r="339" spans="1:12">
      <c r="A339" s="136">
        <f t="shared" si="43"/>
        <v>338</v>
      </c>
      <c r="B339" s="136" t="str">
        <f t="shared" ca="1" si="45"/>
        <v>338:Watford</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IFERROR(INDEX(Lane3_BlanksRange,SMALL((IF(LEN(Lane3_BlanksRange),ROW(INDIRECT("1:"&amp;ROWS(Lane3_BlanksRange))))),ROW(D338)),1),"")</f>
        <v/>
      </c>
    </row>
    <row r="340" spans="1:12">
      <c r="A340" s="136">
        <f t="shared" si="43"/>
        <v>339</v>
      </c>
      <c r="B340" s="136" t="str">
        <f t="shared" ca="1" si="45"/>
        <v>339:Watford</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IFERROR(INDEX(Lane3_BlanksRange,SMALL((IF(LEN(Lane3_BlanksRange),ROW(INDIRECT("1:"&amp;ROWS(Lane3_BlanksRange))))),ROW(D339)),1),"")</f>
        <v/>
      </c>
    </row>
    <row r="341" spans="1:12">
      <c r="A341" s="136">
        <f t="shared" si="43"/>
        <v>340</v>
      </c>
      <c r="B341" s="136" t="str">
        <f t="shared" ca="1" si="45"/>
        <v>340:Watford</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IFERROR(INDEX(Lane3_BlanksRange,SMALL((IF(LEN(Lane3_BlanksRange),ROW(INDIRECT("1:"&amp;ROWS(Lane3_BlanksRange))))),ROW(D340)),1),"")</f>
        <v/>
      </c>
    </row>
    <row r="342" spans="1:12">
      <c r="A342" s="136">
        <f t="shared" si="43"/>
        <v>341</v>
      </c>
      <c r="B342" s="136" t="str">
        <f t="shared" ca="1" si="45"/>
        <v>341:Watford</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IFERROR(INDEX(Lane3_BlanksRange,SMALL((IF(LEN(Lane3_BlanksRange),ROW(INDIRECT("1:"&amp;ROWS(Lane3_BlanksRange))))),ROW(D341)),1),"")</f>
        <v/>
      </c>
    </row>
    <row r="343" spans="1:12">
      <c r="A343" s="136">
        <f t="shared" si="43"/>
        <v>342</v>
      </c>
      <c r="B343" s="136" t="str">
        <f t="shared" ca="1" si="45"/>
        <v>342:Watford</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IFERROR(INDEX(Lane3_BlanksRange,SMALL((IF(LEN(Lane3_BlanksRange),ROW(INDIRECT("1:"&amp;ROWS(Lane3_BlanksRange))))),ROW(D342)),1),"")</f>
        <v/>
      </c>
    </row>
    <row r="344" spans="1:12">
      <c r="A344" s="136">
        <f t="shared" si="43"/>
        <v>343</v>
      </c>
      <c r="B344" s="136" t="str">
        <f t="shared" ca="1" si="45"/>
        <v>343:Watford</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IFERROR(INDEX(Lane3_BlanksRange,SMALL((IF(LEN(Lane3_BlanksRange),ROW(INDIRECT("1:"&amp;ROWS(Lane3_BlanksRange))))),ROW(D343)),1),"")</f>
        <v/>
      </c>
    </row>
    <row r="345" spans="1:12">
      <c r="A345" s="136">
        <f t="shared" si="43"/>
        <v>344</v>
      </c>
      <c r="B345" s="136" t="str">
        <f t="shared" ca="1" si="45"/>
        <v>344:Watford</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IFERROR(INDEX(Lane3_BlanksRange,SMALL((IF(LEN(Lane3_BlanksRange),ROW(INDIRECT("1:"&amp;ROWS(Lane3_BlanksRange))))),ROW(D344)),1),"")</f>
        <v/>
      </c>
    </row>
    <row r="346" spans="1:12">
      <c r="A346" s="136">
        <f t="shared" si="43"/>
        <v>345</v>
      </c>
      <c r="B346" s="136" t="str">
        <f t="shared" ca="1" si="45"/>
        <v>345:Watford</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IFERROR(INDEX(Lane3_BlanksRange,SMALL((IF(LEN(Lane3_BlanksRange),ROW(INDIRECT("1:"&amp;ROWS(Lane3_BlanksRange))))),ROW(D345)),1),"")</f>
        <v/>
      </c>
    </row>
    <row r="347" spans="1:12">
      <c r="A347" s="136">
        <f t="shared" si="43"/>
        <v>346</v>
      </c>
      <c r="B347" s="136" t="str">
        <f t="shared" ca="1" si="45"/>
        <v>346:Watford</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IFERROR(INDEX(Lane3_BlanksRange,SMALL((IF(LEN(Lane3_BlanksRange),ROW(INDIRECT("1:"&amp;ROWS(Lane3_BlanksRange))))),ROW(D346)),1),"")</f>
        <v/>
      </c>
    </row>
    <row r="348" spans="1:12">
      <c r="A348" s="136">
        <f t="shared" si="43"/>
        <v>347</v>
      </c>
      <c r="B348" s="136" t="str">
        <f t="shared" ca="1" si="45"/>
        <v>347:Watford</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IFERROR(INDEX(Lane3_BlanksRange,SMALL((IF(LEN(Lane3_BlanksRange),ROW(INDIRECT("1:"&amp;ROWS(Lane3_BlanksRange))))),ROW(D347)),1),"")</f>
        <v/>
      </c>
    </row>
    <row r="349" spans="1:12">
      <c r="A349" s="136">
        <f t="shared" si="43"/>
        <v>348</v>
      </c>
      <c r="B349" s="136" t="str">
        <f t="shared" ca="1" si="45"/>
        <v>348:Watford</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IFERROR(INDEX(Lane3_BlanksRange,SMALL((IF(LEN(Lane3_BlanksRange),ROW(INDIRECT("1:"&amp;ROWS(Lane3_BlanksRange))))),ROW(D348)),1),"")</f>
        <v/>
      </c>
    </row>
    <row r="350" spans="1:12">
      <c r="A350" s="136">
        <f t="shared" si="43"/>
        <v>349</v>
      </c>
      <c r="B350" s="136" t="str">
        <f t="shared" ca="1" si="45"/>
        <v>349:Watford</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IFERROR(INDEX(Lane3_BlanksRange,SMALL((IF(LEN(Lane3_BlanksRange),ROW(INDIRECT("1:"&amp;ROWS(Lane3_BlanksRange))))),ROW(D349)),1),"")</f>
        <v/>
      </c>
    </row>
    <row r="351" spans="1:12">
      <c r="A351" s="136">
        <f t="shared" si="43"/>
        <v>350</v>
      </c>
      <c r="B351" s="136" t="str">
        <f t="shared" ca="1" si="45"/>
        <v>350:Watford</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IFERROR(INDEX(Lane3_BlanksRange,SMALL((IF(LEN(Lane3_BlanksRange),ROW(INDIRECT("1:"&amp;ROWS(Lane3_BlanksRange))))),ROW(D350)),1),"")</f>
        <v/>
      </c>
    </row>
    <row r="352" spans="1:12">
      <c r="A352" s="136">
        <f t="shared" si="43"/>
        <v>351</v>
      </c>
      <c r="B352" s="136" t="str">
        <f t="shared" ca="1" si="45"/>
        <v>351:Watford</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IFERROR(INDEX(Lane3_BlanksRange,SMALL((IF(LEN(Lane3_BlanksRange),ROW(INDIRECT("1:"&amp;ROWS(Lane3_BlanksRange))))),ROW(D351)),1),"")</f>
        <v/>
      </c>
    </row>
    <row r="353" spans="1:12">
      <c r="A353" s="136">
        <f t="shared" si="43"/>
        <v>352</v>
      </c>
      <c r="B353" s="136" t="str">
        <f t="shared" ca="1" si="45"/>
        <v>352:Watford</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IFERROR(INDEX(Lane3_BlanksRange,SMALL((IF(LEN(Lane3_BlanksRange),ROW(INDIRECT("1:"&amp;ROWS(Lane3_BlanksRange))))),ROW(D352)),1),"")</f>
        <v/>
      </c>
    </row>
    <row r="354" spans="1:12">
      <c r="A354" s="136">
        <f t="shared" si="43"/>
        <v>353</v>
      </c>
      <c r="B354" s="136" t="str">
        <f t="shared" ca="1" si="45"/>
        <v>353:Watford</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IFERROR(INDEX(Lane3_BlanksRange,SMALL((IF(LEN(Lane3_BlanksRange),ROW(INDIRECT("1:"&amp;ROWS(Lane3_BlanksRange))))),ROW(D353)),1),"")</f>
        <v/>
      </c>
    </row>
    <row r="355" spans="1:12">
      <c r="A355" s="136">
        <f t="shared" si="43"/>
        <v>354</v>
      </c>
      <c r="B355" s="136" t="str">
        <f t="shared" ca="1" si="45"/>
        <v>354:Watford</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IFERROR(INDEX(Lane3_BlanksRange,SMALL((IF(LEN(Lane3_BlanksRange),ROW(INDIRECT("1:"&amp;ROWS(Lane3_BlanksRange))))),ROW(D354)),1),"")</f>
        <v/>
      </c>
    </row>
    <row r="356" spans="1:12">
      <c r="A356" s="136">
        <f t="shared" si="43"/>
        <v>355</v>
      </c>
      <c r="B356" s="136" t="str">
        <f t="shared" ca="1" si="45"/>
        <v>355:Watford</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IFERROR(INDEX(Lane3_BlanksRange,SMALL((IF(LEN(Lane3_BlanksRange),ROW(INDIRECT("1:"&amp;ROWS(Lane3_BlanksRange))))),ROW(D355)),1),"")</f>
        <v/>
      </c>
    </row>
    <row r="357" spans="1:12">
      <c r="A357" s="136">
        <f t="shared" si="43"/>
        <v>356</v>
      </c>
      <c r="B357" s="136" t="str">
        <f t="shared" ca="1" si="45"/>
        <v>356:Watford</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IFERROR(INDEX(Lane3_BlanksRange,SMALL((IF(LEN(Lane3_BlanksRange),ROW(INDIRECT("1:"&amp;ROWS(Lane3_BlanksRange))))),ROW(D356)),1),"")</f>
        <v/>
      </c>
    </row>
    <row r="358" spans="1:12">
      <c r="A358" s="136">
        <f t="shared" si="43"/>
        <v>357</v>
      </c>
      <c r="B358" s="136" t="str">
        <f t="shared" ca="1" si="45"/>
        <v>357:Watford</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IFERROR(INDEX(Lane3_BlanksRange,SMALL((IF(LEN(Lane3_BlanksRange),ROW(INDIRECT("1:"&amp;ROWS(Lane3_BlanksRange))))),ROW(D357)),1),"")</f>
        <v/>
      </c>
    </row>
    <row r="359" spans="1:12">
      <c r="A359" s="136">
        <f t="shared" si="43"/>
        <v>358</v>
      </c>
      <c r="B359" s="136" t="str">
        <f t="shared" ca="1" si="45"/>
        <v>358:Watford</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IFERROR(INDEX(Lane3_BlanksRange,SMALL((IF(LEN(Lane3_BlanksRange),ROW(INDIRECT("1:"&amp;ROWS(Lane3_BlanksRange))))),ROW(D358)),1),"")</f>
        <v/>
      </c>
    </row>
    <row r="360" spans="1:12">
      <c r="A360" s="136">
        <f t="shared" si="43"/>
        <v>359</v>
      </c>
      <c r="B360" s="136" t="str">
        <f t="shared" ca="1" si="45"/>
        <v>359:Watford</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IFERROR(INDEX(Lane3_BlanksRange,SMALL((IF(LEN(Lane3_BlanksRange),ROW(INDIRECT("1:"&amp;ROWS(Lane3_BlanksRange))))),ROW(D359)),1),"")</f>
        <v/>
      </c>
    </row>
    <row r="361" spans="1:12">
      <c r="A361" s="136">
        <f t="shared" si="43"/>
        <v>360</v>
      </c>
      <c r="B361" s="136" t="str">
        <f t="shared" ca="1" si="45"/>
        <v>360:Watford</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IFERROR(INDEX(Lane3_BlanksRange,SMALL((IF(LEN(Lane3_BlanksRange),ROW(INDIRECT("1:"&amp;ROWS(Lane3_BlanksRange))))),ROW(D360)),1),"")</f>
        <v/>
      </c>
    </row>
    <row r="362" spans="1:12">
      <c r="A362" s="136">
        <f t="shared" si="43"/>
        <v>361</v>
      </c>
      <c r="B362" s="136" t="str">
        <f t="shared" ca="1" si="45"/>
        <v>361:Watford</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IFERROR(INDEX(Lane3_BlanksRange,SMALL((IF(LEN(Lane3_BlanksRange),ROW(INDIRECT("1:"&amp;ROWS(Lane3_BlanksRange))))),ROW(D361)),1),"")</f>
        <v/>
      </c>
    </row>
    <row r="363" spans="1:12">
      <c r="A363" s="136">
        <f t="shared" si="43"/>
        <v>362</v>
      </c>
      <c r="B363" s="136" t="str">
        <f t="shared" ca="1" si="45"/>
        <v>362:Watford</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IFERROR(INDEX(Lane3_BlanksRange,SMALL((IF(LEN(Lane3_BlanksRange),ROW(INDIRECT("1:"&amp;ROWS(Lane3_BlanksRange))))),ROW(D362)),1),"")</f>
        <v/>
      </c>
    </row>
    <row r="364" spans="1:12">
      <c r="A364" s="136">
        <f t="shared" si="43"/>
        <v>363</v>
      </c>
      <c r="B364" s="136" t="str">
        <f t="shared" ca="1" si="45"/>
        <v>363:Watford</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IFERROR(INDEX(Lane3_BlanksRange,SMALL((IF(LEN(Lane3_BlanksRange),ROW(INDIRECT("1:"&amp;ROWS(Lane3_BlanksRange))))),ROW(D363)),1),"")</f>
        <v/>
      </c>
    </row>
    <row r="365" spans="1:12">
      <c r="A365" s="136">
        <f t="shared" si="43"/>
        <v>364</v>
      </c>
      <c r="B365" s="136" t="str">
        <f t="shared" ca="1" si="45"/>
        <v>364:Watford</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IFERROR(INDEX(Lane3_BlanksRange,SMALL((IF(LEN(Lane3_BlanksRange),ROW(INDIRECT("1:"&amp;ROWS(Lane3_BlanksRange))))),ROW(D364)),1),"")</f>
        <v/>
      </c>
    </row>
    <row r="366" spans="1:12">
      <c r="A366" s="136">
        <f t="shared" si="43"/>
        <v>365</v>
      </c>
      <c r="B366" s="136" t="str">
        <f t="shared" ref="B366:B401" ca="1" si="47">TEXT(A366,"#0") &amp; ":" &amp; CELL("contents",Lane3_Club)</f>
        <v>365:Watford</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IFERROR(INDEX(Lane3_BlanksRange,SMALL((IF(LEN(Lane3_BlanksRange),ROW(INDIRECT("1:"&amp;ROWS(Lane3_BlanksRange))))),ROW(D365)),1),"")</f>
        <v/>
      </c>
    </row>
    <row r="367" spans="1:12">
      <c r="A367" s="136">
        <f t="shared" si="43"/>
        <v>366</v>
      </c>
      <c r="B367" s="136" t="str">
        <f t="shared" ca="1" si="47"/>
        <v>366:Watford</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IFERROR(INDEX(Lane3_BlanksRange,SMALL((IF(LEN(Lane3_BlanksRange),ROW(INDIRECT("1:"&amp;ROWS(Lane3_BlanksRange))))),ROW(D366)),1),"")</f>
        <v/>
      </c>
    </row>
    <row r="368" spans="1:12">
      <c r="A368" s="136">
        <f t="shared" si="43"/>
        <v>367</v>
      </c>
      <c r="B368" s="136" t="str">
        <f t="shared" ca="1" si="47"/>
        <v>367:Watford</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IFERROR(INDEX(Lane3_BlanksRange,SMALL((IF(LEN(Lane3_BlanksRange),ROW(INDIRECT("1:"&amp;ROWS(Lane3_BlanksRange))))),ROW(D367)),1),"")</f>
        <v/>
      </c>
    </row>
    <row r="369" spans="1:12">
      <c r="A369" s="136">
        <f t="shared" si="43"/>
        <v>368</v>
      </c>
      <c r="B369" s="136" t="str">
        <f t="shared" ca="1" si="47"/>
        <v>368:Watford</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IFERROR(INDEX(Lane3_BlanksRange,SMALL((IF(LEN(Lane3_BlanksRange),ROW(INDIRECT("1:"&amp;ROWS(Lane3_BlanksRange))))),ROW(D368)),1),"")</f>
        <v/>
      </c>
    </row>
    <row r="370" spans="1:12">
      <c r="A370" s="136">
        <f t="shared" si="43"/>
        <v>369</v>
      </c>
      <c r="B370" s="136" t="str">
        <f t="shared" ca="1" si="47"/>
        <v>369:Watford</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IFERROR(INDEX(Lane3_BlanksRange,SMALL((IF(LEN(Lane3_BlanksRange),ROW(INDIRECT("1:"&amp;ROWS(Lane3_BlanksRange))))),ROW(D369)),1),"")</f>
        <v/>
      </c>
    </row>
    <row r="371" spans="1:12">
      <c r="A371" s="136">
        <f t="shared" si="43"/>
        <v>370</v>
      </c>
      <c r="B371" s="136" t="str">
        <f t="shared" ca="1" si="47"/>
        <v>370:Watford</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IFERROR(INDEX(Lane3_BlanksRange,SMALL((IF(LEN(Lane3_BlanksRange),ROW(INDIRECT("1:"&amp;ROWS(Lane3_BlanksRange))))),ROW(D370)),1),"")</f>
        <v/>
      </c>
    </row>
    <row r="372" spans="1:12">
      <c r="A372" s="136">
        <f t="shared" si="43"/>
        <v>371</v>
      </c>
      <c r="B372" s="136" t="str">
        <f t="shared" ca="1" si="47"/>
        <v>371:Watford</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IFERROR(INDEX(Lane3_BlanksRange,SMALL((IF(LEN(Lane3_BlanksRange),ROW(INDIRECT("1:"&amp;ROWS(Lane3_BlanksRange))))),ROW(D371)),1),"")</f>
        <v/>
      </c>
    </row>
    <row r="373" spans="1:12">
      <c r="A373" s="136">
        <f t="shared" si="43"/>
        <v>372</v>
      </c>
      <c r="B373" s="136" t="str">
        <f t="shared" ca="1" si="47"/>
        <v>372:Watford</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IFERROR(INDEX(Lane3_BlanksRange,SMALL((IF(LEN(Lane3_BlanksRange),ROW(INDIRECT("1:"&amp;ROWS(Lane3_BlanksRange))))),ROW(D372)),1),"")</f>
        <v/>
      </c>
    </row>
    <row r="374" spans="1:12">
      <c r="A374" s="136">
        <f t="shared" si="43"/>
        <v>373</v>
      </c>
      <c r="B374" s="136" t="str">
        <f t="shared" ca="1" si="47"/>
        <v>373:Watford</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IFERROR(INDEX(Lane3_BlanksRange,SMALL((IF(LEN(Lane3_BlanksRange),ROW(INDIRECT("1:"&amp;ROWS(Lane3_BlanksRange))))),ROW(D373)),1),"")</f>
        <v/>
      </c>
    </row>
    <row r="375" spans="1:12">
      <c r="A375" s="136">
        <f t="shared" si="43"/>
        <v>374</v>
      </c>
      <c r="B375" s="136" t="str">
        <f t="shared" ca="1" si="47"/>
        <v>374:Watford</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IFERROR(INDEX(Lane3_BlanksRange,SMALL((IF(LEN(Lane3_BlanksRange),ROW(INDIRECT("1:"&amp;ROWS(Lane3_BlanksRange))))),ROW(D374)),1),"")</f>
        <v/>
      </c>
    </row>
    <row r="376" spans="1:12">
      <c r="A376" s="136">
        <f t="shared" si="43"/>
        <v>375</v>
      </c>
      <c r="B376" s="136" t="str">
        <f t="shared" ca="1" si="47"/>
        <v>375:Watford</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IFERROR(INDEX(Lane3_BlanksRange,SMALL((IF(LEN(Lane3_BlanksRange),ROW(INDIRECT("1:"&amp;ROWS(Lane3_BlanksRange))))),ROW(D375)),1),"")</f>
        <v/>
      </c>
    </row>
    <row r="377" spans="1:12">
      <c r="A377" s="136">
        <f t="shared" si="43"/>
        <v>376</v>
      </c>
      <c r="B377" s="136" t="str">
        <f t="shared" ca="1" si="47"/>
        <v>376:Watford</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IFERROR(INDEX(Lane3_BlanksRange,SMALL((IF(LEN(Lane3_BlanksRange),ROW(INDIRECT("1:"&amp;ROWS(Lane3_BlanksRange))))),ROW(D376)),1),"")</f>
        <v/>
      </c>
    </row>
    <row r="378" spans="1:12">
      <c r="A378" s="136">
        <f t="shared" si="43"/>
        <v>377</v>
      </c>
      <c r="B378" s="136" t="str">
        <f t="shared" ca="1" si="47"/>
        <v>377:Watford</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IFERROR(INDEX(Lane3_BlanksRange,SMALL((IF(LEN(Lane3_BlanksRange),ROW(INDIRECT("1:"&amp;ROWS(Lane3_BlanksRange))))),ROW(D377)),1),"")</f>
        <v/>
      </c>
    </row>
    <row r="379" spans="1:12">
      <c r="A379" s="136">
        <f t="shared" si="43"/>
        <v>378</v>
      </c>
      <c r="B379" s="136" t="str">
        <f t="shared" ca="1" si="47"/>
        <v>378:Watford</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IFERROR(INDEX(Lane3_BlanksRange,SMALL((IF(LEN(Lane3_BlanksRange),ROW(INDIRECT("1:"&amp;ROWS(Lane3_BlanksRange))))),ROW(D378)),1),"")</f>
        <v/>
      </c>
    </row>
    <row r="380" spans="1:12">
      <c r="A380" s="136">
        <f t="shared" si="43"/>
        <v>379</v>
      </c>
      <c r="B380" s="136" t="str">
        <f t="shared" ca="1" si="47"/>
        <v>379:Watford</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IFERROR(INDEX(Lane3_BlanksRange,SMALL((IF(LEN(Lane3_BlanksRange),ROW(INDIRECT("1:"&amp;ROWS(Lane3_BlanksRange))))),ROW(D379)),1),"")</f>
        <v/>
      </c>
    </row>
    <row r="381" spans="1:12">
      <c r="A381" s="136">
        <f t="shared" si="43"/>
        <v>380</v>
      </c>
      <c r="B381" s="136" t="str">
        <f t="shared" ca="1" si="47"/>
        <v>380:Watford</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IFERROR(INDEX(Lane3_BlanksRange,SMALL((IF(LEN(Lane3_BlanksRange),ROW(INDIRECT("1:"&amp;ROWS(Lane3_BlanksRange))))),ROW(D380)),1),"")</f>
        <v/>
      </c>
    </row>
    <row r="382" spans="1:12">
      <c r="A382" s="136">
        <f t="shared" si="43"/>
        <v>381</v>
      </c>
      <c r="B382" s="136" t="str">
        <f t="shared" ca="1" si="47"/>
        <v>381:Watford</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IFERROR(INDEX(Lane3_BlanksRange,SMALL((IF(LEN(Lane3_BlanksRange),ROW(INDIRECT("1:"&amp;ROWS(Lane3_BlanksRange))))),ROW(D381)),1),"")</f>
        <v/>
      </c>
    </row>
    <row r="383" spans="1:12">
      <c r="A383" s="136">
        <f t="shared" si="43"/>
        <v>382</v>
      </c>
      <c r="B383" s="136" t="str">
        <f t="shared" ca="1" si="47"/>
        <v>382:Watford</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IFERROR(INDEX(Lane3_BlanksRange,SMALL((IF(LEN(Lane3_BlanksRange),ROW(INDIRECT("1:"&amp;ROWS(Lane3_BlanksRange))))),ROW(D382)),1),"")</f>
        <v/>
      </c>
    </row>
    <row r="384" spans="1:12">
      <c r="A384" s="136">
        <f t="shared" si="43"/>
        <v>383</v>
      </c>
      <c r="B384" s="136" t="str">
        <f t="shared" ca="1" si="47"/>
        <v>383:Watford</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IFERROR(INDEX(Lane3_BlanksRange,SMALL((IF(LEN(Lane3_BlanksRange),ROW(INDIRECT("1:"&amp;ROWS(Lane3_BlanksRange))))),ROW(D383)),1),"")</f>
        <v/>
      </c>
    </row>
    <row r="385" spans="1:12">
      <c r="A385" s="136">
        <f t="shared" si="43"/>
        <v>384</v>
      </c>
      <c r="B385" s="136" t="str">
        <f t="shared" ca="1" si="47"/>
        <v>384:Watford</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IFERROR(INDEX(Lane3_BlanksRange,SMALL((IF(LEN(Lane3_BlanksRange),ROW(INDIRECT("1:"&amp;ROWS(Lane3_BlanksRange))))),ROW(D384)),1),"")</f>
        <v/>
      </c>
    </row>
    <row r="386" spans="1:12">
      <c r="A386" s="136">
        <f t="shared" si="43"/>
        <v>385</v>
      </c>
      <c r="B386" s="136" t="str">
        <f t="shared" ca="1" si="47"/>
        <v>385:Watford</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IFERROR(INDEX(Lane3_BlanksRange,SMALL((IF(LEN(Lane3_BlanksRange),ROW(INDIRECT("1:"&amp;ROWS(Lane3_BlanksRange))))),ROW(D385)),1),"")</f>
        <v/>
      </c>
    </row>
    <row r="387" spans="1:12">
      <c r="A387" s="136">
        <f t="shared" si="43"/>
        <v>386</v>
      </c>
      <c r="B387" s="136" t="str">
        <f t="shared" ca="1" si="47"/>
        <v>386:Watford</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IFERROR(INDEX(Lane3_BlanksRange,SMALL((IF(LEN(Lane3_BlanksRange),ROW(INDIRECT("1:"&amp;ROWS(Lane3_BlanksRange))))),ROW(D386)),1),"")</f>
        <v/>
      </c>
    </row>
    <row r="388" spans="1:12">
      <c r="A388" s="136">
        <f t="shared" si="43"/>
        <v>387</v>
      </c>
      <c r="B388" s="136" t="str">
        <f t="shared" ca="1" si="47"/>
        <v>387:Watford</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IFERROR(INDEX(Lane3_BlanksRange,SMALL((IF(LEN(Lane3_BlanksRange),ROW(INDIRECT("1:"&amp;ROWS(Lane3_BlanksRange))))),ROW(D387)),1),"")</f>
        <v/>
      </c>
    </row>
    <row r="389" spans="1:12">
      <c r="A389" s="136">
        <f t="shared" si="43"/>
        <v>388</v>
      </c>
      <c r="B389" s="136" t="str">
        <f t="shared" ca="1" si="47"/>
        <v>388:Watford</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IFERROR(INDEX(Lane3_BlanksRange,SMALL((IF(LEN(Lane3_BlanksRange),ROW(INDIRECT("1:"&amp;ROWS(Lane3_BlanksRange))))),ROW(D388)),1),"")</f>
        <v/>
      </c>
    </row>
    <row r="390" spans="1:12">
      <c r="A390" s="136">
        <f t="shared" si="43"/>
        <v>389</v>
      </c>
      <c r="B390" s="136" t="str">
        <f t="shared" ca="1" si="47"/>
        <v>389:Watford</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IFERROR(INDEX(Lane3_BlanksRange,SMALL((IF(LEN(Lane3_BlanksRange),ROW(INDIRECT("1:"&amp;ROWS(Lane3_BlanksRange))))),ROW(D389)),1),"")</f>
        <v/>
      </c>
    </row>
    <row r="391" spans="1:12">
      <c r="A391" s="136">
        <f t="shared" si="43"/>
        <v>390</v>
      </c>
      <c r="B391" s="136" t="str">
        <f t="shared" ca="1" si="47"/>
        <v>390:Watford</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IFERROR(INDEX(Lane3_BlanksRange,SMALL((IF(LEN(Lane3_BlanksRange),ROW(INDIRECT("1:"&amp;ROWS(Lane3_BlanksRange))))),ROW(D390)),1),"")</f>
        <v/>
      </c>
    </row>
    <row r="392" spans="1:12">
      <c r="A392" s="136">
        <f t="shared" si="43"/>
        <v>391</v>
      </c>
      <c r="B392" s="136" t="str">
        <f t="shared" ca="1" si="47"/>
        <v>391:Watford</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IFERROR(INDEX(Lane3_BlanksRange,SMALL((IF(LEN(Lane3_BlanksRange),ROW(INDIRECT("1:"&amp;ROWS(Lane3_BlanksRange))))),ROW(D391)),1),"")</f>
        <v/>
      </c>
    </row>
    <row r="393" spans="1:12">
      <c r="A393" s="136">
        <f t="shared" si="43"/>
        <v>392</v>
      </c>
      <c r="B393" s="136" t="str">
        <f t="shared" ca="1" si="47"/>
        <v>392:Watford</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IFERROR(INDEX(Lane3_BlanksRange,SMALL((IF(LEN(Lane3_BlanksRange),ROW(INDIRECT("1:"&amp;ROWS(Lane3_BlanksRange))))),ROW(D392)),1),"")</f>
        <v/>
      </c>
    </row>
    <row r="394" spans="1:12">
      <c r="A394" s="136">
        <f t="shared" si="43"/>
        <v>393</v>
      </c>
      <c r="B394" s="136" t="str">
        <f t="shared" ca="1" si="47"/>
        <v>393:Watford</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IFERROR(INDEX(Lane3_BlanksRange,SMALL((IF(LEN(Lane3_BlanksRange),ROW(INDIRECT("1:"&amp;ROWS(Lane3_BlanksRange))))),ROW(D393)),1),"")</f>
        <v/>
      </c>
    </row>
    <row r="395" spans="1:12">
      <c r="A395" s="136">
        <f t="shared" si="43"/>
        <v>394</v>
      </c>
      <c r="B395" s="136" t="str">
        <f t="shared" ca="1" si="47"/>
        <v>394:Watford</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IFERROR(INDEX(Lane3_BlanksRange,SMALL((IF(LEN(Lane3_BlanksRange),ROW(INDIRECT("1:"&amp;ROWS(Lane3_BlanksRange))))),ROW(D394)),1),"")</f>
        <v/>
      </c>
    </row>
    <row r="396" spans="1:12">
      <c r="A396" s="136">
        <f t="shared" si="43"/>
        <v>395</v>
      </c>
      <c r="B396" s="136" t="str">
        <f t="shared" ca="1" si="47"/>
        <v>395:Watford</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IFERROR(INDEX(Lane3_BlanksRange,SMALL((IF(LEN(Lane3_BlanksRange),ROW(INDIRECT("1:"&amp;ROWS(Lane3_BlanksRange))))),ROW(D395)),1),"")</f>
        <v/>
      </c>
    </row>
    <row r="397" spans="1:12">
      <c r="A397" s="136">
        <f t="shared" si="43"/>
        <v>396</v>
      </c>
      <c r="B397" s="136" t="str">
        <f t="shared" ca="1" si="47"/>
        <v>396:Watford</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IFERROR(INDEX(Lane3_BlanksRange,SMALL((IF(LEN(Lane3_BlanksRange),ROW(INDIRECT("1:"&amp;ROWS(Lane3_BlanksRange))))),ROW(D396)),1),"")</f>
        <v/>
      </c>
    </row>
    <row r="398" spans="1:12">
      <c r="A398" s="136">
        <f t="shared" si="43"/>
        <v>397</v>
      </c>
      <c r="B398" s="136" t="str">
        <f t="shared" ca="1" si="47"/>
        <v>397:Watford</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IFERROR(INDEX(Lane3_BlanksRange,SMALL((IF(LEN(Lane3_BlanksRange),ROW(INDIRECT("1:"&amp;ROWS(Lane3_BlanksRange))))),ROW(D397)),1),"")</f>
        <v/>
      </c>
    </row>
    <row r="399" spans="1:12">
      <c r="A399" s="136">
        <f t="shared" si="43"/>
        <v>398</v>
      </c>
      <c r="B399" s="136" t="str">
        <f t="shared" ca="1" si="47"/>
        <v>398:Watford</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IFERROR(INDEX(Lane3_BlanksRange,SMALL((IF(LEN(Lane3_BlanksRange),ROW(INDIRECT("1:"&amp;ROWS(Lane3_BlanksRange))))),ROW(D398)),1),"")</f>
        <v/>
      </c>
    </row>
    <row r="400" spans="1:12">
      <c r="A400" s="136">
        <f t="shared" si="43"/>
        <v>399</v>
      </c>
      <c r="B400" s="136" t="str">
        <f t="shared" ca="1" si="47"/>
        <v>399:Watford</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IFERROR(INDEX(Lane3_BlanksRange,SMALL((IF(LEN(Lane3_BlanksRange),ROW(INDIRECT("1:"&amp;ROWS(Lane3_BlanksRange))))),ROW(D399)),1),"")</f>
        <v/>
      </c>
    </row>
    <row r="401" spans="1:12">
      <c r="A401" s="136">
        <f t="shared" si="43"/>
        <v>400</v>
      </c>
      <c r="B401" s="136" t="str">
        <f t="shared" ca="1" si="47"/>
        <v>400:Watford</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IFERROR(INDEX(Lane3_BlanksRange,SMALL((IF(LEN(Lane3_BlanksRange),ROW(INDIRECT("1:"&amp;ROWS(Lane3_BlanksRange))))),ROW(D400)),1),"")</f>
        <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88" workbookViewId="0">
      <selection activeCell="A403" sqref="A403"/>
    </sheetView>
  </sheetViews>
  <sheetFormatPr baseColWidth="10" defaultColWidth="8.83203125" defaultRowHeight="15" x14ac:dyDescent="0"/>
  <cols>
    <col min="1" max="1" width="9" style="136" customWidth="1"/>
    <col min="2" max="2" width="15.1640625" style="136" customWidth="1"/>
    <col min="3" max="3" width="23.1640625" style="136" customWidth="1"/>
    <col min="4" max="4" width="26.83203125" style="136" customWidth="1"/>
    <col min="5" max="5" width="6" style="156" customWidth="1"/>
    <col min="6" max="6" width="11" style="157" customWidth="1"/>
    <col min="7" max="7" width="12.1640625" style="158" customWidth="1"/>
    <col min="8" max="8" width="9.83203125" style="158" customWidth="1"/>
    <col min="9" max="9" width="17.83203125" style="136" customWidth="1"/>
    <col min="10" max="10" width="9" style="136" customWidth="1"/>
    <col min="11" max="11" width="8.83203125" style="136"/>
    <col min="12" max="12" width="23.1640625" bestFit="1" customWidth="1"/>
    <col min="18" max="16384" width="8.83203125" style="136"/>
  </cols>
  <sheetData>
    <row r="1" spans="1:12" ht="16.5" thickBot="1">
      <c r="A1" s="149" t="s">
        <v>142</v>
      </c>
      <c r="B1" s="150" t="s">
        <v>143</v>
      </c>
      <c r="C1" s="150" t="s">
        <v>93</v>
      </c>
      <c r="D1" s="150" t="s">
        <v>144</v>
      </c>
      <c r="E1" s="151" t="s">
        <v>7</v>
      </c>
      <c r="F1" s="152" t="s">
        <v>145</v>
      </c>
      <c r="G1" s="153" t="s">
        <v>146</v>
      </c>
      <c r="H1" s="153" t="s">
        <v>147</v>
      </c>
      <c r="I1" s="154" t="s">
        <v>43</v>
      </c>
      <c r="L1" s="155" t="s">
        <v>144</v>
      </c>
    </row>
    <row r="2" spans="1:12">
      <c r="A2" s="136">
        <v>1</v>
      </c>
      <c r="B2" s="136" t="str">
        <f t="shared" ref="B2:B65" ca="1" si="0">TEXT(A2,"#0") &amp; ":" &amp; CELL("contents",Lane4_Club)</f>
        <v>1:Costa</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IFERROR(INDEX(Lane4_BlanksRange,SMALL((IF(LEN(Lane4_BlanksRange),ROW(INDIRECT("1:"&amp;ROWS(Lane4_BlanksRange))))),ROW(D1)),1),"")</f>
        <v/>
      </c>
    </row>
    <row r="3" spans="1:12">
      <c r="A3" s="136">
        <f t="shared" ref="A3:A66" si="7">A2+1</f>
        <v>2</v>
      </c>
      <c r="B3" s="136" t="str">
        <f t="shared" ca="1" si="0"/>
        <v>2:Costa</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IFERROR(INDEX(Lane4_BlanksRange,SMALL((IF(LEN(Lane4_BlanksRange),ROW(INDIRECT("1:"&amp;ROWS(Lane4_BlanksRange))))),ROW(D2)),1),"")</f>
        <v/>
      </c>
    </row>
    <row r="4" spans="1:12">
      <c r="A4" s="136">
        <f t="shared" si="7"/>
        <v>3</v>
      </c>
      <c r="B4" s="136" t="str">
        <f t="shared" ca="1" si="0"/>
        <v>3:Costa</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IFERROR(INDEX(Lane4_BlanksRange,SMALL((IF(LEN(Lane4_BlanksRange),ROW(INDIRECT("1:"&amp;ROWS(Lane4_BlanksRange))))),ROW(D3)),1),"")</f>
        <v/>
      </c>
    </row>
    <row r="5" spans="1:12">
      <c r="A5" s="136">
        <f t="shared" si="7"/>
        <v>4</v>
      </c>
      <c r="B5" s="136" t="str">
        <f t="shared" ca="1" si="0"/>
        <v>4:Costa</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IFERROR(INDEX(Lane4_BlanksRange,SMALL((IF(LEN(Lane4_BlanksRange),ROW(INDIRECT("1:"&amp;ROWS(Lane4_BlanksRange))))),ROW(D4)),1),"")</f>
        <v/>
      </c>
    </row>
    <row r="6" spans="1:12">
      <c r="A6" s="136">
        <f t="shared" si="7"/>
        <v>5</v>
      </c>
      <c r="B6" s="136" t="str">
        <f t="shared" ca="1" si="0"/>
        <v>5:Costa</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IFERROR(INDEX(Lane4_BlanksRange,SMALL((IF(LEN(Lane4_BlanksRange),ROW(INDIRECT("1:"&amp;ROWS(Lane4_BlanksRange))))),ROW(D5)),1),"")</f>
        <v/>
      </c>
    </row>
    <row r="7" spans="1:12">
      <c r="A7" s="136">
        <f t="shared" si="7"/>
        <v>6</v>
      </c>
      <c r="B7" s="136" t="str">
        <f t="shared" ca="1" si="0"/>
        <v>6:Costa</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IFERROR(INDEX(Lane4_BlanksRange,SMALL((IF(LEN(Lane4_BlanksRange),ROW(INDIRECT("1:"&amp;ROWS(Lane4_BlanksRange))))),ROW(D6)),1),"")</f>
        <v/>
      </c>
    </row>
    <row r="8" spans="1:12">
      <c r="A8" s="136">
        <f t="shared" si="7"/>
        <v>7</v>
      </c>
      <c r="B8" s="136" t="str">
        <f t="shared" ca="1" si="0"/>
        <v>7:Costa</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IFERROR(INDEX(Lane4_BlanksRange,SMALL((IF(LEN(Lane4_BlanksRange),ROW(INDIRECT("1:"&amp;ROWS(Lane4_BlanksRange))))),ROW(D7)),1),"")</f>
        <v/>
      </c>
    </row>
    <row r="9" spans="1:12">
      <c r="A9" s="136">
        <f t="shared" si="7"/>
        <v>8</v>
      </c>
      <c r="B9" s="136" t="str">
        <f t="shared" ca="1" si="0"/>
        <v>8:Costa</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IFERROR(INDEX(Lane4_BlanksRange,SMALL((IF(LEN(Lane4_BlanksRange),ROW(INDIRECT("1:"&amp;ROWS(Lane4_BlanksRange))))),ROW(D8)),1),"")</f>
        <v/>
      </c>
    </row>
    <row r="10" spans="1:12">
      <c r="A10" s="136">
        <f t="shared" si="7"/>
        <v>9</v>
      </c>
      <c r="B10" s="136" t="str">
        <f t="shared" ca="1" si="0"/>
        <v>9:Costa</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IFERROR(INDEX(Lane4_BlanksRange,SMALL((IF(LEN(Lane4_BlanksRange),ROW(INDIRECT("1:"&amp;ROWS(Lane4_BlanksRange))))),ROW(D9)),1),"")</f>
        <v/>
      </c>
    </row>
    <row r="11" spans="1:12">
      <c r="A11" s="136">
        <f t="shared" si="7"/>
        <v>10</v>
      </c>
      <c r="B11" s="136" t="str">
        <f t="shared" ca="1" si="0"/>
        <v>10:Costa</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IFERROR(INDEX(Lane4_BlanksRange,SMALL((IF(LEN(Lane4_BlanksRange),ROW(INDIRECT("1:"&amp;ROWS(Lane4_BlanksRange))))),ROW(D10)),1),"")</f>
        <v/>
      </c>
    </row>
    <row r="12" spans="1:12">
      <c r="A12" s="136">
        <f t="shared" si="7"/>
        <v>11</v>
      </c>
      <c r="B12" s="136" t="str">
        <f t="shared" ca="1" si="0"/>
        <v>11:Costa</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IFERROR(INDEX(Lane4_BlanksRange,SMALL((IF(LEN(Lane4_BlanksRange),ROW(INDIRECT("1:"&amp;ROWS(Lane4_BlanksRange))))),ROW(D11)),1),"")</f>
        <v/>
      </c>
    </row>
    <row r="13" spans="1:12">
      <c r="A13" s="136">
        <f t="shared" si="7"/>
        <v>12</v>
      </c>
      <c r="B13" s="136" t="str">
        <f t="shared" ca="1" si="0"/>
        <v>12:Costa</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IFERROR(INDEX(Lane4_BlanksRange,SMALL((IF(LEN(Lane4_BlanksRange),ROW(INDIRECT("1:"&amp;ROWS(Lane4_BlanksRange))))),ROW(D12)),1),"")</f>
        <v/>
      </c>
    </row>
    <row r="14" spans="1:12">
      <c r="A14" s="136">
        <f t="shared" si="7"/>
        <v>13</v>
      </c>
      <c r="B14" s="136" t="str">
        <f t="shared" ca="1" si="0"/>
        <v>13:Costa</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IFERROR(INDEX(Lane4_BlanksRange,SMALL((IF(LEN(Lane4_BlanksRange),ROW(INDIRECT("1:"&amp;ROWS(Lane4_BlanksRange))))),ROW(D13)),1),"")</f>
        <v/>
      </c>
    </row>
    <row r="15" spans="1:12">
      <c r="A15" s="136">
        <f t="shared" si="7"/>
        <v>14</v>
      </c>
      <c r="B15" s="136" t="str">
        <f t="shared" ca="1" si="0"/>
        <v>14:Costa</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IFERROR(INDEX(Lane4_BlanksRange,SMALL((IF(LEN(Lane4_BlanksRange),ROW(INDIRECT("1:"&amp;ROWS(Lane4_BlanksRange))))),ROW(D14)),1),"")</f>
        <v/>
      </c>
    </row>
    <row r="16" spans="1:12">
      <c r="A16" s="136">
        <f t="shared" si="7"/>
        <v>15</v>
      </c>
      <c r="B16" s="136" t="str">
        <f t="shared" ca="1" si="0"/>
        <v>15:Costa</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IFERROR(INDEX(Lane4_BlanksRange,SMALL((IF(LEN(Lane4_BlanksRange),ROW(INDIRECT("1:"&amp;ROWS(Lane4_BlanksRange))))),ROW(D15)),1),"")</f>
        <v/>
      </c>
    </row>
    <row r="17" spans="1:12">
      <c r="A17" s="136">
        <f t="shared" si="7"/>
        <v>16</v>
      </c>
      <c r="B17" s="136" t="str">
        <f t="shared" ca="1" si="0"/>
        <v>16:Costa</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IFERROR(INDEX(Lane4_BlanksRange,SMALL((IF(LEN(Lane4_BlanksRange),ROW(INDIRECT("1:"&amp;ROWS(Lane4_BlanksRange))))),ROW(D16)),1),"")</f>
        <v/>
      </c>
    </row>
    <row r="18" spans="1:12">
      <c r="A18" s="136">
        <f t="shared" si="7"/>
        <v>17</v>
      </c>
      <c r="B18" s="136" t="str">
        <f t="shared" ca="1" si="0"/>
        <v>17:Costa</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IFERROR(INDEX(Lane4_BlanksRange,SMALL((IF(LEN(Lane4_BlanksRange),ROW(INDIRECT("1:"&amp;ROWS(Lane4_BlanksRange))))),ROW(D17)),1),"")</f>
        <v/>
      </c>
    </row>
    <row r="19" spans="1:12">
      <c r="A19" s="136">
        <f t="shared" si="7"/>
        <v>18</v>
      </c>
      <c r="B19" s="136" t="str">
        <f t="shared" ca="1" si="0"/>
        <v>18:Costa</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IFERROR(INDEX(Lane4_BlanksRange,SMALL((IF(LEN(Lane4_BlanksRange),ROW(INDIRECT("1:"&amp;ROWS(Lane4_BlanksRange))))),ROW(D18)),1),"")</f>
        <v/>
      </c>
    </row>
    <row r="20" spans="1:12">
      <c r="A20" s="136">
        <f t="shared" si="7"/>
        <v>19</v>
      </c>
      <c r="B20" s="136" t="str">
        <f t="shared" ca="1" si="0"/>
        <v>19:Costa</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IFERROR(INDEX(Lane4_BlanksRange,SMALL((IF(LEN(Lane4_BlanksRange),ROW(INDIRECT("1:"&amp;ROWS(Lane4_BlanksRange))))),ROW(D19)),1),"")</f>
        <v/>
      </c>
    </row>
    <row r="21" spans="1:12">
      <c r="A21" s="136">
        <f t="shared" si="7"/>
        <v>20</v>
      </c>
      <c r="B21" s="136" t="str">
        <f t="shared" ca="1" si="0"/>
        <v>20:Costa</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IFERROR(INDEX(Lane4_BlanksRange,SMALL((IF(LEN(Lane4_BlanksRange),ROW(INDIRECT("1:"&amp;ROWS(Lane4_BlanksRange))))),ROW(D20)),1),"")</f>
        <v/>
      </c>
    </row>
    <row r="22" spans="1:12">
      <c r="A22" s="136">
        <f t="shared" si="7"/>
        <v>21</v>
      </c>
      <c r="B22" s="136" t="str">
        <f t="shared" ca="1" si="0"/>
        <v>21:Costa</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IFERROR(INDEX(Lane4_BlanksRange,SMALL((IF(LEN(Lane4_BlanksRange),ROW(INDIRECT("1:"&amp;ROWS(Lane4_BlanksRange))))),ROW(D21)),1),"")</f>
        <v/>
      </c>
    </row>
    <row r="23" spans="1:12">
      <c r="A23" s="136">
        <f t="shared" si="7"/>
        <v>22</v>
      </c>
      <c r="B23" s="136" t="str">
        <f t="shared" ca="1" si="0"/>
        <v>22:Costa</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IFERROR(INDEX(Lane4_BlanksRange,SMALL((IF(LEN(Lane4_BlanksRange),ROW(INDIRECT("1:"&amp;ROWS(Lane4_BlanksRange))))),ROW(D22)),1),"")</f>
        <v/>
      </c>
    </row>
    <row r="24" spans="1:12">
      <c r="A24" s="136">
        <f t="shared" si="7"/>
        <v>23</v>
      </c>
      <c r="B24" s="136" t="str">
        <f t="shared" ca="1" si="0"/>
        <v>23:Costa</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IFERROR(INDEX(Lane4_BlanksRange,SMALL((IF(LEN(Lane4_BlanksRange),ROW(INDIRECT("1:"&amp;ROWS(Lane4_BlanksRange))))),ROW(D23)),1),"")</f>
        <v/>
      </c>
    </row>
    <row r="25" spans="1:12">
      <c r="A25" s="136">
        <f t="shared" si="7"/>
        <v>24</v>
      </c>
      <c r="B25" s="136" t="str">
        <f t="shared" ca="1" si="0"/>
        <v>24:Costa</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IFERROR(INDEX(Lane4_BlanksRange,SMALL((IF(LEN(Lane4_BlanksRange),ROW(INDIRECT("1:"&amp;ROWS(Lane4_BlanksRange))))),ROW(D24)),1),"")</f>
        <v/>
      </c>
    </row>
    <row r="26" spans="1:12">
      <c r="A26" s="136">
        <f t="shared" si="7"/>
        <v>25</v>
      </c>
      <c r="B26" s="136" t="str">
        <f t="shared" ca="1" si="0"/>
        <v>25:Costa</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IFERROR(INDEX(Lane4_BlanksRange,SMALL((IF(LEN(Lane4_BlanksRange),ROW(INDIRECT("1:"&amp;ROWS(Lane4_BlanksRange))))),ROW(D25)),1),"")</f>
        <v/>
      </c>
    </row>
    <row r="27" spans="1:12">
      <c r="A27" s="136">
        <f t="shared" si="7"/>
        <v>26</v>
      </c>
      <c r="B27" s="136" t="str">
        <f t="shared" ca="1" si="0"/>
        <v>26:Costa</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IFERROR(INDEX(Lane4_BlanksRange,SMALL((IF(LEN(Lane4_BlanksRange),ROW(INDIRECT("1:"&amp;ROWS(Lane4_BlanksRange))))),ROW(D26)),1),"")</f>
        <v/>
      </c>
    </row>
    <row r="28" spans="1:12">
      <c r="A28" s="136">
        <f t="shared" si="7"/>
        <v>27</v>
      </c>
      <c r="B28" s="136" t="str">
        <f t="shared" ca="1" si="0"/>
        <v>27:Costa</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IFERROR(INDEX(Lane4_BlanksRange,SMALL((IF(LEN(Lane4_BlanksRange),ROW(INDIRECT("1:"&amp;ROWS(Lane4_BlanksRange))))),ROW(D27)),1),"")</f>
        <v/>
      </c>
    </row>
    <row r="29" spans="1:12">
      <c r="A29" s="136">
        <f t="shared" si="7"/>
        <v>28</v>
      </c>
      <c r="B29" s="136" t="str">
        <f t="shared" ca="1" si="0"/>
        <v>28:Costa</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IFERROR(INDEX(Lane4_BlanksRange,SMALL((IF(LEN(Lane4_BlanksRange),ROW(INDIRECT("1:"&amp;ROWS(Lane4_BlanksRange))))),ROW(D28)),1),"")</f>
        <v/>
      </c>
    </row>
    <row r="30" spans="1:12">
      <c r="A30" s="136">
        <f t="shared" si="7"/>
        <v>29</v>
      </c>
      <c r="B30" s="136" t="str">
        <f t="shared" ca="1" si="0"/>
        <v>29:Costa</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IFERROR(INDEX(Lane4_BlanksRange,SMALL((IF(LEN(Lane4_BlanksRange),ROW(INDIRECT("1:"&amp;ROWS(Lane4_BlanksRange))))),ROW(D29)),1),"")</f>
        <v/>
      </c>
    </row>
    <row r="31" spans="1:12">
      <c r="A31" s="136">
        <f t="shared" si="7"/>
        <v>30</v>
      </c>
      <c r="B31" s="136" t="str">
        <f t="shared" ca="1" si="0"/>
        <v>30:Costa</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IFERROR(INDEX(Lane4_BlanksRange,SMALL((IF(LEN(Lane4_BlanksRange),ROW(INDIRECT("1:"&amp;ROWS(Lane4_BlanksRange))))),ROW(D30)),1),"")</f>
        <v/>
      </c>
    </row>
    <row r="32" spans="1:12">
      <c r="A32" s="136">
        <f t="shared" si="7"/>
        <v>31</v>
      </c>
      <c r="B32" s="136" t="str">
        <f t="shared" ca="1" si="0"/>
        <v>31:Costa</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IFERROR(INDEX(Lane4_BlanksRange,SMALL((IF(LEN(Lane4_BlanksRange),ROW(INDIRECT("1:"&amp;ROWS(Lane4_BlanksRange))))),ROW(D31)),1),"")</f>
        <v/>
      </c>
    </row>
    <row r="33" spans="1:12">
      <c r="A33" s="136">
        <f t="shared" si="7"/>
        <v>32</v>
      </c>
      <c r="B33" s="136" t="str">
        <f t="shared" ca="1" si="0"/>
        <v>32:Costa</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IFERROR(INDEX(Lane4_BlanksRange,SMALL((IF(LEN(Lane4_BlanksRange),ROW(INDIRECT("1:"&amp;ROWS(Lane4_BlanksRange))))),ROW(D32)),1),"")</f>
        <v/>
      </c>
    </row>
    <row r="34" spans="1:12">
      <c r="A34" s="136">
        <f t="shared" si="7"/>
        <v>33</v>
      </c>
      <c r="B34" s="136" t="str">
        <f t="shared" ca="1" si="0"/>
        <v>33:Costa</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IFERROR(INDEX(Lane4_BlanksRange,SMALL((IF(LEN(Lane4_BlanksRange),ROW(INDIRECT("1:"&amp;ROWS(Lane4_BlanksRange))))),ROW(D33)),1),"")</f>
        <v/>
      </c>
    </row>
    <row r="35" spans="1:12">
      <c r="A35" s="136">
        <f t="shared" si="7"/>
        <v>34</v>
      </c>
      <c r="B35" s="136" t="str">
        <f t="shared" ca="1" si="0"/>
        <v>34:Costa</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IFERROR(INDEX(Lane4_BlanksRange,SMALL((IF(LEN(Lane4_BlanksRange),ROW(INDIRECT("1:"&amp;ROWS(Lane4_BlanksRange))))),ROW(D34)),1),"")</f>
        <v/>
      </c>
    </row>
    <row r="36" spans="1:12">
      <c r="A36" s="136">
        <f t="shared" si="7"/>
        <v>35</v>
      </c>
      <c r="B36" s="136" t="str">
        <f t="shared" ca="1" si="0"/>
        <v>35:Costa</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IFERROR(INDEX(Lane4_BlanksRange,SMALL((IF(LEN(Lane4_BlanksRange),ROW(INDIRECT("1:"&amp;ROWS(Lane4_BlanksRange))))),ROW(D35)),1),"")</f>
        <v/>
      </c>
    </row>
    <row r="37" spans="1:12">
      <c r="A37" s="136">
        <f t="shared" si="7"/>
        <v>36</v>
      </c>
      <c r="B37" s="136" t="str">
        <f t="shared" ca="1" si="0"/>
        <v>36:Costa</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IFERROR(INDEX(Lane4_BlanksRange,SMALL((IF(LEN(Lane4_BlanksRange),ROW(INDIRECT("1:"&amp;ROWS(Lane4_BlanksRange))))),ROW(D36)),1),"")</f>
        <v/>
      </c>
    </row>
    <row r="38" spans="1:12">
      <c r="A38" s="136">
        <f t="shared" si="7"/>
        <v>37</v>
      </c>
      <c r="B38" s="136" t="str">
        <f t="shared" ca="1" si="0"/>
        <v>37:Costa</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IFERROR(INDEX(Lane4_BlanksRange,SMALL((IF(LEN(Lane4_BlanksRange),ROW(INDIRECT("1:"&amp;ROWS(Lane4_BlanksRange))))),ROW(D37)),1),"")</f>
        <v/>
      </c>
    </row>
    <row r="39" spans="1:12">
      <c r="A39" s="136">
        <f t="shared" si="7"/>
        <v>38</v>
      </c>
      <c r="B39" s="136" t="str">
        <f t="shared" ca="1" si="0"/>
        <v>38:Costa</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IFERROR(INDEX(Lane4_BlanksRange,SMALL((IF(LEN(Lane4_BlanksRange),ROW(INDIRECT("1:"&amp;ROWS(Lane4_BlanksRange))))),ROW(D38)),1),"")</f>
        <v/>
      </c>
    </row>
    <row r="40" spans="1:12">
      <c r="A40" s="136">
        <f t="shared" si="7"/>
        <v>39</v>
      </c>
      <c r="B40" s="136" t="str">
        <f t="shared" ca="1" si="0"/>
        <v>39:Costa</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IFERROR(INDEX(Lane4_BlanksRange,SMALL((IF(LEN(Lane4_BlanksRange),ROW(INDIRECT("1:"&amp;ROWS(Lane4_BlanksRange))))),ROW(D39)),1),"")</f>
        <v/>
      </c>
    </row>
    <row r="41" spans="1:12">
      <c r="A41" s="136">
        <f t="shared" si="7"/>
        <v>40</v>
      </c>
      <c r="B41" s="136" t="str">
        <f t="shared" ca="1" si="0"/>
        <v>40:Costa</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IFERROR(INDEX(Lane4_BlanksRange,SMALL((IF(LEN(Lane4_BlanksRange),ROW(INDIRECT("1:"&amp;ROWS(Lane4_BlanksRange))))),ROW(D40)),1),"")</f>
        <v/>
      </c>
    </row>
    <row r="42" spans="1:12">
      <c r="A42" s="136">
        <f t="shared" si="7"/>
        <v>41</v>
      </c>
      <c r="B42" s="136" t="str">
        <f t="shared" ca="1" si="0"/>
        <v>41:Costa</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IFERROR(INDEX(Lane4_BlanksRange,SMALL((IF(LEN(Lane4_BlanksRange),ROW(INDIRECT("1:"&amp;ROWS(Lane4_BlanksRange))))),ROW(D41)),1),"")</f>
        <v/>
      </c>
    </row>
    <row r="43" spans="1:12">
      <c r="A43" s="136">
        <f t="shared" si="7"/>
        <v>42</v>
      </c>
      <c r="B43" s="136" t="str">
        <f t="shared" ca="1" si="0"/>
        <v>42:Costa</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IFERROR(INDEX(Lane4_BlanksRange,SMALL((IF(LEN(Lane4_BlanksRange),ROW(INDIRECT("1:"&amp;ROWS(Lane4_BlanksRange))))),ROW(D42)),1),"")</f>
        <v/>
      </c>
    </row>
    <row r="44" spans="1:12">
      <c r="A44" s="136">
        <f t="shared" si="7"/>
        <v>43</v>
      </c>
      <c r="B44" s="136" t="str">
        <f t="shared" ca="1" si="0"/>
        <v>43:Costa</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IFERROR(INDEX(Lane4_BlanksRange,SMALL((IF(LEN(Lane4_BlanksRange),ROW(INDIRECT("1:"&amp;ROWS(Lane4_BlanksRange))))),ROW(D43)),1),"")</f>
        <v/>
      </c>
    </row>
    <row r="45" spans="1:12">
      <c r="A45" s="136">
        <f t="shared" si="7"/>
        <v>44</v>
      </c>
      <c r="B45" s="136" t="str">
        <f t="shared" ca="1" si="0"/>
        <v>44:Costa</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IFERROR(INDEX(Lane4_BlanksRange,SMALL((IF(LEN(Lane4_BlanksRange),ROW(INDIRECT("1:"&amp;ROWS(Lane4_BlanksRange))))),ROW(D44)),1),"")</f>
        <v/>
      </c>
    </row>
    <row r="46" spans="1:12">
      <c r="A46" s="136">
        <f t="shared" si="7"/>
        <v>45</v>
      </c>
      <c r="B46" s="136" t="str">
        <f t="shared" ca="1" si="0"/>
        <v>45:Costa</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IFERROR(INDEX(Lane4_BlanksRange,SMALL((IF(LEN(Lane4_BlanksRange),ROW(INDIRECT("1:"&amp;ROWS(Lane4_BlanksRange))))),ROW(D45)),1),"")</f>
        <v/>
      </c>
    </row>
    <row r="47" spans="1:12">
      <c r="A47" s="136">
        <f t="shared" si="7"/>
        <v>46</v>
      </c>
      <c r="B47" s="136" t="str">
        <f t="shared" ca="1" si="0"/>
        <v>46:Costa</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IFERROR(INDEX(Lane4_BlanksRange,SMALL((IF(LEN(Lane4_BlanksRange),ROW(INDIRECT("1:"&amp;ROWS(Lane4_BlanksRange))))),ROW(D46)),1),"")</f>
        <v/>
      </c>
    </row>
    <row r="48" spans="1:12">
      <c r="A48" s="136">
        <f t="shared" si="7"/>
        <v>47</v>
      </c>
      <c r="B48" s="136" t="str">
        <f t="shared" ca="1" si="0"/>
        <v>47:Costa</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IFERROR(INDEX(Lane4_BlanksRange,SMALL((IF(LEN(Lane4_BlanksRange),ROW(INDIRECT("1:"&amp;ROWS(Lane4_BlanksRange))))),ROW(D47)),1),"")</f>
        <v/>
      </c>
    </row>
    <row r="49" spans="1:12">
      <c r="A49" s="136">
        <f t="shared" si="7"/>
        <v>48</v>
      </c>
      <c r="B49" s="136" t="str">
        <f t="shared" ca="1" si="0"/>
        <v>48:Costa</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IFERROR(INDEX(Lane4_BlanksRange,SMALL((IF(LEN(Lane4_BlanksRange),ROW(INDIRECT("1:"&amp;ROWS(Lane4_BlanksRange))))),ROW(D48)),1),"")</f>
        <v/>
      </c>
    </row>
    <row r="50" spans="1:12">
      <c r="A50" s="136">
        <f t="shared" si="7"/>
        <v>49</v>
      </c>
      <c r="B50" s="136" t="str">
        <f t="shared" ca="1" si="0"/>
        <v>49:Costa</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IFERROR(INDEX(Lane4_BlanksRange,SMALL((IF(LEN(Lane4_BlanksRange),ROW(INDIRECT("1:"&amp;ROWS(Lane4_BlanksRange))))),ROW(D49)),1),"")</f>
        <v/>
      </c>
    </row>
    <row r="51" spans="1:12">
      <c r="A51" s="136">
        <f t="shared" si="7"/>
        <v>50</v>
      </c>
      <c r="B51" s="136" t="str">
        <f t="shared" ca="1" si="0"/>
        <v>50:Costa</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IFERROR(INDEX(Lane4_BlanksRange,SMALL((IF(LEN(Lane4_BlanksRange),ROW(INDIRECT("1:"&amp;ROWS(Lane4_BlanksRange))))),ROW(D50)),1),"")</f>
        <v/>
      </c>
    </row>
    <row r="52" spans="1:12">
      <c r="A52" s="136">
        <f t="shared" si="7"/>
        <v>51</v>
      </c>
      <c r="B52" s="136" t="str">
        <f t="shared" ca="1" si="0"/>
        <v>51:Costa</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IFERROR(INDEX(Lane4_BlanksRange,SMALL((IF(LEN(Lane4_BlanksRange),ROW(INDIRECT("1:"&amp;ROWS(Lane4_BlanksRange))))),ROW(D51)),1),"")</f>
        <v/>
      </c>
    </row>
    <row r="53" spans="1:12">
      <c r="A53" s="136">
        <f t="shared" si="7"/>
        <v>52</v>
      </c>
      <c r="B53" s="136" t="str">
        <f t="shared" ca="1" si="0"/>
        <v>52:Costa</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IFERROR(INDEX(Lane4_BlanksRange,SMALL((IF(LEN(Lane4_BlanksRange),ROW(INDIRECT("1:"&amp;ROWS(Lane4_BlanksRange))))),ROW(D52)),1),"")</f>
        <v/>
      </c>
    </row>
    <row r="54" spans="1:12">
      <c r="A54" s="136">
        <f t="shared" si="7"/>
        <v>53</v>
      </c>
      <c r="B54" s="136" t="str">
        <f t="shared" ca="1" si="0"/>
        <v>53:Costa</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IFERROR(INDEX(Lane4_BlanksRange,SMALL((IF(LEN(Lane4_BlanksRange),ROW(INDIRECT("1:"&amp;ROWS(Lane4_BlanksRange))))),ROW(D53)),1),"")</f>
        <v/>
      </c>
    </row>
    <row r="55" spans="1:12">
      <c r="A55" s="136">
        <f t="shared" si="7"/>
        <v>54</v>
      </c>
      <c r="B55" s="136" t="str">
        <f t="shared" ca="1" si="0"/>
        <v>54:Costa</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IFERROR(INDEX(Lane4_BlanksRange,SMALL((IF(LEN(Lane4_BlanksRange),ROW(INDIRECT("1:"&amp;ROWS(Lane4_BlanksRange))))),ROW(D54)),1),"")</f>
        <v/>
      </c>
    </row>
    <row r="56" spans="1:12">
      <c r="A56" s="136">
        <f t="shared" si="7"/>
        <v>55</v>
      </c>
      <c r="B56" s="136" t="str">
        <f t="shared" ca="1" si="0"/>
        <v>55:Costa</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IFERROR(INDEX(Lane4_BlanksRange,SMALL((IF(LEN(Lane4_BlanksRange),ROW(INDIRECT("1:"&amp;ROWS(Lane4_BlanksRange))))),ROW(D55)),1),"")</f>
        <v/>
      </c>
    </row>
    <row r="57" spans="1:12">
      <c r="A57" s="136">
        <f t="shared" si="7"/>
        <v>56</v>
      </c>
      <c r="B57" s="136" t="str">
        <f t="shared" ca="1" si="0"/>
        <v>56:Costa</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IFERROR(INDEX(Lane4_BlanksRange,SMALL((IF(LEN(Lane4_BlanksRange),ROW(INDIRECT("1:"&amp;ROWS(Lane4_BlanksRange))))),ROW(D56)),1),"")</f>
        <v/>
      </c>
    </row>
    <row r="58" spans="1:12">
      <c r="A58" s="136">
        <f t="shared" si="7"/>
        <v>57</v>
      </c>
      <c r="B58" s="136" t="str">
        <f t="shared" ca="1" si="0"/>
        <v>57:Costa</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IFERROR(INDEX(Lane4_BlanksRange,SMALL((IF(LEN(Lane4_BlanksRange),ROW(INDIRECT("1:"&amp;ROWS(Lane4_BlanksRange))))),ROW(D57)),1),"")</f>
        <v/>
      </c>
    </row>
    <row r="59" spans="1:12">
      <c r="A59" s="136">
        <f t="shared" si="7"/>
        <v>58</v>
      </c>
      <c r="B59" s="136" t="str">
        <f t="shared" ca="1" si="0"/>
        <v>58:Costa</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IFERROR(INDEX(Lane4_BlanksRange,SMALL((IF(LEN(Lane4_BlanksRange),ROW(INDIRECT("1:"&amp;ROWS(Lane4_BlanksRange))))),ROW(D58)),1),"")</f>
        <v/>
      </c>
    </row>
    <row r="60" spans="1:12">
      <c r="A60" s="136">
        <f t="shared" si="7"/>
        <v>59</v>
      </c>
      <c r="B60" s="136" t="str">
        <f t="shared" ca="1" si="0"/>
        <v>59:Costa</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IFERROR(INDEX(Lane4_BlanksRange,SMALL((IF(LEN(Lane4_BlanksRange),ROW(INDIRECT("1:"&amp;ROWS(Lane4_BlanksRange))))),ROW(D59)),1),"")</f>
        <v/>
      </c>
    </row>
    <row r="61" spans="1:12">
      <c r="A61" s="136">
        <f t="shared" si="7"/>
        <v>60</v>
      </c>
      <c r="B61" s="136" t="str">
        <f t="shared" ca="1" si="0"/>
        <v>60:Costa</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IFERROR(INDEX(Lane4_BlanksRange,SMALL((IF(LEN(Lane4_BlanksRange),ROW(INDIRECT("1:"&amp;ROWS(Lane4_BlanksRange))))),ROW(D60)),1),"")</f>
        <v/>
      </c>
    </row>
    <row r="62" spans="1:12">
      <c r="A62" s="136">
        <f t="shared" si="7"/>
        <v>61</v>
      </c>
      <c r="B62" s="136" t="str">
        <f t="shared" ca="1" si="0"/>
        <v>61:Costa</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IFERROR(INDEX(Lane4_BlanksRange,SMALL((IF(LEN(Lane4_BlanksRange),ROW(INDIRECT("1:"&amp;ROWS(Lane4_BlanksRange))))),ROW(D61)),1),"")</f>
        <v/>
      </c>
    </row>
    <row r="63" spans="1:12">
      <c r="A63" s="136">
        <f t="shared" si="7"/>
        <v>62</v>
      </c>
      <c r="B63" s="136" t="str">
        <f t="shared" ca="1" si="0"/>
        <v>62:Costa</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IFERROR(INDEX(Lane4_BlanksRange,SMALL((IF(LEN(Lane4_BlanksRange),ROW(INDIRECT("1:"&amp;ROWS(Lane4_BlanksRange))))),ROW(D62)),1),"")</f>
        <v/>
      </c>
    </row>
    <row r="64" spans="1:12">
      <c r="A64" s="136">
        <f t="shared" si="7"/>
        <v>63</v>
      </c>
      <c r="B64" s="136" t="str">
        <f t="shared" ca="1" si="0"/>
        <v>63:Costa</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IFERROR(INDEX(Lane4_BlanksRange,SMALL((IF(LEN(Lane4_BlanksRange),ROW(INDIRECT("1:"&amp;ROWS(Lane4_BlanksRange))))),ROW(D63)),1),"")</f>
        <v/>
      </c>
    </row>
    <row r="65" spans="1:12">
      <c r="A65" s="136">
        <f t="shared" si="7"/>
        <v>64</v>
      </c>
      <c r="B65" s="136" t="str">
        <f t="shared" ca="1" si="0"/>
        <v>64:Costa</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IFERROR(INDEX(Lane4_BlanksRange,SMALL((IF(LEN(Lane4_BlanksRange),ROW(INDIRECT("1:"&amp;ROWS(Lane4_BlanksRange))))),ROW(D64)),1),"")</f>
        <v/>
      </c>
    </row>
    <row r="66" spans="1:12">
      <c r="A66" s="136">
        <f t="shared" si="7"/>
        <v>65</v>
      </c>
      <c r="B66" s="136" t="str">
        <f t="shared" ref="B66:B129" ca="1" si="9">TEXT(A66,"#0") &amp; ":" &amp; CELL("contents",Lane4_Club)</f>
        <v>65:Costa</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IFERROR(INDEX(Lane4_BlanksRange,SMALL((IF(LEN(Lane4_BlanksRange),ROW(INDIRECT("1:"&amp;ROWS(Lane4_BlanksRange))))),ROW(D65)),1),"")</f>
        <v/>
      </c>
    </row>
    <row r="67" spans="1:12">
      <c r="A67" s="136">
        <f t="shared" ref="A67:A130" si="16">A66+1</f>
        <v>66</v>
      </c>
      <c r="B67" s="136" t="str">
        <f t="shared" ca="1" si="9"/>
        <v>66:Costa</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IFERROR(INDEX(Lane4_BlanksRange,SMALL((IF(LEN(Lane4_BlanksRange),ROW(INDIRECT("1:"&amp;ROWS(Lane4_BlanksRange))))),ROW(D66)),1),"")</f>
        <v/>
      </c>
    </row>
    <row r="68" spans="1:12">
      <c r="A68" s="136">
        <f t="shared" si="16"/>
        <v>67</v>
      </c>
      <c r="B68" s="136" t="str">
        <f t="shared" ca="1" si="9"/>
        <v>67:Costa</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IFERROR(INDEX(Lane4_BlanksRange,SMALL((IF(LEN(Lane4_BlanksRange),ROW(INDIRECT("1:"&amp;ROWS(Lane4_BlanksRange))))),ROW(D67)),1),"")</f>
        <v/>
      </c>
    </row>
    <row r="69" spans="1:12">
      <c r="A69" s="136">
        <f t="shared" si="16"/>
        <v>68</v>
      </c>
      <c r="B69" s="136" t="str">
        <f t="shared" ca="1" si="9"/>
        <v>68:Costa</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IFERROR(INDEX(Lane4_BlanksRange,SMALL((IF(LEN(Lane4_BlanksRange),ROW(INDIRECT("1:"&amp;ROWS(Lane4_BlanksRange))))),ROW(D68)),1),"")</f>
        <v/>
      </c>
    </row>
    <row r="70" spans="1:12">
      <c r="A70" s="136">
        <f t="shared" si="16"/>
        <v>69</v>
      </c>
      <c r="B70" s="136" t="str">
        <f t="shared" ca="1" si="9"/>
        <v>69:Costa</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IFERROR(INDEX(Lane4_BlanksRange,SMALL((IF(LEN(Lane4_BlanksRange),ROW(INDIRECT("1:"&amp;ROWS(Lane4_BlanksRange))))),ROW(D69)),1),"")</f>
        <v/>
      </c>
    </row>
    <row r="71" spans="1:12">
      <c r="A71" s="136">
        <f t="shared" si="16"/>
        <v>70</v>
      </c>
      <c r="B71" s="136" t="str">
        <f t="shared" ca="1" si="9"/>
        <v>70:Costa</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IFERROR(INDEX(Lane4_BlanksRange,SMALL((IF(LEN(Lane4_BlanksRange),ROW(INDIRECT("1:"&amp;ROWS(Lane4_BlanksRange))))),ROW(D70)),1),"")</f>
        <v/>
      </c>
    </row>
    <row r="72" spans="1:12">
      <c r="A72" s="136">
        <f t="shared" si="16"/>
        <v>71</v>
      </c>
      <c r="B72" s="136" t="str">
        <f t="shared" ca="1" si="9"/>
        <v>71:Costa</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IFERROR(INDEX(Lane4_BlanksRange,SMALL((IF(LEN(Lane4_BlanksRange),ROW(INDIRECT("1:"&amp;ROWS(Lane4_BlanksRange))))),ROW(D71)),1),"")</f>
        <v/>
      </c>
    </row>
    <row r="73" spans="1:12">
      <c r="A73" s="136">
        <f t="shared" si="16"/>
        <v>72</v>
      </c>
      <c r="B73" s="136" t="str">
        <f t="shared" ca="1" si="9"/>
        <v>72:Costa</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IFERROR(INDEX(Lane4_BlanksRange,SMALL((IF(LEN(Lane4_BlanksRange),ROW(INDIRECT("1:"&amp;ROWS(Lane4_BlanksRange))))),ROW(D72)),1),"")</f>
        <v/>
      </c>
    </row>
    <row r="74" spans="1:12">
      <c r="A74" s="136">
        <f t="shared" si="16"/>
        <v>73</v>
      </c>
      <c r="B74" s="136" t="str">
        <f t="shared" ca="1" si="9"/>
        <v>73:Costa</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IFERROR(INDEX(Lane4_BlanksRange,SMALL((IF(LEN(Lane4_BlanksRange),ROW(INDIRECT("1:"&amp;ROWS(Lane4_BlanksRange))))),ROW(D73)),1),"")</f>
        <v/>
      </c>
    </row>
    <row r="75" spans="1:12">
      <c r="A75" s="136">
        <f t="shared" si="16"/>
        <v>74</v>
      </c>
      <c r="B75" s="136" t="str">
        <f t="shared" ca="1" si="9"/>
        <v>74:Costa</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IFERROR(INDEX(Lane4_BlanksRange,SMALL((IF(LEN(Lane4_BlanksRange),ROW(INDIRECT("1:"&amp;ROWS(Lane4_BlanksRange))))),ROW(D74)),1),"")</f>
        <v/>
      </c>
    </row>
    <row r="76" spans="1:12">
      <c r="A76" s="136">
        <f t="shared" si="16"/>
        <v>75</v>
      </c>
      <c r="B76" s="136" t="str">
        <f t="shared" ca="1" si="9"/>
        <v>75:Costa</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IFERROR(INDEX(Lane4_BlanksRange,SMALL((IF(LEN(Lane4_BlanksRange),ROW(INDIRECT("1:"&amp;ROWS(Lane4_BlanksRange))))),ROW(D75)),1),"")</f>
        <v/>
      </c>
    </row>
    <row r="77" spans="1:12">
      <c r="A77" s="136">
        <f t="shared" si="16"/>
        <v>76</v>
      </c>
      <c r="B77" s="136" t="str">
        <f t="shared" ca="1" si="9"/>
        <v>76:Costa</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IFERROR(INDEX(Lane4_BlanksRange,SMALL((IF(LEN(Lane4_BlanksRange),ROW(INDIRECT("1:"&amp;ROWS(Lane4_BlanksRange))))),ROW(D76)),1),"")</f>
        <v/>
      </c>
    </row>
    <row r="78" spans="1:12">
      <c r="A78" s="136">
        <f t="shared" si="16"/>
        <v>77</v>
      </c>
      <c r="B78" s="136" t="str">
        <f t="shared" ca="1" si="9"/>
        <v>77:Costa</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IFERROR(INDEX(Lane4_BlanksRange,SMALL((IF(LEN(Lane4_BlanksRange),ROW(INDIRECT("1:"&amp;ROWS(Lane4_BlanksRange))))),ROW(D77)),1),"")</f>
        <v/>
      </c>
    </row>
    <row r="79" spans="1:12">
      <c r="A79" s="136">
        <f t="shared" si="16"/>
        <v>78</v>
      </c>
      <c r="B79" s="136" t="str">
        <f t="shared" ca="1" si="9"/>
        <v>78:Costa</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IFERROR(INDEX(Lane4_BlanksRange,SMALL((IF(LEN(Lane4_BlanksRange),ROW(INDIRECT("1:"&amp;ROWS(Lane4_BlanksRange))))),ROW(D78)),1),"")</f>
        <v/>
      </c>
    </row>
    <row r="80" spans="1:12">
      <c r="A80" s="136">
        <f t="shared" si="16"/>
        <v>79</v>
      </c>
      <c r="B80" s="136" t="str">
        <f t="shared" ca="1" si="9"/>
        <v>79:Costa</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IFERROR(INDEX(Lane4_BlanksRange,SMALL((IF(LEN(Lane4_BlanksRange),ROW(INDIRECT("1:"&amp;ROWS(Lane4_BlanksRange))))),ROW(D79)),1),"")</f>
        <v/>
      </c>
    </row>
    <row r="81" spans="1:12">
      <c r="A81" s="136">
        <f t="shared" si="16"/>
        <v>80</v>
      </c>
      <c r="B81" s="136" t="str">
        <f t="shared" ca="1" si="9"/>
        <v>80:Costa</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IFERROR(INDEX(Lane4_BlanksRange,SMALL((IF(LEN(Lane4_BlanksRange),ROW(INDIRECT("1:"&amp;ROWS(Lane4_BlanksRange))))),ROW(D80)),1),"")</f>
        <v/>
      </c>
    </row>
    <row r="82" spans="1:12">
      <c r="A82" s="136">
        <f t="shared" si="16"/>
        <v>81</v>
      </c>
      <c r="B82" s="136" t="str">
        <f t="shared" ca="1" si="9"/>
        <v>81:Costa</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IFERROR(INDEX(Lane4_BlanksRange,SMALL((IF(LEN(Lane4_BlanksRange),ROW(INDIRECT("1:"&amp;ROWS(Lane4_BlanksRange))))),ROW(D81)),1),"")</f>
        <v/>
      </c>
    </row>
    <row r="83" spans="1:12">
      <c r="A83" s="136">
        <f t="shared" si="16"/>
        <v>82</v>
      </c>
      <c r="B83" s="136" t="str">
        <f t="shared" ca="1" si="9"/>
        <v>82:Costa</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IFERROR(INDEX(Lane4_BlanksRange,SMALL((IF(LEN(Lane4_BlanksRange),ROW(INDIRECT("1:"&amp;ROWS(Lane4_BlanksRange))))),ROW(D82)),1),"")</f>
        <v/>
      </c>
    </row>
    <row r="84" spans="1:12">
      <c r="A84" s="136">
        <f t="shared" si="16"/>
        <v>83</v>
      </c>
      <c r="B84" s="136" t="str">
        <f t="shared" ca="1" si="9"/>
        <v>83:Costa</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IFERROR(INDEX(Lane4_BlanksRange,SMALL((IF(LEN(Lane4_BlanksRange),ROW(INDIRECT("1:"&amp;ROWS(Lane4_BlanksRange))))),ROW(D83)),1),"")</f>
        <v/>
      </c>
    </row>
    <row r="85" spans="1:12">
      <c r="A85" s="136">
        <f t="shared" si="16"/>
        <v>84</v>
      </c>
      <c r="B85" s="136" t="str">
        <f t="shared" ca="1" si="9"/>
        <v>84:Costa</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IFERROR(INDEX(Lane4_BlanksRange,SMALL((IF(LEN(Lane4_BlanksRange),ROW(INDIRECT("1:"&amp;ROWS(Lane4_BlanksRange))))),ROW(D84)),1),"")</f>
        <v/>
      </c>
    </row>
    <row r="86" spans="1:12">
      <c r="A86" s="136">
        <f t="shared" si="16"/>
        <v>85</v>
      </c>
      <c r="B86" s="136" t="str">
        <f t="shared" ca="1" si="9"/>
        <v>85:Costa</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IFERROR(INDEX(Lane4_BlanksRange,SMALL((IF(LEN(Lane4_BlanksRange),ROW(INDIRECT("1:"&amp;ROWS(Lane4_BlanksRange))))),ROW(D85)),1),"")</f>
        <v/>
      </c>
    </row>
    <row r="87" spans="1:12">
      <c r="A87" s="136">
        <f t="shared" si="16"/>
        <v>86</v>
      </c>
      <c r="B87" s="136" t="str">
        <f t="shared" ca="1" si="9"/>
        <v>86:Costa</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IFERROR(INDEX(Lane4_BlanksRange,SMALL((IF(LEN(Lane4_BlanksRange),ROW(INDIRECT("1:"&amp;ROWS(Lane4_BlanksRange))))),ROW(D86)),1),"")</f>
        <v/>
      </c>
    </row>
    <row r="88" spans="1:12">
      <c r="A88" s="136">
        <f t="shared" si="16"/>
        <v>87</v>
      </c>
      <c r="B88" s="136" t="str">
        <f t="shared" ca="1" si="9"/>
        <v>87:Costa</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IFERROR(INDEX(Lane4_BlanksRange,SMALL((IF(LEN(Lane4_BlanksRange),ROW(INDIRECT("1:"&amp;ROWS(Lane4_BlanksRange))))),ROW(D87)),1),"")</f>
        <v/>
      </c>
    </row>
    <row r="89" spans="1:12">
      <c r="A89" s="136">
        <f t="shared" si="16"/>
        <v>88</v>
      </c>
      <c r="B89" s="136" t="str">
        <f t="shared" ca="1" si="9"/>
        <v>88:Costa</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IFERROR(INDEX(Lane4_BlanksRange,SMALL((IF(LEN(Lane4_BlanksRange),ROW(INDIRECT("1:"&amp;ROWS(Lane4_BlanksRange))))),ROW(D88)),1),"")</f>
        <v/>
      </c>
    </row>
    <row r="90" spans="1:12">
      <c r="A90" s="136">
        <f t="shared" si="16"/>
        <v>89</v>
      </c>
      <c r="B90" s="136" t="str">
        <f t="shared" ca="1" si="9"/>
        <v>89:Costa</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IFERROR(INDEX(Lane4_BlanksRange,SMALL((IF(LEN(Lane4_BlanksRange),ROW(INDIRECT("1:"&amp;ROWS(Lane4_BlanksRange))))),ROW(D89)),1),"")</f>
        <v/>
      </c>
    </row>
    <row r="91" spans="1:12">
      <c r="A91" s="136">
        <f t="shared" si="16"/>
        <v>90</v>
      </c>
      <c r="B91" s="136" t="str">
        <f t="shared" ca="1" si="9"/>
        <v>90:Costa</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IFERROR(INDEX(Lane4_BlanksRange,SMALL((IF(LEN(Lane4_BlanksRange),ROW(INDIRECT("1:"&amp;ROWS(Lane4_BlanksRange))))),ROW(D90)),1),"")</f>
        <v/>
      </c>
    </row>
    <row r="92" spans="1:12">
      <c r="A92" s="136">
        <f t="shared" si="16"/>
        <v>91</v>
      </c>
      <c r="B92" s="136" t="str">
        <f t="shared" ca="1" si="9"/>
        <v>91:Costa</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IFERROR(INDEX(Lane4_BlanksRange,SMALL((IF(LEN(Lane4_BlanksRange),ROW(INDIRECT("1:"&amp;ROWS(Lane4_BlanksRange))))),ROW(D91)),1),"")</f>
        <v/>
      </c>
    </row>
    <row r="93" spans="1:12">
      <c r="A93" s="136">
        <f t="shared" si="16"/>
        <v>92</v>
      </c>
      <c r="B93" s="136" t="str">
        <f t="shared" ca="1" si="9"/>
        <v>92:Costa</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IFERROR(INDEX(Lane4_BlanksRange,SMALL((IF(LEN(Lane4_BlanksRange),ROW(INDIRECT("1:"&amp;ROWS(Lane4_BlanksRange))))),ROW(D92)),1),"")</f>
        <v/>
      </c>
    </row>
    <row r="94" spans="1:12">
      <c r="A94" s="136">
        <f t="shared" si="16"/>
        <v>93</v>
      </c>
      <c r="B94" s="136" t="str">
        <f t="shared" ca="1" si="9"/>
        <v>93:Costa</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IFERROR(INDEX(Lane4_BlanksRange,SMALL((IF(LEN(Lane4_BlanksRange),ROW(INDIRECT("1:"&amp;ROWS(Lane4_BlanksRange))))),ROW(D93)),1),"")</f>
        <v/>
      </c>
    </row>
    <row r="95" spans="1:12">
      <c r="A95" s="136">
        <f t="shared" si="16"/>
        <v>94</v>
      </c>
      <c r="B95" s="136" t="str">
        <f t="shared" ca="1" si="9"/>
        <v>94:Costa</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IFERROR(INDEX(Lane4_BlanksRange,SMALL((IF(LEN(Lane4_BlanksRange),ROW(INDIRECT("1:"&amp;ROWS(Lane4_BlanksRange))))),ROW(D94)),1),"")</f>
        <v/>
      </c>
    </row>
    <row r="96" spans="1:12">
      <c r="A96" s="136">
        <f t="shared" si="16"/>
        <v>95</v>
      </c>
      <c r="B96" s="136" t="str">
        <f t="shared" ca="1" si="9"/>
        <v>95:Costa</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IFERROR(INDEX(Lane4_BlanksRange,SMALL((IF(LEN(Lane4_BlanksRange),ROW(INDIRECT("1:"&amp;ROWS(Lane4_BlanksRange))))),ROW(D95)),1),"")</f>
        <v/>
      </c>
    </row>
    <row r="97" spans="1:12">
      <c r="A97" s="136">
        <f t="shared" si="16"/>
        <v>96</v>
      </c>
      <c r="B97" s="136" t="str">
        <f t="shared" ca="1" si="9"/>
        <v>96:Costa</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IFERROR(INDEX(Lane4_BlanksRange,SMALL((IF(LEN(Lane4_BlanksRange),ROW(INDIRECT("1:"&amp;ROWS(Lane4_BlanksRange))))),ROW(D96)),1),"")</f>
        <v/>
      </c>
    </row>
    <row r="98" spans="1:12">
      <c r="A98" s="136">
        <f t="shared" si="16"/>
        <v>97</v>
      </c>
      <c r="B98" s="136" t="str">
        <f t="shared" ca="1" si="9"/>
        <v>97:Costa</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IFERROR(INDEX(Lane4_BlanksRange,SMALL((IF(LEN(Lane4_BlanksRange),ROW(INDIRECT("1:"&amp;ROWS(Lane4_BlanksRange))))),ROW(D97)),1),"")</f>
        <v/>
      </c>
    </row>
    <row r="99" spans="1:12">
      <c r="A99" s="136">
        <f t="shared" si="16"/>
        <v>98</v>
      </c>
      <c r="B99" s="136" t="str">
        <f t="shared" ca="1" si="9"/>
        <v>98:Costa</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IFERROR(INDEX(Lane4_BlanksRange,SMALL((IF(LEN(Lane4_BlanksRange),ROW(INDIRECT("1:"&amp;ROWS(Lane4_BlanksRange))))),ROW(D98)),1),"")</f>
        <v/>
      </c>
    </row>
    <row r="100" spans="1:12">
      <c r="A100" s="136">
        <f t="shared" si="16"/>
        <v>99</v>
      </c>
      <c r="B100" s="136" t="str">
        <f t="shared" ca="1" si="9"/>
        <v>99:Costa</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IFERROR(INDEX(Lane4_BlanksRange,SMALL((IF(LEN(Lane4_BlanksRange),ROW(INDIRECT("1:"&amp;ROWS(Lane4_BlanksRange))))),ROW(D99)),1),"")</f>
        <v/>
      </c>
    </row>
    <row r="101" spans="1:12">
      <c r="A101" s="136">
        <f t="shared" si="16"/>
        <v>100</v>
      </c>
      <c r="B101" s="136" t="str">
        <f t="shared" ca="1" si="9"/>
        <v>100:Costa</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IFERROR(INDEX(Lane4_BlanksRange,SMALL((IF(LEN(Lane4_BlanksRange),ROW(INDIRECT("1:"&amp;ROWS(Lane4_BlanksRange))))),ROW(D100)),1),"")</f>
        <v/>
      </c>
    </row>
    <row r="102" spans="1:12">
      <c r="A102" s="136">
        <f t="shared" si="16"/>
        <v>101</v>
      </c>
      <c r="B102" s="136" t="str">
        <f t="shared" ca="1" si="9"/>
        <v>101:Costa</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IFERROR(INDEX(Lane4_BlanksRange,SMALL((IF(LEN(Lane4_BlanksRange),ROW(INDIRECT("1:"&amp;ROWS(Lane4_BlanksRange))))),ROW(D101)),1),"")</f>
        <v/>
      </c>
    </row>
    <row r="103" spans="1:12">
      <c r="A103" s="136">
        <f t="shared" si="16"/>
        <v>102</v>
      </c>
      <c r="B103" s="136" t="str">
        <f t="shared" ca="1" si="9"/>
        <v>102:Costa</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IFERROR(INDEX(Lane4_BlanksRange,SMALL((IF(LEN(Lane4_BlanksRange),ROW(INDIRECT("1:"&amp;ROWS(Lane4_BlanksRange))))),ROW(D102)),1),"")</f>
        <v/>
      </c>
    </row>
    <row r="104" spans="1:12">
      <c r="A104" s="136">
        <f t="shared" si="16"/>
        <v>103</v>
      </c>
      <c r="B104" s="136" t="str">
        <f t="shared" ca="1" si="9"/>
        <v>103:Costa</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IFERROR(INDEX(Lane4_BlanksRange,SMALL((IF(LEN(Lane4_BlanksRange),ROW(INDIRECT("1:"&amp;ROWS(Lane4_BlanksRange))))),ROW(D103)),1),"")</f>
        <v/>
      </c>
    </row>
    <row r="105" spans="1:12">
      <c r="A105" s="136">
        <f t="shared" si="16"/>
        <v>104</v>
      </c>
      <c r="B105" s="136" t="str">
        <f t="shared" ca="1" si="9"/>
        <v>104:Costa</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IFERROR(INDEX(Lane4_BlanksRange,SMALL((IF(LEN(Lane4_BlanksRange),ROW(INDIRECT("1:"&amp;ROWS(Lane4_BlanksRange))))),ROW(D104)),1),"")</f>
        <v/>
      </c>
    </row>
    <row r="106" spans="1:12">
      <c r="A106" s="136">
        <f t="shared" si="16"/>
        <v>105</v>
      </c>
      <c r="B106" s="136" t="str">
        <f t="shared" ca="1" si="9"/>
        <v>105:Costa</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IFERROR(INDEX(Lane4_BlanksRange,SMALL((IF(LEN(Lane4_BlanksRange),ROW(INDIRECT("1:"&amp;ROWS(Lane4_BlanksRange))))),ROW(D105)),1),"")</f>
        <v/>
      </c>
    </row>
    <row r="107" spans="1:12">
      <c r="A107" s="136">
        <f t="shared" si="16"/>
        <v>106</v>
      </c>
      <c r="B107" s="136" t="str">
        <f t="shared" ca="1" si="9"/>
        <v>106:Costa</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IFERROR(INDEX(Lane4_BlanksRange,SMALL((IF(LEN(Lane4_BlanksRange),ROW(INDIRECT("1:"&amp;ROWS(Lane4_BlanksRange))))),ROW(D106)),1),"")</f>
        <v/>
      </c>
    </row>
    <row r="108" spans="1:12">
      <c r="A108" s="136">
        <f t="shared" si="16"/>
        <v>107</v>
      </c>
      <c r="B108" s="136" t="str">
        <f t="shared" ca="1" si="9"/>
        <v>107:Costa</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IFERROR(INDEX(Lane4_BlanksRange,SMALL((IF(LEN(Lane4_BlanksRange),ROW(INDIRECT("1:"&amp;ROWS(Lane4_BlanksRange))))),ROW(D107)),1),"")</f>
        <v/>
      </c>
    </row>
    <row r="109" spans="1:12">
      <c r="A109" s="136">
        <f t="shared" si="16"/>
        <v>108</v>
      </c>
      <c r="B109" s="136" t="str">
        <f t="shared" ca="1" si="9"/>
        <v>108:Costa</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IFERROR(INDEX(Lane4_BlanksRange,SMALL((IF(LEN(Lane4_BlanksRange),ROW(INDIRECT("1:"&amp;ROWS(Lane4_BlanksRange))))),ROW(D108)),1),"")</f>
        <v/>
      </c>
    </row>
    <row r="110" spans="1:12">
      <c r="A110" s="136">
        <f t="shared" si="16"/>
        <v>109</v>
      </c>
      <c r="B110" s="136" t="str">
        <f t="shared" ca="1" si="9"/>
        <v>109:Costa</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IFERROR(INDEX(Lane4_BlanksRange,SMALL((IF(LEN(Lane4_BlanksRange),ROW(INDIRECT("1:"&amp;ROWS(Lane4_BlanksRange))))),ROW(D109)),1),"")</f>
        <v/>
      </c>
    </row>
    <row r="111" spans="1:12">
      <c r="A111" s="136">
        <f t="shared" si="16"/>
        <v>110</v>
      </c>
      <c r="B111" s="136" t="str">
        <f t="shared" ca="1" si="9"/>
        <v>110:Costa</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IFERROR(INDEX(Lane4_BlanksRange,SMALL((IF(LEN(Lane4_BlanksRange),ROW(INDIRECT("1:"&amp;ROWS(Lane4_BlanksRange))))),ROW(D110)),1),"")</f>
        <v/>
      </c>
    </row>
    <row r="112" spans="1:12">
      <c r="A112" s="136">
        <f t="shared" si="16"/>
        <v>111</v>
      </c>
      <c r="B112" s="136" t="str">
        <f t="shared" ca="1" si="9"/>
        <v>111:Costa</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IFERROR(INDEX(Lane4_BlanksRange,SMALL((IF(LEN(Lane4_BlanksRange),ROW(INDIRECT("1:"&amp;ROWS(Lane4_BlanksRange))))),ROW(D111)),1),"")</f>
        <v/>
      </c>
    </row>
    <row r="113" spans="1:12">
      <c r="A113" s="136">
        <f t="shared" si="16"/>
        <v>112</v>
      </c>
      <c r="B113" s="136" t="str">
        <f t="shared" ca="1" si="9"/>
        <v>112:Costa</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IFERROR(INDEX(Lane4_BlanksRange,SMALL((IF(LEN(Lane4_BlanksRange),ROW(INDIRECT("1:"&amp;ROWS(Lane4_BlanksRange))))),ROW(D112)),1),"")</f>
        <v/>
      </c>
    </row>
    <row r="114" spans="1:12">
      <c r="A114" s="136">
        <f t="shared" si="16"/>
        <v>113</v>
      </c>
      <c r="B114" s="136" t="str">
        <f t="shared" ca="1" si="9"/>
        <v>113:Costa</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IFERROR(INDEX(Lane4_BlanksRange,SMALL((IF(LEN(Lane4_BlanksRange),ROW(INDIRECT("1:"&amp;ROWS(Lane4_BlanksRange))))),ROW(D113)),1),"")</f>
        <v/>
      </c>
    </row>
    <row r="115" spans="1:12">
      <c r="A115" s="136">
        <f t="shared" si="16"/>
        <v>114</v>
      </c>
      <c r="B115" s="136" t="str">
        <f t="shared" ca="1" si="9"/>
        <v>114:Costa</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IFERROR(INDEX(Lane4_BlanksRange,SMALL((IF(LEN(Lane4_BlanksRange),ROW(INDIRECT("1:"&amp;ROWS(Lane4_BlanksRange))))),ROW(D114)),1),"")</f>
        <v/>
      </c>
    </row>
    <row r="116" spans="1:12">
      <c r="A116" s="136">
        <f t="shared" si="16"/>
        <v>115</v>
      </c>
      <c r="B116" s="136" t="str">
        <f t="shared" ca="1" si="9"/>
        <v>115:Costa</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IFERROR(INDEX(Lane4_BlanksRange,SMALL((IF(LEN(Lane4_BlanksRange),ROW(INDIRECT("1:"&amp;ROWS(Lane4_BlanksRange))))),ROW(D115)),1),"")</f>
        <v/>
      </c>
    </row>
    <row r="117" spans="1:12">
      <c r="A117" s="136">
        <f t="shared" si="16"/>
        <v>116</v>
      </c>
      <c r="B117" s="136" t="str">
        <f t="shared" ca="1" si="9"/>
        <v>116:Costa</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IFERROR(INDEX(Lane4_BlanksRange,SMALL((IF(LEN(Lane4_BlanksRange),ROW(INDIRECT("1:"&amp;ROWS(Lane4_BlanksRange))))),ROW(D116)),1),"")</f>
        <v/>
      </c>
    </row>
    <row r="118" spans="1:12">
      <c r="A118" s="136">
        <f t="shared" si="16"/>
        <v>117</v>
      </c>
      <c r="B118" s="136" t="str">
        <f t="shared" ca="1" si="9"/>
        <v>117:Costa</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IFERROR(INDEX(Lane4_BlanksRange,SMALL((IF(LEN(Lane4_BlanksRange),ROW(INDIRECT("1:"&amp;ROWS(Lane4_BlanksRange))))),ROW(D117)),1),"")</f>
        <v/>
      </c>
    </row>
    <row r="119" spans="1:12">
      <c r="A119" s="136">
        <f t="shared" si="16"/>
        <v>118</v>
      </c>
      <c r="B119" s="136" t="str">
        <f t="shared" ca="1" si="9"/>
        <v>118:Costa</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IFERROR(INDEX(Lane4_BlanksRange,SMALL((IF(LEN(Lane4_BlanksRange),ROW(INDIRECT("1:"&amp;ROWS(Lane4_BlanksRange))))),ROW(D118)),1),"")</f>
        <v/>
      </c>
    </row>
    <row r="120" spans="1:12">
      <c r="A120" s="136">
        <f t="shared" si="16"/>
        <v>119</v>
      </c>
      <c r="B120" s="136" t="str">
        <f t="shared" ca="1" si="9"/>
        <v>119:Costa</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IFERROR(INDEX(Lane4_BlanksRange,SMALL((IF(LEN(Lane4_BlanksRange),ROW(INDIRECT("1:"&amp;ROWS(Lane4_BlanksRange))))),ROW(D119)),1),"")</f>
        <v/>
      </c>
    </row>
    <row r="121" spans="1:12">
      <c r="A121" s="136">
        <f t="shared" si="16"/>
        <v>120</v>
      </c>
      <c r="B121" s="136" t="str">
        <f t="shared" ca="1" si="9"/>
        <v>120:Costa</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IFERROR(INDEX(Lane4_BlanksRange,SMALL((IF(LEN(Lane4_BlanksRange),ROW(INDIRECT("1:"&amp;ROWS(Lane4_BlanksRange))))),ROW(D120)),1),"")</f>
        <v/>
      </c>
    </row>
    <row r="122" spans="1:12">
      <c r="A122" s="136">
        <f t="shared" si="16"/>
        <v>121</v>
      </c>
      <c r="B122" s="136" t="str">
        <f t="shared" ca="1" si="9"/>
        <v>121:Costa</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IFERROR(INDEX(Lane4_BlanksRange,SMALL((IF(LEN(Lane4_BlanksRange),ROW(INDIRECT("1:"&amp;ROWS(Lane4_BlanksRange))))),ROW(D121)),1),"")</f>
        <v/>
      </c>
    </row>
    <row r="123" spans="1:12">
      <c r="A123" s="136">
        <f t="shared" si="16"/>
        <v>122</v>
      </c>
      <c r="B123" s="136" t="str">
        <f t="shared" ca="1" si="9"/>
        <v>122:Costa</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IFERROR(INDEX(Lane4_BlanksRange,SMALL((IF(LEN(Lane4_BlanksRange),ROW(INDIRECT("1:"&amp;ROWS(Lane4_BlanksRange))))),ROW(D122)),1),"")</f>
        <v/>
      </c>
    </row>
    <row r="124" spans="1:12">
      <c r="A124" s="136">
        <f t="shared" si="16"/>
        <v>123</v>
      </c>
      <c r="B124" s="136" t="str">
        <f t="shared" ca="1" si="9"/>
        <v>123:Costa</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IFERROR(INDEX(Lane4_BlanksRange,SMALL((IF(LEN(Lane4_BlanksRange),ROW(INDIRECT("1:"&amp;ROWS(Lane4_BlanksRange))))),ROW(D123)),1),"")</f>
        <v/>
      </c>
    </row>
    <row r="125" spans="1:12">
      <c r="A125" s="136">
        <f t="shared" si="16"/>
        <v>124</v>
      </c>
      <c r="B125" s="136" t="str">
        <f t="shared" ca="1" si="9"/>
        <v>124:Costa</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IFERROR(INDEX(Lane4_BlanksRange,SMALL((IF(LEN(Lane4_BlanksRange),ROW(INDIRECT("1:"&amp;ROWS(Lane4_BlanksRange))))),ROW(D124)),1),"")</f>
        <v/>
      </c>
    </row>
    <row r="126" spans="1:12">
      <c r="A126" s="136">
        <f t="shared" si="16"/>
        <v>125</v>
      </c>
      <c r="B126" s="136" t="str">
        <f t="shared" ca="1" si="9"/>
        <v>125:Costa</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IFERROR(INDEX(Lane4_BlanksRange,SMALL((IF(LEN(Lane4_BlanksRange),ROW(INDIRECT("1:"&amp;ROWS(Lane4_BlanksRange))))),ROW(D125)),1),"")</f>
        <v/>
      </c>
    </row>
    <row r="127" spans="1:12">
      <c r="A127" s="136">
        <f t="shared" si="16"/>
        <v>126</v>
      </c>
      <c r="B127" s="136" t="str">
        <f t="shared" ca="1" si="9"/>
        <v>126:Costa</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IFERROR(INDEX(Lane4_BlanksRange,SMALL((IF(LEN(Lane4_BlanksRange),ROW(INDIRECT("1:"&amp;ROWS(Lane4_BlanksRange))))),ROW(D126)),1),"")</f>
        <v/>
      </c>
    </row>
    <row r="128" spans="1:12">
      <c r="A128" s="136">
        <f t="shared" si="16"/>
        <v>127</v>
      </c>
      <c r="B128" s="136" t="str">
        <f t="shared" ca="1" si="9"/>
        <v>127:Costa</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IFERROR(INDEX(Lane4_BlanksRange,SMALL((IF(LEN(Lane4_BlanksRange),ROW(INDIRECT("1:"&amp;ROWS(Lane4_BlanksRange))))),ROW(D127)),1),"")</f>
        <v/>
      </c>
    </row>
    <row r="129" spans="1:12">
      <c r="A129" s="136">
        <f t="shared" si="16"/>
        <v>128</v>
      </c>
      <c r="B129" s="136" t="str">
        <f t="shared" ca="1" si="9"/>
        <v>128:Costa</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IFERROR(INDEX(Lane4_BlanksRange,SMALL((IF(LEN(Lane4_BlanksRange),ROW(INDIRECT("1:"&amp;ROWS(Lane4_BlanksRange))))),ROW(D128)),1),"")</f>
        <v/>
      </c>
    </row>
    <row r="130" spans="1:12">
      <c r="A130" s="136">
        <f t="shared" si="16"/>
        <v>129</v>
      </c>
      <c r="B130" s="136" t="str">
        <f t="shared" ref="B130:B193" ca="1" si="18">TEXT(A130,"#0") &amp; ":" &amp; CELL("contents",Lane4_Club)</f>
        <v>129:Costa</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IFERROR(INDEX(Lane4_BlanksRange,SMALL((IF(LEN(Lane4_BlanksRange),ROW(INDIRECT("1:"&amp;ROWS(Lane4_BlanksRange))))),ROW(D129)),1),"")</f>
        <v/>
      </c>
    </row>
    <row r="131" spans="1:12">
      <c r="A131" s="136">
        <f t="shared" ref="A131:A194" si="25">A130+1</f>
        <v>130</v>
      </c>
      <c r="B131" s="136" t="str">
        <f t="shared" ca="1" si="18"/>
        <v>130:Costa</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IFERROR(INDEX(Lane4_BlanksRange,SMALL((IF(LEN(Lane4_BlanksRange),ROW(INDIRECT("1:"&amp;ROWS(Lane4_BlanksRange))))),ROW(D130)),1),"")</f>
        <v/>
      </c>
    </row>
    <row r="132" spans="1:12">
      <c r="A132" s="136">
        <f t="shared" si="25"/>
        <v>131</v>
      </c>
      <c r="B132" s="136" t="str">
        <f t="shared" ca="1" si="18"/>
        <v>131:Costa</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IFERROR(INDEX(Lane4_BlanksRange,SMALL((IF(LEN(Lane4_BlanksRange),ROW(INDIRECT("1:"&amp;ROWS(Lane4_BlanksRange))))),ROW(D131)),1),"")</f>
        <v/>
      </c>
    </row>
    <row r="133" spans="1:12">
      <c r="A133" s="136">
        <f t="shared" si="25"/>
        <v>132</v>
      </c>
      <c r="B133" s="136" t="str">
        <f t="shared" ca="1" si="18"/>
        <v>132:Costa</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IFERROR(INDEX(Lane4_BlanksRange,SMALL((IF(LEN(Lane4_BlanksRange),ROW(INDIRECT("1:"&amp;ROWS(Lane4_BlanksRange))))),ROW(D132)),1),"")</f>
        <v/>
      </c>
    </row>
    <row r="134" spans="1:12">
      <c r="A134" s="136">
        <f t="shared" si="25"/>
        <v>133</v>
      </c>
      <c r="B134" s="136" t="str">
        <f t="shared" ca="1" si="18"/>
        <v>133:Costa</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IFERROR(INDEX(Lane4_BlanksRange,SMALL((IF(LEN(Lane4_BlanksRange),ROW(INDIRECT("1:"&amp;ROWS(Lane4_BlanksRange))))),ROW(D133)),1),"")</f>
        <v/>
      </c>
    </row>
    <row r="135" spans="1:12">
      <c r="A135" s="136">
        <f t="shared" si="25"/>
        <v>134</v>
      </c>
      <c r="B135" s="136" t="str">
        <f t="shared" ca="1" si="18"/>
        <v>134:Costa</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IFERROR(INDEX(Lane4_BlanksRange,SMALL((IF(LEN(Lane4_BlanksRange),ROW(INDIRECT("1:"&amp;ROWS(Lane4_BlanksRange))))),ROW(D134)),1),"")</f>
        <v/>
      </c>
    </row>
    <row r="136" spans="1:12">
      <c r="A136" s="136">
        <f t="shared" si="25"/>
        <v>135</v>
      </c>
      <c r="B136" s="136" t="str">
        <f t="shared" ca="1" si="18"/>
        <v>135:Costa</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IFERROR(INDEX(Lane4_BlanksRange,SMALL((IF(LEN(Lane4_BlanksRange),ROW(INDIRECT("1:"&amp;ROWS(Lane4_BlanksRange))))),ROW(D135)),1),"")</f>
        <v/>
      </c>
    </row>
    <row r="137" spans="1:12">
      <c r="A137" s="136">
        <f t="shared" si="25"/>
        <v>136</v>
      </c>
      <c r="B137" s="136" t="str">
        <f t="shared" ca="1" si="18"/>
        <v>136:Costa</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IFERROR(INDEX(Lane4_BlanksRange,SMALL((IF(LEN(Lane4_BlanksRange),ROW(INDIRECT("1:"&amp;ROWS(Lane4_BlanksRange))))),ROW(D136)),1),"")</f>
        <v/>
      </c>
    </row>
    <row r="138" spans="1:12">
      <c r="A138" s="136">
        <f t="shared" si="25"/>
        <v>137</v>
      </c>
      <c r="B138" s="136" t="str">
        <f t="shared" ca="1" si="18"/>
        <v>137:Costa</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IFERROR(INDEX(Lane4_BlanksRange,SMALL((IF(LEN(Lane4_BlanksRange),ROW(INDIRECT("1:"&amp;ROWS(Lane4_BlanksRange))))),ROW(D137)),1),"")</f>
        <v/>
      </c>
    </row>
    <row r="139" spans="1:12">
      <c r="A139" s="136">
        <f t="shared" si="25"/>
        <v>138</v>
      </c>
      <c r="B139" s="136" t="str">
        <f t="shared" ca="1" si="18"/>
        <v>138:Costa</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IFERROR(INDEX(Lane4_BlanksRange,SMALL((IF(LEN(Lane4_BlanksRange),ROW(INDIRECT("1:"&amp;ROWS(Lane4_BlanksRange))))),ROW(D138)),1),"")</f>
        <v/>
      </c>
    </row>
    <row r="140" spans="1:12">
      <c r="A140" s="136">
        <f t="shared" si="25"/>
        <v>139</v>
      </c>
      <c r="B140" s="136" t="str">
        <f t="shared" ca="1" si="18"/>
        <v>139:Costa</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IFERROR(INDEX(Lane4_BlanksRange,SMALL((IF(LEN(Lane4_BlanksRange),ROW(INDIRECT("1:"&amp;ROWS(Lane4_BlanksRange))))),ROW(D139)),1),"")</f>
        <v/>
      </c>
    </row>
    <row r="141" spans="1:12">
      <c r="A141" s="136">
        <f t="shared" si="25"/>
        <v>140</v>
      </c>
      <c r="B141" s="136" t="str">
        <f t="shared" ca="1" si="18"/>
        <v>140:Costa</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IFERROR(INDEX(Lane4_BlanksRange,SMALL((IF(LEN(Lane4_BlanksRange),ROW(INDIRECT("1:"&amp;ROWS(Lane4_BlanksRange))))),ROW(D140)),1),"")</f>
        <v/>
      </c>
    </row>
    <row r="142" spans="1:12">
      <c r="A142" s="136">
        <f t="shared" si="25"/>
        <v>141</v>
      </c>
      <c r="B142" s="136" t="str">
        <f t="shared" ca="1" si="18"/>
        <v>141:Costa</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IFERROR(INDEX(Lane4_BlanksRange,SMALL((IF(LEN(Lane4_BlanksRange),ROW(INDIRECT("1:"&amp;ROWS(Lane4_BlanksRange))))),ROW(D141)),1),"")</f>
        <v/>
      </c>
    </row>
    <row r="143" spans="1:12">
      <c r="A143" s="136">
        <f t="shared" si="25"/>
        <v>142</v>
      </c>
      <c r="B143" s="136" t="str">
        <f t="shared" ca="1" si="18"/>
        <v>142:Costa</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IFERROR(INDEX(Lane4_BlanksRange,SMALL((IF(LEN(Lane4_BlanksRange),ROW(INDIRECT("1:"&amp;ROWS(Lane4_BlanksRange))))),ROW(D142)),1),"")</f>
        <v/>
      </c>
    </row>
    <row r="144" spans="1:12">
      <c r="A144" s="136">
        <f t="shared" si="25"/>
        <v>143</v>
      </c>
      <c r="B144" s="136" t="str">
        <f t="shared" ca="1" si="18"/>
        <v>143:Costa</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IFERROR(INDEX(Lane4_BlanksRange,SMALL((IF(LEN(Lane4_BlanksRange),ROW(INDIRECT("1:"&amp;ROWS(Lane4_BlanksRange))))),ROW(D143)),1),"")</f>
        <v/>
      </c>
    </row>
    <row r="145" spans="1:12">
      <c r="A145" s="136">
        <f t="shared" si="25"/>
        <v>144</v>
      </c>
      <c r="B145" s="136" t="str">
        <f t="shared" ca="1" si="18"/>
        <v>144:Costa</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IFERROR(INDEX(Lane4_BlanksRange,SMALL((IF(LEN(Lane4_BlanksRange),ROW(INDIRECT("1:"&amp;ROWS(Lane4_BlanksRange))))),ROW(D144)),1),"")</f>
        <v/>
      </c>
    </row>
    <row r="146" spans="1:12">
      <c r="A146" s="136">
        <f t="shared" si="25"/>
        <v>145</v>
      </c>
      <c r="B146" s="136" t="str">
        <f t="shared" ca="1" si="18"/>
        <v>145:Costa</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IFERROR(INDEX(Lane4_BlanksRange,SMALL((IF(LEN(Lane4_BlanksRange),ROW(INDIRECT("1:"&amp;ROWS(Lane4_BlanksRange))))),ROW(D145)),1),"")</f>
        <v/>
      </c>
    </row>
    <row r="147" spans="1:12">
      <c r="A147" s="136">
        <f t="shared" si="25"/>
        <v>146</v>
      </c>
      <c r="B147" s="136" t="str">
        <f t="shared" ca="1" si="18"/>
        <v>146:Costa</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IFERROR(INDEX(Lane4_BlanksRange,SMALL((IF(LEN(Lane4_BlanksRange),ROW(INDIRECT("1:"&amp;ROWS(Lane4_BlanksRange))))),ROW(D146)),1),"")</f>
        <v/>
      </c>
    </row>
    <row r="148" spans="1:12">
      <c r="A148" s="136">
        <f t="shared" si="25"/>
        <v>147</v>
      </c>
      <c r="B148" s="136" t="str">
        <f t="shared" ca="1" si="18"/>
        <v>147:Costa</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IFERROR(INDEX(Lane4_BlanksRange,SMALL((IF(LEN(Lane4_BlanksRange),ROW(INDIRECT("1:"&amp;ROWS(Lane4_BlanksRange))))),ROW(D147)),1),"")</f>
        <v/>
      </c>
    </row>
    <row r="149" spans="1:12">
      <c r="A149" s="136">
        <f t="shared" si="25"/>
        <v>148</v>
      </c>
      <c r="B149" s="136" t="str">
        <f t="shared" ca="1" si="18"/>
        <v>148:Costa</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IFERROR(INDEX(Lane4_BlanksRange,SMALL((IF(LEN(Lane4_BlanksRange),ROW(INDIRECT("1:"&amp;ROWS(Lane4_BlanksRange))))),ROW(D148)),1),"")</f>
        <v/>
      </c>
    </row>
    <row r="150" spans="1:12">
      <c r="A150" s="136">
        <f t="shared" si="25"/>
        <v>149</v>
      </c>
      <c r="B150" s="136" t="str">
        <f t="shared" ca="1" si="18"/>
        <v>149:Costa</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IFERROR(INDEX(Lane4_BlanksRange,SMALL((IF(LEN(Lane4_BlanksRange),ROW(INDIRECT("1:"&amp;ROWS(Lane4_BlanksRange))))),ROW(D149)),1),"")</f>
        <v/>
      </c>
    </row>
    <row r="151" spans="1:12">
      <c r="A151" s="136">
        <f t="shared" si="25"/>
        <v>150</v>
      </c>
      <c r="B151" s="136" t="str">
        <f t="shared" ca="1" si="18"/>
        <v>150:Costa</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IFERROR(INDEX(Lane4_BlanksRange,SMALL((IF(LEN(Lane4_BlanksRange),ROW(INDIRECT("1:"&amp;ROWS(Lane4_BlanksRange))))),ROW(D150)),1),"")</f>
        <v/>
      </c>
    </row>
    <row r="152" spans="1:12">
      <c r="A152" s="136">
        <f t="shared" si="25"/>
        <v>151</v>
      </c>
      <c r="B152" s="136" t="str">
        <f t="shared" ca="1" si="18"/>
        <v>151:Costa</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IFERROR(INDEX(Lane4_BlanksRange,SMALL((IF(LEN(Lane4_BlanksRange),ROW(INDIRECT("1:"&amp;ROWS(Lane4_BlanksRange))))),ROW(D151)),1),"")</f>
        <v/>
      </c>
    </row>
    <row r="153" spans="1:12">
      <c r="A153" s="136">
        <f t="shared" si="25"/>
        <v>152</v>
      </c>
      <c r="B153" s="136" t="str">
        <f t="shared" ca="1" si="18"/>
        <v>152:Costa</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IFERROR(INDEX(Lane4_BlanksRange,SMALL((IF(LEN(Lane4_BlanksRange),ROW(INDIRECT("1:"&amp;ROWS(Lane4_BlanksRange))))),ROW(D152)),1),"")</f>
        <v/>
      </c>
    </row>
    <row r="154" spans="1:12">
      <c r="A154" s="136">
        <f t="shared" si="25"/>
        <v>153</v>
      </c>
      <c r="B154" s="136" t="str">
        <f t="shared" ca="1" si="18"/>
        <v>153:Costa</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IFERROR(INDEX(Lane4_BlanksRange,SMALL((IF(LEN(Lane4_BlanksRange),ROW(INDIRECT("1:"&amp;ROWS(Lane4_BlanksRange))))),ROW(D153)),1),"")</f>
        <v/>
      </c>
    </row>
    <row r="155" spans="1:12">
      <c r="A155" s="136">
        <f t="shared" si="25"/>
        <v>154</v>
      </c>
      <c r="B155" s="136" t="str">
        <f t="shared" ca="1" si="18"/>
        <v>154:Costa</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IFERROR(INDEX(Lane4_BlanksRange,SMALL((IF(LEN(Lane4_BlanksRange),ROW(INDIRECT("1:"&amp;ROWS(Lane4_BlanksRange))))),ROW(D154)),1),"")</f>
        <v/>
      </c>
    </row>
    <row r="156" spans="1:12">
      <c r="A156" s="136">
        <f t="shared" si="25"/>
        <v>155</v>
      </c>
      <c r="B156" s="136" t="str">
        <f t="shared" ca="1" si="18"/>
        <v>155:Costa</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IFERROR(INDEX(Lane4_BlanksRange,SMALL((IF(LEN(Lane4_BlanksRange),ROW(INDIRECT("1:"&amp;ROWS(Lane4_BlanksRange))))),ROW(D155)),1),"")</f>
        <v/>
      </c>
    </row>
    <row r="157" spans="1:12">
      <c r="A157" s="136">
        <f t="shared" si="25"/>
        <v>156</v>
      </c>
      <c r="B157" s="136" t="str">
        <f t="shared" ca="1" si="18"/>
        <v>156:Costa</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IFERROR(INDEX(Lane4_BlanksRange,SMALL((IF(LEN(Lane4_BlanksRange),ROW(INDIRECT("1:"&amp;ROWS(Lane4_BlanksRange))))),ROW(D156)),1),"")</f>
        <v/>
      </c>
    </row>
    <row r="158" spans="1:12">
      <c r="A158" s="136">
        <f t="shared" si="25"/>
        <v>157</v>
      </c>
      <c r="B158" s="136" t="str">
        <f t="shared" ca="1" si="18"/>
        <v>157:Costa</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IFERROR(INDEX(Lane4_BlanksRange,SMALL((IF(LEN(Lane4_BlanksRange),ROW(INDIRECT("1:"&amp;ROWS(Lane4_BlanksRange))))),ROW(D157)),1),"")</f>
        <v/>
      </c>
    </row>
    <row r="159" spans="1:12">
      <c r="A159" s="136">
        <f t="shared" si="25"/>
        <v>158</v>
      </c>
      <c r="B159" s="136" t="str">
        <f t="shared" ca="1" si="18"/>
        <v>158:Costa</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IFERROR(INDEX(Lane4_BlanksRange,SMALL((IF(LEN(Lane4_BlanksRange),ROW(INDIRECT("1:"&amp;ROWS(Lane4_BlanksRange))))),ROW(D158)),1),"")</f>
        <v/>
      </c>
    </row>
    <row r="160" spans="1:12">
      <c r="A160" s="136">
        <f t="shared" si="25"/>
        <v>159</v>
      </c>
      <c r="B160" s="136" t="str">
        <f t="shared" ca="1" si="18"/>
        <v>159:Costa</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IFERROR(INDEX(Lane4_BlanksRange,SMALL((IF(LEN(Lane4_BlanksRange),ROW(INDIRECT("1:"&amp;ROWS(Lane4_BlanksRange))))),ROW(D159)),1),"")</f>
        <v/>
      </c>
    </row>
    <row r="161" spans="1:12">
      <c r="A161" s="136">
        <f t="shared" si="25"/>
        <v>160</v>
      </c>
      <c r="B161" s="136" t="str">
        <f t="shared" ca="1" si="18"/>
        <v>160:Costa</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IFERROR(INDEX(Lane4_BlanksRange,SMALL((IF(LEN(Lane4_BlanksRange),ROW(INDIRECT("1:"&amp;ROWS(Lane4_BlanksRange))))),ROW(D160)),1),"")</f>
        <v/>
      </c>
    </row>
    <row r="162" spans="1:12">
      <c r="A162" s="136">
        <f t="shared" si="25"/>
        <v>161</v>
      </c>
      <c r="B162" s="136" t="str">
        <f t="shared" ca="1" si="18"/>
        <v>161:Costa</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IFERROR(INDEX(Lane4_BlanksRange,SMALL((IF(LEN(Lane4_BlanksRange),ROW(INDIRECT("1:"&amp;ROWS(Lane4_BlanksRange))))),ROW(D161)),1),"")</f>
        <v/>
      </c>
    </row>
    <row r="163" spans="1:12">
      <c r="A163" s="136">
        <f t="shared" si="25"/>
        <v>162</v>
      </c>
      <c r="B163" s="136" t="str">
        <f t="shared" ca="1" si="18"/>
        <v>162:Costa</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IFERROR(INDEX(Lane4_BlanksRange,SMALL((IF(LEN(Lane4_BlanksRange),ROW(INDIRECT("1:"&amp;ROWS(Lane4_BlanksRange))))),ROW(D162)),1),"")</f>
        <v/>
      </c>
    </row>
    <row r="164" spans="1:12">
      <c r="A164" s="136">
        <f t="shared" si="25"/>
        <v>163</v>
      </c>
      <c r="B164" s="136" t="str">
        <f t="shared" ca="1" si="18"/>
        <v>163:Costa</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IFERROR(INDEX(Lane4_BlanksRange,SMALL((IF(LEN(Lane4_BlanksRange),ROW(INDIRECT("1:"&amp;ROWS(Lane4_BlanksRange))))),ROW(D163)),1),"")</f>
        <v/>
      </c>
    </row>
    <row r="165" spans="1:12">
      <c r="A165" s="136">
        <f t="shared" si="25"/>
        <v>164</v>
      </c>
      <c r="B165" s="136" t="str">
        <f t="shared" ca="1" si="18"/>
        <v>164:Costa</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IFERROR(INDEX(Lane4_BlanksRange,SMALL((IF(LEN(Lane4_BlanksRange),ROW(INDIRECT("1:"&amp;ROWS(Lane4_BlanksRange))))),ROW(D164)),1),"")</f>
        <v/>
      </c>
    </row>
    <row r="166" spans="1:12">
      <c r="A166" s="136">
        <f t="shared" si="25"/>
        <v>165</v>
      </c>
      <c r="B166" s="136" t="str">
        <f t="shared" ca="1" si="18"/>
        <v>165:Costa</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IFERROR(INDEX(Lane4_BlanksRange,SMALL((IF(LEN(Lane4_BlanksRange),ROW(INDIRECT("1:"&amp;ROWS(Lane4_BlanksRange))))),ROW(D165)),1),"")</f>
        <v/>
      </c>
    </row>
    <row r="167" spans="1:12">
      <c r="A167" s="136">
        <f t="shared" si="25"/>
        <v>166</v>
      </c>
      <c r="B167" s="136" t="str">
        <f t="shared" ca="1" si="18"/>
        <v>166:Costa</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IFERROR(INDEX(Lane4_BlanksRange,SMALL((IF(LEN(Lane4_BlanksRange),ROW(INDIRECT("1:"&amp;ROWS(Lane4_BlanksRange))))),ROW(D166)),1),"")</f>
        <v/>
      </c>
    </row>
    <row r="168" spans="1:12">
      <c r="A168" s="136">
        <f t="shared" si="25"/>
        <v>167</v>
      </c>
      <c r="B168" s="136" t="str">
        <f t="shared" ca="1" si="18"/>
        <v>167:Costa</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IFERROR(INDEX(Lane4_BlanksRange,SMALL((IF(LEN(Lane4_BlanksRange),ROW(INDIRECT("1:"&amp;ROWS(Lane4_BlanksRange))))),ROW(D167)),1),"")</f>
        <v/>
      </c>
    </row>
    <row r="169" spans="1:12">
      <c r="A169" s="136">
        <f t="shared" si="25"/>
        <v>168</v>
      </c>
      <c r="B169" s="136" t="str">
        <f t="shared" ca="1" si="18"/>
        <v>168:Costa</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IFERROR(INDEX(Lane4_BlanksRange,SMALL((IF(LEN(Lane4_BlanksRange),ROW(INDIRECT("1:"&amp;ROWS(Lane4_BlanksRange))))),ROW(D168)),1),"")</f>
        <v/>
      </c>
    </row>
    <row r="170" spans="1:12">
      <c r="A170" s="136">
        <f t="shared" si="25"/>
        <v>169</v>
      </c>
      <c r="B170" s="136" t="str">
        <f t="shared" ca="1" si="18"/>
        <v>169:Costa</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IFERROR(INDEX(Lane4_BlanksRange,SMALL((IF(LEN(Lane4_BlanksRange),ROW(INDIRECT("1:"&amp;ROWS(Lane4_BlanksRange))))),ROW(D169)),1),"")</f>
        <v/>
      </c>
    </row>
    <row r="171" spans="1:12">
      <c r="A171" s="136">
        <f t="shared" si="25"/>
        <v>170</v>
      </c>
      <c r="B171" s="136" t="str">
        <f t="shared" ca="1" si="18"/>
        <v>170:Costa</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IFERROR(INDEX(Lane4_BlanksRange,SMALL((IF(LEN(Lane4_BlanksRange),ROW(INDIRECT("1:"&amp;ROWS(Lane4_BlanksRange))))),ROW(D170)),1),"")</f>
        <v/>
      </c>
    </row>
    <row r="172" spans="1:12">
      <c r="A172" s="136">
        <f t="shared" si="25"/>
        <v>171</v>
      </c>
      <c r="B172" s="136" t="str">
        <f t="shared" ca="1" si="18"/>
        <v>171:Costa</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IFERROR(INDEX(Lane4_BlanksRange,SMALL((IF(LEN(Lane4_BlanksRange),ROW(INDIRECT("1:"&amp;ROWS(Lane4_BlanksRange))))),ROW(D171)),1),"")</f>
        <v/>
      </c>
    </row>
    <row r="173" spans="1:12">
      <c r="A173" s="136">
        <f t="shared" si="25"/>
        <v>172</v>
      </c>
      <c r="B173" s="136" t="str">
        <f t="shared" ca="1" si="18"/>
        <v>172:Costa</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IFERROR(INDEX(Lane4_BlanksRange,SMALL((IF(LEN(Lane4_BlanksRange),ROW(INDIRECT("1:"&amp;ROWS(Lane4_BlanksRange))))),ROW(D172)),1),"")</f>
        <v/>
      </c>
    </row>
    <row r="174" spans="1:12">
      <c r="A174" s="136">
        <f t="shared" si="25"/>
        <v>173</v>
      </c>
      <c r="B174" s="136" t="str">
        <f t="shared" ca="1" si="18"/>
        <v>173:Costa</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IFERROR(INDEX(Lane4_BlanksRange,SMALL((IF(LEN(Lane4_BlanksRange),ROW(INDIRECT("1:"&amp;ROWS(Lane4_BlanksRange))))),ROW(D173)),1),"")</f>
        <v/>
      </c>
    </row>
    <row r="175" spans="1:12">
      <c r="A175" s="136">
        <f t="shared" si="25"/>
        <v>174</v>
      </c>
      <c r="B175" s="136" t="str">
        <f t="shared" ca="1" si="18"/>
        <v>174:Costa</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IFERROR(INDEX(Lane4_BlanksRange,SMALL((IF(LEN(Lane4_BlanksRange),ROW(INDIRECT("1:"&amp;ROWS(Lane4_BlanksRange))))),ROW(D174)),1),"")</f>
        <v/>
      </c>
    </row>
    <row r="176" spans="1:12">
      <c r="A176" s="136">
        <f t="shared" si="25"/>
        <v>175</v>
      </c>
      <c r="B176" s="136" t="str">
        <f t="shared" ca="1" si="18"/>
        <v>175:Costa</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IFERROR(INDEX(Lane4_BlanksRange,SMALL((IF(LEN(Lane4_BlanksRange),ROW(INDIRECT("1:"&amp;ROWS(Lane4_BlanksRange))))),ROW(D175)),1),"")</f>
        <v/>
      </c>
    </row>
    <row r="177" spans="1:12">
      <c r="A177" s="136">
        <f t="shared" si="25"/>
        <v>176</v>
      </c>
      <c r="B177" s="136" t="str">
        <f t="shared" ca="1" si="18"/>
        <v>176:Costa</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IFERROR(INDEX(Lane4_BlanksRange,SMALL((IF(LEN(Lane4_BlanksRange),ROW(INDIRECT("1:"&amp;ROWS(Lane4_BlanksRange))))),ROW(D176)),1),"")</f>
        <v/>
      </c>
    </row>
    <row r="178" spans="1:12">
      <c r="A178" s="136">
        <f t="shared" si="25"/>
        <v>177</v>
      </c>
      <c r="B178" s="136" t="str">
        <f t="shared" ca="1" si="18"/>
        <v>177:Costa</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IFERROR(INDEX(Lane4_BlanksRange,SMALL((IF(LEN(Lane4_BlanksRange),ROW(INDIRECT("1:"&amp;ROWS(Lane4_BlanksRange))))),ROW(D177)),1),"")</f>
        <v/>
      </c>
    </row>
    <row r="179" spans="1:12">
      <c r="A179" s="136">
        <f t="shared" si="25"/>
        <v>178</v>
      </c>
      <c r="B179" s="136" t="str">
        <f t="shared" ca="1" si="18"/>
        <v>178:Costa</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IFERROR(INDEX(Lane4_BlanksRange,SMALL((IF(LEN(Lane4_BlanksRange),ROW(INDIRECT("1:"&amp;ROWS(Lane4_BlanksRange))))),ROW(D178)),1),"")</f>
        <v/>
      </c>
    </row>
    <row r="180" spans="1:12">
      <c r="A180" s="136">
        <f t="shared" si="25"/>
        <v>179</v>
      </c>
      <c r="B180" s="136" t="str">
        <f t="shared" ca="1" si="18"/>
        <v>179:Costa</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IFERROR(INDEX(Lane4_BlanksRange,SMALL((IF(LEN(Lane4_BlanksRange),ROW(INDIRECT("1:"&amp;ROWS(Lane4_BlanksRange))))),ROW(D179)),1),"")</f>
        <v/>
      </c>
    </row>
    <row r="181" spans="1:12">
      <c r="A181" s="136">
        <f t="shared" si="25"/>
        <v>180</v>
      </c>
      <c r="B181" s="136" t="str">
        <f t="shared" ca="1" si="18"/>
        <v>180:Costa</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IFERROR(INDEX(Lane4_BlanksRange,SMALL((IF(LEN(Lane4_BlanksRange),ROW(INDIRECT("1:"&amp;ROWS(Lane4_BlanksRange))))),ROW(D180)),1),"")</f>
        <v/>
      </c>
    </row>
    <row r="182" spans="1:12">
      <c r="A182" s="136">
        <f t="shared" si="25"/>
        <v>181</v>
      </c>
      <c r="B182" s="136" t="str">
        <f t="shared" ca="1" si="18"/>
        <v>181:Costa</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IFERROR(INDEX(Lane4_BlanksRange,SMALL((IF(LEN(Lane4_BlanksRange),ROW(INDIRECT("1:"&amp;ROWS(Lane4_BlanksRange))))),ROW(D181)),1),"")</f>
        <v/>
      </c>
    </row>
    <row r="183" spans="1:12">
      <c r="A183" s="136">
        <f t="shared" si="25"/>
        <v>182</v>
      </c>
      <c r="B183" s="136" t="str">
        <f t="shared" ca="1" si="18"/>
        <v>182:Costa</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IFERROR(INDEX(Lane4_BlanksRange,SMALL((IF(LEN(Lane4_BlanksRange),ROW(INDIRECT("1:"&amp;ROWS(Lane4_BlanksRange))))),ROW(D182)),1),"")</f>
        <v/>
      </c>
    </row>
    <row r="184" spans="1:12">
      <c r="A184" s="136">
        <f t="shared" si="25"/>
        <v>183</v>
      </c>
      <c r="B184" s="136" t="str">
        <f t="shared" ca="1" si="18"/>
        <v>183:Costa</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IFERROR(INDEX(Lane4_BlanksRange,SMALL((IF(LEN(Lane4_BlanksRange),ROW(INDIRECT("1:"&amp;ROWS(Lane4_BlanksRange))))),ROW(D183)),1),"")</f>
        <v/>
      </c>
    </row>
    <row r="185" spans="1:12">
      <c r="A185" s="136">
        <f t="shared" si="25"/>
        <v>184</v>
      </c>
      <c r="B185" s="136" t="str">
        <f t="shared" ca="1" si="18"/>
        <v>184:Costa</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IFERROR(INDEX(Lane4_BlanksRange,SMALL((IF(LEN(Lane4_BlanksRange),ROW(INDIRECT("1:"&amp;ROWS(Lane4_BlanksRange))))),ROW(D184)),1),"")</f>
        <v/>
      </c>
    </row>
    <row r="186" spans="1:12">
      <c r="A186" s="136">
        <f t="shared" si="25"/>
        <v>185</v>
      </c>
      <c r="B186" s="136" t="str">
        <f t="shared" ca="1" si="18"/>
        <v>185:Costa</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IFERROR(INDEX(Lane4_BlanksRange,SMALL((IF(LEN(Lane4_BlanksRange),ROW(INDIRECT("1:"&amp;ROWS(Lane4_BlanksRange))))),ROW(D185)),1),"")</f>
        <v/>
      </c>
    </row>
    <row r="187" spans="1:12">
      <c r="A187" s="136">
        <f t="shared" si="25"/>
        <v>186</v>
      </c>
      <c r="B187" s="136" t="str">
        <f t="shared" ca="1" si="18"/>
        <v>186:Costa</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IFERROR(INDEX(Lane4_BlanksRange,SMALL((IF(LEN(Lane4_BlanksRange),ROW(INDIRECT("1:"&amp;ROWS(Lane4_BlanksRange))))),ROW(D186)),1),"")</f>
        <v/>
      </c>
    </row>
    <row r="188" spans="1:12">
      <c r="A188" s="136">
        <f t="shared" si="25"/>
        <v>187</v>
      </c>
      <c r="B188" s="136" t="str">
        <f t="shared" ca="1" si="18"/>
        <v>187:Costa</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IFERROR(INDEX(Lane4_BlanksRange,SMALL((IF(LEN(Lane4_BlanksRange),ROW(INDIRECT("1:"&amp;ROWS(Lane4_BlanksRange))))),ROW(D187)),1),"")</f>
        <v/>
      </c>
    </row>
    <row r="189" spans="1:12">
      <c r="A189" s="136">
        <f t="shared" si="25"/>
        <v>188</v>
      </c>
      <c r="B189" s="136" t="str">
        <f t="shared" ca="1" si="18"/>
        <v>188:Costa</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IFERROR(INDEX(Lane4_BlanksRange,SMALL((IF(LEN(Lane4_BlanksRange),ROW(INDIRECT("1:"&amp;ROWS(Lane4_BlanksRange))))),ROW(D188)),1),"")</f>
        <v/>
      </c>
    </row>
    <row r="190" spans="1:12">
      <c r="A190" s="136">
        <f t="shared" si="25"/>
        <v>189</v>
      </c>
      <c r="B190" s="136" t="str">
        <f t="shared" ca="1" si="18"/>
        <v>189:Costa</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IFERROR(INDEX(Lane4_BlanksRange,SMALL((IF(LEN(Lane4_BlanksRange),ROW(INDIRECT("1:"&amp;ROWS(Lane4_BlanksRange))))),ROW(D189)),1),"")</f>
        <v/>
      </c>
    </row>
    <row r="191" spans="1:12">
      <c r="A191" s="136">
        <f t="shared" si="25"/>
        <v>190</v>
      </c>
      <c r="B191" s="136" t="str">
        <f t="shared" ca="1" si="18"/>
        <v>190:Costa</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IFERROR(INDEX(Lane4_BlanksRange,SMALL((IF(LEN(Lane4_BlanksRange),ROW(INDIRECT("1:"&amp;ROWS(Lane4_BlanksRange))))),ROW(D190)),1),"")</f>
        <v/>
      </c>
    </row>
    <row r="192" spans="1:12">
      <c r="A192" s="136">
        <f t="shared" si="25"/>
        <v>191</v>
      </c>
      <c r="B192" s="136" t="str">
        <f t="shared" ca="1" si="18"/>
        <v>191:Costa</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IFERROR(INDEX(Lane4_BlanksRange,SMALL((IF(LEN(Lane4_BlanksRange),ROW(INDIRECT("1:"&amp;ROWS(Lane4_BlanksRange))))),ROW(D191)),1),"")</f>
        <v/>
      </c>
    </row>
    <row r="193" spans="1:12">
      <c r="A193" s="136">
        <f t="shared" si="25"/>
        <v>192</v>
      </c>
      <c r="B193" s="136" t="str">
        <f t="shared" ca="1" si="18"/>
        <v>192:Costa</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IFERROR(INDEX(Lane4_BlanksRange,SMALL((IF(LEN(Lane4_BlanksRange),ROW(INDIRECT("1:"&amp;ROWS(Lane4_BlanksRange))))),ROW(D192)),1),"")</f>
        <v/>
      </c>
    </row>
    <row r="194" spans="1:12">
      <c r="A194" s="136">
        <f t="shared" si="25"/>
        <v>193</v>
      </c>
      <c r="B194" s="136" t="str">
        <f t="shared" ref="B194:B257" ca="1" si="27">TEXT(A194,"#0") &amp; ":" &amp; CELL("contents",Lane4_Club)</f>
        <v>193:Costa</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IFERROR(INDEX(Lane4_BlanksRange,SMALL((IF(LEN(Lane4_BlanksRange),ROW(INDIRECT("1:"&amp;ROWS(Lane4_BlanksRange))))),ROW(D193)),1),"")</f>
        <v/>
      </c>
    </row>
    <row r="195" spans="1:12">
      <c r="A195" s="136">
        <f t="shared" ref="A195:A258" si="34">A194+1</f>
        <v>194</v>
      </c>
      <c r="B195" s="136" t="str">
        <f t="shared" ca="1" si="27"/>
        <v>194:Costa</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IFERROR(INDEX(Lane4_BlanksRange,SMALL((IF(LEN(Lane4_BlanksRange),ROW(INDIRECT("1:"&amp;ROWS(Lane4_BlanksRange))))),ROW(D194)),1),"")</f>
        <v/>
      </c>
    </row>
    <row r="196" spans="1:12">
      <c r="A196" s="136">
        <f t="shared" si="34"/>
        <v>195</v>
      </c>
      <c r="B196" s="136" t="str">
        <f t="shared" ca="1" si="27"/>
        <v>195:Costa</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IFERROR(INDEX(Lane4_BlanksRange,SMALL((IF(LEN(Lane4_BlanksRange),ROW(INDIRECT("1:"&amp;ROWS(Lane4_BlanksRange))))),ROW(D195)),1),"")</f>
        <v/>
      </c>
    </row>
    <row r="197" spans="1:12">
      <c r="A197" s="136">
        <f t="shared" si="34"/>
        <v>196</v>
      </c>
      <c r="B197" s="136" t="str">
        <f t="shared" ca="1" si="27"/>
        <v>196:Costa</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IFERROR(INDEX(Lane4_BlanksRange,SMALL((IF(LEN(Lane4_BlanksRange),ROW(INDIRECT("1:"&amp;ROWS(Lane4_BlanksRange))))),ROW(D196)),1),"")</f>
        <v/>
      </c>
    </row>
    <row r="198" spans="1:12">
      <c r="A198" s="136">
        <f t="shared" si="34"/>
        <v>197</v>
      </c>
      <c r="B198" s="136" t="str">
        <f t="shared" ca="1" si="27"/>
        <v>197:Costa</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IFERROR(INDEX(Lane4_BlanksRange,SMALL((IF(LEN(Lane4_BlanksRange),ROW(INDIRECT("1:"&amp;ROWS(Lane4_BlanksRange))))),ROW(D197)),1),"")</f>
        <v/>
      </c>
    </row>
    <row r="199" spans="1:12">
      <c r="A199" s="136">
        <f t="shared" si="34"/>
        <v>198</v>
      </c>
      <c r="B199" s="136" t="str">
        <f t="shared" ca="1" si="27"/>
        <v>198:Costa</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IFERROR(INDEX(Lane4_BlanksRange,SMALL((IF(LEN(Lane4_BlanksRange),ROW(INDIRECT("1:"&amp;ROWS(Lane4_BlanksRange))))),ROW(D198)),1),"")</f>
        <v/>
      </c>
    </row>
    <row r="200" spans="1:12">
      <c r="A200" s="136">
        <f t="shared" si="34"/>
        <v>199</v>
      </c>
      <c r="B200" s="136" t="str">
        <f t="shared" ca="1" si="27"/>
        <v>199:Costa</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IFERROR(INDEX(Lane4_BlanksRange,SMALL((IF(LEN(Lane4_BlanksRange),ROW(INDIRECT("1:"&amp;ROWS(Lane4_BlanksRange))))),ROW(D199)),1),"")</f>
        <v/>
      </c>
    </row>
    <row r="201" spans="1:12">
      <c r="A201" s="136">
        <f t="shared" si="34"/>
        <v>200</v>
      </c>
      <c r="B201" s="136" t="str">
        <f t="shared" ca="1" si="27"/>
        <v>200:Costa</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IFERROR(INDEX(Lane4_BlanksRange,SMALL((IF(LEN(Lane4_BlanksRange),ROW(INDIRECT("1:"&amp;ROWS(Lane4_BlanksRange))))),ROW(D200)),1),"")</f>
        <v/>
      </c>
    </row>
    <row r="202" spans="1:12">
      <c r="A202" s="136">
        <f t="shared" si="34"/>
        <v>201</v>
      </c>
      <c r="B202" s="136" t="str">
        <f t="shared" ca="1" si="27"/>
        <v>201:Costa</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IFERROR(INDEX(Lane4_BlanksRange,SMALL((IF(LEN(Lane4_BlanksRange),ROW(INDIRECT("1:"&amp;ROWS(Lane4_BlanksRange))))),ROW(D201)),1),"")</f>
        <v/>
      </c>
    </row>
    <row r="203" spans="1:12">
      <c r="A203" s="136">
        <f t="shared" si="34"/>
        <v>202</v>
      </c>
      <c r="B203" s="136" t="str">
        <f t="shared" ca="1" si="27"/>
        <v>202:Costa</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IFERROR(INDEX(Lane4_BlanksRange,SMALL((IF(LEN(Lane4_BlanksRange),ROW(INDIRECT("1:"&amp;ROWS(Lane4_BlanksRange))))),ROW(D202)),1),"")</f>
        <v/>
      </c>
    </row>
    <row r="204" spans="1:12">
      <c r="A204" s="136">
        <f t="shared" si="34"/>
        <v>203</v>
      </c>
      <c r="B204" s="136" t="str">
        <f t="shared" ca="1" si="27"/>
        <v>203:Costa</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IFERROR(INDEX(Lane4_BlanksRange,SMALL((IF(LEN(Lane4_BlanksRange),ROW(INDIRECT("1:"&amp;ROWS(Lane4_BlanksRange))))),ROW(D203)),1),"")</f>
        <v/>
      </c>
    </row>
    <row r="205" spans="1:12">
      <c r="A205" s="136">
        <f t="shared" si="34"/>
        <v>204</v>
      </c>
      <c r="B205" s="136" t="str">
        <f t="shared" ca="1" si="27"/>
        <v>204:Costa</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IFERROR(INDEX(Lane4_BlanksRange,SMALL((IF(LEN(Lane4_BlanksRange),ROW(INDIRECT("1:"&amp;ROWS(Lane4_BlanksRange))))),ROW(D204)),1),"")</f>
        <v/>
      </c>
    </row>
    <row r="206" spans="1:12">
      <c r="A206" s="136">
        <f t="shared" si="34"/>
        <v>205</v>
      </c>
      <c r="B206" s="136" t="str">
        <f t="shared" ca="1" si="27"/>
        <v>205:Costa</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IFERROR(INDEX(Lane4_BlanksRange,SMALL((IF(LEN(Lane4_BlanksRange),ROW(INDIRECT("1:"&amp;ROWS(Lane4_BlanksRange))))),ROW(D205)),1),"")</f>
        <v/>
      </c>
    </row>
    <row r="207" spans="1:12">
      <c r="A207" s="136">
        <f t="shared" si="34"/>
        <v>206</v>
      </c>
      <c r="B207" s="136" t="str">
        <f t="shared" ca="1" si="27"/>
        <v>206:Costa</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IFERROR(INDEX(Lane4_BlanksRange,SMALL((IF(LEN(Lane4_BlanksRange),ROW(INDIRECT("1:"&amp;ROWS(Lane4_BlanksRange))))),ROW(D206)),1),"")</f>
        <v/>
      </c>
    </row>
    <row r="208" spans="1:12">
      <c r="A208" s="136">
        <f t="shared" si="34"/>
        <v>207</v>
      </c>
      <c r="B208" s="136" t="str">
        <f t="shared" ca="1" si="27"/>
        <v>207:Costa</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IFERROR(INDEX(Lane4_BlanksRange,SMALL((IF(LEN(Lane4_BlanksRange),ROW(INDIRECT("1:"&amp;ROWS(Lane4_BlanksRange))))),ROW(D207)),1),"")</f>
        <v/>
      </c>
    </row>
    <row r="209" spans="1:12">
      <c r="A209" s="136">
        <f t="shared" si="34"/>
        <v>208</v>
      </c>
      <c r="B209" s="136" t="str">
        <f t="shared" ca="1" si="27"/>
        <v>208:Costa</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IFERROR(INDEX(Lane4_BlanksRange,SMALL((IF(LEN(Lane4_BlanksRange),ROW(INDIRECT("1:"&amp;ROWS(Lane4_BlanksRange))))),ROW(D208)),1),"")</f>
        <v/>
      </c>
    </row>
    <row r="210" spans="1:12">
      <c r="A210" s="136">
        <f t="shared" si="34"/>
        <v>209</v>
      </c>
      <c r="B210" s="136" t="str">
        <f t="shared" ca="1" si="27"/>
        <v>209:Costa</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IFERROR(INDEX(Lane4_BlanksRange,SMALL((IF(LEN(Lane4_BlanksRange),ROW(INDIRECT("1:"&amp;ROWS(Lane4_BlanksRange))))),ROW(D209)),1),"")</f>
        <v/>
      </c>
    </row>
    <row r="211" spans="1:12">
      <c r="A211" s="136">
        <f t="shared" si="34"/>
        <v>210</v>
      </c>
      <c r="B211" s="136" t="str">
        <f t="shared" ca="1" si="27"/>
        <v>210:Costa</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IFERROR(INDEX(Lane4_BlanksRange,SMALL((IF(LEN(Lane4_BlanksRange),ROW(INDIRECT("1:"&amp;ROWS(Lane4_BlanksRange))))),ROW(D210)),1),"")</f>
        <v/>
      </c>
    </row>
    <row r="212" spans="1:12">
      <c r="A212" s="136">
        <f t="shared" si="34"/>
        <v>211</v>
      </c>
      <c r="B212" s="136" t="str">
        <f t="shared" ca="1" si="27"/>
        <v>211:Costa</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IFERROR(INDEX(Lane4_BlanksRange,SMALL((IF(LEN(Lane4_BlanksRange),ROW(INDIRECT("1:"&amp;ROWS(Lane4_BlanksRange))))),ROW(D211)),1),"")</f>
        <v/>
      </c>
    </row>
    <row r="213" spans="1:12">
      <c r="A213" s="136">
        <f t="shared" si="34"/>
        <v>212</v>
      </c>
      <c r="B213" s="136" t="str">
        <f t="shared" ca="1" si="27"/>
        <v>212:Costa</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IFERROR(INDEX(Lane4_BlanksRange,SMALL((IF(LEN(Lane4_BlanksRange),ROW(INDIRECT("1:"&amp;ROWS(Lane4_BlanksRange))))),ROW(D212)),1),"")</f>
        <v/>
      </c>
    </row>
    <row r="214" spans="1:12">
      <c r="A214" s="136">
        <f t="shared" si="34"/>
        <v>213</v>
      </c>
      <c r="B214" s="136" t="str">
        <f t="shared" ca="1" si="27"/>
        <v>213:Costa</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IFERROR(INDEX(Lane4_BlanksRange,SMALL((IF(LEN(Lane4_BlanksRange),ROW(INDIRECT("1:"&amp;ROWS(Lane4_BlanksRange))))),ROW(D213)),1),"")</f>
        <v/>
      </c>
    </row>
    <row r="215" spans="1:12">
      <c r="A215" s="136">
        <f t="shared" si="34"/>
        <v>214</v>
      </c>
      <c r="B215" s="136" t="str">
        <f t="shared" ca="1" si="27"/>
        <v>214:Costa</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IFERROR(INDEX(Lane4_BlanksRange,SMALL((IF(LEN(Lane4_BlanksRange),ROW(INDIRECT("1:"&amp;ROWS(Lane4_BlanksRange))))),ROW(D214)),1),"")</f>
        <v/>
      </c>
    </row>
    <row r="216" spans="1:12">
      <c r="A216" s="136">
        <f t="shared" si="34"/>
        <v>215</v>
      </c>
      <c r="B216" s="136" t="str">
        <f t="shared" ca="1" si="27"/>
        <v>215:Costa</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IFERROR(INDEX(Lane4_BlanksRange,SMALL((IF(LEN(Lane4_BlanksRange),ROW(INDIRECT("1:"&amp;ROWS(Lane4_BlanksRange))))),ROW(D215)),1),"")</f>
        <v/>
      </c>
    </row>
    <row r="217" spans="1:12">
      <c r="A217" s="136">
        <f t="shared" si="34"/>
        <v>216</v>
      </c>
      <c r="B217" s="136" t="str">
        <f t="shared" ca="1" si="27"/>
        <v>216:Costa</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IFERROR(INDEX(Lane4_BlanksRange,SMALL((IF(LEN(Lane4_BlanksRange),ROW(INDIRECT("1:"&amp;ROWS(Lane4_BlanksRange))))),ROW(D216)),1),"")</f>
        <v/>
      </c>
    </row>
    <row r="218" spans="1:12">
      <c r="A218" s="136">
        <f t="shared" si="34"/>
        <v>217</v>
      </c>
      <c r="B218" s="136" t="str">
        <f t="shared" ca="1" si="27"/>
        <v>217:Costa</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IFERROR(INDEX(Lane4_BlanksRange,SMALL((IF(LEN(Lane4_BlanksRange),ROW(INDIRECT("1:"&amp;ROWS(Lane4_BlanksRange))))),ROW(D217)),1),"")</f>
        <v/>
      </c>
    </row>
    <row r="219" spans="1:12">
      <c r="A219" s="136">
        <f t="shared" si="34"/>
        <v>218</v>
      </c>
      <c r="B219" s="136" t="str">
        <f t="shared" ca="1" si="27"/>
        <v>218:Costa</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IFERROR(INDEX(Lane4_BlanksRange,SMALL((IF(LEN(Lane4_BlanksRange),ROW(INDIRECT("1:"&amp;ROWS(Lane4_BlanksRange))))),ROW(D218)),1),"")</f>
        <v/>
      </c>
    </row>
    <row r="220" spans="1:12">
      <c r="A220" s="136">
        <f t="shared" si="34"/>
        <v>219</v>
      </c>
      <c r="B220" s="136" t="str">
        <f t="shared" ca="1" si="27"/>
        <v>219:Costa</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IFERROR(INDEX(Lane4_BlanksRange,SMALL((IF(LEN(Lane4_BlanksRange),ROW(INDIRECT("1:"&amp;ROWS(Lane4_BlanksRange))))),ROW(D219)),1),"")</f>
        <v/>
      </c>
    </row>
    <row r="221" spans="1:12">
      <c r="A221" s="136">
        <f t="shared" si="34"/>
        <v>220</v>
      </c>
      <c r="B221" s="136" t="str">
        <f t="shared" ca="1" si="27"/>
        <v>220:Costa</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IFERROR(INDEX(Lane4_BlanksRange,SMALL((IF(LEN(Lane4_BlanksRange),ROW(INDIRECT("1:"&amp;ROWS(Lane4_BlanksRange))))),ROW(D220)),1),"")</f>
        <v/>
      </c>
    </row>
    <row r="222" spans="1:12">
      <c r="A222" s="136">
        <f t="shared" si="34"/>
        <v>221</v>
      </c>
      <c r="B222" s="136" t="str">
        <f t="shared" ca="1" si="27"/>
        <v>221:Costa</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IFERROR(INDEX(Lane4_BlanksRange,SMALL((IF(LEN(Lane4_BlanksRange),ROW(INDIRECT("1:"&amp;ROWS(Lane4_BlanksRange))))),ROW(D221)),1),"")</f>
        <v/>
      </c>
    </row>
    <row r="223" spans="1:12">
      <c r="A223" s="136">
        <f t="shared" si="34"/>
        <v>222</v>
      </c>
      <c r="B223" s="136" t="str">
        <f t="shared" ca="1" si="27"/>
        <v>222:Costa</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IFERROR(INDEX(Lane4_BlanksRange,SMALL((IF(LEN(Lane4_BlanksRange),ROW(INDIRECT("1:"&amp;ROWS(Lane4_BlanksRange))))),ROW(D222)),1),"")</f>
        <v/>
      </c>
    </row>
    <row r="224" spans="1:12">
      <c r="A224" s="136">
        <f t="shared" si="34"/>
        <v>223</v>
      </c>
      <c r="B224" s="136" t="str">
        <f t="shared" ca="1" si="27"/>
        <v>223:Costa</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IFERROR(INDEX(Lane4_BlanksRange,SMALL((IF(LEN(Lane4_BlanksRange),ROW(INDIRECT("1:"&amp;ROWS(Lane4_BlanksRange))))),ROW(D223)),1),"")</f>
        <v/>
      </c>
    </row>
    <row r="225" spans="1:12">
      <c r="A225" s="136">
        <f t="shared" si="34"/>
        <v>224</v>
      </c>
      <c r="B225" s="136" t="str">
        <f t="shared" ca="1" si="27"/>
        <v>224:Costa</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IFERROR(INDEX(Lane4_BlanksRange,SMALL((IF(LEN(Lane4_BlanksRange),ROW(INDIRECT("1:"&amp;ROWS(Lane4_BlanksRange))))),ROW(D224)),1),"")</f>
        <v/>
      </c>
    </row>
    <row r="226" spans="1:12">
      <c r="A226" s="136">
        <f t="shared" si="34"/>
        <v>225</v>
      </c>
      <c r="B226" s="136" t="str">
        <f t="shared" ca="1" si="27"/>
        <v>225:Costa</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IFERROR(INDEX(Lane4_BlanksRange,SMALL((IF(LEN(Lane4_BlanksRange),ROW(INDIRECT("1:"&amp;ROWS(Lane4_BlanksRange))))),ROW(D225)),1),"")</f>
        <v/>
      </c>
    </row>
    <row r="227" spans="1:12">
      <c r="A227" s="136">
        <f t="shared" si="34"/>
        <v>226</v>
      </c>
      <c r="B227" s="136" t="str">
        <f t="shared" ca="1" si="27"/>
        <v>226:Costa</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IFERROR(INDEX(Lane4_BlanksRange,SMALL((IF(LEN(Lane4_BlanksRange),ROW(INDIRECT("1:"&amp;ROWS(Lane4_BlanksRange))))),ROW(D226)),1),"")</f>
        <v/>
      </c>
    </row>
    <row r="228" spans="1:12">
      <c r="A228" s="136">
        <f t="shared" si="34"/>
        <v>227</v>
      </c>
      <c r="B228" s="136" t="str">
        <f t="shared" ca="1" si="27"/>
        <v>227:Costa</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IFERROR(INDEX(Lane4_BlanksRange,SMALL((IF(LEN(Lane4_BlanksRange),ROW(INDIRECT("1:"&amp;ROWS(Lane4_BlanksRange))))),ROW(D227)),1),"")</f>
        <v/>
      </c>
    </row>
    <row r="229" spans="1:12">
      <c r="A229" s="136">
        <f t="shared" si="34"/>
        <v>228</v>
      </c>
      <c r="B229" s="136" t="str">
        <f t="shared" ca="1" si="27"/>
        <v>228:Costa</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IFERROR(INDEX(Lane4_BlanksRange,SMALL((IF(LEN(Lane4_BlanksRange),ROW(INDIRECT("1:"&amp;ROWS(Lane4_BlanksRange))))),ROW(D228)),1),"")</f>
        <v/>
      </c>
    </row>
    <row r="230" spans="1:12">
      <c r="A230" s="136">
        <f t="shared" si="34"/>
        <v>229</v>
      </c>
      <c r="B230" s="136" t="str">
        <f t="shared" ca="1" si="27"/>
        <v>229:Costa</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IFERROR(INDEX(Lane4_BlanksRange,SMALL((IF(LEN(Lane4_BlanksRange),ROW(INDIRECT("1:"&amp;ROWS(Lane4_BlanksRange))))),ROW(D229)),1),"")</f>
        <v/>
      </c>
    </row>
    <row r="231" spans="1:12">
      <c r="A231" s="136">
        <f t="shared" si="34"/>
        <v>230</v>
      </c>
      <c r="B231" s="136" t="str">
        <f t="shared" ca="1" si="27"/>
        <v>230:Costa</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IFERROR(INDEX(Lane4_BlanksRange,SMALL((IF(LEN(Lane4_BlanksRange),ROW(INDIRECT("1:"&amp;ROWS(Lane4_BlanksRange))))),ROW(D230)),1),"")</f>
        <v/>
      </c>
    </row>
    <row r="232" spans="1:12">
      <c r="A232" s="136">
        <f t="shared" si="34"/>
        <v>231</v>
      </c>
      <c r="B232" s="136" t="str">
        <f t="shared" ca="1" si="27"/>
        <v>231:Costa</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IFERROR(INDEX(Lane4_BlanksRange,SMALL((IF(LEN(Lane4_BlanksRange),ROW(INDIRECT("1:"&amp;ROWS(Lane4_BlanksRange))))),ROW(D231)),1),"")</f>
        <v/>
      </c>
    </row>
    <row r="233" spans="1:12">
      <c r="A233" s="136">
        <f t="shared" si="34"/>
        <v>232</v>
      </c>
      <c r="B233" s="136" t="str">
        <f t="shared" ca="1" si="27"/>
        <v>232:Costa</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IFERROR(INDEX(Lane4_BlanksRange,SMALL((IF(LEN(Lane4_BlanksRange),ROW(INDIRECT("1:"&amp;ROWS(Lane4_BlanksRange))))),ROW(D232)),1),"")</f>
        <v/>
      </c>
    </row>
    <row r="234" spans="1:12">
      <c r="A234" s="136">
        <f t="shared" si="34"/>
        <v>233</v>
      </c>
      <c r="B234" s="136" t="str">
        <f t="shared" ca="1" si="27"/>
        <v>233:Costa</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IFERROR(INDEX(Lane4_BlanksRange,SMALL((IF(LEN(Lane4_BlanksRange),ROW(INDIRECT("1:"&amp;ROWS(Lane4_BlanksRange))))),ROW(D233)),1),"")</f>
        <v/>
      </c>
    </row>
    <row r="235" spans="1:12">
      <c r="A235" s="136">
        <f t="shared" si="34"/>
        <v>234</v>
      </c>
      <c r="B235" s="136" t="str">
        <f t="shared" ca="1" si="27"/>
        <v>234:Costa</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IFERROR(INDEX(Lane4_BlanksRange,SMALL((IF(LEN(Lane4_BlanksRange),ROW(INDIRECT("1:"&amp;ROWS(Lane4_BlanksRange))))),ROW(D234)),1),"")</f>
        <v/>
      </c>
    </row>
    <row r="236" spans="1:12">
      <c r="A236" s="136">
        <f t="shared" si="34"/>
        <v>235</v>
      </c>
      <c r="B236" s="136" t="str">
        <f t="shared" ca="1" si="27"/>
        <v>235:Costa</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IFERROR(INDEX(Lane4_BlanksRange,SMALL((IF(LEN(Lane4_BlanksRange),ROW(INDIRECT("1:"&amp;ROWS(Lane4_BlanksRange))))),ROW(D235)),1),"")</f>
        <v/>
      </c>
    </row>
    <row r="237" spans="1:12">
      <c r="A237" s="136">
        <f t="shared" si="34"/>
        <v>236</v>
      </c>
      <c r="B237" s="136" t="str">
        <f t="shared" ca="1" si="27"/>
        <v>236:Costa</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IFERROR(INDEX(Lane4_BlanksRange,SMALL((IF(LEN(Lane4_BlanksRange),ROW(INDIRECT("1:"&amp;ROWS(Lane4_BlanksRange))))),ROW(D236)),1),"")</f>
        <v/>
      </c>
    </row>
    <row r="238" spans="1:12">
      <c r="A238" s="136">
        <f t="shared" si="34"/>
        <v>237</v>
      </c>
      <c r="B238" s="136" t="str">
        <f t="shared" ca="1" si="27"/>
        <v>237:Costa</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IFERROR(INDEX(Lane4_BlanksRange,SMALL((IF(LEN(Lane4_BlanksRange),ROW(INDIRECT("1:"&amp;ROWS(Lane4_BlanksRange))))),ROW(D237)),1),"")</f>
        <v/>
      </c>
    </row>
    <row r="239" spans="1:12">
      <c r="A239" s="136">
        <f t="shared" si="34"/>
        <v>238</v>
      </c>
      <c r="B239" s="136" t="str">
        <f t="shared" ca="1" si="27"/>
        <v>238:Costa</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IFERROR(INDEX(Lane4_BlanksRange,SMALL((IF(LEN(Lane4_BlanksRange),ROW(INDIRECT("1:"&amp;ROWS(Lane4_BlanksRange))))),ROW(D238)),1),"")</f>
        <v/>
      </c>
    </row>
    <row r="240" spans="1:12">
      <c r="A240" s="136">
        <f t="shared" si="34"/>
        <v>239</v>
      </c>
      <c r="B240" s="136" t="str">
        <f t="shared" ca="1" si="27"/>
        <v>239:Costa</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IFERROR(INDEX(Lane4_BlanksRange,SMALL((IF(LEN(Lane4_BlanksRange),ROW(INDIRECT("1:"&amp;ROWS(Lane4_BlanksRange))))),ROW(D239)),1),"")</f>
        <v/>
      </c>
    </row>
    <row r="241" spans="1:12">
      <c r="A241" s="136">
        <f t="shared" si="34"/>
        <v>240</v>
      </c>
      <c r="B241" s="136" t="str">
        <f t="shared" ca="1" si="27"/>
        <v>240:Costa</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IFERROR(INDEX(Lane4_BlanksRange,SMALL((IF(LEN(Lane4_BlanksRange),ROW(INDIRECT("1:"&amp;ROWS(Lane4_BlanksRange))))),ROW(D240)),1),"")</f>
        <v/>
      </c>
    </row>
    <row r="242" spans="1:12">
      <c r="A242" s="136">
        <f t="shared" si="34"/>
        <v>241</v>
      </c>
      <c r="B242" s="136" t="str">
        <f t="shared" ca="1" si="27"/>
        <v>241:Costa</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IFERROR(INDEX(Lane4_BlanksRange,SMALL((IF(LEN(Lane4_BlanksRange),ROW(INDIRECT("1:"&amp;ROWS(Lane4_BlanksRange))))),ROW(D241)),1),"")</f>
        <v/>
      </c>
    </row>
    <row r="243" spans="1:12">
      <c r="A243" s="136">
        <f t="shared" si="34"/>
        <v>242</v>
      </c>
      <c r="B243" s="136" t="str">
        <f t="shared" ca="1" si="27"/>
        <v>242:Costa</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IFERROR(INDEX(Lane4_BlanksRange,SMALL((IF(LEN(Lane4_BlanksRange),ROW(INDIRECT("1:"&amp;ROWS(Lane4_BlanksRange))))),ROW(D242)),1),"")</f>
        <v/>
      </c>
    </row>
    <row r="244" spans="1:12">
      <c r="A244" s="136">
        <f t="shared" si="34"/>
        <v>243</v>
      </c>
      <c r="B244" s="136" t="str">
        <f t="shared" ca="1" si="27"/>
        <v>243:Costa</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IFERROR(INDEX(Lane4_BlanksRange,SMALL((IF(LEN(Lane4_BlanksRange),ROW(INDIRECT("1:"&amp;ROWS(Lane4_BlanksRange))))),ROW(D243)),1),"")</f>
        <v/>
      </c>
    </row>
    <row r="245" spans="1:12">
      <c r="A245" s="136">
        <f t="shared" si="34"/>
        <v>244</v>
      </c>
      <c r="B245" s="136" t="str">
        <f t="shared" ca="1" si="27"/>
        <v>244:Costa</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IFERROR(INDEX(Lane4_BlanksRange,SMALL((IF(LEN(Lane4_BlanksRange),ROW(INDIRECT("1:"&amp;ROWS(Lane4_BlanksRange))))),ROW(D244)),1),"")</f>
        <v/>
      </c>
    </row>
    <row r="246" spans="1:12">
      <c r="A246" s="136">
        <f t="shared" si="34"/>
        <v>245</v>
      </c>
      <c r="B246" s="136" t="str">
        <f t="shared" ca="1" si="27"/>
        <v>245:Costa</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IFERROR(INDEX(Lane4_BlanksRange,SMALL((IF(LEN(Lane4_BlanksRange),ROW(INDIRECT("1:"&amp;ROWS(Lane4_BlanksRange))))),ROW(D245)),1),"")</f>
        <v/>
      </c>
    </row>
    <row r="247" spans="1:12">
      <c r="A247" s="136">
        <f t="shared" si="34"/>
        <v>246</v>
      </c>
      <c r="B247" s="136" t="str">
        <f t="shared" ca="1" si="27"/>
        <v>246:Costa</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IFERROR(INDEX(Lane4_BlanksRange,SMALL((IF(LEN(Lane4_BlanksRange),ROW(INDIRECT("1:"&amp;ROWS(Lane4_BlanksRange))))),ROW(D246)),1),"")</f>
        <v/>
      </c>
    </row>
    <row r="248" spans="1:12">
      <c r="A248" s="136">
        <f t="shared" si="34"/>
        <v>247</v>
      </c>
      <c r="B248" s="136" t="str">
        <f t="shared" ca="1" si="27"/>
        <v>247:Costa</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IFERROR(INDEX(Lane4_BlanksRange,SMALL((IF(LEN(Lane4_BlanksRange),ROW(INDIRECT("1:"&amp;ROWS(Lane4_BlanksRange))))),ROW(D247)),1),"")</f>
        <v/>
      </c>
    </row>
    <row r="249" spans="1:12">
      <c r="A249" s="136">
        <f t="shared" si="34"/>
        <v>248</v>
      </c>
      <c r="B249" s="136" t="str">
        <f t="shared" ca="1" si="27"/>
        <v>248:Costa</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IFERROR(INDEX(Lane4_BlanksRange,SMALL((IF(LEN(Lane4_BlanksRange),ROW(INDIRECT("1:"&amp;ROWS(Lane4_BlanksRange))))),ROW(D248)),1),"")</f>
        <v/>
      </c>
    </row>
    <row r="250" spans="1:12">
      <c r="A250" s="136">
        <f t="shared" si="34"/>
        <v>249</v>
      </c>
      <c r="B250" s="136" t="str">
        <f t="shared" ca="1" si="27"/>
        <v>249:Costa</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IFERROR(INDEX(Lane4_BlanksRange,SMALL((IF(LEN(Lane4_BlanksRange),ROW(INDIRECT("1:"&amp;ROWS(Lane4_BlanksRange))))),ROW(D249)),1),"")</f>
        <v/>
      </c>
    </row>
    <row r="251" spans="1:12">
      <c r="A251" s="136">
        <f t="shared" si="34"/>
        <v>250</v>
      </c>
      <c r="B251" s="136" t="str">
        <f t="shared" ca="1" si="27"/>
        <v>250:Costa</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IFERROR(INDEX(Lane4_BlanksRange,SMALL((IF(LEN(Lane4_BlanksRange),ROW(INDIRECT("1:"&amp;ROWS(Lane4_BlanksRange))))),ROW(D250)),1),"")</f>
        <v/>
      </c>
    </row>
    <row r="252" spans="1:12">
      <c r="A252" s="136">
        <f t="shared" si="34"/>
        <v>251</v>
      </c>
      <c r="B252" s="136" t="str">
        <f t="shared" ca="1" si="27"/>
        <v>251:Costa</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IFERROR(INDEX(Lane4_BlanksRange,SMALL((IF(LEN(Lane4_BlanksRange),ROW(INDIRECT("1:"&amp;ROWS(Lane4_BlanksRange))))),ROW(D251)),1),"")</f>
        <v/>
      </c>
    </row>
    <row r="253" spans="1:12">
      <c r="A253" s="136">
        <f t="shared" si="34"/>
        <v>252</v>
      </c>
      <c r="B253" s="136" t="str">
        <f t="shared" ca="1" si="27"/>
        <v>252:Costa</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IFERROR(INDEX(Lane4_BlanksRange,SMALL((IF(LEN(Lane4_BlanksRange),ROW(INDIRECT("1:"&amp;ROWS(Lane4_BlanksRange))))),ROW(D252)),1),"")</f>
        <v/>
      </c>
    </row>
    <row r="254" spans="1:12">
      <c r="A254" s="136">
        <f t="shared" si="34"/>
        <v>253</v>
      </c>
      <c r="B254" s="136" t="str">
        <f t="shared" ca="1" si="27"/>
        <v>253:Costa</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IFERROR(INDEX(Lane4_BlanksRange,SMALL((IF(LEN(Lane4_BlanksRange),ROW(INDIRECT("1:"&amp;ROWS(Lane4_BlanksRange))))),ROW(D253)),1),"")</f>
        <v/>
      </c>
    </row>
    <row r="255" spans="1:12">
      <c r="A255" s="136">
        <f t="shared" si="34"/>
        <v>254</v>
      </c>
      <c r="B255" s="136" t="str">
        <f t="shared" ca="1" si="27"/>
        <v>254:Costa</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IFERROR(INDEX(Lane4_BlanksRange,SMALL((IF(LEN(Lane4_BlanksRange),ROW(INDIRECT("1:"&amp;ROWS(Lane4_BlanksRange))))),ROW(D254)),1),"")</f>
        <v/>
      </c>
    </row>
    <row r="256" spans="1:12">
      <c r="A256" s="136">
        <f t="shared" si="34"/>
        <v>255</v>
      </c>
      <c r="B256" s="136" t="str">
        <f t="shared" ca="1" si="27"/>
        <v>255:Costa</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IFERROR(INDEX(Lane4_BlanksRange,SMALL((IF(LEN(Lane4_BlanksRange),ROW(INDIRECT("1:"&amp;ROWS(Lane4_BlanksRange))))),ROW(D255)),1),"")</f>
        <v/>
      </c>
    </row>
    <row r="257" spans="1:12">
      <c r="A257" s="136">
        <f t="shared" si="34"/>
        <v>256</v>
      </c>
      <c r="B257" s="136" t="str">
        <f t="shared" ca="1" si="27"/>
        <v>256:Costa</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IFERROR(INDEX(Lane4_BlanksRange,SMALL((IF(LEN(Lane4_BlanksRange),ROW(INDIRECT("1:"&amp;ROWS(Lane4_BlanksRange))))),ROW(D256)),1),"")</f>
        <v/>
      </c>
    </row>
    <row r="258" spans="1:12">
      <c r="A258" s="136">
        <f t="shared" si="34"/>
        <v>257</v>
      </c>
      <c r="B258" s="136" t="str">
        <f t="shared" ref="B258:B301" ca="1" si="36">TEXT(A258,"#0") &amp; ":" &amp; CELL("contents",Lane4_Club)</f>
        <v>257:Costa</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IFERROR(INDEX(Lane4_BlanksRange,SMALL((IF(LEN(Lane4_BlanksRange),ROW(INDIRECT("1:"&amp;ROWS(Lane4_BlanksRange))))),ROW(D257)),1),"")</f>
        <v/>
      </c>
    </row>
    <row r="259" spans="1:12">
      <c r="A259" s="136">
        <f t="shared" ref="A259:A401" si="43">A258+1</f>
        <v>258</v>
      </c>
      <c r="B259" s="136" t="str">
        <f t="shared" ca="1" si="36"/>
        <v>258:Costa</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IFERROR(INDEX(Lane4_BlanksRange,SMALL((IF(LEN(Lane4_BlanksRange),ROW(INDIRECT("1:"&amp;ROWS(Lane4_BlanksRange))))),ROW(D258)),1),"")</f>
        <v/>
      </c>
    </row>
    <row r="260" spans="1:12">
      <c r="A260" s="136">
        <f t="shared" si="43"/>
        <v>259</v>
      </c>
      <c r="B260" s="136" t="str">
        <f t="shared" ca="1" si="36"/>
        <v>259:Costa</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IFERROR(INDEX(Lane4_BlanksRange,SMALL((IF(LEN(Lane4_BlanksRange),ROW(INDIRECT("1:"&amp;ROWS(Lane4_BlanksRange))))),ROW(D259)),1),"")</f>
        <v/>
      </c>
    </row>
    <row r="261" spans="1:12">
      <c r="A261" s="136">
        <f t="shared" si="43"/>
        <v>260</v>
      </c>
      <c r="B261" s="136" t="str">
        <f t="shared" ca="1" si="36"/>
        <v>260:Costa</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IFERROR(INDEX(Lane4_BlanksRange,SMALL((IF(LEN(Lane4_BlanksRange),ROW(INDIRECT("1:"&amp;ROWS(Lane4_BlanksRange))))),ROW(D260)),1),"")</f>
        <v/>
      </c>
    </row>
    <row r="262" spans="1:12">
      <c r="A262" s="136">
        <f t="shared" si="43"/>
        <v>261</v>
      </c>
      <c r="B262" s="136" t="str">
        <f t="shared" ca="1" si="36"/>
        <v>261:Costa</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IFERROR(INDEX(Lane4_BlanksRange,SMALL((IF(LEN(Lane4_BlanksRange),ROW(INDIRECT("1:"&amp;ROWS(Lane4_BlanksRange))))),ROW(D261)),1),"")</f>
        <v/>
      </c>
    </row>
    <row r="263" spans="1:12">
      <c r="A263" s="136">
        <f t="shared" si="43"/>
        <v>262</v>
      </c>
      <c r="B263" s="136" t="str">
        <f t="shared" ca="1" si="36"/>
        <v>262:Costa</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IFERROR(INDEX(Lane4_BlanksRange,SMALL((IF(LEN(Lane4_BlanksRange),ROW(INDIRECT("1:"&amp;ROWS(Lane4_BlanksRange))))),ROW(D262)),1),"")</f>
        <v/>
      </c>
    </row>
    <row r="264" spans="1:12">
      <c r="A264" s="136">
        <f t="shared" si="43"/>
        <v>263</v>
      </c>
      <c r="B264" s="136" t="str">
        <f t="shared" ca="1" si="36"/>
        <v>263:Costa</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IFERROR(INDEX(Lane4_BlanksRange,SMALL((IF(LEN(Lane4_BlanksRange),ROW(INDIRECT("1:"&amp;ROWS(Lane4_BlanksRange))))),ROW(D263)),1),"")</f>
        <v/>
      </c>
    </row>
    <row r="265" spans="1:12">
      <c r="A265" s="136">
        <f t="shared" si="43"/>
        <v>264</v>
      </c>
      <c r="B265" s="136" t="str">
        <f t="shared" ca="1" si="36"/>
        <v>264:Costa</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IFERROR(INDEX(Lane4_BlanksRange,SMALL((IF(LEN(Lane4_BlanksRange),ROW(INDIRECT("1:"&amp;ROWS(Lane4_BlanksRange))))),ROW(D264)),1),"")</f>
        <v/>
      </c>
    </row>
    <row r="266" spans="1:12">
      <c r="A266" s="136">
        <f t="shared" si="43"/>
        <v>265</v>
      </c>
      <c r="B266" s="136" t="str">
        <f t="shared" ca="1" si="36"/>
        <v>265:Costa</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IFERROR(INDEX(Lane4_BlanksRange,SMALL((IF(LEN(Lane4_BlanksRange),ROW(INDIRECT("1:"&amp;ROWS(Lane4_BlanksRange))))),ROW(D265)),1),"")</f>
        <v/>
      </c>
    </row>
    <row r="267" spans="1:12">
      <c r="A267" s="136">
        <f t="shared" si="43"/>
        <v>266</v>
      </c>
      <c r="B267" s="136" t="str">
        <f t="shared" ca="1" si="36"/>
        <v>266:Costa</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IFERROR(INDEX(Lane4_BlanksRange,SMALL((IF(LEN(Lane4_BlanksRange),ROW(INDIRECT("1:"&amp;ROWS(Lane4_BlanksRange))))),ROW(D266)),1),"")</f>
        <v/>
      </c>
    </row>
    <row r="268" spans="1:12">
      <c r="A268" s="136">
        <f t="shared" si="43"/>
        <v>267</v>
      </c>
      <c r="B268" s="136" t="str">
        <f t="shared" ca="1" si="36"/>
        <v>267:Costa</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IFERROR(INDEX(Lane4_BlanksRange,SMALL((IF(LEN(Lane4_BlanksRange),ROW(INDIRECT("1:"&amp;ROWS(Lane4_BlanksRange))))),ROW(D267)),1),"")</f>
        <v/>
      </c>
    </row>
    <row r="269" spans="1:12">
      <c r="A269" s="136">
        <f t="shared" si="43"/>
        <v>268</v>
      </c>
      <c r="B269" s="136" t="str">
        <f t="shared" ca="1" si="36"/>
        <v>268:Costa</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IFERROR(INDEX(Lane4_BlanksRange,SMALL((IF(LEN(Lane4_BlanksRange),ROW(INDIRECT("1:"&amp;ROWS(Lane4_BlanksRange))))),ROW(D268)),1),"")</f>
        <v/>
      </c>
    </row>
    <row r="270" spans="1:12">
      <c r="A270" s="136">
        <f t="shared" si="43"/>
        <v>269</v>
      </c>
      <c r="B270" s="136" t="str">
        <f t="shared" ca="1" si="36"/>
        <v>269:Costa</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IFERROR(INDEX(Lane4_BlanksRange,SMALL((IF(LEN(Lane4_BlanksRange),ROW(INDIRECT("1:"&amp;ROWS(Lane4_BlanksRange))))),ROW(D269)),1),"")</f>
        <v/>
      </c>
    </row>
    <row r="271" spans="1:12">
      <c r="A271" s="136">
        <f t="shared" si="43"/>
        <v>270</v>
      </c>
      <c r="B271" s="136" t="str">
        <f t="shared" ca="1" si="36"/>
        <v>270:Costa</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IFERROR(INDEX(Lane4_BlanksRange,SMALL((IF(LEN(Lane4_BlanksRange),ROW(INDIRECT("1:"&amp;ROWS(Lane4_BlanksRange))))),ROW(D270)),1),"")</f>
        <v/>
      </c>
    </row>
    <row r="272" spans="1:12">
      <c r="A272" s="136">
        <f t="shared" si="43"/>
        <v>271</v>
      </c>
      <c r="B272" s="136" t="str">
        <f t="shared" ca="1" si="36"/>
        <v>271:Costa</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IFERROR(INDEX(Lane4_BlanksRange,SMALL((IF(LEN(Lane4_BlanksRange),ROW(INDIRECT("1:"&amp;ROWS(Lane4_BlanksRange))))),ROW(D271)),1),"")</f>
        <v/>
      </c>
    </row>
    <row r="273" spans="1:12">
      <c r="A273" s="136">
        <f t="shared" si="43"/>
        <v>272</v>
      </c>
      <c r="B273" s="136" t="str">
        <f t="shared" ca="1" si="36"/>
        <v>272:Costa</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IFERROR(INDEX(Lane4_BlanksRange,SMALL((IF(LEN(Lane4_BlanksRange),ROW(INDIRECT("1:"&amp;ROWS(Lane4_BlanksRange))))),ROW(D272)),1),"")</f>
        <v/>
      </c>
    </row>
    <row r="274" spans="1:12">
      <c r="A274" s="136">
        <f t="shared" si="43"/>
        <v>273</v>
      </c>
      <c r="B274" s="136" t="str">
        <f t="shared" ca="1" si="36"/>
        <v>273:Costa</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IFERROR(INDEX(Lane4_BlanksRange,SMALL((IF(LEN(Lane4_BlanksRange),ROW(INDIRECT("1:"&amp;ROWS(Lane4_BlanksRange))))),ROW(D273)),1),"")</f>
        <v/>
      </c>
    </row>
    <row r="275" spans="1:12">
      <c r="A275" s="136">
        <f t="shared" si="43"/>
        <v>274</v>
      </c>
      <c r="B275" s="136" t="str">
        <f t="shared" ca="1" si="36"/>
        <v>274:Costa</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IFERROR(INDEX(Lane4_BlanksRange,SMALL((IF(LEN(Lane4_BlanksRange),ROW(INDIRECT("1:"&amp;ROWS(Lane4_BlanksRange))))),ROW(D274)),1),"")</f>
        <v/>
      </c>
    </row>
    <row r="276" spans="1:12">
      <c r="A276" s="136">
        <f t="shared" si="43"/>
        <v>275</v>
      </c>
      <c r="B276" s="136" t="str">
        <f t="shared" ca="1" si="36"/>
        <v>275:Costa</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IFERROR(INDEX(Lane4_BlanksRange,SMALL((IF(LEN(Lane4_BlanksRange),ROW(INDIRECT("1:"&amp;ROWS(Lane4_BlanksRange))))),ROW(D275)),1),"")</f>
        <v/>
      </c>
    </row>
    <row r="277" spans="1:12">
      <c r="A277" s="136">
        <f t="shared" si="43"/>
        <v>276</v>
      </c>
      <c r="B277" s="136" t="str">
        <f t="shared" ca="1" si="36"/>
        <v>276:Costa</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IFERROR(INDEX(Lane4_BlanksRange,SMALL((IF(LEN(Lane4_BlanksRange),ROW(INDIRECT("1:"&amp;ROWS(Lane4_BlanksRange))))),ROW(D276)),1),"")</f>
        <v/>
      </c>
    </row>
    <row r="278" spans="1:12">
      <c r="A278" s="136">
        <f t="shared" si="43"/>
        <v>277</v>
      </c>
      <c r="B278" s="136" t="str">
        <f t="shared" ca="1" si="36"/>
        <v>277:Costa</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IFERROR(INDEX(Lane4_BlanksRange,SMALL((IF(LEN(Lane4_BlanksRange),ROW(INDIRECT("1:"&amp;ROWS(Lane4_BlanksRange))))),ROW(D277)),1),"")</f>
        <v/>
      </c>
    </row>
    <row r="279" spans="1:12">
      <c r="A279" s="136">
        <f t="shared" si="43"/>
        <v>278</v>
      </c>
      <c r="B279" s="136" t="str">
        <f t="shared" ca="1" si="36"/>
        <v>278:Costa</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IFERROR(INDEX(Lane4_BlanksRange,SMALL((IF(LEN(Lane4_BlanksRange),ROW(INDIRECT("1:"&amp;ROWS(Lane4_BlanksRange))))),ROW(D278)),1),"")</f>
        <v/>
      </c>
    </row>
    <row r="280" spans="1:12">
      <c r="A280" s="136">
        <f t="shared" si="43"/>
        <v>279</v>
      </c>
      <c r="B280" s="136" t="str">
        <f t="shared" ca="1" si="36"/>
        <v>279:Costa</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IFERROR(INDEX(Lane4_BlanksRange,SMALL((IF(LEN(Lane4_BlanksRange),ROW(INDIRECT("1:"&amp;ROWS(Lane4_BlanksRange))))),ROW(D279)),1),"")</f>
        <v/>
      </c>
    </row>
    <row r="281" spans="1:12">
      <c r="A281" s="136">
        <f t="shared" si="43"/>
        <v>280</v>
      </c>
      <c r="B281" s="136" t="str">
        <f t="shared" ca="1" si="36"/>
        <v>280:Costa</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IFERROR(INDEX(Lane4_BlanksRange,SMALL((IF(LEN(Lane4_BlanksRange),ROW(INDIRECT("1:"&amp;ROWS(Lane4_BlanksRange))))),ROW(D280)),1),"")</f>
        <v/>
      </c>
    </row>
    <row r="282" spans="1:12">
      <c r="A282" s="136">
        <f t="shared" si="43"/>
        <v>281</v>
      </c>
      <c r="B282" s="136" t="str">
        <f t="shared" ca="1" si="36"/>
        <v>281:Costa</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IFERROR(INDEX(Lane4_BlanksRange,SMALL((IF(LEN(Lane4_BlanksRange),ROW(INDIRECT("1:"&amp;ROWS(Lane4_BlanksRange))))),ROW(D281)),1),"")</f>
        <v/>
      </c>
    </row>
    <row r="283" spans="1:12">
      <c r="A283" s="136">
        <f t="shared" si="43"/>
        <v>282</v>
      </c>
      <c r="B283" s="136" t="str">
        <f t="shared" ca="1" si="36"/>
        <v>282:Costa</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IFERROR(INDEX(Lane4_BlanksRange,SMALL((IF(LEN(Lane4_BlanksRange),ROW(INDIRECT("1:"&amp;ROWS(Lane4_BlanksRange))))),ROW(D282)),1),"")</f>
        <v/>
      </c>
    </row>
    <row r="284" spans="1:12">
      <c r="A284" s="136">
        <f t="shared" si="43"/>
        <v>283</v>
      </c>
      <c r="B284" s="136" t="str">
        <f t="shared" ca="1" si="36"/>
        <v>283:Costa</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IFERROR(INDEX(Lane4_BlanksRange,SMALL((IF(LEN(Lane4_BlanksRange),ROW(INDIRECT("1:"&amp;ROWS(Lane4_BlanksRange))))),ROW(D283)),1),"")</f>
        <v/>
      </c>
    </row>
    <row r="285" spans="1:12">
      <c r="A285" s="136">
        <f t="shared" si="43"/>
        <v>284</v>
      </c>
      <c r="B285" s="136" t="str">
        <f t="shared" ca="1" si="36"/>
        <v>284:Costa</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IFERROR(INDEX(Lane4_BlanksRange,SMALL((IF(LEN(Lane4_BlanksRange),ROW(INDIRECT("1:"&amp;ROWS(Lane4_BlanksRange))))),ROW(D284)),1),"")</f>
        <v/>
      </c>
    </row>
    <row r="286" spans="1:12">
      <c r="A286" s="136">
        <f t="shared" si="43"/>
        <v>285</v>
      </c>
      <c r="B286" s="136" t="str">
        <f t="shared" ca="1" si="36"/>
        <v>285:Costa</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IFERROR(INDEX(Lane4_BlanksRange,SMALL((IF(LEN(Lane4_BlanksRange),ROW(INDIRECT("1:"&amp;ROWS(Lane4_BlanksRange))))),ROW(D285)),1),"")</f>
        <v/>
      </c>
    </row>
    <row r="287" spans="1:12">
      <c r="A287" s="136">
        <f t="shared" si="43"/>
        <v>286</v>
      </c>
      <c r="B287" s="136" t="str">
        <f t="shared" ca="1" si="36"/>
        <v>286:Costa</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IFERROR(INDEX(Lane4_BlanksRange,SMALL((IF(LEN(Lane4_BlanksRange),ROW(INDIRECT("1:"&amp;ROWS(Lane4_BlanksRange))))),ROW(D286)),1),"")</f>
        <v/>
      </c>
    </row>
    <row r="288" spans="1:12">
      <c r="A288" s="136">
        <f t="shared" si="43"/>
        <v>287</v>
      </c>
      <c r="B288" s="136" t="str">
        <f t="shared" ca="1" si="36"/>
        <v>287:Costa</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IFERROR(INDEX(Lane4_BlanksRange,SMALL((IF(LEN(Lane4_BlanksRange),ROW(INDIRECT("1:"&amp;ROWS(Lane4_BlanksRange))))),ROW(D287)),1),"")</f>
        <v/>
      </c>
    </row>
    <row r="289" spans="1:12">
      <c r="A289" s="136">
        <f t="shared" si="43"/>
        <v>288</v>
      </c>
      <c r="B289" s="136" t="str">
        <f t="shared" ca="1" si="36"/>
        <v>288:Costa</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IFERROR(INDEX(Lane4_BlanksRange,SMALL((IF(LEN(Lane4_BlanksRange),ROW(INDIRECT("1:"&amp;ROWS(Lane4_BlanksRange))))),ROW(D288)),1),"")</f>
        <v/>
      </c>
    </row>
    <row r="290" spans="1:12">
      <c r="A290" s="136">
        <f t="shared" si="43"/>
        <v>289</v>
      </c>
      <c r="B290" s="136" t="str">
        <f t="shared" ca="1" si="36"/>
        <v>289:Costa</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IFERROR(INDEX(Lane4_BlanksRange,SMALL((IF(LEN(Lane4_BlanksRange),ROW(INDIRECT("1:"&amp;ROWS(Lane4_BlanksRange))))),ROW(D289)),1),"")</f>
        <v/>
      </c>
    </row>
    <row r="291" spans="1:12">
      <c r="A291" s="136">
        <f t="shared" si="43"/>
        <v>290</v>
      </c>
      <c r="B291" s="136" t="str">
        <f t="shared" ca="1" si="36"/>
        <v>290:Costa</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IFERROR(INDEX(Lane4_BlanksRange,SMALL((IF(LEN(Lane4_BlanksRange),ROW(INDIRECT("1:"&amp;ROWS(Lane4_BlanksRange))))),ROW(D290)),1),"")</f>
        <v/>
      </c>
    </row>
    <row r="292" spans="1:12">
      <c r="A292" s="136">
        <f t="shared" si="43"/>
        <v>291</v>
      </c>
      <c r="B292" s="136" t="str">
        <f t="shared" ca="1" si="36"/>
        <v>291:Costa</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IFERROR(INDEX(Lane4_BlanksRange,SMALL((IF(LEN(Lane4_BlanksRange),ROW(INDIRECT("1:"&amp;ROWS(Lane4_BlanksRange))))),ROW(D291)),1),"")</f>
        <v/>
      </c>
    </row>
    <row r="293" spans="1:12">
      <c r="A293" s="136">
        <f t="shared" si="43"/>
        <v>292</v>
      </c>
      <c r="B293" s="136" t="str">
        <f t="shared" ca="1" si="36"/>
        <v>292:Costa</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IFERROR(INDEX(Lane4_BlanksRange,SMALL((IF(LEN(Lane4_BlanksRange),ROW(INDIRECT("1:"&amp;ROWS(Lane4_BlanksRange))))),ROW(D292)),1),"")</f>
        <v/>
      </c>
    </row>
    <row r="294" spans="1:12">
      <c r="A294" s="136">
        <f t="shared" si="43"/>
        <v>293</v>
      </c>
      <c r="B294" s="136" t="str">
        <f t="shared" ca="1" si="36"/>
        <v>293:Costa</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IFERROR(INDEX(Lane4_BlanksRange,SMALL((IF(LEN(Lane4_BlanksRange),ROW(INDIRECT("1:"&amp;ROWS(Lane4_BlanksRange))))),ROW(D293)),1),"")</f>
        <v/>
      </c>
    </row>
    <row r="295" spans="1:12">
      <c r="A295" s="136">
        <f t="shared" si="43"/>
        <v>294</v>
      </c>
      <c r="B295" s="136" t="str">
        <f t="shared" ca="1" si="36"/>
        <v>294:Costa</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IFERROR(INDEX(Lane4_BlanksRange,SMALL((IF(LEN(Lane4_BlanksRange),ROW(INDIRECT("1:"&amp;ROWS(Lane4_BlanksRange))))),ROW(D294)),1),"")</f>
        <v/>
      </c>
    </row>
    <row r="296" spans="1:12">
      <c r="A296" s="136">
        <f t="shared" si="43"/>
        <v>295</v>
      </c>
      <c r="B296" s="136" t="str">
        <f t="shared" ca="1" si="36"/>
        <v>295:Costa</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IFERROR(INDEX(Lane4_BlanksRange,SMALL((IF(LEN(Lane4_BlanksRange),ROW(INDIRECT("1:"&amp;ROWS(Lane4_BlanksRange))))),ROW(D295)),1),"")</f>
        <v/>
      </c>
    </row>
    <row r="297" spans="1:12">
      <c r="A297" s="136">
        <f t="shared" si="43"/>
        <v>296</v>
      </c>
      <c r="B297" s="136" t="str">
        <f t="shared" ca="1" si="36"/>
        <v>296:Costa</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IFERROR(INDEX(Lane4_BlanksRange,SMALL((IF(LEN(Lane4_BlanksRange),ROW(INDIRECT("1:"&amp;ROWS(Lane4_BlanksRange))))),ROW(D296)),1),"")</f>
        <v/>
      </c>
    </row>
    <row r="298" spans="1:12">
      <c r="A298" s="136">
        <f t="shared" si="43"/>
        <v>297</v>
      </c>
      <c r="B298" s="136" t="str">
        <f t="shared" ca="1" si="36"/>
        <v>297:Costa</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IFERROR(INDEX(Lane4_BlanksRange,SMALL((IF(LEN(Lane4_BlanksRange),ROW(INDIRECT("1:"&amp;ROWS(Lane4_BlanksRange))))),ROW(D297)),1),"")</f>
        <v/>
      </c>
    </row>
    <row r="299" spans="1:12">
      <c r="A299" s="136">
        <f t="shared" si="43"/>
        <v>298</v>
      </c>
      <c r="B299" s="136" t="str">
        <f t="shared" ca="1" si="36"/>
        <v>298:Costa</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IFERROR(INDEX(Lane4_BlanksRange,SMALL((IF(LEN(Lane4_BlanksRange),ROW(INDIRECT("1:"&amp;ROWS(Lane4_BlanksRange))))),ROW(D298)),1),"")</f>
        <v/>
      </c>
    </row>
    <row r="300" spans="1:12">
      <c r="A300" s="136">
        <f t="shared" si="43"/>
        <v>299</v>
      </c>
      <c r="B300" s="136" t="str">
        <f t="shared" ca="1" si="36"/>
        <v>299:Costa</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IFERROR(INDEX(Lane4_BlanksRange,SMALL((IF(LEN(Lane4_BlanksRange),ROW(INDIRECT("1:"&amp;ROWS(Lane4_BlanksRange))))),ROW(D299)),1),"")</f>
        <v/>
      </c>
    </row>
    <row r="301" spans="1:12">
      <c r="A301" s="136">
        <f t="shared" si="43"/>
        <v>300</v>
      </c>
      <c r="B301" s="136" t="str">
        <f t="shared" ca="1" si="36"/>
        <v>300:Costa</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IFERROR(INDEX(Lane4_BlanksRange,SMALL((IF(LEN(Lane4_BlanksRange),ROW(INDIRECT("1:"&amp;ROWS(Lane4_BlanksRange))))),ROW(D300)),1),"")</f>
        <v/>
      </c>
    </row>
    <row r="302" spans="1:12">
      <c r="A302" s="136">
        <f t="shared" si="43"/>
        <v>301</v>
      </c>
      <c r="B302" s="136" t="str">
        <f t="shared" ref="B302:B365" ca="1" si="45">TEXT(A302,"#0") &amp; ":" &amp; CELL("contents",Lane4_Club)</f>
        <v>301:Costa</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IFERROR(INDEX(Lane4_BlanksRange,SMALL((IF(LEN(Lane4_BlanksRange),ROW(INDIRECT("1:"&amp;ROWS(Lane4_BlanksRange))))),ROW(D301)),1),"")</f>
        <v/>
      </c>
    </row>
    <row r="303" spans="1:12">
      <c r="A303" s="136">
        <f t="shared" si="43"/>
        <v>302</v>
      </c>
      <c r="B303" s="136" t="str">
        <f t="shared" ca="1" si="45"/>
        <v>302:Costa</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IFERROR(INDEX(Lane4_BlanksRange,SMALL((IF(LEN(Lane4_BlanksRange),ROW(INDIRECT("1:"&amp;ROWS(Lane4_BlanksRange))))),ROW(D302)),1),"")</f>
        <v/>
      </c>
    </row>
    <row r="304" spans="1:12">
      <c r="A304" s="136">
        <f t="shared" si="43"/>
        <v>303</v>
      </c>
      <c r="B304" s="136" t="str">
        <f t="shared" ca="1" si="45"/>
        <v>303:Costa</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IFERROR(INDEX(Lane4_BlanksRange,SMALL((IF(LEN(Lane4_BlanksRange),ROW(INDIRECT("1:"&amp;ROWS(Lane4_BlanksRange))))),ROW(D303)),1),"")</f>
        <v/>
      </c>
    </row>
    <row r="305" spans="1:12">
      <c r="A305" s="136">
        <f t="shared" si="43"/>
        <v>304</v>
      </c>
      <c r="B305" s="136" t="str">
        <f t="shared" ca="1" si="45"/>
        <v>304:Costa</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IFERROR(INDEX(Lane4_BlanksRange,SMALL((IF(LEN(Lane4_BlanksRange),ROW(INDIRECT("1:"&amp;ROWS(Lane4_BlanksRange))))),ROW(D304)),1),"")</f>
        <v/>
      </c>
    </row>
    <row r="306" spans="1:12">
      <c r="A306" s="136">
        <f t="shared" si="43"/>
        <v>305</v>
      </c>
      <c r="B306" s="136" t="str">
        <f t="shared" ca="1" si="45"/>
        <v>305:Costa</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IFERROR(INDEX(Lane4_BlanksRange,SMALL((IF(LEN(Lane4_BlanksRange),ROW(INDIRECT("1:"&amp;ROWS(Lane4_BlanksRange))))),ROW(D305)),1),"")</f>
        <v/>
      </c>
    </row>
    <row r="307" spans="1:12">
      <c r="A307" s="136">
        <f t="shared" si="43"/>
        <v>306</v>
      </c>
      <c r="B307" s="136" t="str">
        <f t="shared" ca="1" si="45"/>
        <v>306:Costa</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IFERROR(INDEX(Lane4_BlanksRange,SMALL((IF(LEN(Lane4_BlanksRange),ROW(INDIRECT("1:"&amp;ROWS(Lane4_BlanksRange))))),ROW(D306)),1),"")</f>
        <v/>
      </c>
    </row>
    <row r="308" spans="1:12">
      <c r="A308" s="136">
        <f t="shared" si="43"/>
        <v>307</v>
      </c>
      <c r="B308" s="136" t="str">
        <f t="shared" ca="1" si="45"/>
        <v>307:Costa</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IFERROR(INDEX(Lane4_BlanksRange,SMALL((IF(LEN(Lane4_BlanksRange),ROW(INDIRECT("1:"&amp;ROWS(Lane4_BlanksRange))))),ROW(D307)),1),"")</f>
        <v/>
      </c>
    </row>
    <row r="309" spans="1:12">
      <c r="A309" s="136">
        <f t="shared" si="43"/>
        <v>308</v>
      </c>
      <c r="B309" s="136" t="str">
        <f t="shared" ca="1" si="45"/>
        <v>308:Costa</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IFERROR(INDEX(Lane4_BlanksRange,SMALL((IF(LEN(Lane4_BlanksRange),ROW(INDIRECT("1:"&amp;ROWS(Lane4_BlanksRange))))),ROW(D308)),1),"")</f>
        <v/>
      </c>
    </row>
    <row r="310" spans="1:12">
      <c r="A310" s="136">
        <f t="shared" si="43"/>
        <v>309</v>
      </c>
      <c r="B310" s="136" t="str">
        <f t="shared" ca="1" si="45"/>
        <v>309:Costa</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IFERROR(INDEX(Lane4_BlanksRange,SMALL((IF(LEN(Lane4_BlanksRange),ROW(INDIRECT("1:"&amp;ROWS(Lane4_BlanksRange))))),ROW(D309)),1),"")</f>
        <v/>
      </c>
    </row>
    <row r="311" spans="1:12">
      <c r="A311" s="136">
        <f t="shared" si="43"/>
        <v>310</v>
      </c>
      <c r="B311" s="136" t="str">
        <f t="shared" ca="1" si="45"/>
        <v>310:Costa</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IFERROR(INDEX(Lane4_BlanksRange,SMALL((IF(LEN(Lane4_BlanksRange),ROW(INDIRECT("1:"&amp;ROWS(Lane4_BlanksRange))))),ROW(D310)),1),"")</f>
        <v/>
      </c>
    </row>
    <row r="312" spans="1:12">
      <c r="A312" s="136">
        <f t="shared" si="43"/>
        <v>311</v>
      </c>
      <c r="B312" s="136" t="str">
        <f t="shared" ca="1" si="45"/>
        <v>311:Costa</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IFERROR(INDEX(Lane4_BlanksRange,SMALL((IF(LEN(Lane4_BlanksRange),ROW(INDIRECT("1:"&amp;ROWS(Lane4_BlanksRange))))),ROW(D311)),1),"")</f>
        <v/>
      </c>
    </row>
    <row r="313" spans="1:12">
      <c r="A313" s="136">
        <f t="shared" si="43"/>
        <v>312</v>
      </c>
      <c r="B313" s="136" t="str">
        <f t="shared" ca="1" si="45"/>
        <v>312:Costa</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IFERROR(INDEX(Lane4_BlanksRange,SMALL((IF(LEN(Lane4_BlanksRange),ROW(INDIRECT("1:"&amp;ROWS(Lane4_BlanksRange))))),ROW(D312)),1),"")</f>
        <v/>
      </c>
    </row>
    <row r="314" spans="1:12">
      <c r="A314" s="136">
        <f t="shared" si="43"/>
        <v>313</v>
      </c>
      <c r="B314" s="136" t="str">
        <f t="shared" ca="1" si="45"/>
        <v>313:Costa</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IFERROR(INDEX(Lane4_BlanksRange,SMALL((IF(LEN(Lane4_BlanksRange),ROW(INDIRECT("1:"&amp;ROWS(Lane4_BlanksRange))))),ROW(D313)),1),"")</f>
        <v/>
      </c>
    </row>
    <row r="315" spans="1:12">
      <c r="A315" s="136">
        <f t="shared" si="43"/>
        <v>314</v>
      </c>
      <c r="B315" s="136" t="str">
        <f t="shared" ca="1" si="45"/>
        <v>314:Costa</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IFERROR(INDEX(Lane4_BlanksRange,SMALL((IF(LEN(Lane4_BlanksRange),ROW(INDIRECT("1:"&amp;ROWS(Lane4_BlanksRange))))),ROW(D314)),1),"")</f>
        <v/>
      </c>
    </row>
    <row r="316" spans="1:12">
      <c r="A316" s="136">
        <f t="shared" si="43"/>
        <v>315</v>
      </c>
      <c r="B316" s="136" t="str">
        <f t="shared" ca="1" si="45"/>
        <v>315:Costa</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IFERROR(INDEX(Lane4_BlanksRange,SMALL((IF(LEN(Lane4_BlanksRange),ROW(INDIRECT("1:"&amp;ROWS(Lane4_BlanksRange))))),ROW(D315)),1),"")</f>
        <v/>
      </c>
    </row>
    <row r="317" spans="1:12">
      <c r="A317" s="136">
        <f t="shared" si="43"/>
        <v>316</v>
      </c>
      <c r="B317" s="136" t="str">
        <f t="shared" ca="1" si="45"/>
        <v>316:Costa</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IFERROR(INDEX(Lane4_BlanksRange,SMALL((IF(LEN(Lane4_BlanksRange),ROW(INDIRECT("1:"&amp;ROWS(Lane4_BlanksRange))))),ROW(D316)),1),"")</f>
        <v/>
      </c>
    </row>
    <row r="318" spans="1:12">
      <c r="A318" s="136">
        <f t="shared" si="43"/>
        <v>317</v>
      </c>
      <c r="B318" s="136" t="str">
        <f t="shared" ca="1" si="45"/>
        <v>317:Costa</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IFERROR(INDEX(Lane4_BlanksRange,SMALL((IF(LEN(Lane4_BlanksRange),ROW(INDIRECT("1:"&amp;ROWS(Lane4_BlanksRange))))),ROW(D317)),1),"")</f>
        <v/>
      </c>
    </row>
    <row r="319" spans="1:12">
      <c r="A319" s="136">
        <f t="shared" si="43"/>
        <v>318</v>
      </c>
      <c r="B319" s="136" t="str">
        <f t="shared" ca="1" si="45"/>
        <v>318:Costa</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IFERROR(INDEX(Lane4_BlanksRange,SMALL((IF(LEN(Lane4_BlanksRange),ROW(INDIRECT("1:"&amp;ROWS(Lane4_BlanksRange))))),ROW(D318)),1),"")</f>
        <v/>
      </c>
    </row>
    <row r="320" spans="1:12">
      <c r="A320" s="136">
        <f t="shared" si="43"/>
        <v>319</v>
      </c>
      <c r="B320" s="136" t="str">
        <f t="shared" ca="1" si="45"/>
        <v>319:Costa</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IFERROR(INDEX(Lane4_BlanksRange,SMALL((IF(LEN(Lane4_BlanksRange),ROW(INDIRECT("1:"&amp;ROWS(Lane4_BlanksRange))))),ROW(D319)),1),"")</f>
        <v/>
      </c>
    </row>
    <row r="321" spans="1:12">
      <c r="A321" s="136">
        <f t="shared" si="43"/>
        <v>320</v>
      </c>
      <c r="B321" s="136" t="str">
        <f t="shared" ca="1" si="45"/>
        <v>320:Costa</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IFERROR(INDEX(Lane4_BlanksRange,SMALL((IF(LEN(Lane4_BlanksRange),ROW(INDIRECT("1:"&amp;ROWS(Lane4_BlanksRange))))),ROW(D320)),1),"")</f>
        <v/>
      </c>
    </row>
    <row r="322" spans="1:12">
      <c r="A322" s="136">
        <f t="shared" si="43"/>
        <v>321</v>
      </c>
      <c r="B322" s="136" t="str">
        <f t="shared" ca="1" si="45"/>
        <v>321:Costa</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IFERROR(INDEX(Lane4_BlanksRange,SMALL((IF(LEN(Lane4_BlanksRange),ROW(INDIRECT("1:"&amp;ROWS(Lane4_BlanksRange))))),ROW(D321)),1),"")</f>
        <v/>
      </c>
    </row>
    <row r="323" spans="1:12">
      <c r="A323" s="136">
        <f t="shared" si="43"/>
        <v>322</v>
      </c>
      <c r="B323" s="136" t="str">
        <f t="shared" ca="1" si="45"/>
        <v>322:Costa</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IFERROR(INDEX(Lane4_BlanksRange,SMALL((IF(LEN(Lane4_BlanksRange),ROW(INDIRECT("1:"&amp;ROWS(Lane4_BlanksRange))))),ROW(D322)),1),"")</f>
        <v/>
      </c>
    </row>
    <row r="324" spans="1:12">
      <c r="A324" s="136">
        <f t="shared" si="43"/>
        <v>323</v>
      </c>
      <c r="B324" s="136" t="str">
        <f t="shared" ca="1" si="45"/>
        <v>323:Costa</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IFERROR(INDEX(Lane4_BlanksRange,SMALL((IF(LEN(Lane4_BlanksRange),ROW(INDIRECT("1:"&amp;ROWS(Lane4_BlanksRange))))),ROW(D323)),1),"")</f>
        <v/>
      </c>
    </row>
    <row r="325" spans="1:12">
      <c r="A325" s="136">
        <f t="shared" si="43"/>
        <v>324</v>
      </c>
      <c r="B325" s="136" t="str">
        <f t="shared" ca="1" si="45"/>
        <v>324:Costa</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IFERROR(INDEX(Lane4_BlanksRange,SMALL((IF(LEN(Lane4_BlanksRange),ROW(INDIRECT("1:"&amp;ROWS(Lane4_BlanksRange))))),ROW(D324)),1),"")</f>
        <v/>
      </c>
    </row>
    <row r="326" spans="1:12">
      <c r="A326" s="136">
        <f t="shared" si="43"/>
        <v>325</v>
      </c>
      <c r="B326" s="136" t="str">
        <f t="shared" ca="1" si="45"/>
        <v>325:Costa</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IFERROR(INDEX(Lane4_BlanksRange,SMALL((IF(LEN(Lane4_BlanksRange),ROW(INDIRECT("1:"&amp;ROWS(Lane4_BlanksRange))))),ROW(D325)),1),"")</f>
        <v/>
      </c>
    </row>
    <row r="327" spans="1:12">
      <c r="A327" s="136">
        <f t="shared" si="43"/>
        <v>326</v>
      </c>
      <c r="B327" s="136" t="str">
        <f t="shared" ca="1" si="45"/>
        <v>326:Costa</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IFERROR(INDEX(Lane4_BlanksRange,SMALL((IF(LEN(Lane4_BlanksRange),ROW(INDIRECT("1:"&amp;ROWS(Lane4_BlanksRange))))),ROW(D326)),1),"")</f>
        <v/>
      </c>
    </row>
    <row r="328" spans="1:12">
      <c r="A328" s="136">
        <f t="shared" si="43"/>
        <v>327</v>
      </c>
      <c r="B328" s="136" t="str">
        <f t="shared" ca="1" si="45"/>
        <v>327:Costa</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IFERROR(INDEX(Lane4_BlanksRange,SMALL((IF(LEN(Lane4_BlanksRange),ROW(INDIRECT("1:"&amp;ROWS(Lane4_BlanksRange))))),ROW(D327)),1),"")</f>
        <v/>
      </c>
    </row>
    <row r="329" spans="1:12">
      <c r="A329" s="136">
        <f t="shared" si="43"/>
        <v>328</v>
      </c>
      <c r="B329" s="136" t="str">
        <f t="shared" ca="1" si="45"/>
        <v>328:Costa</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IFERROR(INDEX(Lane4_BlanksRange,SMALL((IF(LEN(Lane4_BlanksRange),ROW(INDIRECT("1:"&amp;ROWS(Lane4_BlanksRange))))),ROW(D328)),1),"")</f>
        <v/>
      </c>
    </row>
    <row r="330" spans="1:12">
      <c r="A330" s="136">
        <f t="shared" si="43"/>
        <v>329</v>
      </c>
      <c r="B330" s="136" t="str">
        <f t="shared" ca="1" si="45"/>
        <v>329:Costa</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IFERROR(INDEX(Lane4_BlanksRange,SMALL((IF(LEN(Lane4_BlanksRange),ROW(INDIRECT("1:"&amp;ROWS(Lane4_BlanksRange))))),ROW(D329)),1),"")</f>
        <v/>
      </c>
    </row>
    <row r="331" spans="1:12">
      <c r="A331" s="136">
        <f t="shared" si="43"/>
        <v>330</v>
      </c>
      <c r="B331" s="136" t="str">
        <f t="shared" ca="1" si="45"/>
        <v>330:Costa</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IFERROR(INDEX(Lane4_BlanksRange,SMALL((IF(LEN(Lane4_BlanksRange),ROW(INDIRECT("1:"&amp;ROWS(Lane4_BlanksRange))))),ROW(D330)),1),"")</f>
        <v/>
      </c>
    </row>
    <row r="332" spans="1:12">
      <c r="A332" s="136">
        <f t="shared" si="43"/>
        <v>331</v>
      </c>
      <c r="B332" s="136" t="str">
        <f t="shared" ca="1" si="45"/>
        <v>331:Costa</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IFERROR(INDEX(Lane4_BlanksRange,SMALL((IF(LEN(Lane4_BlanksRange),ROW(INDIRECT("1:"&amp;ROWS(Lane4_BlanksRange))))),ROW(D331)),1),"")</f>
        <v/>
      </c>
    </row>
    <row r="333" spans="1:12">
      <c r="A333" s="136">
        <f t="shared" si="43"/>
        <v>332</v>
      </c>
      <c r="B333" s="136" t="str">
        <f t="shared" ca="1" si="45"/>
        <v>332:Costa</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IFERROR(INDEX(Lane4_BlanksRange,SMALL((IF(LEN(Lane4_BlanksRange),ROW(INDIRECT("1:"&amp;ROWS(Lane4_BlanksRange))))),ROW(D332)),1),"")</f>
        <v/>
      </c>
    </row>
    <row r="334" spans="1:12">
      <c r="A334" s="136">
        <f t="shared" si="43"/>
        <v>333</v>
      </c>
      <c r="B334" s="136" t="str">
        <f t="shared" ca="1" si="45"/>
        <v>333:Costa</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IFERROR(INDEX(Lane4_BlanksRange,SMALL((IF(LEN(Lane4_BlanksRange),ROW(INDIRECT("1:"&amp;ROWS(Lane4_BlanksRange))))),ROW(D333)),1),"")</f>
        <v/>
      </c>
    </row>
    <row r="335" spans="1:12">
      <c r="A335" s="136">
        <f t="shared" si="43"/>
        <v>334</v>
      </c>
      <c r="B335" s="136" t="str">
        <f t="shared" ca="1" si="45"/>
        <v>334:Costa</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IFERROR(INDEX(Lane4_BlanksRange,SMALL((IF(LEN(Lane4_BlanksRange),ROW(INDIRECT("1:"&amp;ROWS(Lane4_BlanksRange))))),ROW(D334)),1),"")</f>
        <v/>
      </c>
    </row>
    <row r="336" spans="1:12">
      <c r="A336" s="136">
        <f t="shared" si="43"/>
        <v>335</v>
      </c>
      <c r="B336" s="136" t="str">
        <f t="shared" ca="1" si="45"/>
        <v>335:Costa</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IFERROR(INDEX(Lane4_BlanksRange,SMALL((IF(LEN(Lane4_BlanksRange),ROW(INDIRECT("1:"&amp;ROWS(Lane4_BlanksRange))))),ROW(D335)),1),"")</f>
        <v/>
      </c>
    </row>
    <row r="337" spans="1:12">
      <c r="A337" s="136">
        <f t="shared" si="43"/>
        <v>336</v>
      </c>
      <c r="B337" s="136" t="str">
        <f t="shared" ca="1" si="45"/>
        <v>336:Costa</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IFERROR(INDEX(Lane4_BlanksRange,SMALL((IF(LEN(Lane4_BlanksRange),ROW(INDIRECT("1:"&amp;ROWS(Lane4_BlanksRange))))),ROW(D336)),1),"")</f>
        <v/>
      </c>
    </row>
    <row r="338" spans="1:12">
      <c r="A338" s="136">
        <f t="shared" si="43"/>
        <v>337</v>
      </c>
      <c r="B338" s="136" t="str">
        <f t="shared" ca="1" si="45"/>
        <v>337:Costa</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IFERROR(INDEX(Lane4_BlanksRange,SMALL((IF(LEN(Lane4_BlanksRange),ROW(INDIRECT("1:"&amp;ROWS(Lane4_BlanksRange))))),ROW(D337)),1),"")</f>
        <v/>
      </c>
    </row>
    <row r="339" spans="1:12">
      <c r="A339" s="136">
        <f t="shared" si="43"/>
        <v>338</v>
      </c>
      <c r="B339" s="136" t="str">
        <f t="shared" ca="1" si="45"/>
        <v>338:Costa</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IFERROR(INDEX(Lane4_BlanksRange,SMALL((IF(LEN(Lane4_BlanksRange),ROW(INDIRECT("1:"&amp;ROWS(Lane4_BlanksRange))))),ROW(D338)),1),"")</f>
        <v/>
      </c>
    </row>
    <row r="340" spans="1:12">
      <c r="A340" s="136">
        <f t="shared" si="43"/>
        <v>339</v>
      </c>
      <c r="B340" s="136" t="str">
        <f t="shared" ca="1" si="45"/>
        <v>339:Costa</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IFERROR(INDEX(Lane4_BlanksRange,SMALL((IF(LEN(Lane4_BlanksRange),ROW(INDIRECT("1:"&amp;ROWS(Lane4_BlanksRange))))),ROW(D339)),1),"")</f>
        <v/>
      </c>
    </row>
    <row r="341" spans="1:12">
      <c r="A341" s="136">
        <f t="shared" si="43"/>
        <v>340</v>
      </c>
      <c r="B341" s="136" t="str">
        <f t="shared" ca="1" si="45"/>
        <v>340:Costa</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IFERROR(INDEX(Lane4_BlanksRange,SMALL((IF(LEN(Lane4_BlanksRange),ROW(INDIRECT("1:"&amp;ROWS(Lane4_BlanksRange))))),ROW(D340)),1),"")</f>
        <v/>
      </c>
    </row>
    <row r="342" spans="1:12">
      <c r="A342" s="136">
        <f t="shared" si="43"/>
        <v>341</v>
      </c>
      <c r="B342" s="136" t="str">
        <f t="shared" ca="1" si="45"/>
        <v>341:Costa</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IFERROR(INDEX(Lane4_BlanksRange,SMALL((IF(LEN(Lane4_BlanksRange),ROW(INDIRECT("1:"&amp;ROWS(Lane4_BlanksRange))))),ROW(D341)),1),"")</f>
        <v/>
      </c>
    </row>
    <row r="343" spans="1:12">
      <c r="A343" s="136">
        <f t="shared" si="43"/>
        <v>342</v>
      </c>
      <c r="B343" s="136" t="str">
        <f t="shared" ca="1" si="45"/>
        <v>342:Costa</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IFERROR(INDEX(Lane4_BlanksRange,SMALL((IF(LEN(Lane4_BlanksRange),ROW(INDIRECT("1:"&amp;ROWS(Lane4_BlanksRange))))),ROW(D342)),1),"")</f>
        <v/>
      </c>
    </row>
    <row r="344" spans="1:12">
      <c r="A344" s="136">
        <f t="shared" si="43"/>
        <v>343</v>
      </c>
      <c r="B344" s="136" t="str">
        <f t="shared" ca="1" si="45"/>
        <v>343:Costa</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IFERROR(INDEX(Lane4_BlanksRange,SMALL((IF(LEN(Lane4_BlanksRange),ROW(INDIRECT("1:"&amp;ROWS(Lane4_BlanksRange))))),ROW(D343)),1),"")</f>
        <v/>
      </c>
    </row>
    <row r="345" spans="1:12">
      <c r="A345" s="136">
        <f t="shared" si="43"/>
        <v>344</v>
      </c>
      <c r="B345" s="136" t="str">
        <f t="shared" ca="1" si="45"/>
        <v>344:Costa</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IFERROR(INDEX(Lane4_BlanksRange,SMALL((IF(LEN(Lane4_BlanksRange),ROW(INDIRECT("1:"&amp;ROWS(Lane4_BlanksRange))))),ROW(D344)),1),"")</f>
        <v/>
      </c>
    </row>
    <row r="346" spans="1:12">
      <c r="A346" s="136">
        <f t="shared" si="43"/>
        <v>345</v>
      </c>
      <c r="B346" s="136" t="str">
        <f t="shared" ca="1" si="45"/>
        <v>345:Costa</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IFERROR(INDEX(Lane4_BlanksRange,SMALL((IF(LEN(Lane4_BlanksRange),ROW(INDIRECT("1:"&amp;ROWS(Lane4_BlanksRange))))),ROW(D345)),1),"")</f>
        <v/>
      </c>
    </row>
    <row r="347" spans="1:12">
      <c r="A347" s="136">
        <f t="shared" si="43"/>
        <v>346</v>
      </c>
      <c r="B347" s="136" t="str">
        <f t="shared" ca="1" si="45"/>
        <v>346:Costa</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IFERROR(INDEX(Lane4_BlanksRange,SMALL((IF(LEN(Lane4_BlanksRange),ROW(INDIRECT("1:"&amp;ROWS(Lane4_BlanksRange))))),ROW(D346)),1),"")</f>
        <v/>
      </c>
    </row>
    <row r="348" spans="1:12">
      <c r="A348" s="136">
        <f t="shared" si="43"/>
        <v>347</v>
      </c>
      <c r="B348" s="136" t="str">
        <f t="shared" ca="1" si="45"/>
        <v>347:Costa</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IFERROR(INDEX(Lane4_BlanksRange,SMALL((IF(LEN(Lane4_BlanksRange),ROW(INDIRECT("1:"&amp;ROWS(Lane4_BlanksRange))))),ROW(D347)),1),"")</f>
        <v/>
      </c>
    </row>
    <row r="349" spans="1:12">
      <c r="A349" s="136">
        <f t="shared" si="43"/>
        <v>348</v>
      </c>
      <c r="B349" s="136" t="str">
        <f t="shared" ca="1" si="45"/>
        <v>348:Costa</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IFERROR(INDEX(Lane4_BlanksRange,SMALL((IF(LEN(Lane4_BlanksRange),ROW(INDIRECT("1:"&amp;ROWS(Lane4_BlanksRange))))),ROW(D348)),1),"")</f>
        <v/>
      </c>
    </row>
    <row r="350" spans="1:12">
      <c r="A350" s="136">
        <f t="shared" si="43"/>
        <v>349</v>
      </c>
      <c r="B350" s="136" t="str">
        <f t="shared" ca="1" si="45"/>
        <v>349:Costa</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IFERROR(INDEX(Lane4_BlanksRange,SMALL((IF(LEN(Lane4_BlanksRange),ROW(INDIRECT("1:"&amp;ROWS(Lane4_BlanksRange))))),ROW(D349)),1),"")</f>
        <v/>
      </c>
    </row>
    <row r="351" spans="1:12">
      <c r="A351" s="136">
        <f t="shared" si="43"/>
        <v>350</v>
      </c>
      <c r="B351" s="136" t="str">
        <f t="shared" ca="1" si="45"/>
        <v>350:Costa</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IFERROR(INDEX(Lane4_BlanksRange,SMALL((IF(LEN(Lane4_BlanksRange),ROW(INDIRECT("1:"&amp;ROWS(Lane4_BlanksRange))))),ROW(D350)),1),"")</f>
        <v/>
      </c>
    </row>
    <row r="352" spans="1:12">
      <c r="A352" s="136">
        <f t="shared" si="43"/>
        <v>351</v>
      </c>
      <c r="B352" s="136" t="str">
        <f t="shared" ca="1" si="45"/>
        <v>351:Costa</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IFERROR(INDEX(Lane4_BlanksRange,SMALL((IF(LEN(Lane4_BlanksRange),ROW(INDIRECT("1:"&amp;ROWS(Lane4_BlanksRange))))),ROW(D351)),1),"")</f>
        <v/>
      </c>
    </row>
    <row r="353" spans="1:12">
      <c r="A353" s="136">
        <f t="shared" si="43"/>
        <v>352</v>
      </c>
      <c r="B353" s="136" t="str">
        <f t="shared" ca="1" si="45"/>
        <v>352:Costa</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IFERROR(INDEX(Lane4_BlanksRange,SMALL((IF(LEN(Lane4_BlanksRange),ROW(INDIRECT("1:"&amp;ROWS(Lane4_BlanksRange))))),ROW(D352)),1),"")</f>
        <v/>
      </c>
    </row>
    <row r="354" spans="1:12">
      <c r="A354" s="136">
        <f t="shared" si="43"/>
        <v>353</v>
      </c>
      <c r="B354" s="136" t="str">
        <f t="shared" ca="1" si="45"/>
        <v>353:Costa</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IFERROR(INDEX(Lane4_BlanksRange,SMALL((IF(LEN(Lane4_BlanksRange),ROW(INDIRECT("1:"&amp;ROWS(Lane4_BlanksRange))))),ROW(D353)),1),"")</f>
        <v/>
      </c>
    </row>
    <row r="355" spans="1:12">
      <c r="A355" s="136">
        <f t="shared" si="43"/>
        <v>354</v>
      </c>
      <c r="B355" s="136" t="str">
        <f t="shared" ca="1" si="45"/>
        <v>354:Costa</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IFERROR(INDEX(Lane4_BlanksRange,SMALL((IF(LEN(Lane4_BlanksRange),ROW(INDIRECT("1:"&amp;ROWS(Lane4_BlanksRange))))),ROW(D354)),1),"")</f>
        <v/>
      </c>
    </row>
    <row r="356" spans="1:12">
      <c r="A356" s="136">
        <f t="shared" si="43"/>
        <v>355</v>
      </c>
      <c r="B356" s="136" t="str">
        <f t="shared" ca="1" si="45"/>
        <v>355:Costa</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IFERROR(INDEX(Lane4_BlanksRange,SMALL((IF(LEN(Lane4_BlanksRange),ROW(INDIRECT("1:"&amp;ROWS(Lane4_BlanksRange))))),ROW(D355)),1),"")</f>
        <v/>
      </c>
    </row>
    <row r="357" spans="1:12">
      <c r="A357" s="136">
        <f t="shared" si="43"/>
        <v>356</v>
      </c>
      <c r="B357" s="136" t="str">
        <f t="shared" ca="1" si="45"/>
        <v>356:Costa</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IFERROR(INDEX(Lane4_BlanksRange,SMALL((IF(LEN(Lane4_BlanksRange),ROW(INDIRECT("1:"&amp;ROWS(Lane4_BlanksRange))))),ROW(D356)),1),"")</f>
        <v/>
      </c>
    </row>
    <row r="358" spans="1:12">
      <c r="A358" s="136">
        <f t="shared" si="43"/>
        <v>357</v>
      </c>
      <c r="B358" s="136" t="str">
        <f t="shared" ca="1" si="45"/>
        <v>357:Costa</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IFERROR(INDEX(Lane4_BlanksRange,SMALL((IF(LEN(Lane4_BlanksRange),ROW(INDIRECT("1:"&amp;ROWS(Lane4_BlanksRange))))),ROW(D357)),1),"")</f>
        <v/>
      </c>
    </row>
    <row r="359" spans="1:12">
      <c r="A359" s="136">
        <f t="shared" si="43"/>
        <v>358</v>
      </c>
      <c r="B359" s="136" t="str">
        <f t="shared" ca="1" si="45"/>
        <v>358:Costa</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IFERROR(INDEX(Lane4_BlanksRange,SMALL((IF(LEN(Lane4_BlanksRange),ROW(INDIRECT("1:"&amp;ROWS(Lane4_BlanksRange))))),ROW(D358)),1),"")</f>
        <v/>
      </c>
    </row>
    <row r="360" spans="1:12">
      <c r="A360" s="136">
        <f t="shared" si="43"/>
        <v>359</v>
      </c>
      <c r="B360" s="136" t="str">
        <f t="shared" ca="1" si="45"/>
        <v>359:Costa</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IFERROR(INDEX(Lane4_BlanksRange,SMALL((IF(LEN(Lane4_BlanksRange),ROW(INDIRECT("1:"&amp;ROWS(Lane4_BlanksRange))))),ROW(D359)),1),"")</f>
        <v/>
      </c>
    </row>
    <row r="361" spans="1:12">
      <c r="A361" s="136">
        <f t="shared" si="43"/>
        <v>360</v>
      </c>
      <c r="B361" s="136" t="str">
        <f t="shared" ca="1" si="45"/>
        <v>360:Costa</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IFERROR(INDEX(Lane4_BlanksRange,SMALL((IF(LEN(Lane4_BlanksRange),ROW(INDIRECT("1:"&amp;ROWS(Lane4_BlanksRange))))),ROW(D360)),1),"")</f>
        <v/>
      </c>
    </row>
    <row r="362" spans="1:12">
      <c r="A362" s="136">
        <f t="shared" si="43"/>
        <v>361</v>
      </c>
      <c r="B362" s="136" t="str">
        <f t="shared" ca="1" si="45"/>
        <v>361:Costa</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IFERROR(INDEX(Lane4_BlanksRange,SMALL((IF(LEN(Lane4_BlanksRange),ROW(INDIRECT("1:"&amp;ROWS(Lane4_BlanksRange))))),ROW(D361)),1),"")</f>
        <v/>
      </c>
    </row>
    <row r="363" spans="1:12">
      <c r="A363" s="136">
        <f t="shared" si="43"/>
        <v>362</v>
      </c>
      <c r="B363" s="136" t="str">
        <f t="shared" ca="1" si="45"/>
        <v>362:Costa</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IFERROR(INDEX(Lane4_BlanksRange,SMALL((IF(LEN(Lane4_BlanksRange),ROW(INDIRECT("1:"&amp;ROWS(Lane4_BlanksRange))))),ROW(D362)),1),"")</f>
        <v/>
      </c>
    </row>
    <row r="364" spans="1:12">
      <c r="A364" s="136">
        <f t="shared" si="43"/>
        <v>363</v>
      </c>
      <c r="B364" s="136" t="str">
        <f t="shared" ca="1" si="45"/>
        <v>363:Costa</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IFERROR(INDEX(Lane4_BlanksRange,SMALL((IF(LEN(Lane4_BlanksRange),ROW(INDIRECT("1:"&amp;ROWS(Lane4_BlanksRange))))),ROW(D363)),1),"")</f>
        <v/>
      </c>
    </row>
    <row r="365" spans="1:12">
      <c r="A365" s="136">
        <f t="shared" si="43"/>
        <v>364</v>
      </c>
      <c r="B365" s="136" t="str">
        <f t="shared" ca="1" si="45"/>
        <v>364:Costa</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IFERROR(INDEX(Lane4_BlanksRange,SMALL((IF(LEN(Lane4_BlanksRange),ROW(INDIRECT("1:"&amp;ROWS(Lane4_BlanksRange))))),ROW(D364)),1),"")</f>
        <v/>
      </c>
    </row>
    <row r="366" spans="1:12">
      <c r="A366" s="136">
        <f t="shared" si="43"/>
        <v>365</v>
      </c>
      <c r="B366" s="136" t="str">
        <f t="shared" ref="B366:B401" ca="1" si="47">TEXT(A366,"#0") &amp; ":" &amp; CELL("contents",Lane4_Club)</f>
        <v>365:Costa</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IFERROR(INDEX(Lane4_BlanksRange,SMALL((IF(LEN(Lane4_BlanksRange),ROW(INDIRECT("1:"&amp;ROWS(Lane4_BlanksRange))))),ROW(D365)),1),"")</f>
        <v/>
      </c>
    </row>
    <row r="367" spans="1:12">
      <c r="A367" s="136">
        <f t="shared" si="43"/>
        <v>366</v>
      </c>
      <c r="B367" s="136" t="str">
        <f t="shared" ca="1" si="47"/>
        <v>366:Costa</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IFERROR(INDEX(Lane4_BlanksRange,SMALL((IF(LEN(Lane4_BlanksRange),ROW(INDIRECT("1:"&amp;ROWS(Lane4_BlanksRange))))),ROW(D366)),1),"")</f>
        <v/>
      </c>
    </row>
    <row r="368" spans="1:12">
      <c r="A368" s="136">
        <f t="shared" si="43"/>
        <v>367</v>
      </c>
      <c r="B368" s="136" t="str">
        <f t="shared" ca="1" si="47"/>
        <v>367:Costa</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IFERROR(INDEX(Lane4_BlanksRange,SMALL((IF(LEN(Lane4_BlanksRange),ROW(INDIRECT("1:"&amp;ROWS(Lane4_BlanksRange))))),ROW(D367)),1),"")</f>
        <v/>
      </c>
    </row>
    <row r="369" spans="1:12">
      <c r="A369" s="136">
        <f t="shared" si="43"/>
        <v>368</v>
      </c>
      <c r="B369" s="136" t="str">
        <f t="shared" ca="1" si="47"/>
        <v>368:Costa</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IFERROR(INDEX(Lane4_BlanksRange,SMALL((IF(LEN(Lane4_BlanksRange),ROW(INDIRECT("1:"&amp;ROWS(Lane4_BlanksRange))))),ROW(D368)),1),"")</f>
        <v/>
      </c>
    </row>
    <row r="370" spans="1:12">
      <c r="A370" s="136">
        <f t="shared" si="43"/>
        <v>369</v>
      </c>
      <c r="B370" s="136" t="str">
        <f t="shared" ca="1" si="47"/>
        <v>369:Costa</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IFERROR(INDEX(Lane4_BlanksRange,SMALL((IF(LEN(Lane4_BlanksRange),ROW(INDIRECT("1:"&amp;ROWS(Lane4_BlanksRange))))),ROW(D369)),1),"")</f>
        <v/>
      </c>
    </row>
    <row r="371" spans="1:12">
      <c r="A371" s="136">
        <f t="shared" si="43"/>
        <v>370</v>
      </c>
      <c r="B371" s="136" t="str">
        <f t="shared" ca="1" si="47"/>
        <v>370:Costa</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IFERROR(INDEX(Lane4_BlanksRange,SMALL((IF(LEN(Lane4_BlanksRange),ROW(INDIRECT("1:"&amp;ROWS(Lane4_BlanksRange))))),ROW(D370)),1),"")</f>
        <v/>
      </c>
    </row>
    <row r="372" spans="1:12">
      <c r="A372" s="136">
        <f t="shared" si="43"/>
        <v>371</v>
      </c>
      <c r="B372" s="136" t="str">
        <f t="shared" ca="1" si="47"/>
        <v>371:Costa</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IFERROR(INDEX(Lane4_BlanksRange,SMALL((IF(LEN(Lane4_BlanksRange),ROW(INDIRECT("1:"&amp;ROWS(Lane4_BlanksRange))))),ROW(D371)),1),"")</f>
        <v/>
      </c>
    </row>
    <row r="373" spans="1:12">
      <c r="A373" s="136">
        <f t="shared" si="43"/>
        <v>372</v>
      </c>
      <c r="B373" s="136" t="str">
        <f t="shared" ca="1" si="47"/>
        <v>372:Costa</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IFERROR(INDEX(Lane4_BlanksRange,SMALL((IF(LEN(Lane4_BlanksRange),ROW(INDIRECT("1:"&amp;ROWS(Lane4_BlanksRange))))),ROW(D372)),1),"")</f>
        <v/>
      </c>
    </row>
    <row r="374" spans="1:12">
      <c r="A374" s="136">
        <f t="shared" si="43"/>
        <v>373</v>
      </c>
      <c r="B374" s="136" t="str">
        <f t="shared" ca="1" si="47"/>
        <v>373:Costa</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IFERROR(INDEX(Lane4_BlanksRange,SMALL((IF(LEN(Lane4_BlanksRange),ROW(INDIRECT("1:"&amp;ROWS(Lane4_BlanksRange))))),ROW(D373)),1),"")</f>
        <v/>
      </c>
    </row>
    <row r="375" spans="1:12">
      <c r="A375" s="136">
        <f t="shared" si="43"/>
        <v>374</v>
      </c>
      <c r="B375" s="136" t="str">
        <f t="shared" ca="1" si="47"/>
        <v>374:Costa</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IFERROR(INDEX(Lane4_BlanksRange,SMALL((IF(LEN(Lane4_BlanksRange),ROW(INDIRECT("1:"&amp;ROWS(Lane4_BlanksRange))))),ROW(D374)),1),"")</f>
        <v/>
      </c>
    </row>
    <row r="376" spans="1:12">
      <c r="A376" s="136">
        <f t="shared" si="43"/>
        <v>375</v>
      </c>
      <c r="B376" s="136" t="str">
        <f t="shared" ca="1" si="47"/>
        <v>375:Costa</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IFERROR(INDEX(Lane4_BlanksRange,SMALL((IF(LEN(Lane4_BlanksRange),ROW(INDIRECT("1:"&amp;ROWS(Lane4_BlanksRange))))),ROW(D375)),1),"")</f>
        <v/>
      </c>
    </row>
    <row r="377" spans="1:12">
      <c r="A377" s="136">
        <f t="shared" si="43"/>
        <v>376</v>
      </c>
      <c r="B377" s="136" t="str">
        <f t="shared" ca="1" si="47"/>
        <v>376:Costa</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IFERROR(INDEX(Lane4_BlanksRange,SMALL((IF(LEN(Lane4_BlanksRange),ROW(INDIRECT("1:"&amp;ROWS(Lane4_BlanksRange))))),ROW(D376)),1),"")</f>
        <v/>
      </c>
    </row>
    <row r="378" spans="1:12">
      <c r="A378" s="136">
        <f t="shared" si="43"/>
        <v>377</v>
      </c>
      <c r="B378" s="136" t="str">
        <f t="shared" ca="1" si="47"/>
        <v>377:Costa</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IFERROR(INDEX(Lane4_BlanksRange,SMALL((IF(LEN(Lane4_BlanksRange),ROW(INDIRECT("1:"&amp;ROWS(Lane4_BlanksRange))))),ROW(D377)),1),"")</f>
        <v/>
      </c>
    </row>
    <row r="379" spans="1:12">
      <c r="A379" s="136">
        <f t="shared" si="43"/>
        <v>378</v>
      </c>
      <c r="B379" s="136" t="str">
        <f t="shared" ca="1" si="47"/>
        <v>378:Costa</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IFERROR(INDEX(Lane4_BlanksRange,SMALL((IF(LEN(Lane4_BlanksRange),ROW(INDIRECT("1:"&amp;ROWS(Lane4_BlanksRange))))),ROW(D378)),1),"")</f>
        <v/>
      </c>
    </row>
    <row r="380" spans="1:12">
      <c r="A380" s="136">
        <f t="shared" si="43"/>
        <v>379</v>
      </c>
      <c r="B380" s="136" t="str">
        <f t="shared" ca="1" si="47"/>
        <v>379:Costa</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IFERROR(INDEX(Lane4_BlanksRange,SMALL((IF(LEN(Lane4_BlanksRange),ROW(INDIRECT("1:"&amp;ROWS(Lane4_BlanksRange))))),ROW(D379)),1),"")</f>
        <v/>
      </c>
    </row>
    <row r="381" spans="1:12">
      <c r="A381" s="136">
        <f t="shared" si="43"/>
        <v>380</v>
      </c>
      <c r="B381" s="136" t="str">
        <f t="shared" ca="1" si="47"/>
        <v>380:Costa</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IFERROR(INDEX(Lane4_BlanksRange,SMALL((IF(LEN(Lane4_BlanksRange),ROW(INDIRECT("1:"&amp;ROWS(Lane4_BlanksRange))))),ROW(D380)),1),"")</f>
        <v/>
      </c>
    </row>
    <row r="382" spans="1:12">
      <c r="A382" s="136">
        <f t="shared" si="43"/>
        <v>381</v>
      </c>
      <c r="B382" s="136" t="str">
        <f t="shared" ca="1" si="47"/>
        <v>381:Costa</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IFERROR(INDEX(Lane4_BlanksRange,SMALL((IF(LEN(Lane4_BlanksRange),ROW(INDIRECT("1:"&amp;ROWS(Lane4_BlanksRange))))),ROW(D381)),1),"")</f>
        <v/>
      </c>
    </row>
    <row r="383" spans="1:12">
      <c r="A383" s="136">
        <f t="shared" si="43"/>
        <v>382</v>
      </c>
      <c r="B383" s="136" t="str">
        <f t="shared" ca="1" si="47"/>
        <v>382:Costa</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IFERROR(INDEX(Lane4_BlanksRange,SMALL((IF(LEN(Lane4_BlanksRange),ROW(INDIRECT("1:"&amp;ROWS(Lane4_BlanksRange))))),ROW(D382)),1),"")</f>
        <v/>
      </c>
    </row>
    <row r="384" spans="1:12">
      <c r="A384" s="136">
        <f t="shared" si="43"/>
        <v>383</v>
      </c>
      <c r="B384" s="136" t="str">
        <f t="shared" ca="1" si="47"/>
        <v>383:Costa</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IFERROR(INDEX(Lane4_BlanksRange,SMALL((IF(LEN(Lane4_BlanksRange),ROW(INDIRECT("1:"&amp;ROWS(Lane4_BlanksRange))))),ROW(D383)),1),"")</f>
        <v/>
      </c>
    </row>
    <row r="385" spans="1:12">
      <c r="A385" s="136">
        <f t="shared" si="43"/>
        <v>384</v>
      </c>
      <c r="B385" s="136" t="str">
        <f t="shared" ca="1" si="47"/>
        <v>384:Costa</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IFERROR(INDEX(Lane4_BlanksRange,SMALL((IF(LEN(Lane4_BlanksRange),ROW(INDIRECT("1:"&amp;ROWS(Lane4_BlanksRange))))),ROW(D384)),1),"")</f>
        <v/>
      </c>
    </row>
    <row r="386" spans="1:12">
      <c r="A386" s="136">
        <f t="shared" si="43"/>
        <v>385</v>
      </c>
      <c r="B386" s="136" t="str">
        <f t="shared" ca="1" si="47"/>
        <v>385:Costa</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IFERROR(INDEX(Lane4_BlanksRange,SMALL((IF(LEN(Lane4_BlanksRange),ROW(INDIRECT("1:"&amp;ROWS(Lane4_BlanksRange))))),ROW(D385)),1),"")</f>
        <v/>
      </c>
    </row>
    <row r="387" spans="1:12">
      <c r="A387" s="136">
        <f t="shared" si="43"/>
        <v>386</v>
      </c>
      <c r="B387" s="136" t="str">
        <f t="shared" ca="1" si="47"/>
        <v>386:Costa</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IFERROR(INDEX(Lane4_BlanksRange,SMALL((IF(LEN(Lane4_BlanksRange),ROW(INDIRECT("1:"&amp;ROWS(Lane4_BlanksRange))))),ROW(D386)),1),"")</f>
        <v/>
      </c>
    </row>
    <row r="388" spans="1:12">
      <c r="A388" s="136">
        <f t="shared" si="43"/>
        <v>387</v>
      </c>
      <c r="B388" s="136" t="str">
        <f t="shared" ca="1" si="47"/>
        <v>387:Costa</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IFERROR(INDEX(Lane4_BlanksRange,SMALL((IF(LEN(Lane4_BlanksRange),ROW(INDIRECT("1:"&amp;ROWS(Lane4_BlanksRange))))),ROW(D387)),1),"")</f>
        <v/>
      </c>
    </row>
    <row r="389" spans="1:12">
      <c r="A389" s="136">
        <f t="shared" si="43"/>
        <v>388</v>
      </c>
      <c r="B389" s="136" t="str">
        <f t="shared" ca="1" si="47"/>
        <v>388:Costa</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IFERROR(INDEX(Lane4_BlanksRange,SMALL((IF(LEN(Lane4_BlanksRange),ROW(INDIRECT("1:"&amp;ROWS(Lane4_BlanksRange))))),ROW(D388)),1),"")</f>
        <v/>
      </c>
    </row>
    <row r="390" spans="1:12">
      <c r="A390" s="136">
        <f t="shared" si="43"/>
        <v>389</v>
      </c>
      <c r="B390" s="136" t="str">
        <f t="shared" ca="1" si="47"/>
        <v>389:Costa</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IFERROR(INDEX(Lane4_BlanksRange,SMALL((IF(LEN(Lane4_BlanksRange),ROW(INDIRECT("1:"&amp;ROWS(Lane4_BlanksRange))))),ROW(D389)),1),"")</f>
        <v/>
      </c>
    </row>
    <row r="391" spans="1:12">
      <c r="A391" s="136">
        <f t="shared" si="43"/>
        <v>390</v>
      </c>
      <c r="B391" s="136" t="str">
        <f t="shared" ca="1" si="47"/>
        <v>390:Costa</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IFERROR(INDEX(Lane4_BlanksRange,SMALL((IF(LEN(Lane4_BlanksRange),ROW(INDIRECT("1:"&amp;ROWS(Lane4_BlanksRange))))),ROW(D390)),1),"")</f>
        <v/>
      </c>
    </row>
    <row r="392" spans="1:12">
      <c r="A392" s="136">
        <f t="shared" si="43"/>
        <v>391</v>
      </c>
      <c r="B392" s="136" t="str">
        <f t="shared" ca="1" si="47"/>
        <v>391:Costa</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IFERROR(INDEX(Lane4_BlanksRange,SMALL((IF(LEN(Lane4_BlanksRange),ROW(INDIRECT("1:"&amp;ROWS(Lane4_BlanksRange))))),ROW(D391)),1),"")</f>
        <v/>
      </c>
    </row>
    <row r="393" spans="1:12">
      <c r="A393" s="136">
        <f t="shared" si="43"/>
        <v>392</v>
      </c>
      <c r="B393" s="136" t="str">
        <f t="shared" ca="1" si="47"/>
        <v>392:Costa</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IFERROR(INDEX(Lane4_BlanksRange,SMALL((IF(LEN(Lane4_BlanksRange),ROW(INDIRECT("1:"&amp;ROWS(Lane4_BlanksRange))))),ROW(D392)),1),"")</f>
        <v/>
      </c>
    </row>
    <row r="394" spans="1:12">
      <c r="A394" s="136">
        <f t="shared" si="43"/>
        <v>393</v>
      </c>
      <c r="B394" s="136" t="str">
        <f t="shared" ca="1" si="47"/>
        <v>393:Costa</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IFERROR(INDEX(Lane4_BlanksRange,SMALL((IF(LEN(Lane4_BlanksRange),ROW(INDIRECT("1:"&amp;ROWS(Lane4_BlanksRange))))),ROW(D393)),1),"")</f>
        <v/>
      </c>
    </row>
    <row r="395" spans="1:12">
      <c r="A395" s="136">
        <f t="shared" si="43"/>
        <v>394</v>
      </c>
      <c r="B395" s="136" t="str">
        <f t="shared" ca="1" si="47"/>
        <v>394:Costa</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IFERROR(INDEX(Lane4_BlanksRange,SMALL((IF(LEN(Lane4_BlanksRange),ROW(INDIRECT("1:"&amp;ROWS(Lane4_BlanksRange))))),ROW(D394)),1),"")</f>
        <v/>
      </c>
    </row>
    <row r="396" spans="1:12">
      <c r="A396" s="136">
        <f t="shared" si="43"/>
        <v>395</v>
      </c>
      <c r="B396" s="136" t="str">
        <f t="shared" ca="1" si="47"/>
        <v>395:Costa</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IFERROR(INDEX(Lane4_BlanksRange,SMALL((IF(LEN(Lane4_BlanksRange),ROW(INDIRECT("1:"&amp;ROWS(Lane4_BlanksRange))))),ROW(D395)),1),"")</f>
        <v/>
      </c>
    </row>
    <row r="397" spans="1:12">
      <c r="A397" s="136">
        <f t="shared" si="43"/>
        <v>396</v>
      </c>
      <c r="B397" s="136" t="str">
        <f t="shared" ca="1" si="47"/>
        <v>396:Costa</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IFERROR(INDEX(Lane4_BlanksRange,SMALL((IF(LEN(Lane4_BlanksRange),ROW(INDIRECT("1:"&amp;ROWS(Lane4_BlanksRange))))),ROW(D396)),1),"")</f>
        <v/>
      </c>
    </row>
    <row r="398" spans="1:12">
      <c r="A398" s="136">
        <f t="shared" si="43"/>
        <v>397</v>
      </c>
      <c r="B398" s="136" t="str">
        <f t="shared" ca="1" si="47"/>
        <v>397:Costa</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IFERROR(INDEX(Lane4_BlanksRange,SMALL((IF(LEN(Lane4_BlanksRange),ROW(INDIRECT("1:"&amp;ROWS(Lane4_BlanksRange))))),ROW(D397)),1),"")</f>
        <v/>
      </c>
    </row>
    <row r="399" spans="1:12">
      <c r="A399" s="136">
        <f t="shared" si="43"/>
        <v>398</v>
      </c>
      <c r="B399" s="136" t="str">
        <f t="shared" ca="1" si="47"/>
        <v>398:Costa</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IFERROR(INDEX(Lane4_BlanksRange,SMALL((IF(LEN(Lane4_BlanksRange),ROW(INDIRECT("1:"&amp;ROWS(Lane4_BlanksRange))))),ROW(D398)),1),"")</f>
        <v/>
      </c>
    </row>
    <row r="400" spans="1:12">
      <c r="A400" s="136">
        <f t="shared" si="43"/>
        <v>399</v>
      </c>
      <c r="B400" s="136" t="str">
        <f t="shared" ca="1" si="47"/>
        <v>399:Costa</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IFERROR(INDEX(Lane4_BlanksRange,SMALL((IF(LEN(Lane4_BlanksRange),ROW(INDIRECT("1:"&amp;ROWS(Lane4_BlanksRange))))),ROW(D399)),1),"")</f>
        <v/>
      </c>
    </row>
    <row r="401" spans="1:12">
      <c r="A401" s="136">
        <f t="shared" si="43"/>
        <v>400</v>
      </c>
      <c r="B401" s="136" t="str">
        <f t="shared" ca="1" si="47"/>
        <v>400:Costa</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IFERROR(INDEX(Lane4_BlanksRange,SMALL((IF(LEN(Lane4_BlanksRange),ROW(INDIRECT("1:"&amp;ROWS(Lane4_BlanksRange))))),ROW(D400)),1),"")</f>
        <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6"/>
  <sheetViews>
    <sheetView zoomScale="150" zoomScaleNormal="150" zoomScalePageLayoutView="150" workbookViewId="0">
      <pane ySplit="20" topLeftCell="A153" activePane="bottomLeft" state="frozen"/>
      <selection pane="bottomLeft" activeCell="E174" sqref="E174"/>
    </sheetView>
  </sheetViews>
  <sheetFormatPr baseColWidth="10" defaultColWidth="8.83203125" defaultRowHeight="15" x14ac:dyDescent="0"/>
  <cols>
    <col min="1" max="1" width="3" style="92" customWidth="1"/>
    <col min="2" max="2" width="13.1640625" style="247" hidden="1" customWidth="1"/>
    <col min="3" max="3" width="20.1640625" style="66" bestFit="1" customWidth="1"/>
    <col min="4" max="4" width="15.83203125" style="66" customWidth="1"/>
    <col min="5" max="5" width="15.6640625" style="66" customWidth="1"/>
    <col min="6" max="6" width="14.1640625" style="66" customWidth="1"/>
    <col min="7" max="7" width="14.33203125" style="66" customWidth="1"/>
    <col min="8" max="8" width="14.5" style="66" customWidth="1"/>
    <col min="9" max="10" width="15" style="66" customWidth="1"/>
    <col min="11" max="11" width="14.33203125" style="66" customWidth="1"/>
    <col min="12" max="12" width="15" style="66" customWidth="1"/>
    <col min="13" max="13" width="9.5" style="250" hidden="1" customWidth="1"/>
    <col min="14" max="20" width="8.83203125" style="250" hidden="1" customWidth="1"/>
    <col min="21" max="16384" width="8.83203125" style="66"/>
  </cols>
  <sheetData>
    <row r="1" spans="3:15" ht="16.5" thickBot="1">
      <c r="E1" s="248"/>
      <c r="F1" s="248"/>
      <c r="G1" s="248"/>
      <c r="H1" s="248"/>
      <c r="I1" s="248"/>
      <c r="J1" s="248"/>
      <c r="K1" s="248"/>
      <c r="L1" s="248"/>
      <c r="M1" s="249"/>
      <c r="N1" s="249"/>
      <c r="O1" s="249"/>
    </row>
    <row r="2" spans="3:15" ht="25.5">
      <c r="C2" s="315" t="str">
        <f>HSL_Format</f>
        <v>Peanuts</v>
      </c>
      <c r="E2" s="437" t="s">
        <v>106</v>
      </c>
      <c r="F2" s="438"/>
      <c r="G2" s="438"/>
      <c r="H2" s="438"/>
      <c r="I2" s="438"/>
      <c r="J2" s="438"/>
      <c r="K2" s="438"/>
      <c r="L2" s="439"/>
      <c r="M2" s="251"/>
      <c r="N2" s="251"/>
      <c r="O2" s="251"/>
    </row>
    <row r="3" spans="3:15" ht="26.25" thickBot="1">
      <c r="C3" s="316" t="str">
        <f>"Division" &amp; " " &amp; TEXT(HSL_Division, "#0")</f>
        <v>Division 2</v>
      </c>
      <c r="E3" s="440" t="s">
        <v>200</v>
      </c>
      <c r="F3" s="441"/>
      <c r="G3" s="441"/>
      <c r="H3" s="441"/>
      <c r="I3" s="441"/>
      <c r="J3" s="441"/>
      <c r="K3" s="441"/>
      <c r="L3" s="442"/>
      <c r="M3" s="251"/>
      <c r="N3" s="251"/>
      <c r="O3" s="251"/>
    </row>
    <row r="4" spans="3:15" ht="16.5" thickBot="1"/>
    <row r="5" spans="3:15" ht="17" customHeight="1">
      <c r="E5" s="451" t="s">
        <v>197</v>
      </c>
      <c r="F5" s="452"/>
      <c r="G5" s="452"/>
      <c r="H5" s="452"/>
      <c r="I5" s="452"/>
      <c r="J5" s="452"/>
      <c r="K5" s="452"/>
      <c r="L5" s="453"/>
    </row>
    <row r="6" spans="3:15" ht="17" customHeight="1" thickBot="1">
      <c r="E6" s="454"/>
      <c r="F6" s="455"/>
      <c r="G6" s="455"/>
      <c r="H6" s="455"/>
      <c r="I6" s="455"/>
      <c r="J6" s="455"/>
      <c r="K6" s="455"/>
      <c r="L6" s="456"/>
    </row>
    <row r="7" spans="3:15" ht="16.5" thickBot="1">
      <c r="E7" s="252">
        <v>1</v>
      </c>
      <c r="F7" s="252">
        <v>2</v>
      </c>
      <c r="G7" s="252">
        <v>3</v>
      </c>
      <c r="H7" s="252">
        <v>4</v>
      </c>
      <c r="I7" s="252">
        <v>5</v>
      </c>
      <c r="J7" s="252">
        <v>6</v>
      </c>
      <c r="K7" s="252">
        <v>7</v>
      </c>
      <c r="L7" s="252">
        <v>8</v>
      </c>
    </row>
    <row r="8" spans="3:15" ht="16.5" thickBot="1">
      <c r="E8" s="253" t="s">
        <v>71</v>
      </c>
      <c r="F8" s="254" t="s">
        <v>72</v>
      </c>
      <c r="G8" s="253" t="s">
        <v>73</v>
      </c>
      <c r="H8" s="254" t="s">
        <v>74</v>
      </c>
      <c r="I8" s="253" t="s">
        <v>75</v>
      </c>
      <c r="J8" s="254" t="s">
        <v>76</v>
      </c>
      <c r="K8" s="253" t="s">
        <v>77</v>
      </c>
      <c r="L8" s="255" t="s">
        <v>78</v>
      </c>
    </row>
    <row r="9" spans="3:15" ht="16.5" thickBot="1">
      <c r="C9" s="443" t="s">
        <v>100</v>
      </c>
      <c r="D9" s="444"/>
      <c r="E9" s="79" t="str">
        <f>Lane1_Club</f>
        <v>Hemel</v>
      </c>
      <c r="F9" s="79" t="str">
        <f>Lane2_Club</f>
        <v>Berkhamsted</v>
      </c>
      <c r="G9" s="79" t="str">
        <f>Lane3_Club</f>
        <v>Watford</v>
      </c>
      <c r="H9" s="79" t="str">
        <f>Lane4_Club</f>
        <v>Costa</v>
      </c>
      <c r="I9" s="79" t="str">
        <f>Lane5_Club</f>
        <v>Cheshunt</v>
      </c>
      <c r="J9" s="79" t="str">
        <f>Lane6_Club</f>
        <v>Tring</v>
      </c>
      <c r="K9" s="80" t="str">
        <f>Lane7_Club</f>
        <v>Royston</v>
      </c>
      <c r="L9" s="79" t="str">
        <f>Lane8_Club</f>
        <v>Hitchin</v>
      </c>
    </row>
    <row r="10" spans="3:15" ht="16.5" thickBot="1">
      <c r="C10" s="428" t="s">
        <v>107</v>
      </c>
      <c r="D10" s="429"/>
      <c r="E10" s="81">
        <f>Working!F9</f>
        <v>277.5</v>
      </c>
      <c r="F10" s="81">
        <f>Working!I9</f>
        <v>195</v>
      </c>
      <c r="G10" s="81">
        <f>Working!L9</f>
        <v>226</v>
      </c>
      <c r="H10" s="81">
        <f>Working!O9</f>
        <v>209</v>
      </c>
      <c r="I10" s="81">
        <f>Working!R9</f>
        <v>135</v>
      </c>
      <c r="J10" s="81">
        <f>Working!U9</f>
        <v>178</v>
      </c>
      <c r="K10" s="81">
        <f>Working!X9</f>
        <v>259</v>
      </c>
      <c r="L10" s="81">
        <f>Working!AA9</f>
        <v>291.5</v>
      </c>
    </row>
    <row r="11" spans="3:15" ht="16.5" thickBot="1">
      <c r="C11" s="430" t="s">
        <v>108</v>
      </c>
      <c r="D11" s="431"/>
      <c r="E11" s="82">
        <f>IF(E10=0.00000000001,0,IF(E10=0,"",RANK(E10,$D10:$M10,1)-EmptyLanes))</f>
        <v>7</v>
      </c>
      <c r="F11" s="82">
        <f>IF(F10=0.00000000002,0,IF(F10=0,"",RANK(F10,$D10:$M10,1)-EmptyLanes))</f>
        <v>3</v>
      </c>
      <c r="G11" s="82">
        <f>IF(G10=0.00000000003,0,IF(G10=0,"",RANK(G10,$D10:$M10,1)-EmptyLanes))</f>
        <v>5</v>
      </c>
      <c r="H11" s="82">
        <f>IF(H10=0.00000000004,0,IF(H10=0,"",RANK(H10,$D10:$M10,1)-EmptyLanes))</f>
        <v>4</v>
      </c>
      <c r="I11" s="82">
        <f>IF(I10=0.00000000005,0,IF(I10=0,"",RANK(I10,$D10:$M10,1)-EmptyLanes))</f>
        <v>1</v>
      </c>
      <c r="J11" s="82">
        <f>IF(J10=0.00000000006,0,IF(J10=0,"",RANK(J10,$D10:$M10,1)-EmptyLanes))</f>
        <v>2</v>
      </c>
      <c r="K11" s="82">
        <f>IF(K10=0.00000000007,0,IF(K10=0,"",RANK(K10,$D10:$M10,1)-EmptyLanes))</f>
        <v>6</v>
      </c>
      <c r="L11" s="82">
        <f>IF(L10=0.00000000008,0,IF(L10=0,"",RANK(L10,$D10:$M10,1)-EmptyLanes))</f>
        <v>8</v>
      </c>
    </row>
    <row r="12" spans="3:15" ht="16.5" thickBot="1"/>
    <row r="13" spans="3:15" ht="16.5" hidden="1" thickBot="1">
      <c r="C13" s="443" t="s">
        <v>100</v>
      </c>
      <c r="D13" s="444"/>
      <c r="E13" s="79" t="str">
        <f>Lane1_Club</f>
        <v>Hemel</v>
      </c>
      <c r="F13" s="83" t="str">
        <f>Lane2_Club</f>
        <v>Berkhamsted</v>
      </c>
      <c r="G13" s="79" t="str">
        <f>Lane3_Club</f>
        <v>Watford</v>
      </c>
      <c r="H13" s="83" t="str">
        <f>Lane4_Club</f>
        <v>Costa</v>
      </c>
      <c r="I13" s="79" t="str">
        <f>Lane5_Club</f>
        <v>Cheshunt</v>
      </c>
      <c r="J13" s="83" t="str">
        <f>Lane6_Club</f>
        <v>Tring</v>
      </c>
      <c r="K13" s="79" t="str">
        <f>Lane7_Club</f>
        <v>Royston</v>
      </c>
      <c r="L13" s="84" t="str">
        <f>Lane8_Club</f>
        <v>Hitchin</v>
      </c>
    </row>
    <row r="14" spans="3:15" ht="19.5" hidden="1">
      <c r="C14" s="445" t="s">
        <v>201</v>
      </c>
      <c r="D14" s="446"/>
      <c r="E14" s="256">
        <f>Lane1_P10</f>
        <v>62</v>
      </c>
      <c r="F14" s="256">
        <f>Lane2_P10</f>
        <v>40</v>
      </c>
      <c r="G14" s="256">
        <f>Lane3_P10</f>
        <v>41</v>
      </c>
      <c r="H14" s="256">
        <f>Lane4_P10</f>
        <v>41</v>
      </c>
      <c r="I14" s="256">
        <f>Lane5_P10</f>
        <v>27</v>
      </c>
      <c r="J14" s="256">
        <f>Lane6_P10</f>
        <v>43</v>
      </c>
      <c r="K14" s="256">
        <f>Lane7_P10</f>
        <v>57</v>
      </c>
      <c r="L14" s="256">
        <f>Lane8_P10</f>
        <v>52</v>
      </c>
    </row>
    <row r="15" spans="3:15" ht="19.5" hidden="1">
      <c r="C15" s="447" t="s">
        <v>202</v>
      </c>
      <c r="D15" s="448"/>
      <c r="E15" s="257">
        <f>Lane1_P18</f>
        <v>106.5</v>
      </c>
      <c r="F15" s="257">
        <f>Lane2_P18</f>
        <v>79</v>
      </c>
      <c r="G15" s="257">
        <f>Lane3_P18</f>
        <v>83</v>
      </c>
      <c r="H15" s="257">
        <f>Lane4_P18</f>
        <v>77</v>
      </c>
      <c r="I15" s="257">
        <f>Lane5_P18</f>
        <v>54</v>
      </c>
      <c r="J15" s="257">
        <f>Lane6_P18</f>
        <v>75</v>
      </c>
      <c r="K15" s="257">
        <f>Lane7_P18</f>
        <v>106</v>
      </c>
      <c r="L15" s="257">
        <f>Lane8_P18</f>
        <v>104.5</v>
      </c>
    </row>
    <row r="16" spans="3:15" ht="20.25" hidden="1" thickBot="1">
      <c r="C16" s="447" t="s">
        <v>203</v>
      </c>
      <c r="D16" s="448"/>
      <c r="E16" s="257">
        <f>Lane1_P26</f>
        <v>149.5</v>
      </c>
      <c r="F16" s="257">
        <f>Lane2_P26</f>
        <v>105</v>
      </c>
      <c r="G16" s="257">
        <f>Lane3_P26</f>
        <v>118</v>
      </c>
      <c r="H16" s="257">
        <f>Lane4_P26</f>
        <v>113</v>
      </c>
      <c r="I16" s="257">
        <f>Lane5_P26</f>
        <v>77</v>
      </c>
      <c r="J16" s="257">
        <f>Lane6_P26</f>
        <v>105</v>
      </c>
      <c r="K16" s="257">
        <f>Lane7_P26</f>
        <v>155</v>
      </c>
      <c r="L16" s="257">
        <f>Lane8_P26</f>
        <v>154.5</v>
      </c>
    </row>
    <row r="17" spans="2:20" ht="19.5" hidden="1">
      <c r="B17" s="247">
        <v>0</v>
      </c>
      <c r="C17" s="447" t="s">
        <v>104</v>
      </c>
      <c r="D17" s="448"/>
      <c r="E17" s="257">
        <f>Lane1_P34</f>
        <v>191.5</v>
      </c>
      <c r="F17" s="257">
        <f>Lane2_P34</f>
        <v>135</v>
      </c>
      <c r="G17" s="257">
        <f>Lane3_P34</f>
        <v>159</v>
      </c>
      <c r="H17" s="257">
        <f>Lane4_P34</f>
        <v>147</v>
      </c>
      <c r="I17" s="257">
        <f>Lane5_P34</f>
        <v>88</v>
      </c>
      <c r="J17" s="257">
        <f>Lane6_P34</f>
        <v>137</v>
      </c>
      <c r="K17" s="257">
        <f>Lane7_P34</f>
        <v>199</v>
      </c>
      <c r="L17" s="257">
        <f>Lane8_P34</f>
        <v>210.5</v>
      </c>
    </row>
    <row r="18" spans="2:20" ht="20.25" hidden="1" thickBot="1">
      <c r="B18" s="247">
        <v>0</v>
      </c>
      <c r="C18" s="449" t="s">
        <v>105</v>
      </c>
      <c r="D18" s="450"/>
      <c r="E18" s="257">
        <f>Lane1_P42</f>
        <v>247.5</v>
      </c>
      <c r="F18" s="257">
        <f>Lane2_P42</f>
        <v>176</v>
      </c>
      <c r="G18" s="257">
        <f>Lane3_P42</f>
        <v>205</v>
      </c>
      <c r="H18" s="257">
        <f>Lane4_P42</f>
        <v>184</v>
      </c>
      <c r="I18" s="257">
        <f>Lane5_P42</f>
        <v>122</v>
      </c>
      <c r="J18" s="257">
        <f>Lane6_P42</f>
        <v>161</v>
      </c>
      <c r="K18" s="257">
        <f>Lane7_P42</f>
        <v>235</v>
      </c>
      <c r="L18" s="257">
        <f>Lane8_P42</f>
        <v>258.5</v>
      </c>
    </row>
    <row r="19" spans="2:20" ht="16.5" thickBot="1">
      <c r="B19" s="247">
        <v>0</v>
      </c>
      <c r="C19" s="432" t="s">
        <v>180</v>
      </c>
      <c r="D19" s="433"/>
      <c r="E19" s="433"/>
      <c r="F19" s="433"/>
      <c r="G19" s="433"/>
      <c r="H19" s="433"/>
      <c r="I19" s="433"/>
      <c r="J19" s="433"/>
      <c r="K19" s="433"/>
      <c r="L19" s="434"/>
      <c r="M19" s="239"/>
      <c r="N19" s="239"/>
    </row>
    <row r="20" spans="2:20" ht="16.5" thickBot="1">
      <c r="B20" s="247">
        <v>0</v>
      </c>
      <c r="C20" s="435" t="s">
        <v>2</v>
      </c>
      <c r="D20" s="436"/>
      <c r="E20" s="318" t="s">
        <v>71</v>
      </c>
      <c r="F20" s="319" t="s">
        <v>72</v>
      </c>
      <c r="G20" s="318" t="s">
        <v>73</v>
      </c>
      <c r="H20" s="319" t="s">
        <v>74</v>
      </c>
      <c r="I20" s="318" t="s">
        <v>75</v>
      </c>
      <c r="J20" s="319" t="s">
        <v>76</v>
      </c>
      <c r="K20" s="318" t="s">
        <v>77</v>
      </c>
      <c r="L20" s="320" t="s">
        <v>78</v>
      </c>
    </row>
    <row r="21" spans="2:20">
      <c r="B21" s="247">
        <f>B17+1</f>
        <v>1</v>
      </c>
      <c r="C21" s="258" t="str">
        <f>"Event " &amp; TEXT(B21, "#0")</f>
        <v>Event 1</v>
      </c>
      <c r="D21" s="259" t="s">
        <v>109</v>
      </c>
      <c r="E21" s="244">
        <v>2048</v>
      </c>
      <c r="F21" s="244">
        <v>1550</v>
      </c>
      <c r="G21" s="244">
        <v>1684</v>
      </c>
      <c r="H21" s="244">
        <v>1690</v>
      </c>
      <c r="I21" s="244">
        <v>1691</v>
      </c>
      <c r="J21" s="244">
        <v>1706</v>
      </c>
      <c r="K21" s="244">
        <v>1627</v>
      </c>
      <c r="L21" s="244">
        <v>1734</v>
      </c>
    </row>
    <row r="22" spans="2:20">
      <c r="B22" s="247" t="str">
        <f>TEXT(B21, "#0") &amp; ":" &amp; TRIM(D22)</f>
        <v>1:Placing</v>
      </c>
      <c r="C22" s="260"/>
      <c r="D22" s="261" t="s">
        <v>134</v>
      </c>
      <c r="E22" s="245">
        <v>8</v>
      </c>
      <c r="F22" s="245">
        <v>1</v>
      </c>
      <c r="G22" s="245">
        <v>3</v>
      </c>
      <c r="H22" s="245">
        <v>4</v>
      </c>
      <c r="I22" s="245">
        <v>5</v>
      </c>
      <c r="J22" s="245">
        <v>6</v>
      </c>
      <c r="K22" s="245">
        <v>2</v>
      </c>
      <c r="L22" s="245">
        <v>7</v>
      </c>
      <c r="M22" s="250">
        <f t="shared" ref="M22:T22" si="0">VLOOKUP($B22,Working_ResultList,6+(E$7-1)*3,0)</f>
        <v>8</v>
      </c>
      <c r="N22" s="250">
        <f t="shared" si="0"/>
        <v>1</v>
      </c>
      <c r="O22" s="250">
        <f t="shared" si="0"/>
        <v>3</v>
      </c>
      <c r="P22" s="250">
        <f t="shared" si="0"/>
        <v>4</v>
      </c>
      <c r="Q22" s="250">
        <f t="shared" si="0"/>
        <v>5</v>
      </c>
      <c r="R22" s="250">
        <f t="shared" si="0"/>
        <v>6</v>
      </c>
      <c r="S22" s="250">
        <f t="shared" si="0"/>
        <v>2</v>
      </c>
      <c r="T22" s="250">
        <f t="shared" si="0"/>
        <v>7</v>
      </c>
    </row>
    <row r="23" spans="2:20">
      <c r="B23" s="247">
        <f>B21</f>
        <v>1</v>
      </c>
      <c r="C23" s="262" t="str">
        <f>IF(HSL_Format="Majors",IF(HSL_Division=1,VLOOKUP(B23,HMLD1_EventList,3,0),IF(HSL_Division=2,VLOOKUP(B23,HMLD2_EventList,3,0),VLOOKUP(B23,HMLD3_EventList,3,0))),IF(HSL_Division=1,VLOOKUP(B23,NutsD1_EventList,3,0),IF(HSL_Division=2,VLOOKUP(B23,NutsD2_EventList,3,0),VLOOKUP(B23,NutsD3_EventList,3,0)))) &amp; " " &amp; IF(HSL_Format="Majors",IF(HSL_Division=1,VLOOKUP(B23,HMLD1_EventList,2,0),IF(HSL_Division=2,VLOOKUP(B23,HMLD2_EventList,2,0),VLOOKUP(B23,HMLD3_EventList,2,0))),IF(HSL_Division=1,VLOOKUP(B23,NutsD1_EventList,2,0),IF(HSL_Division=2,VLOOKUP(B23,NutsD2_EventList,2,0),VLOOKUP(B23,NutsD3_EventList,2,0))))</f>
        <v>Girls Under 11s</v>
      </c>
      <c r="D23" s="263" t="s">
        <v>110</v>
      </c>
      <c r="E23" s="317" t="str">
        <f>IF(VLOOKUP($B21,Lane1_Swimmers,6,0) = "No", "Check for DQ",IF(IFERROR(SEARCH("Relay",$C24),0) = 0, IF(IFERROR(SEARCH("Squadron",$C24),0) = 0, IF(TRIM(VLOOKUP($B21,Lane1_Swimmers,2,0))="","Not Provided", VLOOKUP($B21,Lane1_Swimmers,2,0)), "Squadron"), IF(VLOOKUP($B21,Lane1_Swimmers,6,0)="No","Check for DQ",IF(VLOOKUP($B21+0.1,Lane1_Swimmers,6,0)="No","Check for DQ",IF(VLOOKUP($B21+0.2,Lane1_Swimmers,6,0)="No","Check for DQ",IF(VLOOKUP($B21+0.3,Lane1_Swimmers,6,0)="No","Check for DQ","Relay Team"))))))</f>
        <v>Lacey Snailham-Crimmins</v>
      </c>
      <c r="F23" s="317" t="str">
        <f>IF(VLOOKUP($B21,Lane2_Swimmers,6,0) = "No", "Check for DQ",IF(IFERROR(SEARCH("Relay",$C24),0) = 0, IF(IFERROR(SEARCH("Squadron",$C24),0) = 0, IF(TRIM(VLOOKUP($B21,Lane2_Swimmers,2,0))="","Not Provided", VLOOKUP($B21,Lane2_Swimmers,2,0)), "Squadron"), IF(VLOOKUP($B21,Lane2_Swimmers,6,0)="No","Check for DQ",IF(VLOOKUP($B21+0.1,Lane2_Swimmers,6,0)="No","Check for DQ",IF(VLOOKUP($B21+0.2,Lane2_Swimmers,6,0)="No","Check for DQ",IF(VLOOKUP($B21+0.3,Lane2_Swimmers,6,0)="No","Check for DQ","Relay Team"))))))</f>
        <v>Eva Lawson</v>
      </c>
      <c r="G23" s="317" t="str">
        <f>IF(VLOOKUP($B21,Lane3_Swimmers,6,0) = "No", "Check for DQ",IF(IFERROR(SEARCH("Relay",$C24),0) = 0, IF(IFERROR(SEARCH("Squadron",$C24),0) = 0, IF(TRIM(VLOOKUP($B21,Lane3_Swimmers,2,0))="","Not Provided", VLOOKUP($B21,Lane3_Swimmers,2,0)), "Squadron"), IF(VLOOKUP($B21,Lane3_Swimmers,6,0)="No","Check for DQ",IF(VLOOKUP($B21+0.1,Lane3_Swimmers,6,0)="No","Check for DQ",IF(VLOOKUP($B21+0.2,Lane3_Swimmers,6,0)="No","Check for DQ",IF(VLOOKUP($B21+0.3,Lane3_Swimmers,6,0)="No","Check for DQ","Relay Team"))))))</f>
        <v>Amelie Bateman</v>
      </c>
      <c r="H23" s="317" t="str">
        <f>IF(VLOOKUP($B21,Lane4_Swimmers,6,0) = "No", "Check for DQ",IF(IFERROR(SEARCH("Relay",$C24),0) = 0, IF(IFERROR(SEARCH("Squadron",$C24),0) = 0, IF(TRIM(VLOOKUP($B21,Lane4_Swimmers,2,0))="","Not Provided", VLOOKUP($B21,Lane4_Swimmers,2,0)), "Squadron"), IF(VLOOKUP($B21,Lane4_Swimmers,6,0)="No","Check for DQ",IF(VLOOKUP($B21+0.1,Lane4_Swimmers,6,0)="No","Check for DQ",IF(VLOOKUP($B21+0.2,Lane4_Swimmers,6,0)="No","Check for DQ",IF(VLOOKUP($B21+0.3,Lane4_Swimmers,6,0)="No","Check for DQ","Relay Team"))))))</f>
        <v>Georgina Hamilton</v>
      </c>
      <c r="I23" s="317" t="str">
        <f>IF(VLOOKUP($B21,Lane5_Swimmers,6,0) = "No", "Check for DQ",IF(IFERROR(SEARCH("Relay",$C24),0) = 0, IF(IFERROR(SEARCH("Squadron",$C24),0) = 0, IF(TRIM(VLOOKUP($B21,Lane5_Swimmers,2,0))="","Not Provided", VLOOKUP($B21,Lane5_Swimmers,2,0)), "Squadron"), IF(VLOOKUP($B21,Lane5_Swimmers,6,0)="No","Check for DQ",IF(VLOOKUP($B21+0.1,Lane5_Swimmers,6,0)="No","Check for DQ",IF(VLOOKUP($B21+0.2,Lane5_Swimmers,6,0)="No","Check for DQ",IF(VLOOKUP($B21+0.3,Lane5_Swimmers,6,0)="No","Check for DQ","Relay Team"))))))</f>
        <v>Sasha Coltman</v>
      </c>
      <c r="J23" s="317" t="str">
        <f>IF(VLOOKUP($B21,Lane6_Swimmers,6,0) = "No", "Check for DQ",IF(IFERROR(SEARCH("Relay",$C24),0) = 0, IF(IFERROR(SEARCH("Squadron",$C24),0) = 0, IF(TRIM(VLOOKUP($B21,Lane6_Swimmers,2,0))="","Not Provided", VLOOKUP($B21,Lane6_Swimmers,2,0)), "Squadron"), IF(VLOOKUP($B21,Lane6_Swimmers,6,0)="No","Check for DQ",IF(VLOOKUP($B21+0.1,Lane6_Swimmers,6,0)="No","Check for DQ",IF(VLOOKUP($B21+0.2,Lane6_Swimmers,6,0)="No","Check for DQ",IF(VLOOKUP($B21+0.3,Lane6_Swimmers,6,0)="No","Check for DQ","Relay Team"))))))</f>
        <v>Charlotte Matheson</v>
      </c>
      <c r="K23" s="317" t="str">
        <f>IF(VLOOKUP($B21,Lane7_Swimmers,6,0) = "No", "Check for DQ",IF(IFERROR(SEARCH("Relay",$C24),0) = 0, IF(IFERROR(SEARCH("Squadron",$C24),0) = 0, IF(TRIM(VLOOKUP($B21,Lane7_Swimmers,2,0))="","Not Provided", VLOOKUP($B21,Lane7_Swimmers,2,0)), "Squadron"), IF(VLOOKUP($B21,Lane7_Swimmers,6,0)="No","Check for DQ",IF(VLOOKUP($B21+0.1,Lane7_Swimmers,6,0)="No","Check for DQ",IF(VLOOKUP($B21+0.2,Lane7_Swimmers,6,0)="No","Check for DQ",IF(VLOOKUP($B21+0.3,Lane7_Swimmers,6,0)="No","Check for DQ","Relay Team"))))))</f>
        <v>Alice O'toole</v>
      </c>
      <c r="L23" s="317" t="str">
        <f>IF(VLOOKUP($B21,Lane8_Swimmers,6,0) = "No", "Check for DQ",IF(IFERROR(SEARCH("Relay",$C24),0) = 0, IF(IFERROR(SEARCH("Squadron",$C24),0) = 0, IF(TRIM(VLOOKUP($B21,Lane8_Swimmers,2,0))="","Not Provided", VLOOKUP($B21,Lane8_Swimmers,2,0)), "Squadron"), IF(VLOOKUP($B21,Lane8_Swimmers,6,0)="No","Check for DQ",IF(VLOOKUP($B21+0.1,Lane8_Swimmers,6,0)="No","Check for DQ",IF(VLOOKUP($B21+0.2,Lane8_Swimmers,6,0)="No","Check for DQ",IF(VLOOKUP($B21+0.3,Lane8_Swimmers,6,0)="No","Check for DQ","Relay Team"))))))</f>
        <v>Isobel Matfield</v>
      </c>
    </row>
    <row r="24" spans="2:20" ht="16.5" thickBot="1">
      <c r="B24" s="247" t="str">
        <f>TEXT(B21, "#0") &amp; ": " &amp; TRIM(D24)</f>
        <v>1: DQ Reason</v>
      </c>
      <c r="C24" s="264" t="str">
        <f>IF(HSL_Format="Majors",IF(HSL_Division=1,VLOOKUP(B23,HMLD1_EventList,4,0),IF(HSL_Division=2,VLOOKUP(B23,HMLD2_EventList,4,0),VLOOKUP(B23,HMLD3_EventList,4,0))),IF(HSL_Division=1,VLOOKUP(B23,NutsD1_EventList,4,0),IF(HSL_Division=2,VLOOKUP(B23,NutsD2_EventList,4,0),VLOOKUP(B23,NutsD3_EventList,4,0)))) &amp; " " &amp; IF(HSL_Format="Majors",IF(HSL_Division=1,VLOOKUP(B23,HMLD1_EventList,5,0),IF(HSL_Division=2,VLOOKUP(B23,HMLD2_EventList,5,0),VLOOKUP(B23,HMLD3_EventList,5,0))),IF(HSL_Division=1,VLOOKUP(B23,NutsD1_EventList,5,0),IF(HSL_Division=2,VLOOKUP(B23,NutsD2_EventList,5,0),VLOOKUP(B23,NutsD3_EventList,5,0))))</f>
        <v>25m Freestyle</v>
      </c>
      <c r="D24" s="265" t="s">
        <v>111</v>
      </c>
      <c r="E24" s="246"/>
      <c r="F24" s="246"/>
      <c r="G24" s="246"/>
      <c r="H24" s="246"/>
      <c r="I24" s="246"/>
      <c r="J24" s="246"/>
      <c r="K24" s="246"/>
      <c r="L24" s="246"/>
    </row>
    <row r="25" spans="2:20">
      <c r="B25" s="247">
        <f>B21+1</f>
        <v>2</v>
      </c>
      <c r="C25" s="258" t="str">
        <f>"Event " &amp; TEXT(B25, "#0")</f>
        <v>Event 2</v>
      </c>
      <c r="D25" s="259" t="s">
        <v>109</v>
      </c>
      <c r="E25" s="244">
        <v>1890</v>
      </c>
      <c r="F25" s="244">
        <v>1889</v>
      </c>
      <c r="G25" s="244">
        <v>1569</v>
      </c>
      <c r="H25" s="244">
        <v>1669</v>
      </c>
      <c r="I25" s="244">
        <v>1572</v>
      </c>
      <c r="J25" s="244">
        <v>1719</v>
      </c>
      <c r="K25" s="244">
        <v>1691</v>
      </c>
      <c r="L25" s="244">
        <v>1888</v>
      </c>
    </row>
    <row r="26" spans="2:20">
      <c r="B26" s="247" t="str">
        <f>TEXT(B25, "#0") &amp; ":" &amp; TRIM(D26)</f>
        <v>2:Placing</v>
      </c>
      <c r="C26" s="260"/>
      <c r="D26" s="261" t="s">
        <v>134</v>
      </c>
      <c r="E26" s="245">
        <v>8</v>
      </c>
      <c r="F26" s="245">
        <v>7</v>
      </c>
      <c r="G26" s="245">
        <v>1</v>
      </c>
      <c r="H26" s="245">
        <v>3</v>
      </c>
      <c r="I26" s="245">
        <v>2</v>
      </c>
      <c r="J26" s="245">
        <v>5</v>
      </c>
      <c r="K26" s="245">
        <v>4</v>
      </c>
      <c r="L26" s="245">
        <v>6</v>
      </c>
      <c r="M26" s="250">
        <f t="shared" ref="M26:T26" si="1">VLOOKUP($B26,Working_ResultList,6+(E$7-1)*3,0)</f>
        <v>8</v>
      </c>
      <c r="N26" s="250">
        <f t="shared" si="1"/>
        <v>7</v>
      </c>
      <c r="O26" s="250">
        <f t="shared" si="1"/>
        <v>1</v>
      </c>
      <c r="P26" s="250">
        <f t="shared" si="1"/>
        <v>3</v>
      </c>
      <c r="Q26" s="250">
        <f t="shared" si="1"/>
        <v>2</v>
      </c>
      <c r="R26" s="250">
        <f t="shared" si="1"/>
        <v>5</v>
      </c>
      <c r="S26" s="250">
        <f t="shared" si="1"/>
        <v>4</v>
      </c>
      <c r="T26" s="250">
        <f t="shared" si="1"/>
        <v>6</v>
      </c>
    </row>
    <row r="27" spans="2:20">
      <c r="B27" s="247">
        <f>B25</f>
        <v>2</v>
      </c>
      <c r="C27" s="262" t="str">
        <f>IF(HSL_Format="Majors",IF(HSL_Division=1,VLOOKUP(B27,HMLD1_EventList,3,0),IF(HSL_Division=2,VLOOKUP(B27,HMLD2_EventList,3,0),VLOOKUP(B27,HMLD3_EventList,3,0))),IF(HSL_Division=1,VLOOKUP(B27,NutsD1_EventList,3,0),IF(HSL_Division=2,VLOOKUP(B27,NutsD2_EventList,3,0),VLOOKUP(B27,NutsD3_EventList,3,0)))) &amp; " " &amp; IF(HSL_Format="Majors",IF(HSL_Division=1,VLOOKUP(B27,HMLD1_EventList,2,0),IF(HSL_Division=2,VLOOKUP(B27,HMLD2_EventList,2,0),VLOOKUP(B27,HMLD3_EventList,2,0))),IF(HSL_Division=1,VLOOKUP(B27,NutsD1_EventList,2,0),IF(HSL_Division=2,VLOOKUP(B27,NutsD2_EventList,2,0),VLOOKUP(B27,NutsD3_EventList,2,0))))</f>
        <v>Boys Under 11s</v>
      </c>
      <c r="D27" s="263" t="s">
        <v>110</v>
      </c>
      <c r="E27" s="317" t="str">
        <f>IF(VLOOKUP($B25,Lane1_Swimmers,6,0) = "No", "Check for DQ",IF(IFERROR(SEARCH("Relay",$C28),0) = 0, IF(IFERROR(SEARCH("Squadron",$C28),0) = 0, IF(TRIM(VLOOKUP($B25,Lane1_Swimmers,2,0))="","Not Provided", VLOOKUP($B25,Lane1_Swimmers,2,0)), "Squadron"), IF(VLOOKUP($B25,Lane1_Swimmers,6,0)="No","Check for DQ",IF(VLOOKUP($B25+0.1,Lane1_Swimmers,6,0)="No","Check for DQ",IF(VLOOKUP($B25+0.2,Lane1_Swimmers,6,0)="No","Check for DQ",IF(VLOOKUP($B25+0.3,Lane1_Swimmers,6,0)="No","Check for DQ","Relay Team"))))))</f>
        <v>Jake Harvey</v>
      </c>
      <c r="F27" s="317" t="str">
        <f>IF(VLOOKUP($B25,Lane2_Swimmers,6,0) = "No", "Check for DQ",IF(IFERROR(SEARCH("Relay",$C28),0) = 0, IF(IFERROR(SEARCH("Squadron",$C28),0) = 0, IF(TRIM(VLOOKUP($B25,Lane2_Swimmers,2,0))="","Not Provided", VLOOKUP($B25,Lane2_Swimmers,2,0)), "Squadron"), IF(VLOOKUP($B25,Lane2_Swimmers,6,0)="No","Check for DQ",IF(VLOOKUP($B25+0.1,Lane2_Swimmers,6,0)="No","Check for DQ",IF(VLOOKUP($B25+0.2,Lane2_Swimmers,6,0)="No","Check for DQ",IF(VLOOKUP($B25+0.3,Lane2_Swimmers,6,0)="No","Check for DQ","Relay Team"))))))</f>
        <v>Fionn Clare</v>
      </c>
      <c r="G27" s="317" t="str">
        <f>IF(VLOOKUP($B25,Lane3_Swimmers,6,0) = "No", "Check for DQ",IF(IFERROR(SEARCH("Relay",$C28),0) = 0, IF(IFERROR(SEARCH("Squadron",$C28),0) = 0, IF(TRIM(VLOOKUP($B25,Lane3_Swimmers,2,0))="","Not Provided", VLOOKUP($B25,Lane3_Swimmers,2,0)), "Squadron"), IF(VLOOKUP($B25,Lane3_Swimmers,6,0)="No","Check for DQ",IF(VLOOKUP($B25+0.1,Lane3_Swimmers,6,0)="No","Check for DQ",IF(VLOOKUP($B25+0.2,Lane3_Swimmers,6,0)="No","Check for DQ",IF(VLOOKUP($B25+0.3,Lane3_Swimmers,6,0)="No","Check for DQ","Relay Team"))))))</f>
        <v>Jeffrey Gill</v>
      </c>
      <c r="H27" s="317" t="str">
        <f>IF(VLOOKUP($B25,Lane4_Swimmers,6,0) = "No", "Check for DQ",IF(IFERROR(SEARCH("Relay",$C28),0) = 0, IF(IFERROR(SEARCH("Squadron",$C28),0) = 0, IF(TRIM(VLOOKUP($B25,Lane4_Swimmers,2,0))="","Not Provided", VLOOKUP($B25,Lane4_Swimmers,2,0)), "Squadron"), IF(VLOOKUP($B25,Lane4_Swimmers,6,0)="No","Check for DQ",IF(VLOOKUP($B25+0.1,Lane4_Swimmers,6,0)="No","Check for DQ",IF(VLOOKUP($B25+0.2,Lane4_Swimmers,6,0)="No","Check for DQ",IF(VLOOKUP($B25+0.3,Lane4_Swimmers,6,0)="No","Check for DQ","Relay Team"))))))</f>
        <v>Isaac Mortimer</v>
      </c>
      <c r="I27" s="317" t="str">
        <f>IF(VLOOKUP($B25,Lane5_Swimmers,6,0) = "No", "Check for DQ",IF(IFERROR(SEARCH("Relay",$C28),0) = 0, IF(IFERROR(SEARCH("Squadron",$C28),0) = 0, IF(TRIM(VLOOKUP($B25,Lane5_Swimmers,2,0))="","Not Provided", VLOOKUP($B25,Lane5_Swimmers,2,0)), "Squadron"), IF(VLOOKUP($B25,Lane5_Swimmers,6,0)="No","Check for DQ",IF(VLOOKUP($B25+0.1,Lane5_Swimmers,6,0)="No","Check for DQ",IF(VLOOKUP($B25+0.2,Lane5_Swimmers,6,0)="No","Check for DQ",IF(VLOOKUP($B25+0.3,Lane5_Swimmers,6,0)="No","Check for DQ","Relay Team"))))))</f>
        <v>Daniel Williams</v>
      </c>
      <c r="J27" s="317" t="str">
        <f>IF(VLOOKUP($B25,Lane6_Swimmers,6,0) = "No", "Check for DQ",IF(IFERROR(SEARCH("Relay",$C28),0) = 0, IF(IFERROR(SEARCH("Squadron",$C28),0) = 0, IF(TRIM(VLOOKUP($B25,Lane6_Swimmers,2,0))="","Not Provided", VLOOKUP($B25,Lane6_Swimmers,2,0)), "Squadron"), IF(VLOOKUP($B25,Lane6_Swimmers,6,0)="No","Check for DQ",IF(VLOOKUP($B25+0.1,Lane6_Swimmers,6,0)="No","Check for DQ",IF(VLOOKUP($B25+0.2,Lane6_Swimmers,6,0)="No","Check for DQ",IF(VLOOKUP($B25+0.3,Lane6_Swimmers,6,0)="No","Check for DQ","Relay Team"))))))</f>
        <v>Joseph Pyefinch</v>
      </c>
      <c r="K27" s="317" t="str">
        <f>IF(VLOOKUP($B25,Lane7_Swimmers,6,0) = "No", "Check for DQ",IF(IFERROR(SEARCH("Relay",$C28),0) = 0, IF(IFERROR(SEARCH("Squadron",$C28),0) = 0, IF(TRIM(VLOOKUP($B25,Lane7_Swimmers,2,0))="","Not Provided", VLOOKUP($B25,Lane7_Swimmers,2,0)), "Squadron"), IF(VLOOKUP($B25,Lane7_Swimmers,6,0)="No","Check for DQ",IF(VLOOKUP($B25+0.1,Lane7_Swimmers,6,0)="No","Check for DQ",IF(VLOOKUP($B25+0.2,Lane7_Swimmers,6,0)="No","Check for DQ",IF(VLOOKUP($B25+0.3,Lane7_Swimmers,6,0)="No","Check for DQ","Relay Team"))))))</f>
        <v>Toby Pendrick</v>
      </c>
      <c r="L27" s="317" t="str">
        <f>IF(VLOOKUP($B25,Lane8_Swimmers,6,0) = "No", "Check for DQ",IF(IFERROR(SEARCH("Relay",$C28),0) = 0, IF(IFERROR(SEARCH("Squadron",$C28),0) = 0, IF(TRIM(VLOOKUP($B25,Lane8_Swimmers,2,0))="","Not Provided", VLOOKUP($B25,Lane8_Swimmers,2,0)), "Squadron"), IF(VLOOKUP($B25,Lane8_Swimmers,6,0)="No","Check for DQ",IF(VLOOKUP($B25+0.1,Lane8_Swimmers,6,0)="No","Check for DQ",IF(VLOOKUP($B25+0.2,Lane8_Swimmers,6,0)="No","Check for DQ",IF(VLOOKUP($B25+0.3,Lane8_Swimmers,6,0)="No","Check for DQ","Relay Team"))))))</f>
        <v>Emmanuel Wangai</v>
      </c>
    </row>
    <row r="28" spans="2:20" ht="16.5" thickBot="1">
      <c r="B28" s="247" t="str">
        <f>TEXT(B25, "#0") &amp; ": " &amp; TRIM(D28)</f>
        <v>2: DQ Reason</v>
      </c>
      <c r="C28" s="264" t="str">
        <f>IF(HSL_Format="Majors",IF(HSL_Division=1,VLOOKUP(B27,HMLD1_EventList,4,0),IF(HSL_Division=2,VLOOKUP(B27,HMLD2_EventList,4,0),VLOOKUP(B27,HMLD3_EventList,4,0))),IF(HSL_Division=1,VLOOKUP(B27,NutsD1_EventList,4,0),IF(HSL_Division=2,VLOOKUP(B27,NutsD2_EventList,4,0),VLOOKUP(B27,NutsD3_EventList,4,0)))) &amp; " " &amp; IF(HSL_Format="Majors",IF(HSL_Division=1,VLOOKUP(B27,HMLD1_EventList,5,0),IF(HSL_Division=2,VLOOKUP(B27,HMLD2_EventList,5,0),VLOOKUP(B27,HMLD3_EventList,5,0))),IF(HSL_Division=1,VLOOKUP(B27,NutsD1_EventList,5,0),IF(HSL_Division=2,VLOOKUP(B27,NutsD2_EventList,5,0),VLOOKUP(B27,NutsD3_EventList,5,0))))</f>
        <v>25m Freestyle</v>
      </c>
      <c r="D28" s="265" t="s">
        <v>111</v>
      </c>
      <c r="E28" s="246"/>
      <c r="F28" s="246"/>
      <c r="G28" s="246"/>
      <c r="H28" s="246"/>
      <c r="I28" s="246"/>
      <c r="J28" s="246"/>
      <c r="K28" s="246"/>
      <c r="L28" s="246"/>
    </row>
    <row r="29" spans="2:20">
      <c r="B29" s="247">
        <f>B25+1</f>
        <v>3</v>
      </c>
      <c r="C29" s="258" t="str">
        <f>"Event " &amp; TEXT(B29, "#0")</f>
        <v>Event 3</v>
      </c>
      <c r="D29" s="259" t="s">
        <v>109</v>
      </c>
      <c r="E29" s="244">
        <v>4338</v>
      </c>
      <c r="F29" s="244">
        <v>3963</v>
      </c>
      <c r="G29" s="244">
        <v>4084</v>
      </c>
      <c r="H29" s="244">
        <v>4133</v>
      </c>
      <c r="I29" s="244">
        <v>3964</v>
      </c>
      <c r="J29" s="244">
        <v>3981</v>
      </c>
      <c r="K29" s="244"/>
      <c r="L29" s="244">
        <v>5087</v>
      </c>
    </row>
    <row r="30" spans="2:20">
      <c r="B30" s="247" t="str">
        <f>TEXT(B29, "#0") &amp; ":" &amp; TRIM(D30)</f>
        <v>3:Placing</v>
      </c>
      <c r="C30" s="260"/>
      <c r="D30" s="261" t="s">
        <v>134</v>
      </c>
      <c r="E30" s="245">
        <v>6</v>
      </c>
      <c r="F30" s="245">
        <v>1</v>
      </c>
      <c r="G30" s="245">
        <v>4</v>
      </c>
      <c r="H30" s="245">
        <v>5</v>
      </c>
      <c r="I30" s="245">
        <v>2</v>
      </c>
      <c r="J30" s="245">
        <v>3</v>
      </c>
      <c r="K30" s="245"/>
      <c r="L30" s="245">
        <v>7</v>
      </c>
      <c r="M30" s="250">
        <f t="shared" ref="M30:T30" si="2">VLOOKUP($B30,Working_ResultList,6+(E$7-1)*3,0)</f>
        <v>6</v>
      </c>
      <c r="N30" s="250">
        <f t="shared" si="2"/>
        <v>1</v>
      </c>
      <c r="O30" s="250">
        <f t="shared" si="2"/>
        <v>4</v>
      </c>
      <c r="P30" s="250">
        <f t="shared" si="2"/>
        <v>5</v>
      </c>
      <c r="Q30" s="250">
        <f t="shared" si="2"/>
        <v>2</v>
      </c>
      <c r="R30" s="250">
        <f t="shared" si="2"/>
        <v>3</v>
      </c>
      <c r="S30" s="250">
        <f t="shared" si="2"/>
        <v>8</v>
      </c>
      <c r="T30" s="250">
        <f t="shared" si="2"/>
        <v>7</v>
      </c>
    </row>
    <row r="31" spans="2:20">
      <c r="B31" s="247">
        <f>B29</f>
        <v>3</v>
      </c>
      <c r="C31" s="262" t="str">
        <f>IF(HSL_Format="Majors",IF(HSL_Division=1,VLOOKUP(B31,HMLD1_EventList,3,0),IF(HSL_Division=2,VLOOKUP(B31,HMLD2_EventList,3,0),VLOOKUP(B31,HMLD3_EventList,3,0))),IF(HSL_Division=1,VLOOKUP(B31,NutsD1_EventList,3,0),IF(HSL_Division=2,VLOOKUP(B31,NutsD2_EventList,3,0),VLOOKUP(B31,NutsD3_EventList,3,0)))) &amp; " " &amp; IF(HSL_Format="Majors",IF(HSL_Division=1,VLOOKUP(B31,HMLD1_EventList,2,0),IF(HSL_Division=2,VLOOKUP(B31,HMLD2_EventList,2,0),VLOOKUP(B31,HMLD3_EventList,2,0))),IF(HSL_Division=1,VLOOKUP(B31,NutsD1_EventList,2,0),IF(HSL_Division=2,VLOOKUP(B31,NutsD2_EventList,2,0),VLOOKUP(B31,NutsD3_EventList,2,0))))</f>
        <v>Girls Under 12s</v>
      </c>
      <c r="D31" s="263" t="s">
        <v>110</v>
      </c>
      <c r="E31" s="317" t="str">
        <f>IF(VLOOKUP($B29,Lane1_Swimmers,6,0) = "No", "Check for DQ",IF(IFERROR(SEARCH("Relay",$C32),0) = 0, IF(IFERROR(SEARCH("Squadron",$C32),0) = 0, IF(TRIM(VLOOKUP($B29,Lane1_Swimmers,2,0))="","Not Provided", VLOOKUP($B29,Lane1_Swimmers,2,0)), "Squadron"), IF(VLOOKUP($B29,Lane1_Swimmers,6,0)="No","Check for DQ",IF(VLOOKUP($B29+0.1,Lane1_Swimmers,6,0)="No","Check for DQ",IF(VLOOKUP($B29+0.2,Lane1_Swimmers,6,0)="No","Check for DQ",IF(VLOOKUP($B29+0.3,Lane1_Swimmers,6,0)="No","Check for DQ","Relay Team"))))))</f>
        <v>Mia Maslen Wollington</v>
      </c>
      <c r="F31" s="317" t="str">
        <f>IF(VLOOKUP($B29,Lane2_Swimmers,6,0) = "No", "Check for DQ",IF(IFERROR(SEARCH("Relay",$C32),0) = 0, IF(IFERROR(SEARCH("Squadron",$C32),0) = 0, IF(TRIM(VLOOKUP($B29,Lane2_Swimmers,2,0))="","Not Provided", VLOOKUP($B29,Lane2_Swimmers,2,0)), "Squadron"), IF(VLOOKUP($B29,Lane2_Swimmers,6,0)="No","Check for DQ",IF(VLOOKUP($B29+0.1,Lane2_Swimmers,6,0)="No","Check for DQ",IF(VLOOKUP($B29+0.2,Lane2_Swimmers,6,0)="No","Check for DQ",IF(VLOOKUP($B29+0.3,Lane2_Swimmers,6,0)="No","Check for DQ","Relay Team"))))))</f>
        <v>Christina Soulsby</v>
      </c>
      <c r="G31" s="317" t="str">
        <f>IF(VLOOKUP($B29,Lane3_Swimmers,6,0) = "No", "Check for DQ",IF(IFERROR(SEARCH("Relay",$C32),0) = 0, IF(IFERROR(SEARCH("Squadron",$C32),0) = 0, IF(TRIM(VLOOKUP($B29,Lane3_Swimmers,2,0))="","Not Provided", VLOOKUP($B29,Lane3_Swimmers,2,0)), "Squadron"), IF(VLOOKUP($B29,Lane3_Swimmers,6,0)="No","Check for DQ",IF(VLOOKUP($B29+0.1,Lane3_Swimmers,6,0)="No","Check for DQ",IF(VLOOKUP($B29+0.2,Lane3_Swimmers,6,0)="No","Check for DQ",IF(VLOOKUP($B29+0.3,Lane3_Swimmers,6,0)="No","Check for DQ","Relay Team"))))))</f>
        <v>Zoe Ryan</v>
      </c>
      <c r="H31" s="317" t="str">
        <f>IF(VLOOKUP($B29,Lane4_Swimmers,6,0) = "No", "Check for DQ",IF(IFERROR(SEARCH("Relay",$C32),0) = 0, IF(IFERROR(SEARCH("Squadron",$C32),0) = 0, IF(TRIM(VLOOKUP($B29,Lane4_Swimmers,2,0))="","Not Provided", VLOOKUP($B29,Lane4_Swimmers,2,0)), "Squadron"), IF(VLOOKUP($B29,Lane4_Swimmers,6,0)="No","Check for DQ",IF(VLOOKUP($B29+0.1,Lane4_Swimmers,6,0)="No","Check for DQ",IF(VLOOKUP($B29+0.2,Lane4_Swimmers,6,0)="No","Check for DQ",IF(VLOOKUP($B29+0.3,Lane4_Swimmers,6,0)="No","Check for DQ","Relay Team"))))))</f>
        <v>Florence Dye</v>
      </c>
      <c r="I31" s="317" t="str">
        <f>IF(VLOOKUP($B29,Lane5_Swimmers,6,0) = "No", "Check for DQ",IF(IFERROR(SEARCH("Relay",$C32),0) = 0, IF(IFERROR(SEARCH("Squadron",$C32),0) = 0, IF(TRIM(VLOOKUP($B29,Lane5_Swimmers,2,0))="","Not Provided", VLOOKUP($B29,Lane5_Swimmers,2,0)), "Squadron"), IF(VLOOKUP($B29,Lane5_Swimmers,6,0)="No","Check for DQ",IF(VLOOKUP($B29+0.1,Lane5_Swimmers,6,0)="No","Check for DQ",IF(VLOOKUP($B29+0.2,Lane5_Swimmers,6,0)="No","Check for DQ",IF(VLOOKUP($B29+0.3,Lane5_Swimmers,6,0)="No","Check for DQ","Relay Team"))))))</f>
        <v>Emily Pickard</v>
      </c>
      <c r="J31" s="317" t="str">
        <f>IF(VLOOKUP($B29,Lane6_Swimmers,6,0) = "No", "Check for DQ",IF(IFERROR(SEARCH("Relay",$C32),0) = 0, IF(IFERROR(SEARCH("Squadron",$C32),0) = 0, IF(TRIM(VLOOKUP($B29,Lane6_Swimmers,2,0))="","Not Provided", VLOOKUP($B29,Lane6_Swimmers,2,0)), "Squadron"), IF(VLOOKUP($B29,Lane6_Swimmers,6,0)="No","Check for DQ",IF(VLOOKUP($B29+0.1,Lane6_Swimmers,6,0)="No","Check for DQ",IF(VLOOKUP($B29+0.2,Lane6_Swimmers,6,0)="No","Check for DQ",IF(VLOOKUP($B29+0.3,Lane6_Swimmers,6,0)="No","Check for DQ","Relay Team"))))))</f>
        <v>Lucy Bee</v>
      </c>
      <c r="K31" s="317" t="str">
        <f>IF(VLOOKUP($B29,Lane7_Swimmers,6,0) = "No", "Check for DQ",IF(IFERROR(SEARCH("Relay",$C32),0) = 0, IF(IFERROR(SEARCH("Squadron",$C32),0) = 0, IF(TRIM(VLOOKUP($B29,Lane7_Swimmers,2,0))="","Not Provided", VLOOKUP($B29,Lane7_Swimmers,2,0)), "Squadron"), IF(VLOOKUP($B29,Lane7_Swimmers,6,0)="No","Check for DQ",IF(VLOOKUP($B29+0.1,Lane7_Swimmers,6,0)="No","Check for DQ",IF(VLOOKUP($B29+0.2,Lane7_Swimmers,6,0)="No","Check for DQ",IF(VLOOKUP($B29+0.3,Lane7_Swimmers,6,0)="No","Check for DQ","Relay Team"))))))</f>
        <v>Abi Frost</v>
      </c>
      <c r="L31" s="317" t="str">
        <f>IF(VLOOKUP($B29,Lane8_Swimmers,6,0) = "No", "Check for DQ",IF(IFERROR(SEARCH("Relay",$C32),0) = 0, IF(IFERROR(SEARCH("Squadron",$C32),0) = 0, IF(TRIM(VLOOKUP($B29,Lane8_Swimmers,2,0))="","Not Provided", VLOOKUP($B29,Lane8_Swimmers,2,0)), "Squadron"), IF(VLOOKUP($B29,Lane8_Swimmers,6,0)="No","Check for DQ",IF(VLOOKUP($B29+0.1,Lane8_Swimmers,6,0)="No","Check for DQ",IF(VLOOKUP($B29+0.2,Lane8_Swimmers,6,0)="No","Check for DQ",IF(VLOOKUP($B29+0.3,Lane8_Swimmers,6,0)="No","Check for DQ","Relay Team"))))))</f>
        <v>Sophie Burston</v>
      </c>
    </row>
    <row r="32" spans="2:20" ht="16.5" thickBot="1">
      <c r="B32" s="247" t="str">
        <f>TEXT(B29, "#0") &amp; ": " &amp; TRIM(D32)</f>
        <v>3: DQ Reason</v>
      </c>
      <c r="C32" s="264" t="str">
        <f>IF(HSL_Format="Majors",IF(HSL_Division=1,VLOOKUP(B31,HMLD1_EventList,4,0),IF(HSL_Division=2,VLOOKUP(B31,HMLD2_EventList,4,0),VLOOKUP(B31,HMLD3_EventList,4,0))),IF(HSL_Division=1,VLOOKUP(B31,NutsD1_EventList,4,0),IF(HSL_Division=2,VLOOKUP(B31,NutsD2_EventList,4,0),VLOOKUP(B31,NutsD3_EventList,4,0)))) &amp; " " &amp; IF(HSL_Format="Majors",IF(HSL_Division=1,VLOOKUP(B31,HMLD1_EventList,5,0),IF(HSL_Division=2,VLOOKUP(B31,HMLD2_EventList,5,0),VLOOKUP(B31,HMLD3_EventList,5,0))),IF(HSL_Division=1,VLOOKUP(B31,NutsD1_EventList,5,0),IF(HSL_Division=2,VLOOKUP(B31,NutsD2_EventList,5,0),VLOOKUP(B31,NutsD3_EventList,5,0))))</f>
        <v>50m Backstroke</v>
      </c>
      <c r="D32" s="265" t="s">
        <v>111</v>
      </c>
      <c r="E32" s="246"/>
      <c r="F32" s="246"/>
      <c r="G32" s="246"/>
      <c r="H32" s="246"/>
      <c r="I32" s="246"/>
      <c r="J32" s="246"/>
      <c r="K32" s="246">
        <v>4.4000000000000004</v>
      </c>
      <c r="L32" s="246"/>
    </row>
    <row r="33" spans="2:20">
      <c r="B33" s="247">
        <f>B29+1</f>
        <v>4</v>
      </c>
      <c r="C33" s="258" t="str">
        <f>"Event " &amp; TEXT(B33, "#0")</f>
        <v>Event 4</v>
      </c>
      <c r="D33" s="259" t="s">
        <v>109</v>
      </c>
      <c r="E33" s="244"/>
      <c r="F33" s="244">
        <v>4425</v>
      </c>
      <c r="G33" s="244">
        <v>4053</v>
      </c>
      <c r="H33" s="244">
        <v>4468</v>
      </c>
      <c r="I33" s="244">
        <v>4070</v>
      </c>
      <c r="J33" s="244">
        <v>4119</v>
      </c>
      <c r="K33" s="244">
        <v>4688</v>
      </c>
      <c r="L33" s="244">
        <v>4734</v>
      </c>
    </row>
    <row r="34" spans="2:20">
      <c r="B34" s="247" t="str">
        <f>TEXT(B33, "#0") &amp; ":" &amp; TRIM(D34)</f>
        <v>4:Placing</v>
      </c>
      <c r="C34" s="260"/>
      <c r="D34" s="261" t="s">
        <v>134</v>
      </c>
      <c r="E34" s="245"/>
      <c r="F34" s="245">
        <v>4</v>
      </c>
      <c r="G34" s="245">
        <v>1</v>
      </c>
      <c r="H34" s="245">
        <v>5</v>
      </c>
      <c r="I34" s="245">
        <v>2</v>
      </c>
      <c r="J34" s="245">
        <v>3</v>
      </c>
      <c r="K34" s="245">
        <v>6</v>
      </c>
      <c r="L34" s="245">
        <v>7</v>
      </c>
      <c r="M34" s="250">
        <f t="shared" ref="M34:T34" si="3">VLOOKUP($B34,Working_ResultList,6+(E$7-1)*3,0)</f>
        <v>8</v>
      </c>
      <c r="N34" s="250">
        <f t="shared" si="3"/>
        <v>4</v>
      </c>
      <c r="O34" s="250">
        <f t="shared" si="3"/>
        <v>1</v>
      </c>
      <c r="P34" s="250">
        <f t="shared" si="3"/>
        <v>5</v>
      </c>
      <c r="Q34" s="250">
        <f t="shared" si="3"/>
        <v>2</v>
      </c>
      <c r="R34" s="250">
        <f t="shared" si="3"/>
        <v>3</v>
      </c>
      <c r="S34" s="250">
        <f t="shared" si="3"/>
        <v>6</v>
      </c>
      <c r="T34" s="250">
        <f t="shared" si="3"/>
        <v>7</v>
      </c>
    </row>
    <row r="35" spans="2:20">
      <c r="B35" s="247">
        <f>B33</f>
        <v>4</v>
      </c>
      <c r="C35" s="262" t="str">
        <f>IF(HSL_Format="Majors",IF(HSL_Division=1,VLOOKUP(B35,HMLD1_EventList,3,0),IF(HSL_Division=2,VLOOKUP(B35,HMLD2_EventList,3,0),VLOOKUP(B35,HMLD3_EventList,3,0))),IF(HSL_Division=1,VLOOKUP(B35,NutsD1_EventList,3,0),IF(HSL_Division=2,VLOOKUP(B35,NutsD2_EventList,3,0),VLOOKUP(B35,NutsD3_EventList,3,0)))) &amp; " " &amp; IF(HSL_Format="Majors",IF(HSL_Division=1,VLOOKUP(B35,HMLD1_EventList,2,0),IF(HSL_Division=2,VLOOKUP(B35,HMLD2_EventList,2,0),VLOOKUP(B35,HMLD3_EventList,2,0))),IF(HSL_Division=1,VLOOKUP(B35,NutsD1_EventList,2,0),IF(HSL_Division=2,VLOOKUP(B35,NutsD2_EventList,2,0),VLOOKUP(B35,NutsD3_EventList,2,0))))</f>
        <v>Boys Under 12s</v>
      </c>
      <c r="D35" s="263" t="s">
        <v>110</v>
      </c>
      <c r="E35" s="317" t="str">
        <f>IF(VLOOKUP($B33,Lane1_Swimmers,6,0) = "No", "Check for DQ",IF(IFERROR(SEARCH("Relay",$C36),0) = 0, IF(IFERROR(SEARCH("Squadron",$C36),0) = 0, IF(TRIM(VLOOKUP($B33,Lane1_Swimmers,2,0))="","Not Provided", VLOOKUP($B33,Lane1_Swimmers,2,0)), "Squadron"), IF(VLOOKUP($B33,Lane1_Swimmers,6,0)="No","Check for DQ",IF(VLOOKUP($B33+0.1,Lane1_Swimmers,6,0)="No","Check for DQ",IF(VLOOKUP($B33+0.2,Lane1_Swimmers,6,0)="No","Check for DQ",IF(VLOOKUP($B33+0.3,Lane1_Swimmers,6,0)="No","Check for DQ","Relay Team"))))))</f>
        <v>Rhys Brevern</v>
      </c>
      <c r="F35" s="317" t="str">
        <f>IF(VLOOKUP($B33,Lane2_Swimmers,6,0) = "No", "Check for DQ",IF(IFERROR(SEARCH("Relay",$C36),0) = 0, IF(IFERROR(SEARCH("Squadron",$C36),0) = 0, IF(TRIM(VLOOKUP($B33,Lane2_Swimmers,2,0))="","Not Provided", VLOOKUP($B33,Lane2_Swimmers,2,0)), "Squadron"), IF(VLOOKUP($B33,Lane2_Swimmers,6,0)="No","Check for DQ",IF(VLOOKUP($B33+0.1,Lane2_Swimmers,6,0)="No","Check for DQ",IF(VLOOKUP($B33+0.2,Lane2_Swimmers,6,0)="No","Check for DQ",IF(VLOOKUP($B33+0.3,Lane2_Swimmers,6,0)="No","Check for DQ","Relay Team"))))))</f>
        <v>Eric Batt</v>
      </c>
      <c r="G35" s="317" t="str">
        <f>IF(VLOOKUP($B33,Lane3_Swimmers,6,0) = "No", "Check for DQ",IF(IFERROR(SEARCH("Relay",$C36),0) = 0, IF(IFERROR(SEARCH("Squadron",$C36),0) = 0, IF(TRIM(VLOOKUP($B33,Lane3_Swimmers,2,0))="","Not Provided", VLOOKUP($B33,Lane3_Swimmers,2,0)), "Squadron"), IF(VLOOKUP($B33,Lane3_Swimmers,6,0)="No","Check for DQ",IF(VLOOKUP($B33+0.1,Lane3_Swimmers,6,0)="No","Check for DQ",IF(VLOOKUP($B33+0.2,Lane3_Swimmers,6,0)="No","Check for DQ",IF(VLOOKUP($B33+0.3,Lane3_Swimmers,6,0)="No","Check for DQ","Relay Team"))))))</f>
        <v>Alexander Hollis</v>
      </c>
      <c r="H35" s="317" t="str">
        <f>IF(VLOOKUP($B33,Lane4_Swimmers,6,0) = "No", "Check for DQ",IF(IFERROR(SEARCH("Relay",$C36),0) = 0, IF(IFERROR(SEARCH("Squadron",$C36),0) = 0, IF(TRIM(VLOOKUP($B33,Lane4_Swimmers,2,0))="","Not Provided", VLOOKUP($B33,Lane4_Swimmers,2,0)), "Squadron"), IF(VLOOKUP($B33,Lane4_Swimmers,6,0)="No","Check for DQ",IF(VLOOKUP($B33+0.1,Lane4_Swimmers,6,0)="No","Check for DQ",IF(VLOOKUP($B33+0.2,Lane4_Swimmers,6,0)="No","Check for DQ",IF(VLOOKUP($B33+0.3,Lane4_Swimmers,6,0)="No","Check for DQ","Relay Team"))))))</f>
        <v>George Metcalfe</v>
      </c>
      <c r="I35" s="317" t="str">
        <f>IF(VLOOKUP($B33,Lane5_Swimmers,6,0) = "No", "Check for DQ",IF(IFERROR(SEARCH("Relay",$C36),0) = 0, IF(IFERROR(SEARCH("Squadron",$C36),0) = 0, IF(TRIM(VLOOKUP($B33,Lane5_Swimmers,2,0))="","Not Provided", VLOOKUP($B33,Lane5_Swimmers,2,0)), "Squadron"), IF(VLOOKUP($B33,Lane5_Swimmers,6,0)="No","Check for DQ",IF(VLOOKUP($B33+0.1,Lane5_Swimmers,6,0)="No","Check for DQ",IF(VLOOKUP($B33+0.2,Lane5_Swimmers,6,0)="No","Check for DQ",IF(VLOOKUP($B33+0.3,Lane5_Swimmers,6,0)="No","Check for DQ","Relay Team"))))))</f>
        <v>Kai Fellows</v>
      </c>
      <c r="J35" s="317" t="str">
        <f>IF(VLOOKUP($B33,Lane6_Swimmers,6,0) = "No", "Check for DQ",IF(IFERROR(SEARCH("Relay",$C36),0) = 0, IF(IFERROR(SEARCH("Squadron",$C36),0) = 0, IF(TRIM(VLOOKUP($B33,Lane6_Swimmers,2,0))="","Not Provided", VLOOKUP($B33,Lane6_Swimmers,2,0)), "Squadron"), IF(VLOOKUP($B33,Lane6_Swimmers,6,0)="No","Check for DQ",IF(VLOOKUP($B33+0.1,Lane6_Swimmers,6,0)="No","Check for DQ",IF(VLOOKUP($B33+0.2,Lane6_Swimmers,6,0)="No","Check for DQ",IF(VLOOKUP($B33+0.3,Lane6_Swimmers,6,0)="No","Check for DQ","Relay Team"))))))</f>
        <v>Oban Oxley</v>
      </c>
      <c r="K35" s="317" t="str">
        <f>IF(VLOOKUP($B33,Lane7_Swimmers,6,0) = "No", "Check for DQ",IF(IFERROR(SEARCH("Relay",$C36),0) = 0, IF(IFERROR(SEARCH("Squadron",$C36),0) = 0, IF(TRIM(VLOOKUP($B33,Lane7_Swimmers,2,0))="","Not Provided", VLOOKUP($B33,Lane7_Swimmers,2,0)), "Squadron"), IF(VLOOKUP($B33,Lane7_Swimmers,6,0)="No","Check for DQ",IF(VLOOKUP($B33+0.1,Lane7_Swimmers,6,0)="No","Check for DQ",IF(VLOOKUP($B33+0.2,Lane7_Swimmers,6,0)="No","Check for DQ",IF(VLOOKUP($B33+0.3,Lane7_Swimmers,6,0)="No","Check for DQ","Relay Team"))))))</f>
        <v>James Warren</v>
      </c>
      <c r="L35" s="317" t="str">
        <f>IF(VLOOKUP($B33,Lane8_Swimmers,6,0) = "No", "Check for DQ",IF(IFERROR(SEARCH("Relay",$C36),0) = 0, IF(IFERROR(SEARCH("Squadron",$C36),0) = 0, IF(TRIM(VLOOKUP($B33,Lane8_Swimmers,2,0))="","Not Provided", VLOOKUP($B33,Lane8_Swimmers,2,0)), "Squadron"), IF(VLOOKUP($B33,Lane8_Swimmers,6,0)="No","Check for DQ",IF(VLOOKUP($B33+0.1,Lane8_Swimmers,6,0)="No","Check for DQ",IF(VLOOKUP($B33+0.2,Lane8_Swimmers,6,0)="No","Check for DQ",IF(VLOOKUP($B33+0.3,Lane8_Swimmers,6,0)="No","Check for DQ","Relay Team"))))))</f>
        <v>Alexander Cairncross</v>
      </c>
    </row>
    <row r="36" spans="2:20" ht="16.5" thickBot="1">
      <c r="B36" s="247" t="str">
        <f>TEXT(B33, "#0") &amp; ": " &amp; TRIM(D36)</f>
        <v>4: DQ Reason</v>
      </c>
      <c r="C36" s="264" t="str">
        <f>IF(HSL_Format="Majors",IF(HSL_Division=1,VLOOKUP(B35,HMLD1_EventList,4,0),IF(HSL_Division=2,VLOOKUP(B35,HMLD2_EventList,4,0),VLOOKUP(B35,HMLD3_EventList,4,0))),IF(HSL_Division=1,VLOOKUP(B35,NutsD1_EventList,4,0),IF(HSL_Division=2,VLOOKUP(B35,NutsD2_EventList,4,0),VLOOKUP(B35,NutsD3_EventList,4,0)))) &amp; " " &amp; IF(HSL_Format="Majors",IF(HSL_Division=1,VLOOKUP(B35,HMLD1_EventList,5,0),IF(HSL_Division=2,VLOOKUP(B35,HMLD2_EventList,5,0),VLOOKUP(B35,HMLD3_EventList,5,0))),IF(HSL_Division=1,VLOOKUP(B35,NutsD1_EventList,5,0),IF(HSL_Division=2,VLOOKUP(B35,NutsD2_EventList,5,0),VLOOKUP(B35,NutsD3_EventList,5,0))))</f>
        <v>50m Backstroke</v>
      </c>
      <c r="D36" s="265" t="s">
        <v>111</v>
      </c>
      <c r="E36" s="246">
        <v>6.4</v>
      </c>
      <c r="F36" s="246"/>
      <c r="G36" s="246"/>
      <c r="H36" s="246"/>
      <c r="I36" s="246"/>
      <c r="J36" s="246"/>
      <c r="K36" s="246"/>
      <c r="L36" s="246"/>
    </row>
    <row r="37" spans="2:20">
      <c r="B37" s="247">
        <f>B33+1</f>
        <v>5</v>
      </c>
      <c r="C37" s="258" t="str">
        <f>"Event " &amp; TEXT(B37, "#0")</f>
        <v>Event 5</v>
      </c>
      <c r="D37" s="259" t="s">
        <v>109</v>
      </c>
      <c r="E37" s="244">
        <v>4849</v>
      </c>
      <c r="F37" s="244">
        <v>4784</v>
      </c>
      <c r="G37" s="244">
        <v>4244</v>
      </c>
      <c r="H37" s="244">
        <v>4673</v>
      </c>
      <c r="I37" s="244">
        <v>4180</v>
      </c>
      <c r="J37" s="244">
        <v>4290</v>
      </c>
      <c r="K37" s="244">
        <v>4997</v>
      </c>
      <c r="L37" s="244">
        <v>4082</v>
      </c>
    </row>
    <row r="38" spans="2:20">
      <c r="B38" s="247" t="str">
        <f>TEXT(B37, "#0") &amp; ":" &amp; TRIM(D38)</f>
        <v>5:Placing</v>
      </c>
      <c r="C38" s="260"/>
      <c r="D38" s="261" t="s">
        <v>134</v>
      </c>
      <c r="E38" s="245">
        <v>7</v>
      </c>
      <c r="F38" s="245">
        <v>6</v>
      </c>
      <c r="G38" s="245">
        <v>3</v>
      </c>
      <c r="H38" s="245">
        <v>5</v>
      </c>
      <c r="I38" s="245">
        <v>2</v>
      </c>
      <c r="J38" s="245">
        <v>4</v>
      </c>
      <c r="K38" s="245">
        <v>8</v>
      </c>
      <c r="L38" s="245">
        <v>1</v>
      </c>
      <c r="M38" s="250">
        <f t="shared" ref="M38:T38" si="4">VLOOKUP($B38,Working_ResultList,6+(E$7-1)*3,0)</f>
        <v>7</v>
      </c>
      <c r="N38" s="250">
        <f t="shared" si="4"/>
        <v>6</v>
      </c>
      <c r="O38" s="250">
        <f t="shared" si="4"/>
        <v>3</v>
      </c>
      <c r="P38" s="250">
        <f t="shared" si="4"/>
        <v>5</v>
      </c>
      <c r="Q38" s="250">
        <f t="shared" si="4"/>
        <v>2</v>
      </c>
      <c r="R38" s="250">
        <f t="shared" si="4"/>
        <v>4</v>
      </c>
      <c r="S38" s="250">
        <f t="shared" si="4"/>
        <v>8</v>
      </c>
      <c r="T38" s="250">
        <f t="shared" si="4"/>
        <v>1</v>
      </c>
    </row>
    <row r="39" spans="2:20">
      <c r="B39" s="247">
        <f>B37</f>
        <v>5</v>
      </c>
      <c r="C39" s="262" t="str">
        <f>IF(HSL_Format="Majors",IF(HSL_Division=1,VLOOKUP(B39,HMLD1_EventList,3,0),IF(HSL_Division=2,VLOOKUP(B39,HMLD2_EventList,3,0),VLOOKUP(B39,HMLD3_EventList,3,0))),IF(HSL_Division=1,VLOOKUP(B39,NutsD1_EventList,3,0),IF(HSL_Division=2,VLOOKUP(B39,NutsD2_EventList,3,0),VLOOKUP(B39,NutsD3_EventList,3,0)))) &amp; " " &amp; IF(HSL_Format="Majors",IF(HSL_Division=1,VLOOKUP(B39,HMLD1_EventList,2,0),IF(HSL_Division=2,VLOOKUP(B39,HMLD2_EventList,2,0),VLOOKUP(B39,HMLD3_EventList,2,0))),IF(HSL_Division=1,VLOOKUP(B39,NutsD1_EventList,2,0),IF(HSL_Division=2,VLOOKUP(B39,NutsD2_EventList,2,0),VLOOKUP(B39,NutsD3_EventList,2,0))))</f>
        <v>Girls Under 13s</v>
      </c>
      <c r="D39" s="263" t="s">
        <v>110</v>
      </c>
      <c r="E39" s="317" t="str">
        <f>IF(VLOOKUP($B37,Lane1_Swimmers,6,0) = "No", "Check for DQ",IF(IFERROR(SEARCH("Relay",$C40),0) = 0, IF(IFERROR(SEARCH("Squadron",$C40),0) = 0, IF(TRIM(VLOOKUP($B37,Lane1_Swimmers,2,0))="","Not Provided", VLOOKUP($B37,Lane1_Swimmers,2,0)), "Squadron"), IF(VLOOKUP($B37,Lane1_Swimmers,6,0)="No","Check for DQ",IF(VLOOKUP($B37+0.1,Lane1_Swimmers,6,0)="No","Check for DQ",IF(VLOOKUP($B37+0.2,Lane1_Swimmers,6,0)="No","Check for DQ",IF(VLOOKUP($B37+0.3,Lane1_Swimmers,6,0)="No","Check for DQ","Relay Team"))))))</f>
        <v>Isabelle Charlwood</v>
      </c>
      <c r="F39" s="317" t="str">
        <f>IF(VLOOKUP($B37,Lane2_Swimmers,6,0) = "No", "Check for DQ",IF(IFERROR(SEARCH("Relay",$C40),0) = 0, IF(IFERROR(SEARCH("Squadron",$C40),0) = 0, IF(TRIM(VLOOKUP($B37,Lane2_Swimmers,2,0))="","Not Provided", VLOOKUP($B37,Lane2_Swimmers,2,0)), "Squadron"), IF(VLOOKUP($B37,Lane2_Swimmers,6,0)="No","Check for DQ",IF(VLOOKUP($B37+0.1,Lane2_Swimmers,6,0)="No","Check for DQ",IF(VLOOKUP($B37+0.2,Lane2_Swimmers,6,0)="No","Check for DQ",IF(VLOOKUP($B37+0.3,Lane2_Swimmers,6,0)="No","Check for DQ","Relay Team"))))))</f>
        <v>Abigail Briers</v>
      </c>
      <c r="G39" s="317" t="str">
        <f>IF(VLOOKUP($B37,Lane3_Swimmers,6,0) = "No", "Check for DQ",IF(IFERROR(SEARCH("Relay",$C40),0) = 0, IF(IFERROR(SEARCH("Squadron",$C40),0) = 0, IF(TRIM(VLOOKUP($B37,Lane3_Swimmers,2,0))="","Not Provided", VLOOKUP($B37,Lane3_Swimmers,2,0)), "Squadron"), IF(VLOOKUP($B37,Lane3_Swimmers,6,0)="No","Check for DQ",IF(VLOOKUP($B37+0.1,Lane3_Swimmers,6,0)="No","Check for DQ",IF(VLOOKUP($B37+0.2,Lane3_Swimmers,6,0)="No","Check for DQ",IF(VLOOKUP($B37+0.3,Lane3_Swimmers,6,0)="No","Check for DQ","Relay Team"))))))</f>
        <v>Megan Worley</v>
      </c>
      <c r="H39" s="317" t="str">
        <f>IF(VLOOKUP($B37,Lane4_Swimmers,6,0) = "No", "Check for DQ",IF(IFERROR(SEARCH("Relay",$C40),0) = 0, IF(IFERROR(SEARCH("Squadron",$C40),0) = 0, IF(TRIM(VLOOKUP($B37,Lane4_Swimmers,2,0))="","Not Provided", VLOOKUP($B37,Lane4_Swimmers,2,0)), "Squadron"), IF(VLOOKUP($B37,Lane4_Swimmers,6,0)="No","Check for DQ",IF(VLOOKUP($B37+0.1,Lane4_Swimmers,6,0)="No","Check for DQ",IF(VLOOKUP($B37+0.2,Lane4_Swimmers,6,0)="No","Check for DQ",IF(VLOOKUP($B37+0.3,Lane4_Swimmers,6,0)="No","Check for DQ","Relay Team"))))))</f>
        <v>Elizabeth Tan</v>
      </c>
      <c r="I39" s="317" t="str">
        <f>IF(VLOOKUP($B37,Lane5_Swimmers,6,0) = "No", "Check for DQ",IF(IFERROR(SEARCH("Relay",$C40),0) = 0, IF(IFERROR(SEARCH("Squadron",$C40),0) = 0, IF(TRIM(VLOOKUP($B37,Lane5_Swimmers,2,0))="","Not Provided", VLOOKUP($B37,Lane5_Swimmers,2,0)), "Squadron"), IF(VLOOKUP($B37,Lane5_Swimmers,6,0)="No","Check for DQ",IF(VLOOKUP($B37+0.1,Lane5_Swimmers,6,0)="No","Check for DQ",IF(VLOOKUP($B37+0.2,Lane5_Swimmers,6,0)="No","Check for DQ",IF(VLOOKUP($B37+0.3,Lane5_Swimmers,6,0)="No","Check for DQ","Relay Team"))))))</f>
        <v>Simran Misir</v>
      </c>
      <c r="J39" s="317" t="str">
        <f>IF(VLOOKUP($B37,Lane6_Swimmers,6,0) = "No", "Check for DQ",IF(IFERROR(SEARCH("Relay",$C40),0) = 0, IF(IFERROR(SEARCH("Squadron",$C40),0) = 0, IF(TRIM(VLOOKUP($B37,Lane6_Swimmers,2,0))="","Not Provided", VLOOKUP($B37,Lane6_Swimmers,2,0)), "Squadron"), IF(VLOOKUP($B37,Lane6_Swimmers,6,0)="No","Check for DQ",IF(VLOOKUP($B37+0.1,Lane6_Swimmers,6,0)="No","Check for DQ",IF(VLOOKUP($B37+0.2,Lane6_Swimmers,6,0)="No","Check for DQ",IF(VLOOKUP($B37+0.3,Lane6_Swimmers,6,0)="No","Check for DQ","Relay Team"))))))</f>
        <v>Anna Birch</v>
      </c>
      <c r="K39" s="317" t="str">
        <f>IF(VLOOKUP($B37,Lane7_Swimmers,6,0) = "No", "Check for DQ",IF(IFERROR(SEARCH("Relay",$C40),0) = 0, IF(IFERROR(SEARCH("Squadron",$C40),0) = 0, IF(TRIM(VLOOKUP($B37,Lane7_Swimmers,2,0))="","Not Provided", VLOOKUP($B37,Lane7_Swimmers,2,0)), "Squadron"), IF(VLOOKUP($B37,Lane7_Swimmers,6,0)="No","Check for DQ",IF(VLOOKUP($B37+0.1,Lane7_Swimmers,6,0)="No","Check for DQ",IF(VLOOKUP($B37+0.2,Lane7_Swimmers,6,0)="No","Check for DQ",IF(VLOOKUP($B37+0.3,Lane7_Swimmers,6,0)="No","Check for DQ","Relay Team"))))))</f>
        <v>Rebecca Frisby</v>
      </c>
      <c r="L39" s="317" t="str">
        <f>IF(VLOOKUP($B37,Lane8_Swimmers,6,0) = "No", "Check for DQ",IF(IFERROR(SEARCH("Relay",$C40),0) = 0, IF(IFERROR(SEARCH("Squadron",$C40),0) = 0, IF(TRIM(VLOOKUP($B37,Lane8_Swimmers,2,0))="","Not Provided", VLOOKUP($B37,Lane8_Swimmers,2,0)), "Squadron"), IF(VLOOKUP($B37,Lane8_Swimmers,6,0)="No","Check for DQ",IF(VLOOKUP($B37+0.1,Lane8_Swimmers,6,0)="No","Check for DQ",IF(VLOOKUP($B37+0.2,Lane8_Swimmers,6,0)="No","Check for DQ",IF(VLOOKUP($B37+0.3,Lane8_Swimmers,6,0)="No","Check for DQ","Relay Team"))))))</f>
        <v>Emily Cairncross</v>
      </c>
    </row>
    <row r="40" spans="2:20" ht="16.5" thickBot="1">
      <c r="B40" s="247" t="str">
        <f>TEXT(B37, "#0") &amp; ": " &amp; TRIM(D40)</f>
        <v>5: DQ Reason</v>
      </c>
      <c r="C40" s="264" t="str">
        <f>IF(HSL_Format="Majors",IF(HSL_Division=1,VLOOKUP(B39,HMLD1_EventList,4,0),IF(HSL_Division=2,VLOOKUP(B39,HMLD2_EventList,4,0),VLOOKUP(B39,HMLD3_EventList,4,0))),IF(HSL_Division=1,VLOOKUP(B39,NutsD1_EventList,4,0),IF(HSL_Division=2,VLOOKUP(B39,NutsD2_EventList,4,0),VLOOKUP(B39,NutsD3_EventList,4,0)))) &amp; " " &amp; IF(HSL_Format="Majors",IF(HSL_Division=1,VLOOKUP(B39,HMLD1_EventList,5,0),IF(HSL_Division=2,VLOOKUP(B39,HMLD2_EventList,5,0),VLOOKUP(B39,HMLD3_EventList,5,0))),IF(HSL_Division=1,VLOOKUP(B39,NutsD1_EventList,5,0),IF(HSL_Division=2,VLOOKUP(B39,NutsD2_EventList,5,0),VLOOKUP(B39,NutsD3_EventList,5,0))))</f>
        <v>50m Breaststroke</v>
      </c>
      <c r="D40" s="265" t="s">
        <v>111</v>
      </c>
      <c r="E40" s="246"/>
      <c r="F40" s="246"/>
      <c r="G40" s="246"/>
      <c r="H40" s="246"/>
      <c r="I40" s="246"/>
      <c r="J40" s="246"/>
      <c r="K40" s="246"/>
      <c r="L40" s="246"/>
    </row>
    <row r="41" spans="2:20">
      <c r="B41" s="247">
        <f>B37+1</f>
        <v>6</v>
      </c>
      <c r="C41" s="258" t="str">
        <f>"Event " &amp; TEXT(B41, "#0")</f>
        <v>Event 6</v>
      </c>
      <c r="D41" s="259" t="s">
        <v>109</v>
      </c>
      <c r="E41" s="244">
        <v>4188</v>
      </c>
      <c r="F41" s="244">
        <v>4544</v>
      </c>
      <c r="G41" s="244">
        <v>4803</v>
      </c>
      <c r="H41" s="244">
        <v>4381</v>
      </c>
      <c r="I41" s="244">
        <v>4462</v>
      </c>
      <c r="J41" s="244">
        <v>4472</v>
      </c>
      <c r="K41" s="244"/>
      <c r="L41" s="244">
        <v>4487</v>
      </c>
    </row>
    <row r="42" spans="2:20">
      <c r="B42" s="247" t="str">
        <f>TEXT(B41, "#0") &amp; ":" &amp; TRIM(D42)</f>
        <v>6:Placing</v>
      </c>
      <c r="C42" s="260"/>
      <c r="D42" s="261" t="s">
        <v>134</v>
      </c>
      <c r="E42" s="245">
        <v>1</v>
      </c>
      <c r="F42" s="245">
        <v>6</v>
      </c>
      <c r="G42" s="245">
        <v>7</v>
      </c>
      <c r="H42" s="245">
        <v>2</v>
      </c>
      <c r="I42" s="245">
        <v>3</v>
      </c>
      <c r="J42" s="245">
        <v>4</v>
      </c>
      <c r="K42" s="245"/>
      <c r="L42" s="245">
        <v>5</v>
      </c>
      <c r="M42" s="250">
        <f t="shared" ref="M42:T42" si="5">VLOOKUP($B42,Working_ResultList,6+(E$7-1)*3,0)</f>
        <v>1</v>
      </c>
      <c r="N42" s="250">
        <f t="shared" si="5"/>
        <v>6</v>
      </c>
      <c r="O42" s="250">
        <f t="shared" si="5"/>
        <v>7</v>
      </c>
      <c r="P42" s="250">
        <f t="shared" si="5"/>
        <v>2</v>
      </c>
      <c r="Q42" s="250">
        <f t="shared" si="5"/>
        <v>3</v>
      </c>
      <c r="R42" s="250">
        <f t="shared" si="5"/>
        <v>4</v>
      </c>
      <c r="S42" s="250">
        <f t="shared" si="5"/>
        <v>8</v>
      </c>
      <c r="T42" s="250">
        <f t="shared" si="5"/>
        <v>5</v>
      </c>
    </row>
    <row r="43" spans="2:20">
      <c r="B43" s="247">
        <f>B41</f>
        <v>6</v>
      </c>
      <c r="C43" s="262" t="str">
        <f>IF(HSL_Format="Majors",IF(HSL_Division=1,VLOOKUP(B43,HMLD1_EventList,3,0),IF(HSL_Division=2,VLOOKUP(B43,HMLD2_EventList,3,0),VLOOKUP(B43,HMLD3_EventList,3,0))),IF(HSL_Division=1,VLOOKUP(B43,NutsD1_EventList,3,0),IF(HSL_Division=2,VLOOKUP(B43,NutsD2_EventList,3,0),VLOOKUP(B43,NutsD3_EventList,3,0)))) &amp; " " &amp; IF(HSL_Format="Majors",IF(HSL_Division=1,VLOOKUP(B43,HMLD1_EventList,2,0),IF(HSL_Division=2,VLOOKUP(B43,HMLD2_EventList,2,0),VLOOKUP(B43,HMLD3_EventList,2,0))),IF(HSL_Division=1,VLOOKUP(B43,NutsD1_EventList,2,0),IF(HSL_Division=2,VLOOKUP(B43,NutsD2_EventList,2,0),VLOOKUP(B43,NutsD3_EventList,2,0))))</f>
        <v>Boys Under 13s</v>
      </c>
      <c r="D43" s="263" t="s">
        <v>110</v>
      </c>
      <c r="E43" s="317" t="str">
        <f>IF(VLOOKUP($B41,Lane1_Swimmers,6,0) = "No", "Check for DQ",IF(IFERROR(SEARCH("Relay",$C44),0) = 0, IF(IFERROR(SEARCH("Squadron",$C44),0) = 0, IF(TRIM(VLOOKUP($B41,Lane1_Swimmers,2,0))="","Not Provided", VLOOKUP($B41,Lane1_Swimmers,2,0)), "Squadron"), IF(VLOOKUP($B41,Lane1_Swimmers,6,0)="No","Check for DQ",IF(VLOOKUP($B41+0.1,Lane1_Swimmers,6,0)="No","Check for DQ",IF(VLOOKUP($B41+0.2,Lane1_Swimmers,6,0)="No","Check for DQ",IF(VLOOKUP($B41+0.3,Lane1_Swimmers,6,0)="No","Check for DQ","Relay Team"))))))</f>
        <v>Nathan Whiting</v>
      </c>
      <c r="F43" s="317" t="str">
        <f>IF(VLOOKUP($B41,Lane2_Swimmers,6,0) = "No", "Check for DQ",IF(IFERROR(SEARCH("Relay",$C44),0) = 0, IF(IFERROR(SEARCH("Squadron",$C44),0) = 0, IF(TRIM(VLOOKUP($B41,Lane2_Swimmers,2,0))="","Not Provided", VLOOKUP($B41,Lane2_Swimmers,2,0)), "Squadron"), IF(VLOOKUP($B41,Lane2_Swimmers,6,0)="No","Check for DQ",IF(VLOOKUP($B41+0.1,Lane2_Swimmers,6,0)="No","Check for DQ",IF(VLOOKUP($B41+0.2,Lane2_Swimmers,6,0)="No","Check for DQ",IF(VLOOKUP($B41+0.3,Lane2_Swimmers,6,0)="No","Check for DQ","Relay Team"))))))</f>
        <v>Hugh Clare</v>
      </c>
      <c r="G43" s="317" t="str">
        <f>IF(VLOOKUP($B41,Lane3_Swimmers,6,0) = "No", "Check for DQ",IF(IFERROR(SEARCH("Relay",$C44),0) = 0, IF(IFERROR(SEARCH("Squadron",$C44),0) = 0, IF(TRIM(VLOOKUP($B41,Lane3_Swimmers,2,0))="","Not Provided", VLOOKUP($B41,Lane3_Swimmers,2,0)), "Squadron"), IF(VLOOKUP($B41,Lane3_Swimmers,6,0)="No","Check for DQ",IF(VLOOKUP($B41+0.1,Lane3_Swimmers,6,0)="No","Check for DQ",IF(VLOOKUP($B41+0.2,Lane3_Swimmers,6,0)="No","Check for DQ",IF(VLOOKUP($B41+0.3,Lane3_Swimmers,6,0)="No","Check for DQ","Relay Team"))))))</f>
        <v>Dylan Morris</v>
      </c>
      <c r="H43" s="317" t="str">
        <f>IF(VLOOKUP($B41,Lane4_Swimmers,6,0) = "No", "Check for DQ",IF(IFERROR(SEARCH("Relay",$C44),0) = 0, IF(IFERROR(SEARCH("Squadron",$C44),0) = 0, IF(TRIM(VLOOKUP($B41,Lane4_Swimmers,2,0))="","Not Provided", VLOOKUP($B41,Lane4_Swimmers,2,0)), "Squadron"), IF(VLOOKUP($B41,Lane4_Swimmers,6,0)="No","Check for DQ",IF(VLOOKUP($B41+0.1,Lane4_Swimmers,6,0)="No","Check for DQ",IF(VLOOKUP($B41+0.2,Lane4_Swimmers,6,0)="No","Check for DQ",IF(VLOOKUP($B41+0.3,Lane4_Swimmers,6,0)="No","Check for DQ","Relay Team"))))))</f>
        <v>Alex Clutton</v>
      </c>
      <c r="I43" s="317" t="str">
        <f>IF(VLOOKUP($B41,Lane5_Swimmers,6,0) = "No", "Check for DQ",IF(IFERROR(SEARCH("Relay",$C44),0) = 0, IF(IFERROR(SEARCH("Squadron",$C44),0) = 0, IF(TRIM(VLOOKUP($B41,Lane5_Swimmers,2,0))="","Not Provided", VLOOKUP($B41,Lane5_Swimmers,2,0)), "Squadron"), IF(VLOOKUP($B41,Lane5_Swimmers,6,0)="No","Check for DQ",IF(VLOOKUP($B41+0.1,Lane5_Swimmers,6,0)="No","Check for DQ",IF(VLOOKUP($B41+0.2,Lane5_Swimmers,6,0)="No","Check for DQ",IF(VLOOKUP($B41+0.3,Lane5_Swimmers,6,0)="No","Check for DQ","Relay Team"))))))</f>
        <v>MaximilianColtman</v>
      </c>
      <c r="J43" s="317" t="str">
        <f>IF(VLOOKUP($B41,Lane6_Swimmers,6,0) = "No", "Check for DQ",IF(IFERROR(SEARCH("Relay",$C44),0) = 0, IF(IFERROR(SEARCH("Squadron",$C44),0) = 0, IF(TRIM(VLOOKUP($B41,Lane6_Swimmers,2,0))="","Not Provided", VLOOKUP($B41,Lane6_Swimmers,2,0)), "Squadron"), IF(VLOOKUP($B41,Lane6_Swimmers,6,0)="No","Check for DQ",IF(VLOOKUP($B41+0.1,Lane6_Swimmers,6,0)="No","Check for DQ",IF(VLOOKUP($B41+0.2,Lane6_Swimmers,6,0)="No","Check for DQ",IF(VLOOKUP($B41+0.3,Lane6_Swimmers,6,0)="No","Check for DQ","Relay Team"))))))</f>
        <v>Oliver Soloman</v>
      </c>
      <c r="K43" s="317" t="str">
        <f>IF(VLOOKUP($B41,Lane7_Swimmers,6,0) = "No", "Check for DQ",IF(IFERROR(SEARCH("Relay",$C44),0) = 0, IF(IFERROR(SEARCH("Squadron",$C44),0) = 0, IF(TRIM(VLOOKUP($B41,Lane7_Swimmers,2,0))="","Not Provided", VLOOKUP($B41,Lane7_Swimmers,2,0)), "Squadron"), IF(VLOOKUP($B41,Lane7_Swimmers,6,0)="No","Check for DQ",IF(VLOOKUP($B41+0.1,Lane7_Swimmers,6,0)="No","Check for DQ",IF(VLOOKUP($B41+0.2,Lane7_Swimmers,6,0)="No","Check for DQ",IF(VLOOKUP($B41+0.3,Lane7_Swimmers,6,0)="No","Check for DQ","Relay Team"))))))</f>
        <v>Edward Ormsby</v>
      </c>
      <c r="L43" s="317" t="str">
        <f>IF(VLOOKUP($B41,Lane8_Swimmers,6,0) = "No", "Check for DQ",IF(IFERROR(SEARCH("Relay",$C44),0) = 0, IF(IFERROR(SEARCH("Squadron",$C44),0) = 0, IF(TRIM(VLOOKUP($B41,Lane8_Swimmers,2,0))="","Not Provided", VLOOKUP($B41,Lane8_Swimmers,2,0)), "Squadron"), IF(VLOOKUP($B41,Lane8_Swimmers,6,0)="No","Check for DQ",IF(VLOOKUP($B41+0.1,Lane8_Swimmers,6,0)="No","Check for DQ",IF(VLOOKUP($B41+0.2,Lane8_Swimmers,6,0)="No","Check for DQ",IF(VLOOKUP($B41+0.3,Lane8_Swimmers,6,0)="No","Check for DQ","Relay Team"))))))</f>
        <v>George Lovelock</v>
      </c>
    </row>
    <row r="44" spans="2:20" ht="16.5" thickBot="1">
      <c r="B44" s="247" t="str">
        <f>TEXT(B41, "#0") &amp; ": " &amp; TRIM(D44)</f>
        <v>6: DQ Reason</v>
      </c>
      <c r="C44" s="264" t="str">
        <f>IF(HSL_Format="Majors",IF(HSL_Division=1,VLOOKUP(B43,HMLD1_EventList,4,0),IF(HSL_Division=2,VLOOKUP(B43,HMLD2_EventList,4,0),VLOOKUP(B43,HMLD3_EventList,4,0))),IF(HSL_Division=1,VLOOKUP(B43,NutsD1_EventList,4,0),IF(HSL_Division=2,VLOOKUP(B43,NutsD2_EventList,4,0),VLOOKUP(B43,NutsD3_EventList,4,0)))) &amp; " " &amp; IF(HSL_Format="Majors",IF(HSL_Division=1,VLOOKUP(B43,HMLD1_EventList,5,0),IF(HSL_Division=2,VLOOKUP(B43,HMLD2_EventList,5,0),VLOOKUP(B43,HMLD3_EventList,5,0))),IF(HSL_Division=1,VLOOKUP(B43,NutsD1_EventList,5,0),IF(HSL_Division=2,VLOOKUP(B43,NutsD2_EventList,5,0),VLOOKUP(B43,NutsD3_EventList,5,0))))</f>
        <v>50m Breaststroke</v>
      </c>
      <c r="D44" s="265" t="s">
        <v>111</v>
      </c>
      <c r="E44" s="246"/>
      <c r="F44" s="246"/>
      <c r="G44" s="246"/>
      <c r="H44" s="246"/>
      <c r="I44" s="246"/>
      <c r="J44" s="246"/>
      <c r="K44" s="246">
        <v>4.4000000000000004</v>
      </c>
      <c r="L44" s="246"/>
    </row>
    <row r="45" spans="2:20">
      <c r="B45" s="247">
        <f>B41+1</f>
        <v>7</v>
      </c>
      <c r="C45" s="258" t="str">
        <f>"Event " &amp; TEXT(B45, "#0")</f>
        <v>Event 7</v>
      </c>
      <c r="D45" s="259" t="s">
        <v>109</v>
      </c>
      <c r="E45" s="244">
        <v>2616</v>
      </c>
      <c r="F45" s="244">
        <v>1784</v>
      </c>
      <c r="G45" s="244">
        <v>2188</v>
      </c>
      <c r="H45" s="244">
        <v>1994</v>
      </c>
      <c r="I45" s="244">
        <v>1816</v>
      </c>
      <c r="J45" s="244">
        <v>2137</v>
      </c>
      <c r="K45" s="244">
        <v>1944</v>
      </c>
      <c r="L45" s="244">
        <v>2046</v>
      </c>
    </row>
    <row r="46" spans="2:20">
      <c r="B46" s="247" t="str">
        <f>TEXT(B45, "#0") &amp; ":" &amp; TRIM(D46)</f>
        <v>7:Placing</v>
      </c>
      <c r="C46" s="260"/>
      <c r="D46" s="261" t="s">
        <v>134</v>
      </c>
      <c r="E46" s="245">
        <v>8</v>
      </c>
      <c r="F46" s="245">
        <v>1</v>
      </c>
      <c r="G46" s="245">
        <v>7</v>
      </c>
      <c r="H46" s="245">
        <v>4</v>
      </c>
      <c r="I46" s="245">
        <v>2</v>
      </c>
      <c r="J46" s="245">
        <v>6</v>
      </c>
      <c r="K46" s="245">
        <v>3</v>
      </c>
      <c r="L46" s="245">
        <v>5</v>
      </c>
      <c r="M46" s="250">
        <f t="shared" ref="M46:T46" si="6">VLOOKUP($B46,Working_ResultList,6+(E$7-1)*3,0)</f>
        <v>8</v>
      </c>
      <c r="N46" s="250">
        <f t="shared" si="6"/>
        <v>1</v>
      </c>
      <c r="O46" s="250">
        <f t="shared" si="6"/>
        <v>7</v>
      </c>
      <c r="P46" s="250">
        <f t="shared" si="6"/>
        <v>4</v>
      </c>
      <c r="Q46" s="250">
        <f t="shared" si="6"/>
        <v>2</v>
      </c>
      <c r="R46" s="250">
        <f t="shared" si="6"/>
        <v>6</v>
      </c>
      <c r="S46" s="250">
        <f t="shared" si="6"/>
        <v>3</v>
      </c>
      <c r="T46" s="250">
        <f t="shared" si="6"/>
        <v>5</v>
      </c>
    </row>
    <row r="47" spans="2:20">
      <c r="B47" s="247">
        <f>B45</f>
        <v>7</v>
      </c>
      <c r="C47" s="262" t="str">
        <f>IF(HSL_Format="Majors",IF(HSL_Division=1,VLOOKUP(B47,HMLD1_EventList,3,0),IF(HSL_Division=2,VLOOKUP(B47,HMLD2_EventList,3,0),VLOOKUP(B47,HMLD3_EventList,3,0))),IF(HSL_Division=1,VLOOKUP(B47,NutsD1_EventList,3,0),IF(HSL_Division=2,VLOOKUP(B47,NutsD2_EventList,3,0),VLOOKUP(B47,NutsD3_EventList,3,0)))) &amp; " " &amp; IF(HSL_Format="Majors",IF(HSL_Division=1,VLOOKUP(B47,HMLD1_EventList,2,0),IF(HSL_Division=2,VLOOKUP(B47,HMLD2_EventList,2,0),VLOOKUP(B47,HMLD3_EventList,2,0))),IF(HSL_Division=1,VLOOKUP(B47,NutsD1_EventList,2,0),IF(HSL_Division=2,VLOOKUP(B47,NutsD2_EventList,2,0),VLOOKUP(B47,NutsD3_EventList,2,0))))</f>
        <v>Girls 9 Years</v>
      </c>
      <c r="D47" s="263" t="s">
        <v>110</v>
      </c>
      <c r="E47" s="317" t="str">
        <f>IF(VLOOKUP($B45,Lane1_Swimmers,6,0) = "No", "Check for DQ",IF(IFERROR(SEARCH("Relay",$C48),0) = 0, IF(IFERROR(SEARCH("Squadron",$C48),0) = 0, IF(TRIM(VLOOKUP($B45,Lane1_Swimmers,2,0))="","Not Provided", VLOOKUP($B45,Lane1_Swimmers,2,0)), "Squadron"), IF(VLOOKUP($B45,Lane1_Swimmers,6,0)="No","Check for DQ",IF(VLOOKUP($B45+0.1,Lane1_Swimmers,6,0)="No","Check for DQ",IF(VLOOKUP($B45+0.2,Lane1_Swimmers,6,0)="No","Check for DQ",IF(VLOOKUP($B45+0.3,Lane1_Swimmers,6,0)="No","Check for DQ","Relay Team"))))))</f>
        <v>Emily Rodger</v>
      </c>
      <c r="F47" s="317" t="str">
        <f>IF(VLOOKUP($B45,Lane2_Swimmers,6,0) = "No", "Check for DQ",IF(IFERROR(SEARCH("Relay",$C48),0) = 0, IF(IFERROR(SEARCH("Squadron",$C48),0) = 0, IF(TRIM(VLOOKUP($B45,Lane2_Swimmers,2,0))="","Not Provided", VLOOKUP($B45,Lane2_Swimmers,2,0)), "Squadron"), IF(VLOOKUP($B45,Lane2_Swimmers,6,0)="No","Check for DQ",IF(VLOOKUP($B45+0.1,Lane2_Swimmers,6,0)="No","Check for DQ",IF(VLOOKUP($B45+0.2,Lane2_Swimmers,6,0)="No","Check for DQ",IF(VLOOKUP($B45+0.3,Lane2_Swimmers,6,0)="No","Check for DQ","Relay Team"))))))</f>
        <v>Nell Coster</v>
      </c>
      <c r="G47" s="317" t="str">
        <f>IF(VLOOKUP($B45,Lane3_Swimmers,6,0) = "No", "Check for DQ",IF(IFERROR(SEARCH("Relay",$C48),0) = 0, IF(IFERROR(SEARCH("Squadron",$C48),0) = 0, IF(TRIM(VLOOKUP($B45,Lane3_Swimmers,2,0))="","Not Provided", VLOOKUP($B45,Lane3_Swimmers,2,0)), "Squadron"), IF(VLOOKUP($B45,Lane3_Swimmers,6,0)="No","Check for DQ",IF(VLOOKUP($B45+0.1,Lane3_Swimmers,6,0)="No","Check for DQ",IF(VLOOKUP($B45+0.2,Lane3_Swimmers,6,0)="No","Check for DQ",IF(VLOOKUP($B45+0.3,Lane3_Swimmers,6,0)="No","Check for DQ","Relay Team"))))))</f>
        <v>Eva Bateman</v>
      </c>
      <c r="H47" s="317" t="str">
        <f>IF(VLOOKUP($B45,Lane4_Swimmers,6,0) = "No", "Check for DQ",IF(IFERROR(SEARCH("Relay",$C48),0) = 0, IF(IFERROR(SEARCH("Squadron",$C48),0) = 0, IF(TRIM(VLOOKUP($B45,Lane4_Swimmers,2,0))="","Not Provided", VLOOKUP($B45,Lane4_Swimmers,2,0)), "Squadron"), IF(VLOOKUP($B45,Lane4_Swimmers,6,0)="No","Check for DQ",IF(VLOOKUP($B45+0.1,Lane4_Swimmers,6,0)="No","Check for DQ",IF(VLOOKUP($B45+0.2,Lane4_Swimmers,6,0)="No","Check for DQ",IF(VLOOKUP($B45+0.3,Lane4_Swimmers,6,0)="No","Check for DQ","Relay Team"))))))</f>
        <v>Rebecca Lord</v>
      </c>
      <c r="I47" s="317" t="str">
        <f>IF(VLOOKUP($B45,Lane5_Swimmers,6,0) = "No", "Check for DQ",IF(IFERROR(SEARCH("Relay",$C48),0) = 0, IF(IFERROR(SEARCH("Squadron",$C48),0) = 0, IF(TRIM(VLOOKUP($B45,Lane5_Swimmers,2,0))="","Not Provided", VLOOKUP($B45,Lane5_Swimmers,2,0)), "Squadron"), IF(VLOOKUP($B45,Lane5_Swimmers,6,0)="No","Check for DQ",IF(VLOOKUP($B45+0.1,Lane5_Swimmers,6,0)="No","Check for DQ",IF(VLOOKUP($B45+0.2,Lane5_Swimmers,6,0)="No","Check for DQ",IF(VLOOKUP($B45+0.3,Lane5_Swimmers,6,0)="No","Check for DQ","Relay Team"))))))</f>
        <v>Isabel Mullings</v>
      </c>
      <c r="J47" s="317" t="str">
        <f>IF(VLOOKUP($B45,Lane6_Swimmers,6,0) = "No", "Check for DQ",IF(IFERROR(SEARCH("Relay",$C48),0) = 0, IF(IFERROR(SEARCH("Squadron",$C48),0) = 0, IF(TRIM(VLOOKUP($B45,Lane6_Swimmers,2,0))="","Not Provided", VLOOKUP($B45,Lane6_Swimmers,2,0)), "Squadron"), IF(VLOOKUP($B45,Lane6_Swimmers,6,0)="No","Check for DQ",IF(VLOOKUP($B45+0.1,Lane6_Swimmers,6,0)="No","Check for DQ",IF(VLOOKUP($B45+0.2,Lane6_Swimmers,6,0)="No","Check for DQ",IF(VLOOKUP($B45+0.3,Lane6_Swimmers,6,0)="No","Check for DQ","Relay Team"))))))</f>
        <v>Lottie Soffe</v>
      </c>
      <c r="K47" s="317" t="str">
        <f>IF(VLOOKUP($B45,Lane7_Swimmers,6,0) = "No", "Check for DQ",IF(IFERROR(SEARCH("Relay",$C48),0) = 0, IF(IFERROR(SEARCH("Squadron",$C48),0) = 0, IF(TRIM(VLOOKUP($B45,Lane7_Swimmers,2,0))="","Not Provided", VLOOKUP($B45,Lane7_Swimmers,2,0)), "Squadron"), IF(VLOOKUP($B45,Lane7_Swimmers,6,0)="No","Check for DQ",IF(VLOOKUP($B45+0.1,Lane7_Swimmers,6,0)="No","Check for DQ",IF(VLOOKUP($B45+0.2,Lane7_Swimmers,6,0)="No","Check for DQ",IF(VLOOKUP($B45+0.3,Lane7_Swimmers,6,0)="No","Check for DQ","Relay Team"))))))</f>
        <v>Lauren King</v>
      </c>
      <c r="L47" s="317" t="str">
        <f>IF(VLOOKUP($B45,Lane8_Swimmers,6,0) = "No", "Check for DQ",IF(IFERROR(SEARCH("Relay",$C48),0) = 0, IF(IFERROR(SEARCH("Squadron",$C48),0) = 0, IF(TRIM(VLOOKUP($B45,Lane8_Swimmers,2,0))="","Not Provided", VLOOKUP($B45,Lane8_Swimmers,2,0)), "Squadron"), IF(VLOOKUP($B45,Lane8_Swimmers,6,0)="No","Check for DQ",IF(VLOOKUP($B45+0.1,Lane8_Swimmers,6,0)="No","Check for DQ",IF(VLOOKUP($B45+0.2,Lane8_Swimmers,6,0)="No","Check for DQ",IF(VLOOKUP($B45+0.3,Lane8_Swimmers,6,0)="No","Check for DQ","Relay Team"))))))</f>
        <v>Chloe Eva</v>
      </c>
    </row>
    <row r="48" spans="2:20" ht="16.5" thickBot="1">
      <c r="B48" s="247" t="str">
        <f>TEXT(B45, "#0") &amp; ": " &amp; TRIM(D48)</f>
        <v>7: DQ Reason</v>
      </c>
      <c r="C48" s="264" t="str">
        <f>IF(HSL_Format="Majors",IF(HSL_Division=1,VLOOKUP(B47,HMLD1_EventList,4,0),IF(HSL_Division=2,VLOOKUP(B47,HMLD2_EventList,4,0),VLOOKUP(B47,HMLD3_EventList,4,0))),IF(HSL_Division=1,VLOOKUP(B47,NutsD1_EventList,4,0),IF(HSL_Division=2,VLOOKUP(B47,NutsD2_EventList,4,0),VLOOKUP(B47,NutsD3_EventList,4,0)))) &amp; " " &amp; IF(HSL_Format="Majors",IF(HSL_Division=1,VLOOKUP(B47,HMLD1_EventList,5,0),IF(HSL_Division=2,VLOOKUP(B47,HMLD2_EventList,5,0),VLOOKUP(B47,HMLD3_EventList,5,0))),IF(HSL_Division=1,VLOOKUP(B47,NutsD1_EventList,5,0),IF(HSL_Division=2,VLOOKUP(B47,NutsD2_EventList,5,0),VLOOKUP(B47,NutsD3_EventList,5,0))))</f>
        <v>25m Freestyle</v>
      </c>
      <c r="D48" s="265" t="s">
        <v>111</v>
      </c>
      <c r="E48" s="246"/>
      <c r="F48" s="246"/>
      <c r="G48" s="246"/>
      <c r="H48" s="246"/>
      <c r="I48" s="246"/>
      <c r="J48" s="246"/>
      <c r="K48" s="246"/>
      <c r="L48" s="246"/>
    </row>
    <row r="49" spans="2:20">
      <c r="B49" s="247">
        <f>B45+1</f>
        <v>8</v>
      </c>
      <c r="C49" s="258" t="str">
        <f>"Event " &amp; TEXT(B49, "#0")</f>
        <v>Event 8</v>
      </c>
      <c r="D49" s="259" t="s">
        <v>109</v>
      </c>
      <c r="E49" s="244">
        <v>1954</v>
      </c>
      <c r="F49" s="244">
        <v>2000</v>
      </c>
      <c r="G49" s="244">
        <v>2441</v>
      </c>
      <c r="H49" s="244">
        <v>2179</v>
      </c>
      <c r="I49" s="244">
        <v>2080</v>
      </c>
      <c r="J49" s="244">
        <v>2300</v>
      </c>
      <c r="K49" s="244">
        <v>2159</v>
      </c>
      <c r="L49" s="244">
        <v>1885</v>
      </c>
    </row>
    <row r="50" spans="2:20">
      <c r="B50" s="247" t="str">
        <f>TEXT(B49, "#0") &amp; ":" &amp; TRIM(D50)</f>
        <v>8:Placing</v>
      </c>
      <c r="C50" s="260"/>
      <c r="D50" s="261" t="s">
        <v>134</v>
      </c>
      <c r="E50" s="245">
        <v>2</v>
      </c>
      <c r="F50" s="245">
        <v>3</v>
      </c>
      <c r="G50" s="245">
        <v>8</v>
      </c>
      <c r="H50" s="245">
        <v>6</v>
      </c>
      <c r="I50" s="245">
        <v>4</v>
      </c>
      <c r="J50" s="245">
        <v>7</v>
      </c>
      <c r="K50" s="245">
        <v>5</v>
      </c>
      <c r="L50" s="245">
        <v>1</v>
      </c>
      <c r="M50" s="250">
        <f t="shared" ref="M50:T50" si="7">VLOOKUP($B50,Working_ResultList,6+(E$7-1)*3,0)</f>
        <v>2</v>
      </c>
      <c r="N50" s="250">
        <f t="shared" si="7"/>
        <v>3</v>
      </c>
      <c r="O50" s="250">
        <f t="shared" si="7"/>
        <v>8</v>
      </c>
      <c r="P50" s="250">
        <f t="shared" si="7"/>
        <v>6</v>
      </c>
      <c r="Q50" s="250">
        <f t="shared" si="7"/>
        <v>4</v>
      </c>
      <c r="R50" s="250">
        <f t="shared" si="7"/>
        <v>7</v>
      </c>
      <c r="S50" s="250">
        <f t="shared" si="7"/>
        <v>5</v>
      </c>
      <c r="T50" s="250">
        <f t="shared" si="7"/>
        <v>1</v>
      </c>
    </row>
    <row r="51" spans="2:20">
      <c r="B51" s="247">
        <f>B49</f>
        <v>8</v>
      </c>
      <c r="C51" s="262" t="str">
        <f>IF(HSL_Format="Majors",IF(HSL_Division=1,VLOOKUP(B51,HMLD1_EventList,3,0),IF(HSL_Division=2,VLOOKUP(B51,HMLD2_EventList,3,0),VLOOKUP(B51,HMLD3_EventList,3,0))),IF(HSL_Division=1,VLOOKUP(B51,NutsD1_EventList,3,0),IF(HSL_Division=2,VLOOKUP(B51,NutsD2_EventList,3,0),VLOOKUP(B51,NutsD3_EventList,3,0)))) &amp; " " &amp; IF(HSL_Format="Majors",IF(HSL_Division=1,VLOOKUP(B51,HMLD1_EventList,2,0),IF(HSL_Division=2,VLOOKUP(B51,HMLD2_EventList,2,0),VLOOKUP(B51,HMLD3_EventList,2,0))),IF(HSL_Division=1,VLOOKUP(B51,NutsD1_EventList,2,0),IF(HSL_Division=2,VLOOKUP(B51,NutsD2_EventList,2,0),VLOOKUP(B51,NutsD3_EventList,2,0))))</f>
        <v>Boys 9 Years</v>
      </c>
      <c r="D51" s="263" t="s">
        <v>110</v>
      </c>
      <c r="E51" s="317" t="str">
        <f>IF(VLOOKUP($B49,Lane1_Swimmers,6,0) = "No", "Check for DQ",IF(IFERROR(SEARCH("Relay",$C52),0) = 0, IF(IFERROR(SEARCH("Squadron",$C52),0) = 0, IF(TRIM(VLOOKUP($B49,Lane1_Swimmers,2,0))="","Not Provided", VLOOKUP($B49,Lane1_Swimmers,2,0)), "Squadron"), IF(VLOOKUP($B49,Lane1_Swimmers,6,0)="No","Check for DQ",IF(VLOOKUP($B49+0.1,Lane1_Swimmers,6,0)="No","Check for DQ",IF(VLOOKUP($B49+0.2,Lane1_Swimmers,6,0)="No","Check for DQ",IF(VLOOKUP($B49+0.3,Lane1_Swimmers,6,0)="No","Check for DQ","Relay Team"))))))</f>
        <v>Max Warren</v>
      </c>
      <c r="F51" s="317" t="str">
        <f>IF(VLOOKUP($B49,Lane2_Swimmers,6,0) = "No", "Check for DQ",IF(IFERROR(SEARCH("Relay",$C52),0) = 0, IF(IFERROR(SEARCH("Squadron",$C52),0) = 0, IF(TRIM(VLOOKUP($B49,Lane2_Swimmers,2,0))="","Not Provided", VLOOKUP($B49,Lane2_Swimmers,2,0)), "Squadron"), IF(VLOOKUP($B49,Lane2_Swimmers,6,0)="No","Check for DQ",IF(VLOOKUP($B49+0.1,Lane2_Swimmers,6,0)="No","Check for DQ",IF(VLOOKUP($B49+0.2,Lane2_Swimmers,6,0)="No","Check for DQ",IF(VLOOKUP($B49+0.3,Lane2_Swimmers,6,0)="No","Check for DQ","Relay Team"))))))</f>
        <v>Matthew Ginn</v>
      </c>
      <c r="G51" s="317" t="str">
        <f>IF(VLOOKUP($B49,Lane3_Swimmers,6,0) = "No", "Check for DQ",IF(IFERROR(SEARCH("Relay",$C52),0) = 0, IF(IFERROR(SEARCH("Squadron",$C52),0) = 0, IF(TRIM(VLOOKUP($B49,Lane3_Swimmers,2,0))="","Not Provided", VLOOKUP($B49,Lane3_Swimmers,2,0)), "Squadron"), IF(VLOOKUP($B49,Lane3_Swimmers,6,0)="No","Check for DQ",IF(VLOOKUP($B49+0.1,Lane3_Swimmers,6,0)="No","Check for DQ",IF(VLOOKUP($B49+0.2,Lane3_Swimmers,6,0)="No","Check for DQ",IF(VLOOKUP($B49+0.3,Lane3_Swimmers,6,0)="No","Check for DQ","Relay Team"))))))</f>
        <v>William Bruce</v>
      </c>
      <c r="H51" s="317" t="str">
        <f>IF(VLOOKUP($B49,Lane4_Swimmers,6,0) = "No", "Check for DQ",IF(IFERROR(SEARCH("Relay",$C52),0) = 0, IF(IFERROR(SEARCH("Squadron",$C52),0) = 0, IF(TRIM(VLOOKUP($B49,Lane4_Swimmers,2,0))="","Not Provided", VLOOKUP($B49,Lane4_Swimmers,2,0)), "Squadron"), IF(VLOOKUP($B49,Lane4_Swimmers,6,0)="No","Check for DQ",IF(VLOOKUP($B49+0.1,Lane4_Swimmers,6,0)="No","Check for DQ",IF(VLOOKUP($B49+0.2,Lane4_Swimmers,6,0)="No","Check for DQ",IF(VLOOKUP($B49+0.3,Lane4_Swimmers,6,0)="No","Check for DQ","Relay Team"))))))</f>
        <v>Jamie Dench</v>
      </c>
      <c r="I51" s="317" t="str">
        <f>IF(VLOOKUP($B49,Lane5_Swimmers,6,0) = "No", "Check for DQ",IF(IFERROR(SEARCH("Relay",$C52),0) = 0, IF(IFERROR(SEARCH("Squadron",$C52),0) = 0, IF(TRIM(VLOOKUP($B49,Lane5_Swimmers,2,0))="","Not Provided", VLOOKUP($B49,Lane5_Swimmers,2,0)), "Squadron"), IF(VLOOKUP($B49,Lane5_Swimmers,6,0)="No","Check for DQ",IF(VLOOKUP($B49+0.1,Lane5_Swimmers,6,0)="No","Check for DQ",IF(VLOOKUP($B49+0.2,Lane5_Swimmers,6,0)="No","Check for DQ",IF(VLOOKUP($B49+0.3,Lane5_Swimmers,6,0)="No","Check for DQ","Relay Team"))))))</f>
        <v>Oliver Thompson</v>
      </c>
      <c r="J51" s="317" t="str">
        <f>IF(VLOOKUP($B49,Lane6_Swimmers,6,0) = "No", "Check for DQ",IF(IFERROR(SEARCH("Relay",$C52),0) = 0, IF(IFERROR(SEARCH("Squadron",$C52),0) = 0, IF(TRIM(VLOOKUP($B49,Lane6_Swimmers,2,0))="","Not Provided", VLOOKUP($B49,Lane6_Swimmers,2,0)), "Squadron"), IF(VLOOKUP($B49,Lane6_Swimmers,6,0)="No","Check for DQ",IF(VLOOKUP($B49+0.1,Lane6_Swimmers,6,0)="No","Check for DQ",IF(VLOOKUP($B49+0.2,Lane6_Swimmers,6,0)="No","Check for DQ",IF(VLOOKUP($B49+0.3,Lane6_Swimmers,6,0)="No","Check for DQ","Relay Team"))))))</f>
        <v>Joshua Tylack</v>
      </c>
      <c r="K51" s="317" t="str">
        <f>IF(VLOOKUP($B49,Lane7_Swimmers,6,0) = "No", "Check for DQ",IF(IFERROR(SEARCH("Relay",$C52),0) = 0, IF(IFERROR(SEARCH("Squadron",$C52),0) = 0, IF(TRIM(VLOOKUP($B49,Lane7_Swimmers,2,0))="","Not Provided", VLOOKUP($B49,Lane7_Swimmers,2,0)), "Squadron"), IF(VLOOKUP($B49,Lane7_Swimmers,6,0)="No","Check for DQ",IF(VLOOKUP($B49+0.1,Lane7_Swimmers,6,0)="No","Check for DQ",IF(VLOOKUP($B49+0.2,Lane7_Swimmers,6,0)="No","Check for DQ",IF(VLOOKUP($B49+0.3,Lane7_Swimmers,6,0)="No","Check for DQ","Relay Team"))))))</f>
        <v>Samuel Artingstall</v>
      </c>
      <c r="L51" s="317" t="str">
        <f>IF(VLOOKUP($B49,Lane8_Swimmers,6,0) = "No", "Check for DQ",IF(IFERROR(SEARCH("Relay",$C52),0) = 0, IF(IFERROR(SEARCH("Squadron",$C52),0) = 0, IF(TRIM(VLOOKUP($B49,Lane8_Swimmers,2,0))="","Not Provided", VLOOKUP($B49,Lane8_Swimmers,2,0)), "Squadron"), IF(VLOOKUP($B49,Lane8_Swimmers,6,0)="No","Check for DQ",IF(VLOOKUP($B49+0.1,Lane8_Swimmers,6,0)="No","Check for DQ",IF(VLOOKUP($B49+0.2,Lane8_Swimmers,6,0)="No","Check for DQ",IF(VLOOKUP($B49+0.3,Lane8_Swimmers,6,0)="No","Check for DQ","Relay Team"))))))</f>
        <v>Finley Miller</v>
      </c>
    </row>
    <row r="52" spans="2:20" ht="16.5" thickBot="1">
      <c r="B52" s="247" t="str">
        <f>TEXT(B49, "#0") &amp; ": " &amp; TRIM(D52)</f>
        <v>8: DQ Reason</v>
      </c>
      <c r="C52" s="264" t="str">
        <f>IF(HSL_Format="Majors",IF(HSL_Division=1,VLOOKUP(B51,HMLD1_EventList,4,0),IF(HSL_Division=2,VLOOKUP(B51,HMLD2_EventList,4,0),VLOOKUP(B51,HMLD3_EventList,4,0))),IF(HSL_Division=1,VLOOKUP(B51,NutsD1_EventList,4,0),IF(HSL_Division=2,VLOOKUP(B51,NutsD2_EventList,4,0),VLOOKUP(B51,NutsD3_EventList,4,0)))) &amp; " " &amp; IF(HSL_Format="Majors",IF(HSL_Division=1,VLOOKUP(B51,HMLD1_EventList,5,0),IF(HSL_Division=2,VLOOKUP(B51,HMLD2_EventList,5,0),VLOOKUP(B51,HMLD3_EventList,5,0))),IF(HSL_Division=1,VLOOKUP(B51,NutsD1_EventList,5,0),IF(HSL_Division=2,VLOOKUP(B51,NutsD2_EventList,5,0),VLOOKUP(B51,NutsD3_EventList,5,0))))</f>
        <v>25m Freestyle</v>
      </c>
      <c r="D52" s="265" t="s">
        <v>111</v>
      </c>
      <c r="E52" s="246"/>
      <c r="F52" s="246"/>
      <c r="G52" s="246"/>
      <c r="H52" s="246"/>
      <c r="I52" s="246"/>
      <c r="J52" s="246"/>
      <c r="K52" s="246"/>
      <c r="L52" s="246"/>
    </row>
    <row r="53" spans="2:20">
      <c r="B53" s="247">
        <f>B49+1</f>
        <v>9</v>
      </c>
      <c r="C53" s="258" t="str">
        <f>"Event " &amp; TEXT(B53, "#0")</f>
        <v>Event 9</v>
      </c>
      <c r="D53" s="259" t="s">
        <v>109</v>
      </c>
      <c r="E53" s="244">
        <v>2376</v>
      </c>
      <c r="F53" s="244">
        <v>1878</v>
      </c>
      <c r="G53" s="244">
        <v>2016</v>
      </c>
      <c r="H53" s="244">
        <v>1717</v>
      </c>
      <c r="I53" s="244">
        <v>1806</v>
      </c>
      <c r="J53" s="244">
        <v>2015</v>
      </c>
      <c r="K53" s="244">
        <v>2222</v>
      </c>
      <c r="L53" s="244">
        <v>2017</v>
      </c>
    </row>
    <row r="54" spans="2:20">
      <c r="B54" s="247" t="str">
        <f>TEXT(B53, "#0") &amp; ":" &amp; TRIM(D54)</f>
        <v>9:Placing</v>
      </c>
      <c r="C54" s="260"/>
      <c r="D54" s="261" t="s">
        <v>134</v>
      </c>
      <c r="E54" s="245">
        <v>8</v>
      </c>
      <c r="F54" s="245">
        <v>3</v>
      </c>
      <c r="G54" s="245">
        <v>5</v>
      </c>
      <c r="H54" s="245">
        <v>1</v>
      </c>
      <c r="I54" s="245">
        <v>2</v>
      </c>
      <c r="J54" s="245">
        <v>4</v>
      </c>
      <c r="K54" s="245">
        <v>7</v>
      </c>
      <c r="L54" s="245">
        <v>6</v>
      </c>
      <c r="M54" s="250">
        <f t="shared" ref="M54:T54" si="8">VLOOKUP($B54,Working_ResultList,6+(E$7-1)*3,0)</f>
        <v>8</v>
      </c>
      <c r="N54" s="250">
        <f t="shared" si="8"/>
        <v>3</v>
      </c>
      <c r="O54" s="250">
        <f t="shared" si="8"/>
        <v>5</v>
      </c>
      <c r="P54" s="250">
        <f t="shared" si="8"/>
        <v>1</v>
      </c>
      <c r="Q54" s="250">
        <f t="shared" si="8"/>
        <v>2</v>
      </c>
      <c r="R54" s="250">
        <f t="shared" si="8"/>
        <v>4</v>
      </c>
      <c r="S54" s="250">
        <f t="shared" si="8"/>
        <v>7</v>
      </c>
      <c r="T54" s="250">
        <f t="shared" si="8"/>
        <v>6</v>
      </c>
    </row>
    <row r="55" spans="2:20">
      <c r="B55" s="247">
        <f>B53</f>
        <v>9</v>
      </c>
      <c r="C55" s="262" t="str">
        <f>IF(HSL_Format="Majors",IF(HSL_Division=1,VLOOKUP(B55,HMLD1_EventList,3,0),IF(HSL_Division=2,VLOOKUP(B55,HMLD2_EventList,3,0),VLOOKUP(B55,HMLD3_EventList,3,0))),IF(HSL_Division=1,VLOOKUP(B55,NutsD1_EventList,3,0),IF(HSL_Division=2,VLOOKUP(B55,NutsD2_EventList,3,0),VLOOKUP(B55,NutsD3_EventList,3,0)))) &amp; " " &amp; IF(HSL_Format="Majors",IF(HSL_Division=1,VLOOKUP(B55,HMLD1_EventList,2,0),IF(HSL_Division=2,VLOOKUP(B55,HMLD2_EventList,2,0),VLOOKUP(B55,HMLD3_EventList,2,0))),IF(HSL_Division=1,VLOOKUP(B55,NutsD1_EventList,2,0),IF(HSL_Division=2,VLOOKUP(B55,NutsD2_EventList,2,0),VLOOKUP(B55,NutsD3_EventList,2,0))))</f>
        <v>Girls Under 11s</v>
      </c>
      <c r="D55" s="263" t="s">
        <v>110</v>
      </c>
      <c r="E55" s="317" t="str">
        <f>IF(VLOOKUP($B53,Lane1_Swimmers,6,0) = "No", "Check for DQ",IF(IFERROR(SEARCH("Relay",$C56),0) = 0, IF(IFERROR(SEARCH("Squadron",$C56),0) = 0, IF(TRIM(VLOOKUP($B53,Lane1_Swimmers,2,0))="","Not Provided", VLOOKUP($B53,Lane1_Swimmers,2,0)), "Squadron"), IF(VLOOKUP($B53,Lane1_Swimmers,6,0)="No","Check for DQ",IF(VLOOKUP($B53+0.1,Lane1_Swimmers,6,0)="No","Check for DQ",IF(VLOOKUP($B53+0.2,Lane1_Swimmers,6,0)="No","Check for DQ",IF(VLOOKUP($B53+0.3,Lane1_Swimmers,6,0)="No","Check for DQ","Relay Team"))))))</f>
        <v>Heidi Croucher</v>
      </c>
      <c r="F55" s="317" t="str">
        <f>IF(VLOOKUP($B53,Lane2_Swimmers,6,0) = "No", "Check for DQ",IF(IFERROR(SEARCH("Relay",$C56),0) = 0, IF(IFERROR(SEARCH("Squadron",$C56),0) = 0, IF(TRIM(VLOOKUP($B53,Lane2_Swimmers,2,0))="","Not Provided", VLOOKUP($B53,Lane2_Swimmers,2,0)), "Squadron"), IF(VLOOKUP($B53,Lane2_Swimmers,6,0)="No","Check for DQ",IF(VLOOKUP($B53+0.1,Lane2_Swimmers,6,0)="No","Check for DQ",IF(VLOOKUP($B53+0.2,Lane2_Swimmers,6,0)="No","Check for DQ",IF(VLOOKUP($B53+0.3,Lane2_Swimmers,6,0)="No","Check for DQ","Relay Team"))))))</f>
        <v>Issy Whitaker</v>
      </c>
      <c r="G55" s="317" t="str">
        <f>IF(VLOOKUP($B53,Lane3_Swimmers,6,0) = "No", "Check for DQ",IF(IFERROR(SEARCH("Relay",$C56),0) = 0, IF(IFERROR(SEARCH("Squadron",$C56),0) = 0, IF(TRIM(VLOOKUP($B53,Lane3_Swimmers,2,0))="","Not Provided", VLOOKUP($B53,Lane3_Swimmers,2,0)), "Squadron"), IF(VLOOKUP($B53,Lane3_Swimmers,6,0)="No","Check for DQ",IF(VLOOKUP($B53+0.1,Lane3_Swimmers,6,0)="No","Check for DQ",IF(VLOOKUP($B53+0.2,Lane3_Swimmers,6,0)="No","Check for DQ",IF(VLOOKUP($B53+0.3,Lane3_Swimmers,6,0)="No","Check for DQ","Relay Team"))))))</f>
        <v>Amelie Bateman</v>
      </c>
      <c r="H55" s="317" t="str">
        <f>IF(VLOOKUP($B53,Lane4_Swimmers,6,0) = "No", "Check for DQ",IF(IFERROR(SEARCH("Relay",$C56),0) = 0, IF(IFERROR(SEARCH("Squadron",$C56),0) = 0, IF(TRIM(VLOOKUP($B53,Lane4_Swimmers,2,0))="","Not Provided", VLOOKUP($B53,Lane4_Swimmers,2,0)), "Squadron"), IF(VLOOKUP($B53,Lane4_Swimmers,6,0)="No","Check for DQ",IF(VLOOKUP($B53+0.1,Lane4_Swimmers,6,0)="No","Check for DQ",IF(VLOOKUP($B53+0.2,Lane4_Swimmers,6,0)="No","Check for DQ",IF(VLOOKUP($B53+0.3,Lane4_Swimmers,6,0)="No","Check for DQ","Relay Team"))))))</f>
        <v>Ava Black</v>
      </c>
      <c r="I55" s="317" t="str">
        <f>IF(VLOOKUP($B53,Lane5_Swimmers,6,0) = "No", "Check for DQ",IF(IFERROR(SEARCH("Relay",$C56),0) = 0, IF(IFERROR(SEARCH("Squadron",$C56),0) = 0, IF(TRIM(VLOOKUP($B53,Lane5_Swimmers,2,0))="","Not Provided", VLOOKUP($B53,Lane5_Swimmers,2,0)), "Squadron"), IF(VLOOKUP($B53,Lane5_Swimmers,6,0)="No","Check for DQ",IF(VLOOKUP($B53+0.1,Lane5_Swimmers,6,0)="No","Check for DQ",IF(VLOOKUP($B53+0.2,Lane5_Swimmers,6,0)="No","Check for DQ",IF(VLOOKUP($B53+0.3,Lane5_Swimmers,6,0)="No","Check for DQ","Relay Team"))))))</f>
        <v>Sasha Coltman</v>
      </c>
      <c r="J55" s="317" t="str">
        <f>IF(VLOOKUP($B53,Lane6_Swimmers,6,0) = "No", "Check for DQ",IF(IFERROR(SEARCH("Relay",$C56),0) = 0, IF(IFERROR(SEARCH("Squadron",$C56),0) = 0, IF(TRIM(VLOOKUP($B53,Lane6_Swimmers,2,0))="","Not Provided", VLOOKUP($B53,Lane6_Swimmers,2,0)), "Squadron"), IF(VLOOKUP($B53,Lane6_Swimmers,6,0)="No","Check for DQ",IF(VLOOKUP($B53+0.1,Lane6_Swimmers,6,0)="No","Check for DQ",IF(VLOOKUP($B53+0.2,Lane6_Swimmers,6,0)="No","Check for DQ",IF(VLOOKUP($B53+0.3,Lane6_Swimmers,6,0)="No","Check for DQ","Relay Team"))))))</f>
        <v>Verity Billingham</v>
      </c>
      <c r="K55" s="317" t="str">
        <f>IF(VLOOKUP($B53,Lane7_Swimmers,6,0) = "No", "Check for DQ",IF(IFERROR(SEARCH("Relay",$C56),0) = 0, IF(IFERROR(SEARCH("Squadron",$C56),0) = 0, IF(TRIM(VLOOKUP($B53,Lane7_Swimmers,2,0))="","Not Provided", VLOOKUP($B53,Lane7_Swimmers,2,0)), "Squadron"), IF(VLOOKUP($B53,Lane7_Swimmers,6,0)="No","Check for DQ",IF(VLOOKUP($B53+0.1,Lane7_Swimmers,6,0)="No","Check for DQ",IF(VLOOKUP($B53+0.2,Lane7_Swimmers,6,0)="No","Check for DQ",IF(VLOOKUP($B53+0.3,Lane7_Swimmers,6,0)="No","Check for DQ","Relay Team"))))))</f>
        <v>Ruby Brundle</v>
      </c>
      <c r="L55" s="317" t="str">
        <f>IF(VLOOKUP($B53,Lane8_Swimmers,6,0) = "No", "Check for DQ",IF(IFERROR(SEARCH("Relay",$C56),0) = 0, IF(IFERROR(SEARCH("Squadron",$C56),0) = 0, IF(TRIM(VLOOKUP($B53,Lane8_Swimmers,2,0))="","Not Provided", VLOOKUP($B53,Lane8_Swimmers,2,0)), "Squadron"), IF(VLOOKUP($B53,Lane8_Swimmers,6,0)="No","Check for DQ",IF(VLOOKUP($B53+0.1,Lane8_Swimmers,6,0)="No","Check for DQ",IF(VLOOKUP($B53+0.2,Lane8_Swimmers,6,0)="No","Check for DQ",IF(VLOOKUP($B53+0.3,Lane8_Swimmers,6,0)="No","Check for DQ","Relay Team"))))))</f>
        <v>Charlotte Brakenbury</v>
      </c>
    </row>
    <row r="56" spans="2:20" ht="16.5" thickBot="1">
      <c r="B56" s="247" t="str">
        <f>TEXT(B53, "#0") &amp; ": " &amp; TRIM(D56)</f>
        <v>9: DQ Reason</v>
      </c>
      <c r="C56" s="264" t="str">
        <f>IF(HSL_Format="Majors",IF(HSL_Division=1,VLOOKUP(B55,HMLD1_EventList,4,0),IF(HSL_Division=2,VLOOKUP(B55,HMLD2_EventList,4,0),VLOOKUP(B55,HMLD3_EventList,4,0))),IF(HSL_Division=1,VLOOKUP(B55,NutsD1_EventList,4,0),IF(HSL_Division=2,VLOOKUP(B55,NutsD2_EventList,4,0),VLOOKUP(B55,NutsD3_EventList,4,0)))) &amp; " " &amp; IF(HSL_Format="Majors",IF(HSL_Division=1,VLOOKUP(B55,HMLD1_EventList,5,0),IF(HSL_Division=2,VLOOKUP(B55,HMLD2_EventList,5,0),VLOOKUP(B55,HMLD3_EventList,5,0))),IF(HSL_Division=1,VLOOKUP(B55,NutsD1_EventList,5,0),IF(HSL_Division=2,VLOOKUP(B55,NutsD2_EventList,5,0),VLOOKUP(B55,NutsD3_EventList,5,0))))</f>
        <v>25m Butterfly</v>
      </c>
      <c r="D56" s="265" t="s">
        <v>111</v>
      </c>
      <c r="E56" s="246"/>
      <c r="F56" s="246"/>
      <c r="G56" s="246"/>
      <c r="H56" s="246"/>
      <c r="I56" s="246"/>
      <c r="J56" s="246"/>
      <c r="K56" s="246"/>
      <c r="L56" s="246"/>
    </row>
    <row r="57" spans="2:20">
      <c r="B57" s="247">
        <f>B53+1</f>
        <v>10</v>
      </c>
      <c r="C57" s="258" t="str">
        <f>"Event " &amp; TEXT(B57, "#0")</f>
        <v>Event 10</v>
      </c>
      <c r="D57" s="259" t="s">
        <v>109</v>
      </c>
      <c r="E57" s="244">
        <v>2013</v>
      </c>
      <c r="F57" s="244">
        <v>2556</v>
      </c>
      <c r="G57" s="244">
        <v>1841</v>
      </c>
      <c r="H57" s="244">
        <v>2109</v>
      </c>
      <c r="I57" s="244">
        <v>1872</v>
      </c>
      <c r="J57" s="244">
        <v>1740</v>
      </c>
      <c r="K57" s="244">
        <v>1873</v>
      </c>
      <c r="L57" s="244">
        <v>2416</v>
      </c>
    </row>
    <row r="58" spans="2:20">
      <c r="B58" s="247" t="str">
        <f>TEXT(B57, "#0") &amp; ":" &amp; TRIM(D58)</f>
        <v>10:Placing</v>
      </c>
      <c r="C58" s="260"/>
      <c r="D58" s="261" t="s">
        <v>134</v>
      </c>
      <c r="E58" s="245">
        <v>5</v>
      </c>
      <c r="F58" s="245">
        <v>8</v>
      </c>
      <c r="G58" s="245">
        <v>2</v>
      </c>
      <c r="H58" s="245">
        <v>6</v>
      </c>
      <c r="I58" s="245">
        <v>3</v>
      </c>
      <c r="J58" s="245">
        <v>1</v>
      </c>
      <c r="K58" s="245">
        <v>4</v>
      </c>
      <c r="L58" s="245">
        <v>7</v>
      </c>
      <c r="M58" s="250">
        <f t="shared" ref="M58:T58" si="9">VLOOKUP($B58,Working_ResultList,6+(E$7-1)*3,0)</f>
        <v>5</v>
      </c>
      <c r="N58" s="250">
        <f t="shared" si="9"/>
        <v>8</v>
      </c>
      <c r="O58" s="250">
        <f t="shared" si="9"/>
        <v>2</v>
      </c>
      <c r="P58" s="250">
        <f t="shared" si="9"/>
        <v>6</v>
      </c>
      <c r="Q58" s="250">
        <f t="shared" si="9"/>
        <v>3</v>
      </c>
      <c r="R58" s="250">
        <f t="shared" si="9"/>
        <v>1</v>
      </c>
      <c r="S58" s="250">
        <f t="shared" si="9"/>
        <v>4</v>
      </c>
      <c r="T58" s="250">
        <f t="shared" si="9"/>
        <v>7</v>
      </c>
    </row>
    <row r="59" spans="2:20">
      <c r="B59" s="247">
        <f>B57</f>
        <v>10</v>
      </c>
      <c r="C59" s="262" t="str">
        <f>IF(HSL_Format="Majors",IF(HSL_Division=1,VLOOKUP(B59,HMLD1_EventList,3,0),IF(HSL_Division=2,VLOOKUP(B59,HMLD2_EventList,3,0),VLOOKUP(B59,HMLD3_EventList,3,0))),IF(HSL_Division=1,VLOOKUP(B59,NutsD1_EventList,3,0),IF(HSL_Division=2,VLOOKUP(B59,NutsD2_EventList,3,0),VLOOKUP(B59,NutsD3_EventList,3,0)))) &amp; " " &amp; IF(HSL_Format="Majors",IF(HSL_Division=1,VLOOKUP(B59,HMLD1_EventList,2,0),IF(HSL_Division=2,VLOOKUP(B59,HMLD2_EventList,2,0),VLOOKUP(B59,HMLD3_EventList,2,0))),IF(HSL_Division=1,VLOOKUP(B59,NutsD1_EventList,2,0),IF(HSL_Division=2,VLOOKUP(B59,NutsD2_EventList,2,0),VLOOKUP(B59,NutsD3_EventList,2,0))))</f>
        <v>Boys Under 11s</v>
      </c>
      <c r="D59" s="263" t="s">
        <v>110</v>
      </c>
      <c r="E59" s="317" t="str">
        <f>IF(VLOOKUP($B57,Lane1_Swimmers,6,0) = "No", "Check for DQ",IF(IFERROR(SEARCH("Relay",$C60),0) = 0, IF(IFERROR(SEARCH("Squadron",$C60),0) = 0, IF(TRIM(VLOOKUP($B57,Lane1_Swimmers,2,0))="","Not Provided", VLOOKUP($B57,Lane1_Swimmers,2,0)), "Squadron"), IF(VLOOKUP($B57,Lane1_Swimmers,6,0)="No","Check for DQ",IF(VLOOKUP($B57+0.1,Lane1_Swimmers,6,0)="No","Check for DQ",IF(VLOOKUP($B57+0.2,Lane1_Swimmers,6,0)="No","Check for DQ",IF(VLOOKUP($B57+0.3,Lane1_Swimmers,6,0)="No","Check for DQ","Relay Team"))))))</f>
        <v>James Gibson</v>
      </c>
      <c r="F59" s="317" t="str">
        <f>IF(VLOOKUP($B57,Lane2_Swimmers,6,0) = "No", "Check for DQ",IF(IFERROR(SEARCH("Relay",$C60),0) = 0, IF(IFERROR(SEARCH("Squadron",$C60),0) = 0, IF(TRIM(VLOOKUP($B57,Lane2_Swimmers,2,0))="","Not Provided", VLOOKUP($B57,Lane2_Swimmers,2,0)), "Squadron"), IF(VLOOKUP($B57,Lane2_Swimmers,6,0)="No","Check for DQ",IF(VLOOKUP($B57+0.1,Lane2_Swimmers,6,0)="No","Check for DQ",IF(VLOOKUP($B57+0.2,Lane2_Swimmers,6,0)="No","Check for DQ",IF(VLOOKUP($B57+0.3,Lane2_Swimmers,6,0)="No","Check for DQ","Relay Team"))))))</f>
        <v>Daniel Traynor</v>
      </c>
      <c r="G59" s="317" t="str">
        <f>IF(VLOOKUP($B57,Lane3_Swimmers,6,0) = "No", "Check for DQ",IF(IFERROR(SEARCH("Relay",$C60),0) = 0, IF(IFERROR(SEARCH("Squadron",$C60),0) = 0, IF(TRIM(VLOOKUP($B57,Lane3_Swimmers,2,0))="","Not Provided", VLOOKUP($B57,Lane3_Swimmers,2,0)), "Squadron"), IF(VLOOKUP($B57,Lane3_Swimmers,6,0)="No","Check for DQ",IF(VLOOKUP($B57+0.1,Lane3_Swimmers,6,0)="No","Check for DQ",IF(VLOOKUP($B57+0.2,Lane3_Swimmers,6,0)="No","Check for DQ",IF(VLOOKUP($B57+0.3,Lane3_Swimmers,6,0)="No","Check for DQ","Relay Team"))))))</f>
        <v>Jeffrey Gill</v>
      </c>
      <c r="H59" s="317" t="str">
        <f>IF(VLOOKUP($B57,Lane4_Swimmers,6,0) = "No", "Check for DQ",IF(IFERROR(SEARCH("Relay",$C60),0) = 0, IF(IFERROR(SEARCH("Squadron",$C60),0) = 0, IF(TRIM(VLOOKUP($B57,Lane4_Swimmers,2,0))="","Not Provided", VLOOKUP($B57,Lane4_Swimmers,2,0)), "Squadron"), IF(VLOOKUP($B57,Lane4_Swimmers,6,0)="No","Check for DQ",IF(VLOOKUP($B57+0.1,Lane4_Swimmers,6,0)="No","Check for DQ",IF(VLOOKUP($B57+0.2,Lane4_Swimmers,6,0)="No","Check for DQ",IF(VLOOKUP($B57+0.3,Lane4_Swimmers,6,0)="No","Check for DQ","Relay Team"))))))</f>
        <v>Thomas Maher</v>
      </c>
      <c r="I59" s="317" t="str">
        <f>IF(VLOOKUP($B57,Lane5_Swimmers,6,0) = "No", "Check for DQ",IF(IFERROR(SEARCH("Relay",$C60),0) = 0, IF(IFERROR(SEARCH("Squadron",$C60),0) = 0, IF(TRIM(VLOOKUP($B57,Lane5_Swimmers,2,0))="","Not Provided", VLOOKUP($B57,Lane5_Swimmers,2,0)), "Squadron"), IF(VLOOKUP($B57,Lane5_Swimmers,6,0)="No","Check for DQ",IF(VLOOKUP($B57+0.1,Lane5_Swimmers,6,0)="No","Check for DQ",IF(VLOOKUP($B57+0.2,Lane5_Swimmers,6,0)="No","Check for DQ",IF(VLOOKUP($B57+0.3,Lane5_Swimmers,6,0)="No","Check for DQ","Relay Team"))))))</f>
        <v>Kai Fellows</v>
      </c>
      <c r="J59" s="317" t="str">
        <f>IF(VLOOKUP($B57,Lane6_Swimmers,6,0) = "No", "Check for DQ",IF(IFERROR(SEARCH("Relay",$C60),0) = 0, IF(IFERROR(SEARCH("Squadron",$C60),0) = 0, IF(TRIM(VLOOKUP($B57,Lane6_Swimmers,2,0))="","Not Provided", VLOOKUP($B57,Lane6_Swimmers,2,0)), "Squadron"), IF(VLOOKUP($B57,Lane6_Swimmers,6,0)="No","Check for DQ",IF(VLOOKUP($B57+0.1,Lane6_Swimmers,6,0)="No","Check for DQ",IF(VLOOKUP($B57+0.2,Lane6_Swimmers,6,0)="No","Check for DQ",IF(VLOOKUP($B57+0.3,Lane6_Swimmers,6,0)="No","Check for DQ","Relay Team"))))))</f>
        <v>Rhys Jones</v>
      </c>
      <c r="K59" s="317" t="str">
        <f>IF(VLOOKUP($B57,Lane7_Swimmers,6,0) = "No", "Check for DQ",IF(IFERROR(SEARCH("Relay",$C60),0) = 0, IF(IFERROR(SEARCH("Squadron",$C60),0) = 0, IF(TRIM(VLOOKUP($B57,Lane7_Swimmers,2,0))="","Not Provided", VLOOKUP($B57,Lane7_Swimmers,2,0)), "Squadron"), IF(VLOOKUP($B57,Lane7_Swimmers,6,0)="No","Check for DQ",IF(VLOOKUP($B57+0.1,Lane7_Swimmers,6,0)="No","Check for DQ",IF(VLOOKUP($B57+0.2,Lane7_Swimmers,6,0)="No","Check for DQ",IF(VLOOKUP($B57+0.3,Lane7_Swimmers,6,0)="No","Check for DQ","Relay Team"))))))</f>
        <v>Francesco Cleland</v>
      </c>
      <c r="L59" s="317" t="str">
        <f>IF(VLOOKUP($B57,Lane8_Swimmers,6,0) = "No", "Check for DQ",IF(IFERROR(SEARCH("Relay",$C60),0) = 0, IF(IFERROR(SEARCH("Squadron",$C60),0) = 0, IF(TRIM(VLOOKUP($B57,Lane8_Swimmers,2,0))="","Not Provided", VLOOKUP($B57,Lane8_Swimmers,2,0)), "Squadron"), IF(VLOOKUP($B57,Lane8_Swimmers,6,0)="No","Check for DQ",IF(VLOOKUP($B57+0.1,Lane8_Swimmers,6,0)="No","Check for DQ",IF(VLOOKUP($B57+0.2,Lane8_Swimmers,6,0)="No","Check for DQ",IF(VLOOKUP($B57+0.3,Lane8_Swimmers,6,0)="No","Check for DQ","Relay Team"))))))</f>
        <v>Luca Menon</v>
      </c>
    </row>
    <row r="60" spans="2:20" ht="16.5" thickBot="1">
      <c r="B60" s="247" t="str">
        <f>TEXT(B57, "#0") &amp; ": " &amp; TRIM(D60)</f>
        <v>10: DQ Reason</v>
      </c>
      <c r="C60" s="264" t="str">
        <f>IF(HSL_Format="Majors",IF(HSL_Division=1,VLOOKUP(B59,HMLD1_EventList,4,0),IF(HSL_Division=2,VLOOKUP(B59,HMLD2_EventList,4,0),VLOOKUP(B59,HMLD3_EventList,4,0))),IF(HSL_Division=1,VLOOKUP(B59,NutsD1_EventList,4,0),IF(HSL_Division=2,VLOOKUP(B59,NutsD2_EventList,4,0),VLOOKUP(B59,NutsD3_EventList,4,0)))) &amp; " " &amp; IF(HSL_Format="Majors",IF(HSL_Division=1,VLOOKUP(B59,HMLD1_EventList,5,0),IF(HSL_Division=2,VLOOKUP(B59,HMLD2_EventList,5,0),VLOOKUP(B59,HMLD3_EventList,5,0))),IF(HSL_Division=1,VLOOKUP(B59,NutsD1_EventList,5,0),IF(HSL_Division=2,VLOOKUP(B59,NutsD2_EventList,5,0),VLOOKUP(B59,NutsD3_EventList,5,0))))</f>
        <v>25m Butterfly</v>
      </c>
      <c r="D60" s="265" t="s">
        <v>111</v>
      </c>
      <c r="E60" s="246"/>
      <c r="F60" s="246"/>
      <c r="G60" s="246"/>
      <c r="H60" s="246"/>
      <c r="I60" s="246"/>
      <c r="J60" s="246"/>
      <c r="K60" s="246"/>
      <c r="L60" s="246"/>
    </row>
    <row r="61" spans="2:20">
      <c r="B61" s="247">
        <f>B57+1</f>
        <v>11</v>
      </c>
      <c r="C61" s="258" t="str">
        <f>"Event " &amp; TEXT(B61, "#0")</f>
        <v>Event 11</v>
      </c>
      <c r="D61" s="259" t="s">
        <v>109</v>
      </c>
      <c r="E61" s="244">
        <v>3891</v>
      </c>
      <c r="F61" s="244">
        <v>3350</v>
      </c>
      <c r="G61" s="244">
        <v>3562</v>
      </c>
      <c r="H61" s="244">
        <v>3681</v>
      </c>
      <c r="I61" s="244">
        <v>3682</v>
      </c>
      <c r="J61" s="244">
        <v>3572</v>
      </c>
      <c r="K61" s="244">
        <v>4316</v>
      </c>
      <c r="L61" s="244">
        <v>3891</v>
      </c>
    </row>
    <row r="62" spans="2:20">
      <c r="B62" s="247" t="str">
        <f>TEXT(B61, "#0") &amp; ":" &amp; TRIM(D62)</f>
        <v>11:Placing</v>
      </c>
      <c r="C62" s="260"/>
      <c r="D62" s="261" t="s">
        <v>134</v>
      </c>
      <c r="E62" s="245">
        <v>6</v>
      </c>
      <c r="F62" s="245">
        <v>1</v>
      </c>
      <c r="G62" s="245">
        <v>2</v>
      </c>
      <c r="H62" s="245">
        <v>4</v>
      </c>
      <c r="I62" s="245">
        <v>5</v>
      </c>
      <c r="J62" s="245">
        <v>3</v>
      </c>
      <c r="K62" s="245">
        <v>8</v>
      </c>
      <c r="L62" s="245">
        <v>6</v>
      </c>
      <c r="M62" s="250">
        <f t="shared" ref="M62:T62" si="10">VLOOKUP($B62,Working_ResultList,6+(E$7-1)*3,0)</f>
        <v>6</v>
      </c>
      <c r="N62" s="250">
        <f t="shared" si="10"/>
        <v>1</v>
      </c>
      <c r="O62" s="250">
        <f t="shared" si="10"/>
        <v>2</v>
      </c>
      <c r="P62" s="250">
        <f t="shared" si="10"/>
        <v>4</v>
      </c>
      <c r="Q62" s="250">
        <f t="shared" si="10"/>
        <v>5</v>
      </c>
      <c r="R62" s="250">
        <f t="shared" si="10"/>
        <v>3</v>
      </c>
      <c r="S62" s="250">
        <f t="shared" si="10"/>
        <v>8</v>
      </c>
      <c r="T62" s="250">
        <f t="shared" si="10"/>
        <v>6</v>
      </c>
    </row>
    <row r="63" spans="2:20">
      <c r="B63" s="247">
        <f>B61</f>
        <v>11</v>
      </c>
      <c r="C63" s="262" t="str">
        <f>IF(HSL_Format="Majors",IF(HSL_Division=1,VLOOKUP(B63,HMLD1_EventList,3,0),IF(HSL_Division=2,VLOOKUP(B63,HMLD2_EventList,3,0),VLOOKUP(B63,HMLD3_EventList,3,0))),IF(HSL_Division=1,VLOOKUP(B63,NutsD1_EventList,3,0),IF(HSL_Division=2,VLOOKUP(B63,NutsD2_EventList,3,0),VLOOKUP(B63,NutsD3_EventList,3,0)))) &amp; " " &amp; IF(HSL_Format="Majors",IF(HSL_Division=1,VLOOKUP(B63,HMLD1_EventList,2,0),IF(HSL_Division=2,VLOOKUP(B63,HMLD2_EventList,2,0),VLOOKUP(B63,HMLD3_EventList,2,0))),IF(HSL_Division=1,VLOOKUP(B63,NutsD1_EventList,2,0),IF(HSL_Division=2,VLOOKUP(B63,NutsD2_EventList,2,0),VLOOKUP(B63,NutsD3_EventList,2,0))))</f>
        <v>Girls Under 12s</v>
      </c>
      <c r="D63" s="263" t="s">
        <v>110</v>
      </c>
      <c r="E63" s="317" t="str">
        <f>IF(VLOOKUP($B61,Lane1_Swimmers,6,0) = "No", "Check for DQ",IF(IFERROR(SEARCH("Relay",$C64),0) = 0, IF(IFERROR(SEARCH("Squadron",$C64),0) = 0, IF(TRIM(VLOOKUP($B61,Lane1_Swimmers,2,0))="","Not Provided", VLOOKUP($B61,Lane1_Swimmers,2,0)), "Squadron"), IF(VLOOKUP($B61,Lane1_Swimmers,6,0)="No","Check for DQ",IF(VLOOKUP($B61+0.1,Lane1_Swimmers,6,0)="No","Check for DQ",IF(VLOOKUP($B61+0.2,Lane1_Swimmers,6,0)="No","Check for DQ",IF(VLOOKUP($B61+0.3,Lane1_Swimmers,6,0)="No","Check for DQ","Relay Team"))))))</f>
        <v>Keren Alderson</v>
      </c>
      <c r="F63" s="317" t="str">
        <f>IF(VLOOKUP($B61,Lane2_Swimmers,6,0) = "No", "Check for DQ",IF(IFERROR(SEARCH("Relay",$C64),0) = 0, IF(IFERROR(SEARCH("Squadron",$C64),0) = 0, IF(TRIM(VLOOKUP($B61,Lane2_Swimmers,2,0))="","Not Provided", VLOOKUP($B61,Lane2_Swimmers,2,0)), "Squadron"), IF(VLOOKUP($B61,Lane2_Swimmers,6,0)="No","Check for DQ",IF(VLOOKUP($B61+0.1,Lane2_Swimmers,6,0)="No","Check for DQ",IF(VLOOKUP($B61+0.2,Lane2_Swimmers,6,0)="No","Check for DQ",IF(VLOOKUP($B61+0.3,Lane2_Swimmers,6,0)="No","Check for DQ","Relay Team"))))))</f>
        <v>Emma Hockney</v>
      </c>
      <c r="G63" s="317" t="str">
        <f>IF(VLOOKUP($B61,Lane3_Swimmers,6,0) = "No", "Check for DQ",IF(IFERROR(SEARCH("Relay",$C64),0) = 0, IF(IFERROR(SEARCH("Squadron",$C64),0) = 0, IF(TRIM(VLOOKUP($B61,Lane3_Swimmers,2,0))="","Not Provided", VLOOKUP($B61,Lane3_Swimmers,2,0)), "Squadron"), IF(VLOOKUP($B61,Lane3_Swimmers,6,0)="No","Check for DQ",IF(VLOOKUP($B61+0.1,Lane3_Swimmers,6,0)="No","Check for DQ",IF(VLOOKUP($B61+0.2,Lane3_Swimmers,6,0)="No","Check for DQ",IF(VLOOKUP($B61+0.3,Lane3_Swimmers,6,0)="No","Check for DQ","Relay Team"))))))</f>
        <v>Beatrix Fleet</v>
      </c>
      <c r="H63" s="317" t="str">
        <f>IF(VLOOKUP($B61,Lane4_Swimmers,6,0) = "No", "Check for DQ",IF(IFERROR(SEARCH("Relay",$C64),0) = 0, IF(IFERROR(SEARCH("Squadron",$C64),0) = 0, IF(TRIM(VLOOKUP($B61,Lane4_Swimmers,2,0))="","Not Provided", VLOOKUP($B61,Lane4_Swimmers,2,0)), "Squadron"), IF(VLOOKUP($B61,Lane4_Swimmers,6,0)="No","Check for DQ",IF(VLOOKUP($B61+0.1,Lane4_Swimmers,6,0)="No","Check for DQ",IF(VLOOKUP($B61+0.2,Lane4_Swimmers,6,0)="No","Check for DQ",IF(VLOOKUP($B61+0.3,Lane4_Swimmers,6,0)="No","Check for DQ","Relay Team"))))))</f>
        <v>Pippa Samols</v>
      </c>
      <c r="I63" s="317" t="str">
        <f>IF(VLOOKUP($B61,Lane5_Swimmers,6,0) = "No", "Check for DQ",IF(IFERROR(SEARCH("Relay",$C64),0) = 0, IF(IFERROR(SEARCH("Squadron",$C64),0) = 0, IF(TRIM(VLOOKUP($B61,Lane5_Swimmers,2,0))="","Not Provided", VLOOKUP($B61,Lane5_Swimmers,2,0)), "Squadron"), IF(VLOOKUP($B61,Lane5_Swimmers,6,0)="No","Check for DQ",IF(VLOOKUP($B61+0.1,Lane5_Swimmers,6,0)="No","Check for DQ",IF(VLOOKUP($B61+0.2,Lane5_Swimmers,6,0)="No","Check for DQ",IF(VLOOKUP($B61+0.3,Lane5_Swimmers,6,0)="No","Check for DQ","Relay Team"))))))</f>
        <v>Natalia Brodowska</v>
      </c>
      <c r="J63" s="317" t="str">
        <f>IF(VLOOKUP($B61,Lane6_Swimmers,6,0) = "No", "Check for DQ",IF(IFERROR(SEARCH("Relay",$C64),0) = 0, IF(IFERROR(SEARCH("Squadron",$C64),0) = 0, IF(TRIM(VLOOKUP($B61,Lane6_Swimmers,2,0))="","Not Provided", VLOOKUP($B61,Lane6_Swimmers,2,0)), "Squadron"), IF(VLOOKUP($B61,Lane6_Swimmers,6,0)="No","Check for DQ",IF(VLOOKUP($B61+0.1,Lane6_Swimmers,6,0)="No","Check for DQ",IF(VLOOKUP($B61+0.2,Lane6_Swimmers,6,0)="No","Check for DQ",IF(VLOOKUP($B61+0.3,Lane6_Swimmers,6,0)="No","Check for DQ","Relay Team"))))))</f>
        <v>Isabella Dolton</v>
      </c>
      <c r="K63" s="317" t="str">
        <f>IF(VLOOKUP($B61,Lane7_Swimmers,6,0) = "No", "Check for DQ",IF(IFERROR(SEARCH("Relay",$C64),0) = 0, IF(IFERROR(SEARCH("Squadron",$C64),0) = 0, IF(TRIM(VLOOKUP($B61,Lane7_Swimmers,2,0))="","Not Provided", VLOOKUP($B61,Lane7_Swimmers,2,0)), "Squadron"), IF(VLOOKUP($B61,Lane7_Swimmers,6,0)="No","Check for DQ",IF(VLOOKUP($B61+0.1,Lane7_Swimmers,6,0)="No","Check for DQ",IF(VLOOKUP($B61+0.2,Lane7_Swimmers,6,0)="No","Check for DQ",IF(VLOOKUP($B61+0.3,Lane7_Swimmers,6,0)="No","Check for DQ","Relay Team"))))))</f>
        <v>Lola Ward</v>
      </c>
      <c r="L63" s="317" t="str">
        <f>IF(VLOOKUP($B61,Lane8_Swimmers,6,0) = "No", "Check for DQ",IF(IFERROR(SEARCH("Relay",$C64),0) = 0, IF(IFERROR(SEARCH("Squadron",$C64),0) = 0, IF(TRIM(VLOOKUP($B61,Lane8_Swimmers,2,0))="","Not Provided", VLOOKUP($B61,Lane8_Swimmers,2,0)), "Squadron"), IF(VLOOKUP($B61,Lane8_Swimmers,6,0)="No","Check for DQ",IF(VLOOKUP($B61+0.1,Lane8_Swimmers,6,0)="No","Check for DQ",IF(VLOOKUP($B61+0.2,Lane8_Swimmers,6,0)="No","Check for DQ",IF(VLOOKUP($B61+0.3,Lane8_Swimmers,6,0)="No","Check for DQ","Relay Team"))))))</f>
        <v>Erica Peter</v>
      </c>
    </row>
    <row r="64" spans="2:20" ht="16.5" thickBot="1">
      <c r="B64" s="247" t="str">
        <f>TEXT(B61, "#0") &amp; ": " &amp; TRIM(D64)</f>
        <v>11: DQ Reason</v>
      </c>
      <c r="C64" s="264" t="str">
        <f>IF(HSL_Format="Majors",IF(HSL_Division=1,VLOOKUP(B63,HMLD1_EventList,4,0),IF(HSL_Division=2,VLOOKUP(B63,HMLD2_EventList,4,0),VLOOKUP(B63,HMLD3_EventList,4,0))),IF(HSL_Division=1,VLOOKUP(B63,NutsD1_EventList,4,0),IF(HSL_Division=2,VLOOKUP(B63,NutsD2_EventList,4,0),VLOOKUP(B63,NutsD3_EventList,4,0)))) &amp; " " &amp; IF(HSL_Format="Majors",IF(HSL_Division=1,VLOOKUP(B63,HMLD1_EventList,5,0),IF(HSL_Division=2,VLOOKUP(B63,HMLD2_EventList,5,0),VLOOKUP(B63,HMLD3_EventList,5,0))),IF(HSL_Division=1,VLOOKUP(B63,NutsD1_EventList,5,0),IF(HSL_Division=2,VLOOKUP(B63,NutsD2_EventList,5,0),VLOOKUP(B63,NutsD3_EventList,5,0))))</f>
        <v>50m Freestyle</v>
      </c>
      <c r="D64" s="265" t="s">
        <v>111</v>
      </c>
      <c r="E64" s="246"/>
      <c r="F64" s="246"/>
      <c r="G64" s="246"/>
      <c r="H64" s="246"/>
      <c r="I64" s="246"/>
      <c r="J64" s="246"/>
      <c r="K64" s="246"/>
      <c r="L64" s="246"/>
    </row>
    <row r="65" spans="2:20">
      <c r="B65" s="247">
        <f>B61+1</f>
        <v>12</v>
      </c>
      <c r="C65" s="258" t="str">
        <f>"Event " &amp; TEXT(B65, "#0")</f>
        <v>Event 12</v>
      </c>
      <c r="D65" s="259" t="s">
        <v>109</v>
      </c>
      <c r="E65" s="244">
        <v>4396</v>
      </c>
      <c r="F65" s="244">
        <v>3937</v>
      </c>
      <c r="G65" s="244">
        <v>3591</v>
      </c>
      <c r="H65" s="244">
        <v>3559</v>
      </c>
      <c r="I65" s="244">
        <v>3182</v>
      </c>
      <c r="J65" s="244">
        <v>4016</v>
      </c>
      <c r="K65" s="244"/>
      <c r="L65" s="244">
        <v>4382</v>
      </c>
    </row>
    <row r="66" spans="2:20">
      <c r="B66" s="247" t="str">
        <f>TEXT(B65, "#0") &amp; ":" &amp; TRIM(D66)</f>
        <v>12:Placing</v>
      </c>
      <c r="C66" s="260"/>
      <c r="D66" s="261" t="s">
        <v>134</v>
      </c>
      <c r="E66" s="245">
        <v>7</v>
      </c>
      <c r="F66" s="245">
        <v>4</v>
      </c>
      <c r="G66" s="245">
        <v>3</v>
      </c>
      <c r="H66" s="245">
        <v>2</v>
      </c>
      <c r="I66" s="245">
        <v>1</v>
      </c>
      <c r="J66" s="245">
        <v>5</v>
      </c>
      <c r="K66" s="245"/>
      <c r="L66" s="245">
        <v>6</v>
      </c>
      <c r="M66" s="250">
        <f t="shared" ref="M66:T66" si="11">VLOOKUP($B66,Working_ResultList,6+(E$7-1)*3,0)</f>
        <v>7</v>
      </c>
      <c r="N66" s="250">
        <f t="shared" si="11"/>
        <v>4</v>
      </c>
      <c r="O66" s="250">
        <f t="shared" si="11"/>
        <v>3</v>
      </c>
      <c r="P66" s="250">
        <f t="shared" si="11"/>
        <v>2</v>
      </c>
      <c r="Q66" s="250">
        <f t="shared" si="11"/>
        <v>1</v>
      </c>
      <c r="R66" s="250">
        <f t="shared" si="11"/>
        <v>5</v>
      </c>
      <c r="S66" s="250">
        <f t="shared" si="11"/>
        <v>8</v>
      </c>
      <c r="T66" s="250">
        <f t="shared" si="11"/>
        <v>6</v>
      </c>
    </row>
    <row r="67" spans="2:20">
      <c r="B67" s="247">
        <f>B65</f>
        <v>12</v>
      </c>
      <c r="C67" s="262" t="str">
        <f>IF(HSL_Format="Majors",IF(HSL_Division=1,VLOOKUP(B67,HMLD1_EventList,3,0),IF(HSL_Division=2,VLOOKUP(B67,HMLD2_EventList,3,0),VLOOKUP(B67,HMLD3_EventList,3,0))),IF(HSL_Division=1,VLOOKUP(B67,NutsD1_EventList,3,0),IF(HSL_Division=2,VLOOKUP(B67,NutsD2_EventList,3,0),VLOOKUP(B67,NutsD3_EventList,3,0)))) &amp; " " &amp; IF(HSL_Format="Majors",IF(HSL_Division=1,VLOOKUP(B67,HMLD1_EventList,2,0),IF(HSL_Division=2,VLOOKUP(B67,HMLD2_EventList,2,0),VLOOKUP(B67,HMLD3_EventList,2,0))),IF(HSL_Division=1,VLOOKUP(B67,NutsD1_EventList,2,0),IF(HSL_Division=2,VLOOKUP(B67,NutsD2_EventList,2,0),VLOOKUP(B67,NutsD3_EventList,2,0))))</f>
        <v>Boys Under 12s</v>
      </c>
      <c r="D67" s="263" t="s">
        <v>110</v>
      </c>
      <c r="E67" s="317" t="str">
        <f>IF(VLOOKUP($B65,Lane1_Swimmers,6,0) = "No", "Check for DQ",IF(IFERROR(SEARCH("Relay",$C68),0) = 0, IF(IFERROR(SEARCH("Squadron",$C68),0) = 0, IF(TRIM(VLOOKUP($B65,Lane1_Swimmers,2,0))="","Not Provided", VLOOKUP($B65,Lane1_Swimmers,2,0)), "Squadron"), IF(VLOOKUP($B65,Lane1_Swimmers,6,0)="No","Check for DQ",IF(VLOOKUP($B65+0.1,Lane1_Swimmers,6,0)="No","Check for DQ",IF(VLOOKUP($B65+0.2,Lane1_Swimmers,6,0)="No","Check for DQ",IF(VLOOKUP($B65+0.3,Lane1_Swimmers,6,0)="No","Check for DQ","Relay Team"))))))</f>
        <v>Jenson Lee</v>
      </c>
      <c r="F67" s="317" t="str">
        <f>IF(VLOOKUP($B65,Lane2_Swimmers,6,0) = "No", "Check for DQ",IF(IFERROR(SEARCH("Relay",$C68),0) = 0, IF(IFERROR(SEARCH("Squadron",$C68),0) = 0, IF(TRIM(VLOOKUP($B65,Lane2_Swimmers,2,0))="","Not Provided", VLOOKUP($B65,Lane2_Swimmers,2,0)), "Squadron"), IF(VLOOKUP($B65,Lane2_Swimmers,6,0)="No","Check for DQ",IF(VLOOKUP($B65+0.1,Lane2_Swimmers,6,0)="No","Check for DQ",IF(VLOOKUP($B65+0.2,Lane2_Swimmers,6,0)="No","Check for DQ",IF(VLOOKUP($B65+0.3,Lane2_Swimmers,6,0)="No","Check for DQ","Relay Team"))))))</f>
        <v>Samuel Griffiths</v>
      </c>
      <c r="G67" s="317" t="str">
        <f>IF(VLOOKUP($B65,Lane3_Swimmers,6,0) = "No", "Check for DQ",IF(IFERROR(SEARCH("Relay",$C68),0) = 0, IF(IFERROR(SEARCH("Squadron",$C68),0) = 0, IF(TRIM(VLOOKUP($B65,Lane3_Swimmers,2,0))="","Not Provided", VLOOKUP($B65,Lane3_Swimmers,2,0)), "Squadron"), IF(VLOOKUP($B65,Lane3_Swimmers,6,0)="No","Check for DQ",IF(VLOOKUP($B65+0.1,Lane3_Swimmers,6,0)="No","Check for DQ",IF(VLOOKUP($B65+0.2,Lane3_Swimmers,6,0)="No","Check for DQ",IF(VLOOKUP($B65+0.3,Lane3_Swimmers,6,0)="No","Check for DQ","Relay Team"))))))</f>
        <v>Dylan Morris</v>
      </c>
      <c r="H67" s="317" t="str">
        <f>IF(VLOOKUP($B65,Lane4_Swimmers,6,0) = "No", "Check for DQ",IF(IFERROR(SEARCH("Relay",$C68),0) = 0, IF(IFERROR(SEARCH("Squadron",$C68),0) = 0, IF(TRIM(VLOOKUP($B65,Lane4_Swimmers,2,0))="","Not Provided", VLOOKUP($B65,Lane4_Swimmers,2,0)), "Squadron"), IF(VLOOKUP($B65,Lane4_Swimmers,6,0)="No","Check for DQ",IF(VLOOKUP($B65+0.1,Lane4_Swimmers,6,0)="No","Check for DQ",IF(VLOOKUP($B65+0.2,Lane4_Swimmers,6,0)="No","Check for DQ",IF(VLOOKUP($B65+0.3,Lane4_Swimmers,6,0)="No","Check for DQ","Relay Team"))))))</f>
        <v>Oscar Hollingsworth</v>
      </c>
      <c r="I67" s="317" t="str">
        <f>IF(VLOOKUP($B65,Lane5_Swimmers,6,0) = "No", "Check for DQ",IF(IFERROR(SEARCH("Relay",$C68),0) = 0, IF(IFERROR(SEARCH("Squadron",$C68),0) = 0, IF(TRIM(VLOOKUP($B65,Lane5_Swimmers,2,0))="","Not Provided", VLOOKUP($B65,Lane5_Swimmers,2,0)), "Squadron"), IF(VLOOKUP($B65,Lane5_Swimmers,6,0)="No","Check for DQ",IF(VLOOKUP($B65+0.1,Lane5_Swimmers,6,0)="No","Check for DQ",IF(VLOOKUP($B65+0.2,Lane5_Swimmers,6,0)="No","Check for DQ",IF(VLOOKUP($B65+0.3,Lane5_Swimmers,6,0)="No","Check for DQ","Relay Team"))))))</f>
        <v>Igor Mordeja</v>
      </c>
      <c r="J67" s="317" t="str">
        <f>IF(VLOOKUP($B65,Lane6_Swimmers,6,0) = "No", "Check for DQ",IF(IFERROR(SEARCH("Relay",$C68),0) = 0, IF(IFERROR(SEARCH("Squadron",$C68),0) = 0, IF(TRIM(VLOOKUP($B65,Lane6_Swimmers,2,0))="","Not Provided", VLOOKUP($B65,Lane6_Swimmers,2,0)), "Squadron"), IF(VLOOKUP($B65,Lane6_Swimmers,6,0)="No","Check for DQ",IF(VLOOKUP($B65+0.1,Lane6_Swimmers,6,0)="No","Check for DQ",IF(VLOOKUP($B65+0.2,Lane6_Swimmers,6,0)="No","Check for DQ",IF(VLOOKUP($B65+0.3,Lane6_Swimmers,6,0)="No","Check for DQ","Relay Team"))))))</f>
        <v>Freddie Thon</v>
      </c>
      <c r="K67" s="317" t="str">
        <f>IF(VLOOKUP($B65,Lane7_Swimmers,6,0) = "No", "Check for DQ",IF(IFERROR(SEARCH("Relay",$C68),0) = 0, IF(IFERROR(SEARCH("Squadron",$C68),0) = 0, IF(TRIM(VLOOKUP($B65,Lane7_Swimmers,2,0))="","Not Provided", VLOOKUP($B65,Lane7_Swimmers,2,0)), "Squadron"), IF(VLOOKUP($B65,Lane7_Swimmers,6,0)="No","Check for DQ",IF(VLOOKUP($B65+0.1,Lane7_Swimmers,6,0)="No","Check for DQ",IF(VLOOKUP($B65+0.2,Lane7_Swimmers,6,0)="No","Check for DQ",IF(VLOOKUP($B65+0.3,Lane7_Swimmers,6,0)="No","Check for DQ","Relay Team"))))))</f>
        <v>Ray Brooks</v>
      </c>
      <c r="L67" s="317" t="str">
        <f>IF(VLOOKUP($B65,Lane8_Swimmers,6,0) = "No", "Check for DQ",IF(IFERROR(SEARCH("Relay",$C68),0) = 0, IF(IFERROR(SEARCH("Squadron",$C68),0) = 0, IF(TRIM(VLOOKUP($B65,Lane8_Swimmers,2,0))="","Not Provided", VLOOKUP($B65,Lane8_Swimmers,2,0)), "Squadron"), IF(VLOOKUP($B65,Lane8_Swimmers,6,0)="No","Check for DQ",IF(VLOOKUP($B65+0.1,Lane8_Swimmers,6,0)="No","Check for DQ",IF(VLOOKUP($B65+0.2,Lane8_Swimmers,6,0)="No","Check for DQ",IF(VLOOKUP($B65+0.3,Lane8_Swimmers,6,0)="No","Check for DQ","Relay Team"))))))</f>
        <v>Hugh Miller</v>
      </c>
    </row>
    <row r="68" spans="2:20" ht="16.5" thickBot="1">
      <c r="B68" s="247" t="str">
        <f>TEXT(B65, "#0") &amp; ": " &amp; TRIM(D68)</f>
        <v>12: DQ Reason</v>
      </c>
      <c r="C68" s="264" t="str">
        <f>IF(HSL_Format="Majors",IF(HSL_Division=1,VLOOKUP(B67,HMLD1_EventList,4,0),IF(HSL_Division=2,VLOOKUP(B67,HMLD2_EventList,4,0),VLOOKUP(B67,HMLD3_EventList,4,0))),IF(HSL_Division=1,VLOOKUP(B67,NutsD1_EventList,4,0),IF(HSL_Division=2,VLOOKUP(B67,NutsD2_EventList,4,0),VLOOKUP(B67,NutsD3_EventList,4,0)))) &amp; " " &amp; IF(HSL_Format="Majors",IF(HSL_Division=1,VLOOKUP(B67,HMLD1_EventList,5,0),IF(HSL_Division=2,VLOOKUP(B67,HMLD2_EventList,5,0),VLOOKUP(B67,HMLD3_EventList,5,0))),IF(HSL_Division=1,VLOOKUP(B67,NutsD1_EventList,5,0),IF(HSL_Division=2,VLOOKUP(B67,NutsD2_EventList,5,0),VLOOKUP(B67,NutsD3_EventList,5,0))))</f>
        <v>50m Freestyle</v>
      </c>
      <c r="D68" s="265" t="s">
        <v>111</v>
      </c>
      <c r="E68" s="246"/>
      <c r="F68" s="246"/>
      <c r="G68" s="246"/>
      <c r="H68" s="246"/>
      <c r="I68" s="246"/>
      <c r="J68" s="246"/>
      <c r="K68" s="246">
        <v>4.4000000000000004</v>
      </c>
      <c r="L68" s="246"/>
    </row>
    <row r="69" spans="2:20">
      <c r="B69" s="247">
        <f>B65+1</f>
        <v>13</v>
      </c>
      <c r="C69" s="258" t="str">
        <f>"Event " &amp; TEXT(B69, "#0")</f>
        <v>Event 13</v>
      </c>
      <c r="D69" s="259" t="s">
        <v>109</v>
      </c>
      <c r="E69" s="244">
        <v>3974</v>
      </c>
      <c r="F69" s="244">
        <v>3797</v>
      </c>
      <c r="G69" s="244">
        <v>3997</v>
      </c>
      <c r="H69" s="244">
        <v>4021</v>
      </c>
      <c r="I69" s="244">
        <v>3736</v>
      </c>
      <c r="J69" s="244">
        <v>3804</v>
      </c>
      <c r="K69" s="244">
        <v>4209</v>
      </c>
      <c r="L69" s="244">
        <v>3834</v>
      </c>
    </row>
    <row r="70" spans="2:20">
      <c r="B70" s="247" t="str">
        <f>TEXT(B69, "#0") &amp; ":" &amp; TRIM(D70)</f>
        <v>13:Placing</v>
      </c>
      <c r="C70" s="260"/>
      <c r="D70" s="261" t="s">
        <v>134</v>
      </c>
      <c r="E70" s="245">
        <v>5</v>
      </c>
      <c r="F70" s="245">
        <v>2</v>
      </c>
      <c r="G70" s="245">
        <v>6</v>
      </c>
      <c r="H70" s="245">
        <v>7</v>
      </c>
      <c r="I70" s="245">
        <v>1</v>
      </c>
      <c r="J70" s="245">
        <v>3</v>
      </c>
      <c r="K70" s="245">
        <v>8</v>
      </c>
      <c r="L70" s="245">
        <v>4</v>
      </c>
      <c r="M70" s="250">
        <f t="shared" ref="M70:T70" si="12">VLOOKUP($B70,Working_ResultList,6+(E$7-1)*3,0)</f>
        <v>5</v>
      </c>
      <c r="N70" s="250">
        <f t="shared" si="12"/>
        <v>2</v>
      </c>
      <c r="O70" s="250">
        <f t="shared" si="12"/>
        <v>6</v>
      </c>
      <c r="P70" s="250">
        <f t="shared" si="12"/>
        <v>7</v>
      </c>
      <c r="Q70" s="250">
        <f t="shared" si="12"/>
        <v>1</v>
      </c>
      <c r="R70" s="250">
        <f t="shared" si="12"/>
        <v>3</v>
      </c>
      <c r="S70" s="250">
        <f t="shared" si="12"/>
        <v>8</v>
      </c>
      <c r="T70" s="250">
        <f t="shared" si="12"/>
        <v>4</v>
      </c>
    </row>
    <row r="71" spans="2:20">
      <c r="B71" s="247">
        <f>B69</f>
        <v>13</v>
      </c>
      <c r="C71" s="262" t="str">
        <f>IF(HSL_Format="Majors",IF(HSL_Division=1,VLOOKUP(B71,HMLD1_EventList,3,0),IF(HSL_Division=2,VLOOKUP(B71,HMLD2_EventList,3,0),VLOOKUP(B71,HMLD3_EventList,3,0))),IF(HSL_Division=1,VLOOKUP(B71,NutsD1_EventList,3,0),IF(HSL_Division=2,VLOOKUP(B71,NutsD2_EventList,3,0),VLOOKUP(B71,NutsD3_EventList,3,0)))) &amp; " " &amp; IF(HSL_Format="Majors",IF(HSL_Division=1,VLOOKUP(B71,HMLD1_EventList,2,0),IF(HSL_Division=2,VLOOKUP(B71,HMLD2_EventList,2,0),VLOOKUP(B71,HMLD3_EventList,2,0))),IF(HSL_Division=1,VLOOKUP(B71,NutsD1_EventList,2,0),IF(HSL_Division=2,VLOOKUP(B71,NutsD2_EventList,2,0),VLOOKUP(B71,NutsD3_EventList,2,0))))</f>
        <v>Girls Under 13s</v>
      </c>
      <c r="D71" s="263" t="s">
        <v>110</v>
      </c>
      <c r="E71" s="317" t="str">
        <f>IF(VLOOKUP($B69,Lane1_Swimmers,6,0) = "No", "Check for DQ",IF(IFERROR(SEARCH("Relay",$C72),0) = 0, IF(IFERROR(SEARCH("Squadron",$C72),0) = 0, IF(TRIM(VLOOKUP($B69,Lane1_Swimmers,2,0))="","Not Provided", VLOOKUP($B69,Lane1_Swimmers,2,0)), "Squadron"), IF(VLOOKUP($B69,Lane1_Swimmers,6,0)="No","Check for DQ",IF(VLOOKUP($B69+0.1,Lane1_Swimmers,6,0)="No","Check for DQ",IF(VLOOKUP($B69+0.2,Lane1_Swimmers,6,0)="No","Check for DQ",IF(VLOOKUP($B69+0.3,Lane1_Swimmers,6,0)="No","Check for DQ","Relay Team"))))))</f>
        <v>Mia Smith</v>
      </c>
      <c r="F71" s="317" t="str">
        <f>IF(VLOOKUP($B69,Lane2_Swimmers,6,0) = "No", "Check for DQ",IF(IFERROR(SEARCH("Relay",$C72),0) = 0, IF(IFERROR(SEARCH("Squadron",$C72),0) = 0, IF(TRIM(VLOOKUP($B69,Lane2_Swimmers,2,0))="","Not Provided", VLOOKUP($B69,Lane2_Swimmers,2,0)), "Squadron"), IF(VLOOKUP($B69,Lane2_Swimmers,6,0)="No","Check for DQ",IF(VLOOKUP($B69+0.1,Lane2_Swimmers,6,0)="No","Check for DQ",IF(VLOOKUP($B69+0.2,Lane2_Swimmers,6,0)="No","Check for DQ",IF(VLOOKUP($B69+0.3,Lane2_Swimmers,6,0)="No","Check for DQ","Relay Team"))))))</f>
        <v>Lara Coster</v>
      </c>
      <c r="G71" s="317" t="str">
        <f>IF(VLOOKUP($B69,Lane3_Swimmers,6,0) = "No", "Check for DQ",IF(IFERROR(SEARCH("Relay",$C72),0) = 0, IF(IFERROR(SEARCH("Squadron",$C72),0) = 0, IF(TRIM(VLOOKUP($B69,Lane3_Swimmers,2,0))="","Not Provided", VLOOKUP($B69,Lane3_Swimmers,2,0)), "Squadron"), IF(VLOOKUP($B69,Lane3_Swimmers,6,0)="No","Check for DQ",IF(VLOOKUP($B69+0.1,Lane3_Swimmers,6,0)="No","Check for DQ",IF(VLOOKUP($B69+0.2,Lane3_Swimmers,6,0)="No","Check for DQ",IF(VLOOKUP($B69+0.3,Lane3_Swimmers,6,0)="No","Check for DQ","Relay Team"))))))</f>
        <v>Megan Worley</v>
      </c>
      <c r="H71" s="317" t="str">
        <f>IF(VLOOKUP($B69,Lane4_Swimmers,6,0) = "No", "Check for DQ",IF(IFERROR(SEARCH("Relay",$C72),0) = 0, IF(IFERROR(SEARCH("Squadron",$C72),0) = 0, IF(TRIM(VLOOKUP($B69,Lane4_Swimmers,2,0))="","Not Provided", VLOOKUP($B69,Lane4_Swimmers,2,0)), "Squadron"), IF(VLOOKUP($B69,Lane4_Swimmers,6,0)="No","Check for DQ",IF(VLOOKUP($B69+0.1,Lane4_Swimmers,6,0)="No","Check for DQ",IF(VLOOKUP($B69+0.2,Lane4_Swimmers,6,0)="No","Check for DQ",IF(VLOOKUP($B69+0.3,Lane4_Swimmers,6,0)="No","Check for DQ","Relay Team"))))))</f>
        <v>Kaitlyn Butterly</v>
      </c>
      <c r="I71" s="317" t="str">
        <f>IF(VLOOKUP($B69,Lane5_Swimmers,6,0) = "No", "Check for DQ",IF(IFERROR(SEARCH("Relay",$C72),0) = 0, IF(IFERROR(SEARCH("Squadron",$C72),0) = 0, IF(TRIM(VLOOKUP($B69,Lane5_Swimmers,2,0))="","Not Provided", VLOOKUP($B69,Lane5_Swimmers,2,0)), "Squadron"), IF(VLOOKUP($B69,Lane5_Swimmers,6,0)="No","Check for DQ",IF(VLOOKUP($B69+0.1,Lane5_Swimmers,6,0)="No","Check for DQ",IF(VLOOKUP($B69+0.2,Lane5_Swimmers,6,0)="No","Check for DQ",IF(VLOOKUP($B69+0.3,Lane5_Swimmers,6,0)="No","Check for DQ","Relay Team"))))))</f>
        <v>Emily Pickard</v>
      </c>
      <c r="J71" s="317" t="str">
        <f>IF(VLOOKUP($B69,Lane6_Swimmers,6,0) = "No", "Check for DQ",IF(IFERROR(SEARCH("Relay",$C72),0) = 0, IF(IFERROR(SEARCH("Squadron",$C72),0) = 0, IF(TRIM(VLOOKUP($B69,Lane6_Swimmers,2,0))="","Not Provided", VLOOKUP($B69,Lane6_Swimmers,2,0)), "Squadron"), IF(VLOOKUP($B69,Lane6_Swimmers,6,0)="No","Check for DQ",IF(VLOOKUP($B69+0.1,Lane6_Swimmers,6,0)="No","Check for DQ",IF(VLOOKUP($B69+0.2,Lane6_Swimmers,6,0)="No","Check for DQ",IF(VLOOKUP($B69+0.3,Lane6_Swimmers,6,0)="No","Check for DQ","Relay Team"))))))</f>
        <v>Chloe Sharp</v>
      </c>
      <c r="K71" s="317" t="str">
        <f>IF(VLOOKUP($B69,Lane7_Swimmers,6,0) = "No", "Check for DQ",IF(IFERROR(SEARCH("Relay",$C72),0) = 0, IF(IFERROR(SEARCH("Squadron",$C72),0) = 0, IF(TRIM(VLOOKUP($B69,Lane7_Swimmers,2,0))="","Not Provided", VLOOKUP($B69,Lane7_Swimmers,2,0)), "Squadron"), IF(VLOOKUP($B69,Lane7_Swimmers,6,0)="No","Check for DQ",IF(VLOOKUP($B69+0.1,Lane7_Swimmers,6,0)="No","Check for DQ",IF(VLOOKUP($B69+0.2,Lane7_Swimmers,6,0)="No","Check for DQ",IF(VLOOKUP($B69+0.3,Lane7_Swimmers,6,0)="No","Check for DQ","Relay Team"))))))</f>
        <v>Evie Crossley</v>
      </c>
      <c r="L71" s="317" t="str">
        <f>IF(VLOOKUP($B69,Lane8_Swimmers,6,0) = "No", "Check for DQ",IF(IFERROR(SEARCH("Relay",$C72),0) = 0, IF(IFERROR(SEARCH("Squadron",$C72),0) = 0, IF(TRIM(VLOOKUP($B69,Lane8_Swimmers,2,0))="","Not Provided", VLOOKUP($B69,Lane8_Swimmers,2,0)), "Squadron"), IF(VLOOKUP($B69,Lane8_Swimmers,6,0)="No","Check for DQ",IF(VLOOKUP($B69+0.1,Lane8_Swimmers,6,0)="No","Check for DQ",IF(VLOOKUP($B69+0.2,Lane8_Swimmers,6,0)="No","Check for DQ",IF(VLOOKUP($B69+0.3,Lane8_Swimmers,6,0)="No","Check for DQ","Relay Team"))))))</f>
        <v>Ruby Clark</v>
      </c>
    </row>
    <row r="72" spans="2:20" ht="16.5" thickBot="1">
      <c r="B72" s="247" t="str">
        <f>TEXT(B69, "#0") &amp; ": " &amp; TRIM(D72)</f>
        <v>13: DQ Reason</v>
      </c>
      <c r="C72" s="264" t="str">
        <f>IF(HSL_Format="Majors",IF(HSL_Division=1,VLOOKUP(B71,HMLD1_EventList,4,0),IF(HSL_Division=2,VLOOKUP(B71,HMLD2_EventList,4,0),VLOOKUP(B71,HMLD3_EventList,4,0))),IF(HSL_Division=1,VLOOKUP(B71,NutsD1_EventList,4,0),IF(HSL_Division=2,VLOOKUP(B71,NutsD2_EventList,4,0),VLOOKUP(B71,NutsD3_EventList,4,0)))) &amp; " " &amp; IF(HSL_Format="Majors",IF(HSL_Division=1,VLOOKUP(B71,HMLD1_EventList,5,0),IF(HSL_Division=2,VLOOKUP(B71,HMLD2_EventList,5,0),VLOOKUP(B71,HMLD3_EventList,5,0))),IF(HSL_Division=1,VLOOKUP(B71,NutsD1_EventList,5,0),IF(HSL_Division=2,VLOOKUP(B71,NutsD2_EventList,5,0),VLOOKUP(B71,NutsD3_EventList,5,0))))</f>
        <v>50m Backstroke</v>
      </c>
      <c r="D72" s="265" t="s">
        <v>111</v>
      </c>
      <c r="E72" s="246"/>
      <c r="F72" s="246"/>
      <c r="G72" s="246"/>
      <c r="H72" s="246"/>
      <c r="I72" s="246"/>
      <c r="J72" s="246"/>
      <c r="K72" s="246"/>
      <c r="L72" s="246"/>
    </row>
    <row r="73" spans="2:20">
      <c r="B73" s="247">
        <f>B69+1</f>
        <v>14</v>
      </c>
      <c r="C73" s="258" t="str">
        <f>"Event " &amp; TEXT(B73, "#0")</f>
        <v>Event 14</v>
      </c>
      <c r="D73" s="259" t="s">
        <v>109</v>
      </c>
      <c r="E73" s="244">
        <v>4216</v>
      </c>
      <c r="F73" s="244">
        <v>4547</v>
      </c>
      <c r="G73" s="244">
        <v>4003</v>
      </c>
      <c r="H73" s="244">
        <v>3893</v>
      </c>
      <c r="I73" s="244">
        <v>3672</v>
      </c>
      <c r="J73" s="244">
        <v>4197</v>
      </c>
      <c r="K73" s="244"/>
      <c r="L73" s="244">
        <v>5066</v>
      </c>
    </row>
    <row r="74" spans="2:20">
      <c r="B74" s="247" t="str">
        <f>TEXT(B73, "#0") &amp; ":" &amp; TRIM(D74)</f>
        <v>14:Placing</v>
      </c>
      <c r="C74" s="260"/>
      <c r="D74" s="261" t="s">
        <v>134</v>
      </c>
      <c r="E74" s="245">
        <v>5</v>
      </c>
      <c r="F74" s="245">
        <v>6</v>
      </c>
      <c r="G74" s="245">
        <v>3</v>
      </c>
      <c r="H74" s="245">
        <v>2</v>
      </c>
      <c r="I74" s="245">
        <v>1</v>
      </c>
      <c r="J74" s="245">
        <v>4</v>
      </c>
      <c r="K74" s="245"/>
      <c r="L74" s="245">
        <v>7</v>
      </c>
      <c r="M74" s="250">
        <f t="shared" ref="M74:T74" si="13">VLOOKUP($B74,Working_ResultList,6+(E$7-1)*3,0)</f>
        <v>5</v>
      </c>
      <c r="N74" s="250">
        <f t="shared" si="13"/>
        <v>6</v>
      </c>
      <c r="O74" s="250">
        <f t="shared" si="13"/>
        <v>3</v>
      </c>
      <c r="P74" s="250">
        <f t="shared" si="13"/>
        <v>2</v>
      </c>
      <c r="Q74" s="250">
        <f t="shared" si="13"/>
        <v>1</v>
      </c>
      <c r="R74" s="250">
        <f t="shared" si="13"/>
        <v>4</v>
      </c>
      <c r="S74" s="250">
        <f t="shared" si="13"/>
        <v>8</v>
      </c>
      <c r="T74" s="250">
        <f t="shared" si="13"/>
        <v>7</v>
      </c>
    </row>
    <row r="75" spans="2:20">
      <c r="B75" s="247">
        <f>B73</f>
        <v>14</v>
      </c>
      <c r="C75" s="262" t="str">
        <f>IF(HSL_Format="Majors",IF(HSL_Division=1,VLOOKUP(B75,HMLD1_EventList,3,0),IF(HSL_Division=2,VLOOKUP(B75,HMLD2_EventList,3,0),VLOOKUP(B75,HMLD3_EventList,3,0))),IF(HSL_Division=1,VLOOKUP(B75,NutsD1_EventList,3,0),IF(HSL_Division=2,VLOOKUP(B75,NutsD2_EventList,3,0),VLOOKUP(B75,NutsD3_EventList,3,0)))) &amp; " " &amp; IF(HSL_Format="Majors",IF(HSL_Division=1,VLOOKUP(B75,HMLD1_EventList,2,0),IF(HSL_Division=2,VLOOKUP(B75,HMLD2_EventList,2,0),VLOOKUP(B75,HMLD3_EventList,2,0))),IF(HSL_Division=1,VLOOKUP(B75,NutsD1_EventList,2,0),IF(HSL_Division=2,VLOOKUP(B75,NutsD2_EventList,2,0),VLOOKUP(B75,NutsD3_EventList,2,0))))</f>
        <v>Boys Under 13s</v>
      </c>
      <c r="D75" s="263" t="s">
        <v>110</v>
      </c>
      <c r="E75" s="317" t="str">
        <f>IF(VLOOKUP($B73,Lane1_Swimmers,6,0) = "No", "Check for DQ",IF(IFERROR(SEARCH("Relay",$C76),0) = 0, IF(IFERROR(SEARCH("Squadron",$C76),0) = 0, IF(TRIM(VLOOKUP($B73,Lane1_Swimmers,2,0))="","Not Provided", VLOOKUP($B73,Lane1_Swimmers,2,0)), "Squadron"), IF(VLOOKUP($B73,Lane1_Swimmers,6,0)="No","Check for DQ",IF(VLOOKUP($B73+0.1,Lane1_Swimmers,6,0)="No","Check for DQ",IF(VLOOKUP($B73+0.2,Lane1_Swimmers,6,0)="No","Check for DQ",IF(VLOOKUP($B73+0.3,Lane1_Swimmers,6,0)="No","Check for DQ","Relay Team"))))))</f>
        <v>Mason O'Brien</v>
      </c>
      <c r="F75" s="317" t="str">
        <f>IF(VLOOKUP($B73,Lane2_Swimmers,6,0) = "No", "Check for DQ",IF(IFERROR(SEARCH("Relay",$C76),0) = 0, IF(IFERROR(SEARCH("Squadron",$C76),0) = 0, IF(TRIM(VLOOKUP($B73,Lane2_Swimmers,2,0))="","Not Provided", VLOOKUP($B73,Lane2_Swimmers,2,0)), "Squadron"), IF(VLOOKUP($B73,Lane2_Swimmers,6,0)="No","Check for DQ",IF(VLOOKUP($B73+0.1,Lane2_Swimmers,6,0)="No","Check for DQ",IF(VLOOKUP($B73+0.2,Lane2_Swimmers,6,0)="No","Check for DQ",IF(VLOOKUP($B73+0.3,Lane2_Swimmers,6,0)="No","Check for DQ","Relay Team"))))))</f>
        <v>Ben Filer</v>
      </c>
      <c r="G75" s="317" t="str">
        <f>IF(VLOOKUP($B73,Lane3_Swimmers,6,0) = "No", "Check for DQ",IF(IFERROR(SEARCH("Relay",$C76),0) = 0, IF(IFERROR(SEARCH("Squadron",$C76),0) = 0, IF(TRIM(VLOOKUP($B73,Lane3_Swimmers,2,0))="","Not Provided", VLOOKUP($B73,Lane3_Swimmers,2,0)), "Squadron"), IF(VLOOKUP($B73,Lane3_Swimmers,6,0)="No","Check for DQ",IF(VLOOKUP($B73+0.1,Lane3_Swimmers,6,0)="No","Check for DQ",IF(VLOOKUP($B73+0.2,Lane3_Swimmers,6,0)="No","Check for DQ",IF(VLOOKUP($B73+0.3,Lane3_Swimmers,6,0)="No","Check for DQ","Relay Team"))))))</f>
        <v>Arian Krasniqi</v>
      </c>
      <c r="H75" s="317" t="str">
        <f>IF(VLOOKUP($B73,Lane4_Swimmers,6,0) = "No", "Check for DQ",IF(IFERROR(SEARCH("Relay",$C76),0) = 0, IF(IFERROR(SEARCH("Squadron",$C76),0) = 0, IF(TRIM(VLOOKUP($B73,Lane4_Swimmers,2,0))="","Not Provided", VLOOKUP($B73,Lane4_Swimmers,2,0)), "Squadron"), IF(VLOOKUP($B73,Lane4_Swimmers,6,0)="No","Check for DQ",IF(VLOOKUP($B73+0.1,Lane4_Swimmers,6,0)="No","Check for DQ",IF(VLOOKUP($B73+0.2,Lane4_Swimmers,6,0)="No","Check for DQ",IF(VLOOKUP($B73+0.3,Lane4_Swimmers,6,0)="No","Check for DQ","Relay Team"))))))</f>
        <v>Jack Birtwistle</v>
      </c>
      <c r="I75" s="317" t="str">
        <f>IF(VLOOKUP($B73,Lane5_Swimmers,6,0) = "No", "Check for DQ",IF(IFERROR(SEARCH("Relay",$C76),0) = 0, IF(IFERROR(SEARCH("Squadron",$C76),0) = 0, IF(TRIM(VLOOKUP($B73,Lane5_Swimmers,2,0))="","Not Provided", VLOOKUP($B73,Lane5_Swimmers,2,0)), "Squadron"), IF(VLOOKUP($B73,Lane5_Swimmers,6,0)="No","Check for DQ",IF(VLOOKUP($B73+0.1,Lane5_Swimmers,6,0)="No","Check for DQ",IF(VLOOKUP($B73+0.2,Lane5_Swimmers,6,0)="No","Check for DQ",IF(VLOOKUP($B73+0.3,Lane5_Swimmers,6,0)="No","Check for DQ","Relay Team"))))))</f>
        <v>Jake Evans</v>
      </c>
      <c r="J75" s="317" t="str">
        <f>IF(VLOOKUP($B73,Lane6_Swimmers,6,0) = "No", "Check for DQ",IF(IFERROR(SEARCH("Relay",$C76),0) = 0, IF(IFERROR(SEARCH("Squadron",$C76),0) = 0, IF(TRIM(VLOOKUP($B73,Lane6_Swimmers,2,0))="","Not Provided", VLOOKUP($B73,Lane6_Swimmers,2,0)), "Squadron"), IF(VLOOKUP($B73,Lane6_Swimmers,6,0)="No","Check for DQ",IF(VLOOKUP($B73+0.1,Lane6_Swimmers,6,0)="No","Check for DQ",IF(VLOOKUP($B73+0.2,Lane6_Swimmers,6,0)="No","Check for DQ",IF(VLOOKUP($B73+0.3,Lane6_Swimmers,6,0)="No","Check for DQ","Relay Team"))))))</f>
        <v>Jacob Geller</v>
      </c>
      <c r="K75" s="317" t="str">
        <f>IF(VLOOKUP($B73,Lane7_Swimmers,6,0) = "No", "Check for DQ",IF(IFERROR(SEARCH("Relay",$C76),0) = 0, IF(IFERROR(SEARCH("Squadron",$C76),0) = 0, IF(TRIM(VLOOKUP($B73,Lane7_Swimmers,2,0))="","Not Provided", VLOOKUP($B73,Lane7_Swimmers,2,0)), "Squadron"), IF(VLOOKUP($B73,Lane7_Swimmers,6,0)="No","Check for DQ",IF(VLOOKUP($B73+0.1,Lane7_Swimmers,6,0)="No","Check for DQ",IF(VLOOKUP($B73+0.2,Lane7_Swimmers,6,0)="No","Check for DQ",IF(VLOOKUP($B73+0.3,Lane7_Swimmers,6,0)="No","Check for DQ","Relay Team"))))))</f>
        <v>Thomas Hill</v>
      </c>
      <c r="L75" s="317" t="str">
        <f>IF(VLOOKUP($B73,Lane8_Swimmers,6,0) = "No", "Check for DQ",IF(IFERROR(SEARCH("Relay",$C76),0) = 0, IF(IFERROR(SEARCH("Squadron",$C76),0) = 0, IF(TRIM(VLOOKUP($B73,Lane8_Swimmers,2,0))="","Not Provided", VLOOKUP($B73,Lane8_Swimmers,2,0)), "Squadron"), IF(VLOOKUP($B73,Lane8_Swimmers,6,0)="No","Check for DQ",IF(VLOOKUP($B73+0.1,Lane8_Swimmers,6,0)="No","Check for DQ",IF(VLOOKUP($B73+0.2,Lane8_Swimmers,6,0)="No","Check for DQ",IF(VLOOKUP($B73+0.3,Lane8_Swimmers,6,0)="No","Check for DQ","Relay Team"))))))</f>
        <v>Sholto Bell</v>
      </c>
    </row>
    <row r="76" spans="2:20" ht="16.5" thickBot="1">
      <c r="B76" s="247" t="str">
        <f>TEXT(B73, "#0") &amp; ": " &amp; TRIM(D76)</f>
        <v>14: DQ Reason</v>
      </c>
      <c r="C76" s="264" t="str">
        <f>IF(HSL_Format="Majors",IF(HSL_Division=1,VLOOKUP(B75,HMLD1_EventList,4,0),IF(HSL_Division=2,VLOOKUP(B75,HMLD2_EventList,4,0),VLOOKUP(B75,HMLD3_EventList,4,0))),IF(HSL_Division=1,VLOOKUP(B75,NutsD1_EventList,4,0),IF(HSL_Division=2,VLOOKUP(B75,NutsD2_EventList,4,0),VLOOKUP(B75,NutsD3_EventList,4,0)))) &amp; " " &amp; IF(HSL_Format="Majors",IF(HSL_Division=1,VLOOKUP(B75,HMLD1_EventList,5,0),IF(HSL_Division=2,VLOOKUP(B75,HMLD2_EventList,5,0),VLOOKUP(B75,HMLD3_EventList,5,0))),IF(HSL_Division=1,VLOOKUP(B75,NutsD1_EventList,5,0),IF(HSL_Division=2,VLOOKUP(B75,NutsD2_EventList,5,0),VLOOKUP(B75,NutsD3_EventList,5,0))))</f>
        <v>50m Backstroke</v>
      </c>
      <c r="D76" s="265" t="s">
        <v>111</v>
      </c>
      <c r="E76" s="246"/>
      <c r="F76" s="246"/>
      <c r="G76" s="246"/>
      <c r="H76" s="246"/>
      <c r="I76" s="246"/>
      <c r="J76" s="246"/>
      <c r="K76" s="246">
        <v>6.4</v>
      </c>
      <c r="L76" s="246"/>
    </row>
    <row r="77" spans="2:20">
      <c r="B77" s="247">
        <f>B73+1</f>
        <v>15</v>
      </c>
      <c r="C77" s="258" t="str">
        <f>"Event " &amp; TEXT(B77, "#0")</f>
        <v>Event 15</v>
      </c>
      <c r="D77" s="259" t="s">
        <v>109</v>
      </c>
      <c r="E77" s="244"/>
      <c r="F77" s="244"/>
      <c r="G77" s="244"/>
      <c r="H77" s="244">
        <v>11953</v>
      </c>
      <c r="I77" s="244">
        <v>12632</v>
      </c>
      <c r="J77" s="244">
        <v>12825</v>
      </c>
      <c r="K77" s="244">
        <v>12250</v>
      </c>
      <c r="L77" s="244"/>
    </row>
    <row r="78" spans="2:20">
      <c r="B78" s="247" t="str">
        <f>TEXT(B77, "#0") &amp; ":" &amp; TRIM(D78)</f>
        <v>15:Placing</v>
      </c>
      <c r="C78" s="260"/>
      <c r="D78" s="261" t="s">
        <v>134</v>
      </c>
      <c r="E78" s="245"/>
      <c r="F78" s="396"/>
      <c r="G78" s="245"/>
      <c r="H78" s="245">
        <v>1</v>
      </c>
      <c r="I78" s="245">
        <v>3</v>
      </c>
      <c r="J78" s="245">
        <v>4</v>
      </c>
      <c r="K78" s="245">
        <v>2</v>
      </c>
      <c r="L78" s="245"/>
      <c r="M78" s="250">
        <f t="shared" ref="M78:T78" si="14">VLOOKUP($B78,Working_ResultList,6+(E$7-1)*3,0)</f>
        <v>5</v>
      </c>
      <c r="N78" s="250">
        <f t="shared" si="14"/>
        <v>5</v>
      </c>
      <c r="O78" s="250">
        <f t="shared" si="14"/>
        <v>5</v>
      </c>
      <c r="P78" s="250">
        <f t="shared" si="14"/>
        <v>1</v>
      </c>
      <c r="Q78" s="250">
        <f t="shared" si="14"/>
        <v>3</v>
      </c>
      <c r="R78" s="250">
        <f t="shared" si="14"/>
        <v>4</v>
      </c>
      <c r="S78" s="250">
        <f t="shared" si="14"/>
        <v>2</v>
      </c>
      <c r="T78" s="250">
        <f t="shared" si="14"/>
        <v>5</v>
      </c>
    </row>
    <row r="79" spans="2:20">
      <c r="B79" s="247">
        <f>B77</f>
        <v>15</v>
      </c>
      <c r="C79" s="262" t="str">
        <f>IF(HSL_Format="Majors",IF(HSL_Division=1,VLOOKUP(B79,HMLD1_EventList,3,0),IF(HSL_Division=2,VLOOKUP(B79,HMLD2_EventList,3,0),VLOOKUP(B79,HMLD3_EventList,3,0))),IF(HSL_Division=1,VLOOKUP(B79,NutsD1_EventList,3,0),IF(HSL_Division=2,VLOOKUP(B79,NutsD2_EventList,3,0),VLOOKUP(B79,NutsD3_EventList,3,0)))) &amp; " " &amp; IF(HSL_Format="Majors",IF(HSL_Division=1,VLOOKUP(B79,HMLD1_EventList,2,0),IF(HSL_Division=2,VLOOKUP(B79,HMLD2_EventList,2,0),VLOOKUP(B79,HMLD3_EventList,2,0))),IF(HSL_Division=1,VLOOKUP(B79,NutsD1_EventList,2,0),IF(HSL_Division=2,VLOOKUP(B79,NutsD2_EventList,2,0),VLOOKUP(B79,NutsD3_EventList,2,0))))</f>
        <v>Girls 9 Years</v>
      </c>
      <c r="D79" s="263" t="s">
        <v>110</v>
      </c>
      <c r="E79" s="317" t="str">
        <f>IF(VLOOKUP($B77,Lane1_Swimmers,6,0) = "No", "Check for DQ",IF(IFERROR(SEARCH("Relay",$C80),0) = 0, IF(IFERROR(SEARCH("Squadron",$C80),0) = 0, IF(TRIM(VLOOKUP($B77,Lane1_Swimmers,2,0))="","Not Provided", VLOOKUP($B77,Lane1_Swimmers,2,0)), "Squadron"), IF(VLOOKUP($B77,Lane1_Swimmers,6,0)="No","Check for DQ",IF(VLOOKUP($B77+0.1,Lane1_Swimmers,6,0)="No","Check for DQ",IF(VLOOKUP($B77+0.2,Lane1_Swimmers,6,0)="No","Check for DQ",IF(VLOOKUP($B77+0.3,Lane1_Swimmers,6,0)="No","Check for DQ","Relay Team"))))))</f>
        <v>Check for DQ</v>
      </c>
      <c r="F79" s="317" t="str">
        <f>IF(VLOOKUP($B77,Lane2_Swimmers,6,0) = "No", "Check for DQ",IF(IFERROR(SEARCH("Relay",$C80),0) = 0, IF(IFERROR(SEARCH("Squadron",$C80),0) = 0, IF(TRIM(VLOOKUP($B77,Lane2_Swimmers,2,0))="","Not Provided", VLOOKUP($B77,Lane2_Swimmers,2,0)), "Squadron"), IF(VLOOKUP($B77,Lane2_Swimmers,6,0)="No","Check for DQ",IF(VLOOKUP($B77+0.1,Lane2_Swimmers,6,0)="No","Check for DQ",IF(VLOOKUP($B77+0.2,Lane2_Swimmers,6,0)="No","Check for DQ",IF(VLOOKUP($B77+0.3,Lane2_Swimmers,6,0)="No","Check for DQ","Relay Team"))))))</f>
        <v>Check for DQ</v>
      </c>
      <c r="G79" s="317" t="str">
        <f>IF(VLOOKUP($B77,Lane3_Swimmers,6,0) = "No", "Check for DQ",IF(IFERROR(SEARCH("Relay",$C80),0) = 0, IF(IFERROR(SEARCH("Squadron",$C80),0) = 0, IF(TRIM(VLOOKUP($B77,Lane3_Swimmers,2,0))="","Not Provided", VLOOKUP($B77,Lane3_Swimmers,2,0)), "Squadron"), IF(VLOOKUP($B77,Lane3_Swimmers,6,0)="No","Check for DQ",IF(VLOOKUP($B77+0.1,Lane3_Swimmers,6,0)="No","Check for DQ",IF(VLOOKUP($B77+0.2,Lane3_Swimmers,6,0)="No","Check for DQ",IF(VLOOKUP($B77+0.3,Lane3_Swimmers,6,0)="No","Check for DQ","Relay Team"))))))</f>
        <v>Relay Team</v>
      </c>
      <c r="H79" s="317" t="str">
        <f>IF(VLOOKUP($B77,Lane4_Swimmers,6,0) = "No", "Check for DQ",IF(IFERROR(SEARCH("Relay",$C80),0) = 0, IF(IFERROR(SEARCH("Squadron",$C80),0) = 0, IF(TRIM(VLOOKUP($B77,Lane4_Swimmers,2,0))="","Not Provided", VLOOKUP($B77,Lane4_Swimmers,2,0)), "Squadron"), IF(VLOOKUP($B77,Lane4_Swimmers,6,0)="No","Check for DQ",IF(VLOOKUP($B77+0.1,Lane4_Swimmers,6,0)="No","Check for DQ",IF(VLOOKUP($B77+0.2,Lane4_Swimmers,6,0)="No","Check for DQ",IF(VLOOKUP($B77+0.3,Lane4_Swimmers,6,0)="No","Check for DQ","Relay Team"))))))</f>
        <v>Relay Team</v>
      </c>
      <c r="I79" s="317" t="str">
        <f>IF(VLOOKUP($B77,Lane5_Swimmers,6,0) = "No", "Check for DQ",IF(IFERROR(SEARCH("Relay",$C80),0) = 0, IF(IFERROR(SEARCH("Squadron",$C80),0) = 0, IF(TRIM(VLOOKUP($B77,Lane5_Swimmers,2,0))="","Not Provided", VLOOKUP($B77,Lane5_Swimmers,2,0)), "Squadron"), IF(VLOOKUP($B77,Lane5_Swimmers,6,0)="No","Check for DQ",IF(VLOOKUP($B77+0.1,Lane5_Swimmers,6,0)="No","Check for DQ",IF(VLOOKUP($B77+0.2,Lane5_Swimmers,6,0)="No","Check for DQ",IF(VLOOKUP($B77+0.3,Lane5_Swimmers,6,0)="No","Check for DQ","Relay Team"))))))</f>
        <v>Relay Team</v>
      </c>
      <c r="J79" s="317" t="str">
        <f>IF(VLOOKUP($B77,Lane6_Swimmers,6,0) = "No", "Check for DQ",IF(IFERROR(SEARCH("Relay",$C80),0) = 0, IF(IFERROR(SEARCH("Squadron",$C80),0) = 0, IF(TRIM(VLOOKUP($B77,Lane6_Swimmers,2,0))="","Not Provided", VLOOKUP($B77,Lane6_Swimmers,2,0)), "Squadron"), IF(VLOOKUP($B77,Lane6_Swimmers,6,0)="No","Check for DQ",IF(VLOOKUP($B77+0.1,Lane6_Swimmers,6,0)="No","Check for DQ",IF(VLOOKUP($B77+0.2,Lane6_Swimmers,6,0)="No","Check for DQ",IF(VLOOKUP($B77+0.3,Lane6_Swimmers,6,0)="No","Check for DQ","Relay Team"))))))</f>
        <v>Relay Team</v>
      </c>
      <c r="K79" s="317" t="str">
        <f>IF(VLOOKUP($B77,Lane7_Swimmers,6,0) = "No", "Check for DQ",IF(IFERROR(SEARCH("Relay",$C80),0) = 0, IF(IFERROR(SEARCH("Squadron",$C80),0) = 0, IF(TRIM(VLOOKUP($B77,Lane7_Swimmers,2,0))="","Not Provided", VLOOKUP($B77,Lane7_Swimmers,2,0)), "Squadron"), IF(VLOOKUP($B77,Lane7_Swimmers,6,0)="No","Check for DQ",IF(VLOOKUP($B77+0.1,Lane7_Swimmers,6,0)="No","Check for DQ",IF(VLOOKUP($B77+0.2,Lane7_Swimmers,6,0)="No","Check for DQ",IF(VLOOKUP($B77+0.3,Lane7_Swimmers,6,0)="No","Check for DQ","Relay Team"))))))</f>
        <v>Relay Team</v>
      </c>
      <c r="L79" s="317" t="str">
        <f>IF(VLOOKUP($B77,Lane8_Swimmers,6,0) = "No", "Check for DQ",IF(IFERROR(SEARCH("Relay",$C80),0) = 0, IF(IFERROR(SEARCH("Squadron",$C80),0) = 0, IF(TRIM(VLOOKUP($B77,Lane8_Swimmers,2,0))="","Not Provided", VLOOKUP($B77,Lane8_Swimmers,2,0)), "Squadron"), IF(VLOOKUP($B77,Lane8_Swimmers,6,0)="No","Check for DQ",IF(VLOOKUP($B77+0.1,Lane8_Swimmers,6,0)="No","Check for DQ",IF(VLOOKUP($B77+0.2,Lane8_Swimmers,6,0)="No","Check for DQ",IF(VLOOKUP($B77+0.3,Lane8_Swimmers,6,0)="No","Check for DQ","Relay Team"))))))</f>
        <v>Relay Team</v>
      </c>
    </row>
    <row r="80" spans="2:20" ht="16.5" thickBot="1">
      <c r="B80" s="247" t="str">
        <f>TEXT(B77, "#0") &amp; ": " &amp; TRIM(D80)</f>
        <v>15: DQ Reason</v>
      </c>
      <c r="C80" s="264" t="str">
        <f>IF(HSL_Format="Majors",IF(HSL_Division=1,VLOOKUP(B79,HMLD1_EventList,4,0),IF(HSL_Division=2,VLOOKUP(B79,HMLD2_EventList,4,0),VLOOKUP(B79,HMLD3_EventList,4,0))),IF(HSL_Division=1,VLOOKUP(B79,NutsD1_EventList,4,0),IF(HSL_Division=2,VLOOKUP(B79,NutsD2_EventList,4,0),VLOOKUP(B79,NutsD3_EventList,4,0)))) &amp; " " &amp; IF(HSL_Format="Majors",IF(HSL_Division=1,VLOOKUP(B79,HMLD1_EventList,5,0),IF(HSL_Division=2,VLOOKUP(B79,HMLD2_EventList,5,0),VLOOKUP(B79,HMLD3_EventList,5,0))),IF(HSL_Division=1,VLOOKUP(B79,NutsD1_EventList,5,0),IF(HSL_Division=2,VLOOKUP(B79,NutsD2_EventList,5,0),VLOOKUP(B79,NutsD3_EventList,5,0))))</f>
        <v>4x25m Freestyle Relay</v>
      </c>
      <c r="D80" s="265" t="s">
        <v>111</v>
      </c>
      <c r="E80" s="246">
        <v>10.11</v>
      </c>
      <c r="F80" s="245" t="s">
        <v>2211</v>
      </c>
      <c r="G80" s="246" t="s">
        <v>2210</v>
      </c>
      <c r="H80" s="246"/>
      <c r="I80" s="246"/>
      <c r="J80" s="246"/>
      <c r="K80" s="246"/>
      <c r="L80" s="246" t="s">
        <v>2210</v>
      </c>
    </row>
    <row r="81" spans="2:20">
      <c r="B81" s="247">
        <f>B77+1</f>
        <v>16</v>
      </c>
      <c r="C81" s="258" t="str">
        <f>"Event " &amp; TEXT(B81, "#0")</f>
        <v>Event 16</v>
      </c>
      <c r="D81" s="259" t="s">
        <v>109</v>
      </c>
      <c r="E81" s="244">
        <v>11404</v>
      </c>
      <c r="F81" s="244"/>
      <c r="G81" s="244"/>
      <c r="H81" s="244"/>
      <c r="I81" s="244"/>
      <c r="J81" s="244"/>
      <c r="K81" s="244">
        <v>11807</v>
      </c>
      <c r="L81" s="244"/>
    </row>
    <row r="82" spans="2:20">
      <c r="B82" s="247" t="str">
        <f>TEXT(B81, "#0") &amp; ":" &amp; TRIM(D82)</f>
        <v>16:Placing</v>
      </c>
      <c r="C82" s="260"/>
      <c r="D82" s="261" t="s">
        <v>134</v>
      </c>
      <c r="E82" s="245">
        <v>1</v>
      </c>
      <c r="F82" s="245"/>
      <c r="G82" s="245"/>
      <c r="H82" s="245"/>
      <c r="I82" s="245"/>
      <c r="J82" s="245"/>
      <c r="K82" s="245">
        <v>2</v>
      </c>
      <c r="L82" s="245"/>
      <c r="M82" s="250">
        <f t="shared" ref="M82:T82" si="15">VLOOKUP($B82,Working_ResultList,6+(E$7-1)*3,0)</f>
        <v>1</v>
      </c>
      <c r="N82" s="250">
        <f t="shared" si="15"/>
        <v>3</v>
      </c>
      <c r="O82" s="250">
        <f t="shared" si="15"/>
        <v>3</v>
      </c>
      <c r="P82" s="250">
        <f t="shared" si="15"/>
        <v>3</v>
      </c>
      <c r="Q82" s="250">
        <f t="shared" si="15"/>
        <v>3</v>
      </c>
      <c r="R82" s="250">
        <f t="shared" si="15"/>
        <v>3</v>
      </c>
      <c r="S82" s="250">
        <f t="shared" si="15"/>
        <v>2</v>
      </c>
      <c r="T82" s="250">
        <f t="shared" si="15"/>
        <v>3</v>
      </c>
    </row>
    <row r="83" spans="2:20">
      <c r="B83" s="247">
        <f>B81</f>
        <v>16</v>
      </c>
      <c r="C83" s="262" t="str">
        <f>IF(HSL_Format="Majors",IF(HSL_Division=1,VLOOKUP(B83,HMLD1_EventList,3,0),IF(HSL_Division=2,VLOOKUP(B83,HMLD2_EventList,3,0),VLOOKUP(B83,HMLD3_EventList,3,0))),IF(HSL_Division=1,VLOOKUP(B83,NutsD1_EventList,3,0),IF(HSL_Division=2,VLOOKUP(B83,NutsD2_EventList,3,0),VLOOKUP(B83,NutsD3_EventList,3,0)))) &amp; " " &amp; IF(HSL_Format="Majors",IF(HSL_Division=1,VLOOKUP(B83,HMLD1_EventList,2,0),IF(HSL_Division=2,VLOOKUP(B83,HMLD2_EventList,2,0),VLOOKUP(B83,HMLD3_EventList,2,0))),IF(HSL_Division=1,VLOOKUP(B83,NutsD1_EventList,2,0),IF(HSL_Division=2,VLOOKUP(B83,NutsD2_EventList,2,0),VLOOKUP(B83,NutsD3_EventList,2,0))))</f>
        <v>Boys 9 Years</v>
      </c>
      <c r="D83" s="263" t="s">
        <v>110</v>
      </c>
      <c r="E83" s="317" t="str">
        <f>IF(VLOOKUP($B81,Lane1_Swimmers,6,0) = "No", "Check for DQ",IF(IFERROR(SEARCH("Relay",$C84),0) = 0, IF(IFERROR(SEARCH("Squadron",$C84),0) = 0, IF(TRIM(VLOOKUP($B81,Lane1_Swimmers,2,0))="","Not Provided", VLOOKUP($B81,Lane1_Swimmers,2,0)), "Squadron"), IF(VLOOKUP($B81,Lane1_Swimmers,6,0)="No","Check for DQ",IF(VLOOKUP($B81+0.1,Lane1_Swimmers,6,0)="No","Check for DQ",IF(VLOOKUP($B81+0.2,Lane1_Swimmers,6,0)="No","Check for DQ",IF(VLOOKUP($B81+0.3,Lane1_Swimmers,6,0)="No","Check for DQ","Relay Team"))))))</f>
        <v>Relay Team</v>
      </c>
      <c r="F83" s="317" t="str">
        <f>IF(VLOOKUP($B81,Lane2_Swimmers,6,0) = "No", "Check for DQ",IF(IFERROR(SEARCH("Relay",$C84),0) = 0, IF(IFERROR(SEARCH("Squadron",$C84),0) = 0, IF(TRIM(VLOOKUP($B81,Lane2_Swimmers,2,0))="","Not Provided", VLOOKUP($B81,Lane2_Swimmers,2,0)), "Squadron"), IF(VLOOKUP($B81,Lane2_Swimmers,6,0)="No","Check for DQ",IF(VLOOKUP($B81+0.1,Lane2_Swimmers,6,0)="No","Check for DQ",IF(VLOOKUP($B81+0.2,Lane2_Swimmers,6,0)="No","Check for DQ",IF(VLOOKUP($B81+0.3,Lane2_Swimmers,6,0)="No","Check for DQ","Relay Team"))))))</f>
        <v>Check for DQ</v>
      </c>
      <c r="G83" s="317" t="str">
        <f>IF(VLOOKUP($B81,Lane3_Swimmers,6,0) = "No", "Check for DQ",IF(IFERROR(SEARCH("Relay",$C84),0) = 0, IF(IFERROR(SEARCH("Squadron",$C84),0) = 0, IF(TRIM(VLOOKUP($B81,Lane3_Swimmers,2,0))="","Not Provided", VLOOKUP($B81,Lane3_Swimmers,2,0)), "Squadron"), IF(VLOOKUP($B81,Lane3_Swimmers,6,0)="No","Check for DQ",IF(VLOOKUP($B81+0.1,Lane3_Swimmers,6,0)="No","Check for DQ",IF(VLOOKUP($B81+0.2,Lane3_Swimmers,6,0)="No","Check for DQ",IF(VLOOKUP($B81+0.3,Lane3_Swimmers,6,0)="No","Check for DQ","Relay Team"))))))</f>
        <v>Relay Team</v>
      </c>
      <c r="H83" s="317" t="str">
        <f>IF(VLOOKUP($B81,Lane4_Swimmers,6,0) = "No", "Check for DQ",IF(IFERROR(SEARCH("Relay",$C84),0) = 0, IF(IFERROR(SEARCH("Squadron",$C84),0) = 0, IF(TRIM(VLOOKUP($B81,Lane4_Swimmers,2,0))="","Not Provided", VLOOKUP($B81,Lane4_Swimmers,2,0)), "Squadron"), IF(VLOOKUP($B81,Lane4_Swimmers,6,0)="No","Check for DQ",IF(VLOOKUP($B81+0.1,Lane4_Swimmers,6,0)="No","Check for DQ",IF(VLOOKUP($B81+0.2,Lane4_Swimmers,6,0)="No","Check for DQ",IF(VLOOKUP($B81+0.3,Lane4_Swimmers,6,0)="No","Check for DQ","Relay Team"))))))</f>
        <v>Relay Team</v>
      </c>
      <c r="I83" s="317" t="str">
        <f>IF(VLOOKUP($B81,Lane5_Swimmers,6,0) = "No", "Check for DQ",IF(IFERROR(SEARCH("Relay",$C84),0) = 0, IF(IFERROR(SEARCH("Squadron",$C84),0) = 0, IF(TRIM(VLOOKUP($B81,Lane5_Swimmers,2,0))="","Not Provided", VLOOKUP($B81,Lane5_Swimmers,2,0)), "Squadron"), IF(VLOOKUP($B81,Lane5_Swimmers,6,0)="No","Check for DQ",IF(VLOOKUP($B81+0.1,Lane5_Swimmers,6,0)="No","Check for DQ",IF(VLOOKUP($B81+0.2,Lane5_Swimmers,6,0)="No","Check for DQ",IF(VLOOKUP($B81+0.3,Lane5_Swimmers,6,0)="No","Check for DQ","Relay Team"))))))</f>
        <v>Check for DQ</v>
      </c>
      <c r="J83" s="317" t="str">
        <f>IF(VLOOKUP($B81,Lane6_Swimmers,6,0) = "No", "Check for DQ",IF(IFERROR(SEARCH("Relay",$C84),0) = 0, IF(IFERROR(SEARCH("Squadron",$C84),0) = 0, IF(TRIM(VLOOKUP($B81,Lane6_Swimmers,2,0))="","Not Provided", VLOOKUP($B81,Lane6_Swimmers,2,0)), "Squadron"), IF(VLOOKUP($B81,Lane6_Swimmers,6,0)="No","Check for DQ",IF(VLOOKUP($B81+0.1,Lane6_Swimmers,6,0)="No","Check for DQ",IF(VLOOKUP($B81+0.2,Lane6_Swimmers,6,0)="No","Check for DQ",IF(VLOOKUP($B81+0.3,Lane6_Swimmers,6,0)="No","Check for DQ","Relay Team"))))))</f>
        <v>Relay Team</v>
      </c>
      <c r="K83" s="317" t="str">
        <f>IF(VLOOKUP($B81,Lane7_Swimmers,6,0) = "No", "Check for DQ",IF(IFERROR(SEARCH("Relay",$C84),0) = 0, IF(IFERROR(SEARCH("Squadron",$C84),0) = 0, IF(TRIM(VLOOKUP($B81,Lane7_Swimmers,2,0))="","Not Provided", VLOOKUP($B81,Lane7_Swimmers,2,0)), "Squadron"), IF(VLOOKUP($B81,Lane7_Swimmers,6,0)="No","Check for DQ",IF(VLOOKUP($B81+0.1,Lane7_Swimmers,6,0)="No","Check for DQ",IF(VLOOKUP($B81+0.2,Lane7_Swimmers,6,0)="No","Check for DQ",IF(VLOOKUP($B81+0.3,Lane7_Swimmers,6,0)="No","Check for DQ","Relay Team"))))))</f>
        <v>Relay Team</v>
      </c>
      <c r="L83" s="317" t="str">
        <f>IF(VLOOKUP($B81,Lane8_Swimmers,6,0) = "No", "Check for DQ",IF(IFERROR(SEARCH("Relay",$C84),0) = 0, IF(IFERROR(SEARCH("Squadron",$C84),0) = 0, IF(TRIM(VLOOKUP($B81,Lane8_Swimmers,2,0))="","Not Provided", VLOOKUP($B81,Lane8_Swimmers,2,0)), "Squadron"), IF(VLOOKUP($B81,Lane8_Swimmers,6,0)="No","Check for DQ",IF(VLOOKUP($B81+0.1,Lane8_Swimmers,6,0)="No","Check for DQ",IF(VLOOKUP($B81+0.2,Lane8_Swimmers,6,0)="No","Check for DQ",IF(VLOOKUP($B81+0.3,Lane8_Swimmers,6,0)="No","Check for DQ","Relay Team"))))))</f>
        <v>Relay Team</v>
      </c>
    </row>
    <row r="84" spans="2:20" ht="16.5" thickBot="1">
      <c r="B84" s="247" t="str">
        <f>TEXT(B81, "#0") &amp; ": " &amp; TRIM(D84)</f>
        <v>16: DQ Reason</v>
      </c>
      <c r="C84" s="264" t="str">
        <f>IF(HSL_Format="Majors",IF(HSL_Division=1,VLOOKUP(B83,HMLD1_EventList,4,0),IF(HSL_Division=2,VLOOKUP(B83,HMLD2_EventList,4,0),VLOOKUP(B83,HMLD3_EventList,4,0))),IF(HSL_Division=1,VLOOKUP(B83,NutsD1_EventList,4,0),IF(HSL_Division=2,VLOOKUP(B83,NutsD2_EventList,4,0),VLOOKUP(B83,NutsD3_EventList,4,0)))) &amp; " " &amp; IF(HSL_Format="Majors",IF(HSL_Division=1,VLOOKUP(B83,HMLD1_EventList,5,0),IF(HSL_Division=2,VLOOKUP(B83,HMLD2_EventList,5,0),VLOOKUP(B83,HMLD3_EventList,5,0))),IF(HSL_Division=1,VLOOKUP(B83,NutsD1_EventList,5,0),IF(HSL_Division=2,VLOOKUP(B83,NutsD2_EventList,5,0),VLOOKUP(B83,NutsD3_EventList,5,0))))</f>
        <v>4x25m Freestyle Relay</v>
      </c>
      <c r="D84" s="265" t="s">
        <v>111</v>
      </c>
      <c r="E84" s="246"/>
      <c r="F84" s="246" t="s">
        <v>2211</v>
      </c>
      <c r="G84" s="246" t="s">
        <v>2210</v>
      </c>
      <c r="H84" s="246" t="s">
        <v>2210</v>
      </c>
      <c r="I84" s="246" t="s">
        <v>2211</v>
      </c>
      <c r="J84" s="246">
        <v>10.11</v>
      </c>
      <c r="K84" s="246"/>
      <c r="L84" s="246" t="s">
        <v>2210</v>
      </c>
    </row>
    <row r="85" spans="2:20">
      <c r="B85" s="247">
        <f>B81+1</f>
        <v>17</v>
      </c>
      <c r="C85" s="258" t="str">
        <f>"Event " &amp; TEXT(B85, "#0")</f>
        <v>Event 17</v>
      </c>
      <c r="D85" s="259" t="s">
        <v>109</v>
      </c>
      <c r="E85" s="244">
        <v>13560</v>
      </c>
      <c r="F85" s="244">
        <v>11668</v>
      </c>
      <c r="G85" s="244">
        <v>14228</v>
      </c>
      <c r="H85" s="244">
        <v>11877</v>
      </c>
      <c r="I85" s="244">
        <v>12028</v>
      </c>
      <c r="J85" s="244">
        <v>11909</v>
      </c>
      <c r="K85" s="244">
        <v>12931</v>
      </c>
      <c r="L85" s="244">
        <v>12271</v>
      </c>
    </row>
    <row r="86" spans="2:20">
      <c r="B86" s="247" t="str">
        <f>TEXT(B85, "#0") &amp; ":" &amp; TRIM(D86)</f>
        <v>17:Placing</v>
      </c>
      <c r="C86" s="260"/>
      <c r="D86" s="261" t="s">
        <v>134</v>
      </c>
      <c r="E86" s="245">
        <v>7</v>
      </c>
      <c r="F86" s="245">
        <v>1</v>
      </c>
      <c r="G86" s="245">
        <v>8</v>
      </c>
      <c r="H86" s="245">
        <v>2</v>
      </c>
      <c r="I86" s="245">
        <v>4</v>
      </c>
      <c r="J86" s="245">
        <v>3</v>
      </c>
      <c r="K86" s="245">
        <v>6</v>
      </c>
      <c r="L86" s="245">
        <v>5</v>
      </c>
      <c r="M86" s="250">
        <f t="shared" ref="M86:T86" si="16">VLOOKUP($B86,Working_ResultList,6+(E$7-1)*3,0)</f>
        <v>7</v>
      </c>
      <c r="N86" s="250">
        <f t="shared" si="16"/>
        <v>1</v>
      </c>
      <c r="O86" s="250">
        <f t="shared" si="16"/>
        <v>8</v>
      </c>
      <c r="P86" s="250">
        <f t="shared" si="16"/>
        <v>2</v>
      </c>
      <c r="Q86" s="250">
        <f t="shared" si="16"/>
        <v>4</v>
      </c>
      <c r="R86" s="250">
        <f t="shared" si="16"/>
        <v>3</v>
      </c>
      <c r="S86" s="250">
        <f t="shared" si="16"/>
        <v>6</v>
      </c>
      <c r="T86" s="250">
        <f t="shared" si="16"/>
        <v>5</v>
      </c>
    </row>
    <row r="87" spans="2:20">
      <c r="B87" s="247">
        <f>B85</f>
        <v>17</v>
      </c>
      <c r="C87" s="262" t="str">
        <f>IF(HSL_Format="Majors",IF(HSL_Division=1,VLOOKUP(B87,HMLD1_EventList,3,0),IF(HSL_Division=2,VLOOKUP(B87,HMLD2_EventList,3,0),VLOOKUP(B87,HMLD3_EventList,3,0))),IF(HSL_Division=1,VLOOKUP(B87,NutsD1_EventList,3,0),IF(HSL_Division=2,VLOOKUP(B87,NutsD2_EventList,3,0),VLOOKUP(B87,NutsD3_EventList,3,0)))) &amp; " " &amp; IF(HSL_Format="Majors",IF(HSL_Division=1,VLOOKUP(B87,HMLD1_EventList,2,0),IF(HSL_Division=2,VLOOKUP(B87,HMLD2_EventList,2,0),VLOOKUP(B87,HMLD3_EventList,2,0))),IF(HSL_Division=1,VLOOKUP(B87,NutsD1_EventList,2,0),IF(HSL_Division=2,VLOOKUP(B87,NutsD2_EventList,2,0),VLOOKUP(B87,NutsD3_EventList,2,0))))</f>
        <v>Girls Under 11s</v>
      </c>
      <c r="D87" s="263" t="s">
        <v>110</v>
      </c>
      <c r="E87" s="317" t="str">
        <f>IF(VLOOKUP($B85,Lane1_Swimmers,6,0) = "No", "Check for DQ",IF(IFERROR(SEARCH("Relay",$C88),0) = 0, IF(IFERROR(SEARCH("Squadron",$C88),0) = 0, IF(TRIM(VLOOKUP($B85,Lane1_Swimmers,2,0))="","Not Provided", VLOOKUP($B85,Lane1_Swimmers,2,0)), "Squadron"), IF(VLOOKUP($B85,Lane1_Swimmers,6,0)="No","Check for DQ",IF(VLOOKUP($B85+0.1,Lane1_Swimmers,6,0)="No","Check for DQ",IF(VLOOKUP($B85+0.2,Lane1_Swimmers,6,0)="No","Check for DQ",IF(VLOOKUP($B85+0.3,Lane1_Swimmers,6,0)="No","Check for DQ","Relay Team"))))))</f>
        <v>Relay Team</v>
      </c>
      <c r="F87" s="317" t="str">
        <f>IF(VLOOKUP($B85,Lane2_Swimmers,6,0) = "No", "Check for DQ",IF(IFERROR(SEARCH("Relay",$C88),0) = 0, IF(IFERROR(SEARCH("Squadron",$C88),0) = 0, IF(TRIM(VLOOKUP($B85,Lane2_Swimmers,2,0))="","Not Provided", VLOOKUP($B85,Lane2_Swimmers,2,0)), "Squadron"), IF(VLOOKUP($B85,Lane2_Swimmers,6,0)="No","Check for DQ",IF(VLOOKUP($B85+0.1,Lane2_Swimmers,6,0)="No","Check for DQ",IF(VLOOKUP($B85+0.2,Lane2_Swimmers,6,0)="No","Check for DQ",IF(VLOOKUP($B85+0.3,Lane2_Swimmers,6,0)="No","Check for DQ","Relay Team"))))))</f>
        <v>Relay Team</v>
      </c>
      <c r="G87" s="317" t="str">
        <f>IF(VLOOKUP($B85,Lane3_Swimmers,6,0) = "No", "Check for DQ",IF(IFERROR(SEARCH("Relay",$C88),0) = 0, IF(IFERROR(SEARCH("Squadron",$C88),0) = 0, IF(TRIM(VLOOKUP($B85,Lane3_Swimmers,2,0))="","Not Provided", VLOOKUP($B85,Lane3_Swimmers,2,0)), "Squadron"), IF(VLOOKUP($B85,Lane3_Swimmers,6,0)="No","Check for DQ",IF(VLOOKUP($B85+0.1,Lane3_Swimmers,6,0)="No","Check for DQ",IF(VLOOKUP($B85+0.2,Lane3_Swimmers,6,0)="No","Check for DQ",IF(VLOOKUP($B85+0.3,Lane3_Swimmers,6,0)="No","Check for DQ","Relay Team"))))))</f>
        <v>Relay Team</v>
      </c>
      <c r="H87" s="317" t="str">
        <f>IF(VLOOKUP($B85,Lane4_Swimmers,6,0) = "No", "Check for DQ",IF(IFERROR(SEARCH("Relay",$C88),0) = 0, IF(IFERROR(SEARCH("Squadron",$C88),0) = 0, IF(TRIM(VLOOKUP($B85,Lane4_Swimmers,2,0))="","Not Provided", VLOOKUP($B85,Lane4_Swimmers,2,0)), "Squadron"), IF(VLOOKUP($B85,Lane4_Swimmers,6,0)="No","Check for DQ",IF(VLOOKUP($B85+0.1,Lane4_Swimmers,6,0)="No","Check for DQ",IF(VLOOKUP($B85+0.2,Lane4_Swimmers,6,0)="No","Check for DQ",IF(VLOOKUP($B85+0.3,Lane4_Swimmers,6,0)="No","Check for DQ","Relay Team"))))))</f>
        <v>Relay Team</v>
      </c>
      <c r="I87" s="317" t="str">
        <f>IF(VLOOKUP($B85,Lane5_Swimmers,6,0) = "No", "Check for DQ",IF(IFERROR(SEARCH("Relay",$C88),0) = 0, IF(IFERROR(SEARCH("Squadron",$C88),0) = 0, IF(TRIM(VLOOKUP($B85,Lane5_Swimmers,2,0))="","Not Provided", VLOOKUP($B85,Lane5_Swimmers,2,0)), "Squadron"), IF(VLOOKUP($B85,Lane5_Swimmers,6,0)="No","Check for DQ",IF(VLOOKUP($B85+0.1,Lane5_Swimmers,6,0)="No","Check for DQ",IF(VLOOKUP($B85+0.2,Lane5_Swimmers,6,0)="No","Check for DQ",IF(VLOOKUP($B85+0.3,Lane5_Swimmers,6,0)="No","Check for DQ","Relay Team"))))))</f>
        <v>Relay Team</v>
      </c>
      <c r="J87" s="317" t="str">
        <f>IF(VLOOKUP($B85,Lane6_Swimmers,6,0) = "No", "Check for DQ",IF(IFERROR(SEARCH("Relay",$C88),0) = 0, IF(IFERROR(SEARCH("Squadron",$C88),0) = 0, IF(TRIM(VLOOKUP($B85,Lane6_Swimmers,2,0))="","Not Provided", VLOOKUP($B85,Lane6_Swimmers,2,0)), "Squadron"), IF(VLOOKUP($B85,Lane6_Swimmers,6,0)="No","Check for DQ",IF(VLOOKUP($B85+0.1,Lane6_Swimmers,6,0)="No","Check for DQ",IF(VLOOKUP($B85+0.2,Lane6_Swimmers,6,0)="No","Check for DQ",IF(VLOOKUP($B85+0.3,Lane6_Swimmers,6,0)="No","Check for DQ","Relay Team"))))))</f>
        <v>Relay Team</v>
      </c>
      <c r="K87" s="317" t="str">
        <f>IF(VLOOKUP($B85,Lane7_Swimmers,6,0) = "No", "Check for DQ",IF(IFERROR(SEARCH("Relay",$C88),0) = 0, IF(IFERROR(SEARCH("Squadron",$C88),0) = 0, IF(TRIM(VLOOKUP($B85,Lane7_Swimmers,2,0))="","Not Provided", VLOOKUP($B85,Lane7_Swimmers,2,0)), "Squadron"), IF(VLOOKUP($B85,Lane7_Swimmers,6,0)="No","Check for DQ",IF(VLOOKUP($B85+0.1,Lane7_Swimmers,6,0)="No","Check for DQ",IF(VLOOKUP($B85+0.2,Lane7_Swimmers,6,0)="No","Check for DQ",IF(VLOOKUP($B85+0.3,Lane7_Swimmers,6,0)="No","Check for DQ","Relay Team"))))))</f>
        <v>Relay Team</v>
      </c>
      <c r="L87" s="317" t="str">
        <f>IF(VLOOKUP($B85,Lane8_Swimmers,6,0) = "No", "Check for DQ",IF(IFERROR(SEARCH("Relay",$C88),0) = 0, IF(IFERROR(SEARCH("Squadron",$C88),0) = 0, IF(TRIM(VLOOKUP($B85,Lane8_Swimmers,2,0))="","Not Provided", VLOOKUP($B85,Lane8_Swimmers,2,0)), "Squadron"), IF(VLOOKUP($B85,Lane8_Swimmers,6,0)="No","Check for DQ",IF(VLOOKUP($B85+0.1,Lane8_Swimmers,6,0)="No","Check for DQ",IF(VLOOKUP($B85+0.2,Lane8_Swimmers,6,0)="No","Check for DQ",IF(VLOOKUP($B85+0.3,Lane8_Swimmers,6,0)="No","Check for DQ","Relay Team"))))))</f>
        <v>Relay Team</v>
      </c>
    </row>
    <row r="88" spans="2:20" ht="16.5" thickBot="1">
      <c r="B88" s="247" t="str">
        <f>TEXT(B85, "#0") &amp; ": " &amp; TRIM(D88)</f>
        <v>17: DQ Reason</v>
      </c>
      <c r="C88" s="264" t="str">
        <f>IF(HSL_Format="Majors",IF(HSL_Division=1,VLOOKUP(B87,HMLD1_EventList,4,0),IF(HSL_Division=2,VLOOKUP(B87,HMLD2_EventList,4,0),VLOOKUP(B87,HMLD3_EventList,4,0))),IF(HSL_Division=1,VLOOKUP(B87,NutsD1_EventList,4,0),IF(HSL_Division=2,VLOOKUP(B87,NutsD2_EventList,4,0),VLOOKUP(B87,NutsD3_EventList,4,0)))) &amp; " " &amp; IF(HSL_Format="Majors",IF(HSL_Division=1,VLOOKUP(B87,HMLD1_EventList,5,0),IF(HSL_Division=2,VLOOKUP(B87,HMLD2_EventList,5,0),VLOOKUP(B87,HMLD3_EventList,5,0))),IF(HSL_Division=1,VLOOKUP(B87,NutsD1_EventList,5,0),IF(HSL_Division=2,VLOOKUP(B87,NutsD2_EventList,5,0),VLOOKUP(B87,NutsD3_EventList,5,0))))</f>
        <v>4x25m Medley Relay</v>
      </c>
      <c r="D88" s="265" t="s">
        <v>111</v>
      </c>
      <c r="E88" s="246"/>
      <c r="F88" s="246"/>
      <c r="G88" s="246"/>
      <c r="H88" s="246"/>
      <c r="I88" s="246"/>
      <c r="J88" s="246"/>
      <c r="K88" s="246"/>
      <c r="L88" s="246"/>
    </row>
    <row r="89" spans="2:20">
      <c r="B89" s="247">
        <f>B85+1</f>
        <v>18</v>
      </c>
      <c r="C89" s="258" t="str">
        <f>"Event " &amp; TEXT(B89, "#0")</f>
        <v>Event 18</v>
      </c>
      <c r="D89" s="259" t="s">
        <v>109</v>
      </c>
      <c r="E89" s="244">
        <v>12723</v>
      </c>
      <c r="F89" s="244">
        <v>13494</v>
      </c>
      <c r="G89" s="244">
        <v>12413</v>
      </c>
      <c r="H89" s="244"/>
      <c r="I89" s="244">
        <v>12596</v>
      </c>
      <c r="J89" s="244">
        <v>12191</v>
      </c>
      <c r="K89" s="244">
        <v>12728</v>
      </c>
      <c r="L89" s="244">
        <v>13413</v>
      </c>
    </row>
    <row r="90" spans="2:20">
      <c r="B90" s="247" t="str">
        <f>TEXT(B89, "#0") &amp; ":" &amp; TRIM(D90)</f>
        <v>18:Placing</v>
      </c>
      <c r="C90" s="260"/>
      <c r="D90" s="261" t="s">
        <v>134</v>
      </c>
      <c r="E90" s="245">
        <v>4</v>
      </c>
      <c r="F90" s="245">
        <v>7</v>
      </c>
      <c r="G90" s="245">
        <v>2</v>
      </c>
      <c r="H90" s="245"/>
      <c r="I90" s="245">
        <v>3</v>
      </c>
      <c r="J90" s="245">
        <v>1</v>
      </c>
      <c r="K90" s="245">
        <v>5</v>
      </c>
      <c r="L90" s="245">
        <v>6</v>
      </c>
      <c r="M90" s="250">
        <f t="shared" ref="M90:T90" si="17">VLOOKUP($B90,Working_ResultList,6+(E$7-1)*3,0)</f>
        <v>4</v>
      </c>
      <c r="N90" s="250">
        <f t="shared" si="17"/>
        <v>7</v>
      </c>
      <c r="O90" s="250">
        <f t="shared" si="17"/>
        <v>2</v>
      </c>
      <c r="P90" s="250">
        <f t="shared" si="17"/>
        <v>8</v>
      </c>
      <c r="Q90" s="250">
        <f t="shared" si="17"/>
        <v>3</v>
      </c>
      <c r="R90" s="250">
        <f t="shared" si="17"/>
        <v>1</v>
      </c>
      <c r="S90" s="250">
        <f t="shared" si="17"/>
        <v>5</v>
      </c>
      <c r="T90" s="250">
        <f t="shared" si="17"/>
        <v>6</v>
      </c>
    </row>
    <row r="91" spans="2:20">
      <c r="B91" s="247">
        <f>B89</f>
        <v>18</v>
      </c>
      <c r="C91" s="262" t="str">
        <f>IF(HSL_Format="Majors",IF(HSL_Division=1,VLOOKUP(B91,HMLD1_EventList,3,0),IF(HSL_Division=2,VLOOKUP(B91,HMLD2_EventList,3,0),VLOOKUP(B91,HMLD3_EventList,3,0))),IF(HSL_Division=1,VLOOKUP(B91,NutsD1_EventList,3,0),IF(HSL_Division=2,VLOOKUP(B91,NutsD2_EventList,3,0),VLOOKUP(B91,NutsD3_EventList,3,0)))) &amp; " " &amp; IF(HSL_Format="Majors",IF(HSL_Division=1,VLOOKUP(B91,HMLD1_EventList,2,0),IF(HSL_Division=2,VLOOKUP(B91,HMLD2_EventList,2,0),VLOOKUP(B91,HMLD3_EventList,2,0))),IF(HSL_Division=1,VLOOKUP(B91,NutsD1_EventList,2,0),IF(HSL_Division=2,VLOOKUP(B91,NutsD2_EventList,2,0),VLOOKUP(B91,NutsD3_EventList,2,0))))</f>
        <v>Boys Under 11s</v>
      </c>
      <c r="D91" s="263" t="s">
        <v>110</v>
      </c>
      <c r="E91" s="317" t="str">
        <f>IF(VLOOKUP($B89,Lane1_Swimmers,6,0) = "No", "Check for DQ",IF(IFERROR(SEARCH("Relay",$C92),0) = 0, IF(IFERROR(SEARCH("Squadron",$C92),0) = 0, IF(TRIM(VLOOKUP($B89,Lane1_Swimmers,2,0))="","Not Provided", VLOOKUP($B89,Lane1_Swimmers,2,0)), "Squadron"), IF(VLOOKUP($B89,Lane1_Swimmers,6,0)="No","Check for DQ",IF(VLOOKUP($B89+0.1,Lane1_Swimmers,6,0)="No","Check for DQ",IF(VLOOKUP($B89+0.2,Lane1_Swimmers,6,0)="No","Check for DQ",IF(VLOOKUP($B89+0.3,Lane1_Swimmers,6,0)="No","Check for DQ","Relay Team"))))))</f>
        <v>Relay Team</v>
      </c>
      <c r="F91" s="317" t="str">
        <f>IF(VLOOKUP($B89,Lane2_Swimmers,6,0) = "No", "Check for DQ",IF(IFERROR(SEARCH("Relay",$C92),0) = 0, IF(IFERROR(SEARCH("Squadron",$C92),0) = 0, IF(TRIM(VLOOKUP($B89,Lane2_Swimmers,2,0))="","Not Provided", VLOOKUP($B89,Lane2_Swimmers,2,0)), "Squadron"), IF(VLOOKUP($B89,Lane2_Swimmers,6,0)="No","Check for DQ",IF(VLOOKUP($B89+0.1,Lane2_Swimmers,6,0)="No","Check for DQ",IF(VLOOKUP($B89+0.2,Lane2_Swimmers,6,0)="No","Check for DQ",IF(VLOOKUP($B89+0.3,Lane2_Swimmers,6,0)="No","Check for DQ","Relay Team"))))))</f>
        <v>Relay Team</v>
      </c>
      <c r="G91" s="317" t="str">
        <f>IF(VLOOKUP($B89,Lane3_Swimmers,6,0) = "No", "Check for DQ",IF(IFERROR(SEARCH("Relay",$C92),0) = 0, IF(IFERROR(SEARCH("Squadron",$C92),0) = 0, IF(TRIM(VLOOKUP($B89,Lane3_Swimmers,2,0))="","Not Provided", VLOOKUP($B89,Lane3_Swimmers,2,0)), "Squadron"), IF(VLOOKUP($B89,Lane3_Swimmers,6,0)="No","Check for DQ",IF(VLOOKUP($B89+0.1,Lane3_Swimmers,6,0)="No","Check for DQ",IF(VLOOKUP($B89+0.2,Lane3_Swimmers,6,0)="No","Check for DQ",IF(VLOOKUP($B89+0.3,Lane3_Swimmers,6,0)="No","Check for DQ","Relay Team"))))))</f>
        <v>Relay Team</v>
      </c>
      <c r="H91" s="317" t="str">
        <f>IF(VLOOKUP($B89,Lane4_Swimmers,6,0) = "No", "Check for DQ",IF(IFERROR(SEARCH("Relay",$C92),0) = 0, IF(IFERROR(SEARCH("Squadron",$C92),0) = 0, IF(TRIM(VLOOKUP($B89,Lane4_Swimmers,2,0))="","Not Provided", VLOOKUP($B89,Lane4_Swimmers,2,0)), "Squadron"), IF(VLOOKUP($B89,Lane4_Swimmers,6,0)="No","Check for DQ",IF(VLOOKUP($B89+0.1,Lane4_Swimmers,6,0)="No","Check for DQ",IF(VLOOKUP($B89+0.2,Lane4_Swimmers,6,0)="No","Check for DQ",IF(VLOOKUP($B89+0.3,Lane4_Swimmers,6,0)="No","Check for DQ","Relay Team"))))))</f>
        <v>Relay Team</v>
      </c>
      <c r="I91" s="317" t="str">
        <f>IF(VLOOKUP($B89,Lane5_Swimmers,6,0) = "No", "Check for DQ",IF(IFERROR(SEARCH("Relay",$C92),0) = 0, IF(IFERROR(SEARCH("Squadron",$C92),0) = 0, IF(TRIM(VLOOKUP($B89,Lane5_Swimmers,2,0))="","Not Provided", VLOOKUP($B89,Lane5_Swimmers,2,0)), "Squadron"), IF(VLOOKUP($B89,Lane5_Swimmers,6,0)="No","Check for DQ",IF(VLOOKUP($B89+0.1,Lane5_Swimmers,6,0)="No","Check for DQ",IF(VLOOKUP($B89+0.2,Lane5_Swimmers,6,0)="No","Check for DQ",IF(VLOOKUP($B89+0.3,Lane5_Swimmers,6,0)="No","Check for DQ","Relay Team"))))))</f>
        <v>Relay Team</v>
      </c>
      <c r="J91" s="317" t="str">
        <f>IF(VLOOKUP($B89,Lane6_Swimmers,6,0) = "No", "Check for DQ",IF(IFERROR(SEARCH("Relay",$C92),0) = 0, IF(IFERROR(SEARCH("Squadron",$C92),0) = 0, IF(TRIM(VLOOKUP($B89,Lane6_Swimmers,2,0))="","Not Provided", VLOOKUP($B89,Lane6_Swimmers,2,0)), "Squadron"), IF(VLOOKUP($B89,Lane6_Swimmers,6,0)="No","Check for DQ",IF(VLOOKUP($B89+0.1,Lane6_Swimmers,6,0)="No","Check for DQ",IF(VLOOKUP($B89+0.2,Lane6_Swimmers,6,0)="No","Check for DQ",IF(VLOOKUP($B89+0.3,Lane6_Swimmers,6,0)="No","Check for DQ","Relay Team"))))))</f>
        <v>Relay Team</v>
      </c>
      <c r="K91" s="317" t="str">
        <f>IF(VLOOKUP($B89,Lane7_Swimmers,6,0) = "No", "Check for DQ",IF(IFERROR(SEARCH("Relay",$C92),0) = 0, IF(IFERROR(SEARCH("Squadron",$C92),0) = 0, IF(TRIM(VLOOKUP($B89,Lane7_Swimmers,2,0))="","Not Provided", VLOOKUP($B89,Lane7_Swimmers,2,0)), "Squadron"), IF(VLOOKUP($B89,Lane7_Swimmers,6,0)="No","Check for DQ",IF(VLOOKUP($B89+0.1,Lane7_Swimmers,6,0)="No","Check for DQ",IF(VLOOKUP($B89+0.2,Lane7_Swimmers,6,0)="No","Check for DQ",IF(VLOOKUP($B89+0.3,Lane7_Swimmers,6,0)="No","Check for DQ","Relay Team"))))))</f>
        <v>Relay Team</v>
      </c>
      <c r="L91" s="317" t="str">
        <f>IF(VLOOKUP($B89,Lane8_Swimmers,6,0) = "No", "Check for DQ",IF(IFERROR(SEARCH("Relay",$C92),0) = 0, IF(IFERROR(SEARCH("Squadron",$C92),0) = 0, IF(TRIM(VLOOKUP($B89,Lane8_Swimmers,2,0))="","Not Provided", VLOOKUP($B89,Lane8_Swimmers,2,0)), "Squadron"), IF(VLOOKUP($B89,Lane8_Swimmers,6,0)="No","Check for DQ",IF(VLOOKUP($B89+0.1,Lane8_Swimmers,6,0)="No","Check for DQ",IF(VLOOKUP($B89+0.2,Lane8_Swimmers,6,0)="No","Check for DQ",IF(VLOOKUP($B89+0.3,Lane8_Swimmers,6,0)="No","Check for DQ","Relay Team"))))))</f>
        <v>Relay Team</v>
      </c>
    </row>
    <row r="92" spans="2:20" ht="16.5" thickBot="1">
      <c r="B92" s="247" t="str">
        <f>TEXT(B89, "#0") &amp; ": " &amp; TRIM(D92)</f>
        <v>18: DQ Reason</v>
      </c>
      <c r="C92" s="264" t="str">
        <f>IF(HSL_Format="Majors",IF(HSL_Division=1,VLOOKUP(B91,HMLD1_EventList,4,0),IF(HSL_Division=2,VLOOKUP(B91,HMLD2_EventList,4,0),VLOOKUP(B91,HMLD3_EventList,4,0))),IF(HSL_Division=1,VLOOKUP(B91,NutsD1_EventList,4,0),IF(HSL_Division=2,VLOOKUP(B91,NutsD2_EventList,4,0),VLOOKUP(B91,NutsD3_EventList,4,0)))) &amp; " " &amp; IF(HSL_Format="Majors",IF(HSL_Division=1,VLOOKUP(B91,HMLD1_EventList,5,0),IF(HSL_Division=2,VLOOKUP(B91,HMLD2_EventList,5,0),VLOOKUP(B91,HMLD3_EventList,5,0))),IF(HSL_Division=1,VLOOKUP(B91,NutsD1_EventList,5,0),IF(HSL_Division=2,VLOOKUP(B91,NutsD2_EventList,5,0),VLOOKUP(B91,NutsD3_EventList,5,0))))</f>
        <v>4x25m Medley Relay</v>
      </c>
      <c r="D92" s="265" t="s">
        <v>111</v>
      </c>
      <c r="E92" s="246"/>
      <c r="F92" s="246"/>
      <c r="G92" s="246"/>
      <c r="H92" s="246">
        <v>10.11</v>
      </c>
      <c r="I92" s="246"/>
      <c r="J92" s="246"/>
      <c r="K92" s="246"/>
      <c r="L92" s="246"/>
    </row>
    <row r="93" spans="2:20">
      <c r="B93" s="247">
        <f>B89+1</f>
        <v>19</v>
      </c>
      <c r="C93" s="258" t="str">
        <f>"Event " &amp; TEXT(B93, "#0")</f>
        <v>Event 19</v>
      </c>
      <c r="D93" s="259" t="s">
        <v>109</v>
      </c>
      <c r="E93" s="244">
        <v>11092</v>
      </c>
      <c r="F93" s="244">
        <v>10778</v>
      </c>
      <c r="G93" s="244">
        <v>10691</v>
      </c>
      <c r="H93" s="244">
        <v>10781</v>
      </c>
      <c r="I93" s="244">
        <v>10790</v>
      </c>
      <c r="J93" s="244">
        <v>10553</v>
      </c>
      <c r="K93" s="244">
        <v>11213</v>
      </c>
      <c r="L93" s="244">
        <v>11553</v>
      </c>
    </row>
    <row r="94" spans="2:20">
      <c r="B94" s="247" t="str">
        <f>TEXT(B93, "#0") &amp; ":" &amp; TRIM(D94)</f>
        <v>19:Placing</v>
      </c>
      <c r="C94" s="260"/>
      <c r="D94" s="261" t="s">
        <v>134</v>
      </c>
      <c r="E94" s="245">
        <v>6</v>
      </c>
      <c r="F94" s="245">
        <v>3</v>
      </c>
      <c r="G94" s="245">
        <v>2</v>
      </c>
      <c r="H94" s="245">
        <v>4</v>
      </c>
      <c r="I94" s="245">
        <v>5</v>
      </c>
      <c r="J94" s="245">
        <v>1</v>
      </c>
      <c r="K94" s="245">
        <v>7</v>
      </c>
      <c r="L94" s="245">
        <v>8</v>
      </c>
      <c r="M94" s="250">
        <f t="shared" ref="M94:T94" si="18">VLOOKUP($B94,Working_ResultList,6+(E$7-1)*3,0)</f>
        <v>6</v>
      </c>
      <c r="N94" s="250">
        <f t="shared" si="18"/>
        <v>3</v>
      </c>
      <c r="O94" s="250">
        <f t="shared" si="18"/>
        <v>2</v>
      </c>
      <c r="P94" s="250">
        <f t="shared" si="18"/>
        <v>4</v>
      </c>
      <c r="Q94" s="250">
        <f t="shared" si="18"/>
        <v>5</v>
      </c>
      <c r="R94" s="250">
        <f t="shared" si="18"/>
        <v>1</v>
      </c>
      <c r="S94" s="250">
        <f t="shared" si="18"/>
        <v>7</v>
      </c>
      <c r="T94" s="250">
        <f t="shared" si="18"/>
        <v>8</v>
      </c>
    </row>
    <row r="95" spans="2:20">
      <c r="B95" s="247">
        <f>B93</f>
        <v>19</v>
      </c>
      <c r="C95" s="262" t="str">
        <f>IF(HSL_Format="Majors",IF(HSL_Division=1,VLOOKUP(B95,HMLD1_EventList,3,0),IF(HSL_Division=2,VLOOKUP(B95,HMLD2_EventList,3,0),VLOOKUP(B95,HMLD3_EventList,3,0))),IF(HSL_Division=1,VLOOKUP(B95,NutsD1_EventList,3,0),IF(HSL_Division=2,VLOOKUP(B95,NutsD2_EventList,3,0),VLOOKUP(B95,NutsD3_EventList,3,0)))) &amp; " " &amp; IF(HSL_Format="Majors",IF(HSL_Division=1,VLOOKUP(B95,HMLD1_EventList,2,0),IF(HSL_Division=2,VLOOKUP(B95,HMLD2_EventList,2,0),VLOOKUP(B95,HMLD3_EventList,2,0))),IF(HSL_Division=1,VLOOKUP(B95,NutsD1_EventList,2,0),IF(HSL_Division=2,VLOOKUP(B95,NutsD2_EventList,2,0),VLOOKUP(B95,NutsD3_EventList,2,0))))</f>
        <v>Girls Under 12s</v>
      </c>
      <c r="D95" s="263" t="s">
        <v>110</v>
      </c>
      <c r="E95" s="317" t="str">
        <f>IF(VLOOKUP($B93,Lane1_Swimmers,6,0) = "No", "Check for DQ",IF(IFERROR(SEARCH("Relay",$C96),0) = 0, IF(IFERROR(SEARCH("Squadron",$C96),0) = 0, IF(TRIM(VLOOKUP($B93,Lane1_Swimmers,2,0))="","Not Provided", VLOOKUP($B93,Lane1_Swimmers,2,0)), "Squadron"), IF(VLOOKUP($B93,Lane1_Swimmers,6,0)="No","Check for DQ",IF(VLOOKUP($B93+0.1,Lane1_Swimmers,6,0)="No","Check for DQ",IF(VLOOKUP($B93+0.2,Lane1_Swimmers,6,0)="No","Check for DQ",IF(VLOOKUP($B93+0.3,Lane1_Swimmers,6,0)="No","Check for DQ","Relay Team"))))))</f>
        <v>Relay Team</v>
      </c>
      <c r="F95" s="317" t="str">
        <f>IF(VLOOKUP($B93,Lane2_Swimmers,6,0) = "No", "Check for DQ",IF(IFERROR(SEARCH("Relay",$C96),0) = 0, IF(IFERROR(SEARCH("Squadron",$C96),0) = 0, IF(TRIM(VLOOKUP($B93,Lane2_Swimmers,2,0))="","Not Provided", VLOOKUP($B93,Lane2_Swimmers,2,0)), "Squadron"), IF(VLOOKUP($B93,Lane2_Swimmers,6,0)="No","Check for DQ",IF(VLOOKUP($B93+0.1,Lane2_Swimmers,6,0)="No","Check for DQ",IF(VLOOKUP($B93+0.2,Lane2_Swimmers,6,0)="No","Check for DQ",IF(VLOOKUP($B93+0.3,Lane2_Swimmers,6,0)="No","Check for DQ","Relay Team"))))))</f>
        <v>Relay Team</v>
      </c>
      <c r="G95" s="317" t="str">
        <f>IF(VLOOKUP($B93,Lane3_Swimmers,6,0) = "No", "Check for DQ",IF(IFERROR(SEARCH("Relay",$C96),0) = 0, IF(IFERROR(SEARCH("Squadron",$C96),0) = 0, IF(TRIM(VLOOKUP($B93,Lane3_Swimmers,2,0))="","Not Provided", VLOOKUP($B93,Lane3_Swimmers,2,0)), "Squadron"), IF(VLOOKUP($B93,Lane3_Swimmers,6,0)="No","Check for DQ",IF(VLOOKUP($B93+0.1,Lane3_Swimmers,6,0)="No","Check for DQ",IF(VLOOKUP($B93+0.2,Lane3_Swimmers,6,0)="No","Check for DQ",IF(VLOOKUP($B93+0.3,Lane3_Swimmers,6,0)="No","Check for DQ","Relay Team"))))))</f>
        <v>Relay Team</v>
      </c>
      <c r="H95" s="317" t="str">
        <f>IF(VLOOKUP($B93,Lane4_Swimmers,6,0) = "No", "Check for DQ",IF(IFERROR(SEARCH("Relay",$C96),0) = 0, IF(IFERROR(SEARCH("Squadron",$C96),0) = 0, IF(TRIM(VLOOKUP($B93,Lane4_Swimmers,2,0))="","Not Provided", VLOOKUP($B93,Lane4_Swimmers,2,0)), "Squadron"), IF(VLOOKUP($B93,Lane4_Swimmers,6,0)="No","Check for DQ",IF(VLOOKUP($B93+0.1,Lane4_Swimmers,6,0)="No","Check for DQ",IF(VLOOKUP($B93+0.2,Lane4_Swimmers,6,0)="No","Check for DQ",IF(VLOOKUP($B93+0.3,Lane4_Swimmers,6,0)="No","Check for DQ","Relay Team"))))))</f>
        <v>Relay Team</v>
      </c>
      <c r="I95" s="317" t="str">
        <f>IF(VLOOKUP($B93,Lane5_Swimmers,6,0) = "No", "Check for DQ",IF(IFERROR(SEARCH("Relay",$C96),0) = 0, IF(IFERROR(SEARCH("Squadron",$C96),0) = 0, IF(TRIM(VLOOKUP($B93,Lane5_Swimmers,2,0))="","Not Provided", VLOOKUP($B93,Lane5_Swimmers,2,0)), "Squadron"), IF(VLOOKUP($B93,Lane5_Swimmers,6,0)="No","Check for DQ",IF(VLOOKUP($B93+0.1,Lane5_Swimmers,6,0)="No","Check for DQ",IF(VLOOKUP($B93+0.2,Lane5_Swimmers,6,0)="No","Check for DQ",IF(VLOOKUP($B93+0.3,Lane5_Swimmers,6,0)="No","Check for DQ","Relay Team"))))))</f>
        <v>Relay Team</v>
      </c>
      <c r="J95" s="317" t="str">
        <f>IF(VLOOKUP($B93,Lane6_Swimmers,6,0) = "No", "Check for DQ",IF(IFERROR(SEARCH("Relay",$C96),0) = 0, IF(IFERROR(SEARCH("Squadron",$C96),0) = 0, IF(TRIM(VLOOKUP($B93,Lane6_Swimmers,2,0))="","Not Provided", VLOOKUP($B93,Lane6_Swimmers,2,0)), "Squadron"), IF(VLOOKUP($B93,Lane6_Swimmers,6,0)="No","Check for DQ",IF(VLOOKUP($B93+0.1,Lane6_Swimmers,6,0)="No","Check for DQ",IF(VLOOKUP($B93+0.2,Lane6_Swimmers,6,0)="No","Check for DQ",IF(VLOOKUP($B93+0.3,Lane6_Swimmers,6,0)="No","Check for DQ","Relay Team"))))))</f>
        <v>Relay Team</v>
      </c>
      <c r="K95" s="317" t="str">
        <f>IF(VLOOKUP($B93,Lane7_Swimmers,6,0) = "No", "Check for DQ",IF(IFERROR(SEARCH("Relay",$C96),0) = 0, IF(IFERROR(SEARCH("Squadron",$C96),0) = 0, IF(TRIM(VLOOKUP($B93,Lane7_Swimmers,2,0))="","Not Provided", VLOOKUP($B93,Lane7_Swimmers,2,0)), "Squadron"), IF(VLOOKUP($B93,Lane7_Swimmers,6,0)="No","Check for DQ",IF(VLOOKUP($B93+0.1,Lane7_Swimmers,6,0)="No","Check for DQ",IF(VLOOKUP($B93+0.2,Lane7_Swimmers,6,0)="No","Check for DQ",IF(VLOOKUP($B93+0.3,Lane7_Swimmers,6,0)="No","Check for DQ","Relay Team"))))))</f>
        <v>Relay Team</v>
      </c>
      <c r="L95" s="317" t="str">
        <f>IF(VLOOKUP($B93,Lane8_Swimmers,6,0) = "No", "Check for DQ",IF(IFERROR(SEARCH("Relay",$C96),0) = 0, IF(IFERROR(SEARCH("Squadron",$C96),0) = 0, IF(TRIM(VLOOKUP($B93,Lane8_Swimmers,2,0))="","Not Provided", VLOOKUP($B93,Lane8_Swimmers,2,0)), "Squadron"), IF(VLOOKUP($B93,Lane8_Swimmers,6,0)="No","Check for DQ",IF(VLOOKUP($B93+0.1,Lane8_Swimmers,6,0)="No","Check for DQ",IF(VLOOKUP($B93+0.2,Lane8_Swimmers,6,0)="No","Check for DQ",IF(VLOOKUP($B93+0.3,Lane8_Swimmers,6,0)="No","Check for DQ","Relay Team"))))))</f>
        <v>Relay Team</v>
      </c>
    </row>
    <row r="96" spans="2:20" ht="16.5" thickBot="1">
      <c r="B96" s="247" t="str">
        <f>TEXT(B93, "#0") &amp; ": " &amp; TRIM(D96)</f>
        <v>19: DQ Reason</v>
      </c>
      <c r="C96" s="264" t="str">
        <f>IF(HSL_Format="Majors",IF(HSL_Division=1,VLOOKUP(B95,HMLD1_EventList,4,0),IF(HSL_Division=2,VLOOKUP(B95,HMLD2_EventList,4,0),VLOOKUP(B95,HMLD3_EventList,4,0))),IF(HSL_Division=1,VLOOKUP(B95,NutsD1_EventList,4,0),IF(HSL_Division=2,VLOOKUP(B95,NutsD2_EventList,4,0),VLOOKUP(B95,NutsD3_EventList,4,0)))) &amp; " " &amp; IF(HSL_Format="Majors",IF(HSL_Division=1,VLOOKUP(B95,HMLD1_EventList,5,0),IF(HSL_Division=2,VLOOKUP(B95,HMLD2_EventList,5,0),VLOOKUP(B95,HMLD3_EventList,5,0))),IF(HSL_Division=1,VLOOKUP(B95,NutsD1_EventList,5,0),IF(HSL_Division=2,VLOOKUP(B95,NutsD2_EventList,5,0),VLOOKUP(B95,NutsD3_EventList,5,0))))</f>
        <v>4x25m Freestyle Relay</v>
      </c>
      <c r="D96" s="265" t="s">
        <v>111</v>
      </c>
      <c r="E96" s="246"/>
      <c r="F96" s="246"/>
      <c r="G96" s="246"/>
      <c r="H96" s="246"/>
      <c r="I96" s="246"/>
      <c r="J96" s="246"/>
      <c r="K96" s="246"/>
      <c r="L96" s="246"/>
    </row>
    <row r="97" spans="2:20">
      <c r="B97" s="247">
        <f>B93+1</f>
        <v>20</v>
      </c>
      <c r="C97" s="258" t="str">
        <f>"Event " &amp; TEXT(B97, "#0")</f>
        <v>Event 20</v>
      </c>
      <c r="D97" s="259" t="s">
        <v>109</v>
      </c>
      <c r="E97" s="244">
        <v>11520</v>
      </c>
      <c r="F97" s="244">
        <v>11491</v>
      </c>
      <c r="G97" s="244">
        <v>10529</v>
      </c>
      <c r="H97" s="244">
        <v>10887</v>
      </c>
      <c r="I97" s="244">
        <v>10836</v>
      </c>
      <c r="J97" s="244"/>
      <c r="K97" s="244">
        <v>10560</v>
      </c>
      <c r="L97" s="244">
        <v>11688</v>
      </c>
    </row>
    <row r="98" spans="2:20">
      <c r="B98" s="247" t="str">
        <f>TEXT(B97, "#0") &amp; ":" &amp; TRIM(D98)</f>
        <v>20:Placing</v>
      </c>
      <c r="C98" s="260"/>
      <c r="D98" s="261" t="s">
        <v>134</v>
      </c>
      <c r="E98" s="245">
        <v>6</v>
      </c>
      <c r="F98" s="245">
        <v>5</v>
      </c>
      <c r="G98" s="245">
        <v>1</v>
      </c>
      <c r="H98" s="245">
        <v>4</v>
      </c>
      <c r="I98" s="245">
        <v>3</v>
      </c>
      <c r="J98" s="245"/>
      <c r="K98" s="245">
        <v>2</v>
      </c>
      <c r="L98" s="245">
        <v>7</v>
      </c>
      <c r="M98" s="250">
        <f t="shared" ref="M98:T98" si="19">VLOOKUP($B98,Working_ResultList,6+(E$7-1)*3,0)</f>
        <v>6</v>
      </c>
      <c r="N98" s="250">
        <f t="shared" si="19"/>
        <v>5</v>
      </c>
      <c r="O98" s="250">
        <f t="shared" si="19"/>
        <v>1</v>
      </c>
      <c r="P98" s="250">
        <f t="shared" si="19"/>
        <v>4</v>
      </c>
      <c r="Q98" s="250">
        <f t="shared" si="19"/>
        <v>3</v>
      </c>
      <c r="R98" s="250">
        <f t="shared" si="19"/>
        <v>8</v>
      </c>
      <c r="S98" s="250">
        <f t="shared" si="19"/>
        <v>2</v>
      </c>
      <c r="T98" s="250">
        <f t="shared" si="19"/>
        <v>7</v>
      </c>
    </row>
    <row r="99" spans="2:20">
      <c r="B99" s="247">
        <f>B97</f>
        <v>20</v>
      </c>
      <c r="C99" s="262" t="str">
        <f>IF(HSL_Format="Majors",IF(HSL_Division=1,VLOOKUP(B99,HMLD1_EventList,3,0),IF(HSL_Division=2,VLOOKUP(B99,HMLD2_EventList,3,0),VLOOKUP(B99,HMLD3_EventList,3,0))),IF(HSL_Division=1,VLOOKUP(B99,NutsD1_EventList,3,0),IF(HSL_Division=2,VLOOKUP(B99,NutsD2_EventList,3,0),VLOOKUP(B99,NutsD3_EventList,3,0)))) &amp; " " &amp; IF(HSL_Format="Majors",IF(HSL_Division=1,VLOOKUP(B99,HMLD1_EventList,2,0),IF(HSL_Division=2,VLOOKUP(B99,HMLD2_EventList,2,0),VLOOKUP(B99,HMLD3_EventList,2,0))),IF(HSL_Division=1,VLOOKUP(B99,NutsD1_EventList,2,0),IF(HSL_Division=2,VLOOKUP(B99,NutsD2_EventList,2,0),VLOOKUP(B99,NutsD3_EventList,2,0))))</f>
        <v>Boys Under 12s</v>
      </c>
      <c r="D99" s="263" t="s">
        <v>110</v>
      </c>
      <c r="E99" s="317" t="str">
        <f>IF(VLOOKUP($B97,Lane1_Swimmers,6,0) = "No", "Check for DQ",IF(IFERROR(SEARCH("Relay",$C100),0) = 0, IF(IFERROR(SEARCH("Squadron",$C100),0) = 0, IF(TRIM(VLOOKUP($B97,Lane1_Swimmers,2,0))="","Not Provided", VLOOKUP($B97,Lane1_Swimmers,2,0)), "Squadron"), IF(VLOOKUP($B97,Lane1_Swimmers,6,0)="No","Check for DQ",IF(VLOOKUP($B97+0.1,Lane1_Swimmers,6,0)="No","Check for DQ",IF(VLOOKUP($B97+0.2,Lane1_Swimmers,6,0)="No","Check for DQ",IF(VLOOKUP($B97+0.3,Lane1_Swimmers,6,0)="No","Check for DQ","Relay Team"))))))</f>
        <v>Relay Team</v>
      </c>
      <c r="F99" s="317" t="str">
        <f>IF(VLOOKUP($B97,Lane2_Swimmers,6,0) = "No", "Check for DQ",IF(IFERROR(SEARCH("Relay",$C100),0) = 0, IF(IFERROR(SEARCH("Squadron",$C100),0) = 0, IF(TRIM(VLOOKUP($B97,Lane2_Swimmers,2,0))="","Not Provided", VLOOKUP($B97,Lane2_Swimmers,2,0)), "Squadron"), IF(VLOOKUP($B97,Lane2_Swimmers,6,0)="No","Check for DQ",IF(VLOOKUP($B97+0.1,Lane2_Swimmers,6,0)="No","Check for DQ",IF(VLOOKUP($B97+0.2,Lane2_Swimmers,6,0)="No","Check for DQ",IF(VLOOKUP($B97+0.3,Lane2_Swimmers,6,0)="No","Check for DQ","Relay Team"))))))</f>
        <v>Relay Team</v>
      </c>
      <c r="G99" s="317" t="str">
        <f>IF(VLOOKUP($B97,Lane3_Swimmers,6,0) = "No", "Check for DQ",IF(IFERROR(SEARCH("Relay",$C100),0) = 0, IF(IFERROR(SEARCH("Squadron",$C100),0) = 0, IF(TRIM(VLOOKUP($B97,Lane3_Swimmers,2,0))="","Not Provided", VLOOKUP($B97,Lane3_Swimmers,2,0)), "Squadron"), IF(VLOOKUP($B97,Lane3_Swimmers,6,0)="No","Check for DQ",IF(VLOOKUP($B97+0.1,Lane3_Swimmers,6,0)="No","Check for DQ",IF(VLOOKUP($B97+0.2,Lane3_Swimmers,6,0)="No","Check for DQ",IF(VLOOKUP($B97+0.3,Lane3_Swimmers,6,0)="No","Check for DQ","Relay Team"))))))</f>
        <v>Relay Team</v>
      </c>
      <c r="H99" s="317" t="str">
        <f>IF(VLOOKUP($B97,Lane4_Swimmers,6,0) = "No", "Check for DQ",IF(IFERROR(SEARCH("Relay",$C100),0) = 0, IF(IFERROR(SEARCH("Squadron",$C100),0) = 0, IF(TRIM(VLOOKUP($B97,Lane4_Swimmers,2,0))="","Not Provided", VLOOKUP($B97,Lane4_Swimmers,2,0)), "Squadron"), IF(VLOOKUP($B97,Lane4_Swimmers,6,0)="No","Check for DQ",IF(VLOOKUP($B97+0.1,Lane4_Swimmers,6,0)="No","Check for DQ",IF(VLOOKUP($B97+0.2,Lane4_Swimmers,6,0)="No","Check for DQ",IF(VLOOKUP($B97+0.3,Lane4_Swimmers,6,0)="No","Check for DQ","Relay Team"))))))</f>
        <v>Relay Team</v>
      </c>
      <c r="I99" s="317" t="str">
        <f>IF(VLOOKUP($B97,Lane5_Swimmers,6,0) = "No", "Check for DQ",IF(IFERROR(SEARCH("Relay",$C100),0) = 0, IF(IFERROR(SEARCH("Squadron",$C100),0) = 0, IF(TRIM(VLOOKUP($B97,Lane5_Swimmers,2,0))="","Not Provided", VLOOKUP($B97,Lane5_Swimmers,2,0)), "Squadron"), IF(VLOOKUP($B97,Lane5_Swimmers,6,0)="No","Check for DQ",IF(VLOOKUP($B97+0.1,Lane5_Swimmers,6,0)="No","Check for DQ",IF(VLOOKUP($B97+0.2,Lane5_Swimmers,6,0)="No","Check for DQ",IF(VLOOKUP($B97+0.3,Lane5_Swimmers,6,0)="No","Check for DQ","Relay Team"))))))</f>
        <v>Relay Team</v>
      </c>
      <c r="J99" s="317" t="str">
        <f>IF(VLOOKUP($B97,Lane6_Swimmers,6,0) = "No", "Check for DQ",IF(IFERROR(SEARCH("Relay",$C100),0) = 0, IF(IFERROR(SEARCH("Squadron",$C100),0) = 0, IF(TRIM(VLOOKUP($B97,Lane6_Swimmers,2,0))="","Not Provided", VLOOKUP($B97,Lane6_Swimmers,2,0)), "Squadron"), IF(VLOOKUP($B97,Lane6_Swimmers,6,0)="No","Check for DQ",IF(VLOOKUP($B97+0.1,Lane6_Swimmers,6,0)="No","Check for DQ",IF(VLOOKUP($B97+0.2,Lane6_Swimmers,6,0)="No","Check for DQ",IF(VLOOKUP($B97+0.3,Lane6_Swimmers,6,0)="No","Check for DQ","Relay Team"))))))</f>
        <v>Relay Team</v>
      </c>
      <c r="K99" s="317" t="str">
        <f>IF(VLOOKUP($B97,Lane7_Swimmers,6,0) = "No", "Check for DQ",IF(IFERROR(SEARCH("Relay",$C100),0) = 0, IF(IFERROR(SEARCH("Squadron",$C100),0) = 0, IF(TRIM(VLOOKUP($B97,Lane7_Swimmers,2,0))="","Not Provided", VLOOKUP($B97,Lane7_Swimmers,2,0)), "Squadron"), IF(VLOOKUP($B97,Lane7_Swimmers,6,0)="No","Check for DQ",IF(VLOOKUP($B97+0.1,Lane7_Swimmers,6,0)="No","Check for DQ",IF(VLOOKUP($B97+0.2,Lane7_Swimmers,6,0)="No","Check for DQ",IF(VLOOKUP($B97+0.3,Lane7_Swimmers,6,0)="No","Check for DQ","Relay Team"))))))</f>
        <v>Relay Team</v>
      </c>
      <c r="L99" s="317" t="str">
        <f>IF(VLOOKUP($B97,Lane8_Swimmers,6,0) = "No", "Check for DQ",IF(IFERROR(SEARCH("Relay",$C100),0) = 0, IF(IFERROR(SEARCH("Squadron",$C100),0) = 0, IF(TRIM(VLOOKUP($B97,Lane8_Swimmers,2,0))="","Not Provided", VLOOKUP($B97,Lane8_Swimmers,2,0)), "Squadron"), IF(VLOOKUP($B97,Lane8_Swimmers,6,0)="No","Check for DQ",IF(VLOOKUP($B97+0.1,Lane8_Swimmers,6,0)="No","Check for DQ",IF(VLOOKUP($B97+0.2,Lane8_Swimmers,6,0)="No","Check for DQ",IF(VLOOKUP($B97+0.3,Lane8_Swimmers,6,0)="No","Check for DQ","Relay Team"))))))</f>
        <v>Relay Team</v>
      </c>
    </row>
    <row r="100" spans="2:20" ht="16.5" thickBot="1">
      <c r="B100" s="247" t="str">
        <f>TEXT(B97, "#0") &amp; ": " &amp; TRIM(D100)</f>
        <v>20: DQ Reason</v>
      </c>
      <c r="C100" s="264" t="str">
        <f>IF(HSL_Format="Majors",IF(HSL_Division=1,VLOOKUP(B99,HMLD1_EventList,4,0),IF(HSL_Division=2,VLOOKUP(B99,HMLD2_EventList,4,0),VLOOKUP(B99,HMLD3_EventList,4,0))),IF(HSL_Division=1,VLOOKUP(B99,NutsD1_EventList,4,0),IF(HSL_Division=2,VLOOKUP(B99,NutsD2_EventList,4,0),VLOOKUP(B99,NutsD3_EventList,4,0)))) &amp; " " &amp; IF(HSL_Format="Majors",IF(HSL_Division=1,VLOOKUP(B99,HMLD1_EventList,5,0),IF(HSL_Division=2,VLOOKUP(B99,HMLD2_EventList,5,0),VLOOKUP(B99,HMLD3_EventList,5,0))),IF(HSL_Division=1,VLOOKUP(B99,NutsD1_EventList,5,0),IF(HSL_Division=2,VLOOKUP(B99,NutsD2_EventList,5,0),VLOOKUP(B99,NutsD3_EventList,5,0))))</f>
        <v>4x25m Freestyle Relay</v>
      </c>
      <c r="D100" s="265" t="s">
        <v>111</v>
      </c>
      <c r="E100" s="246"/>
      <c r="F100" s="246"/>
      <c r="G100" s="246"/>
      <c r="H100" s="246"/>
      <c r="I100" s="246"/>
      <c r="J100" s="246">
        <v>4.4000000000000004</v>
      </c>
      <c r="K100" s="246"/>
      <c r="L100" s="246"/>
    </row>
    <row r="101" spans="2:20">
      <c r="B101" s="247">
        <f>B97+1</f>
        <v>21</v>
      </c>
      <c r="C101" s="258" t="str">
        <f>"Event " &amp; TEXT(B101, "#0")</f>
        <v>Event 21</v>
      </c>
      <c r="D101" s="259" t="s">
        <v>109</v>
      </c>
      <c r="E101" s="244">
        <v>11400</v>
      </c>
      <c r="F101" s="244">
        <v>11156</v>
      </c>
      <c r="G101" s="244">
        <v>11553</v>
      </c>
      <c r="H101" s="244">
        <v>11764</v>
      </c>
      <c r="I101" s="244">
        <v>11338</v>
      </c>
      <c r="J101" s="244">
        <v>11112</v>
      </c>
      <c r="K101" s="244">
        <v>11575</v>
      </c>
      <c r="L101" s="244">
        <v>11022</v>
      </c>
    </row>
    <row r="102" spans="2:20">
      <c r="B102" s="247" t="str">
        <f>TEXT(B101, "#0") &amp; ":" &amp; TRIM(D102)</f>
        <v>21:Placing</v>
      </c>
      <c r="C102" s="260"/>
      <c r="D102" s="261" t="s">
        <v>134</v>
      </c>
      <c r="E102" s="245">
        <v>5</v>
      </c>
      <c r="F102" s="245">
        <v>3</v>
      </c>
      <c r="G102" s="245">
        <v>6</v>
      </c>
      <c r="H102" s="245">
        <v>8</v>
      </c>
      <c r="I102" s="245">
        <v>4</v>
      </c>
      <c r="J102" s="245">
        <v>2</v>
      </c>
      <c r="K102" s="245">
        <v>7</v>
      </c>
      <c r="L102" s="245">
        <v>1</v>
      </c>
      <c r="M102" s="250">
        <f t="shared" ref="M102:T102" si="20">VLOOKUP($B102,Working_ResultList,6+(E$7-1)*3,0)</f>
        <v>5</v>
      </c>
      <c r="N102" s="250">
        <f t="shared" si="20"/>
        <v>3</v>
      </c>
      <c r="O102" s="250">
        <f t="shared" si="20"/>
        <v>6</v>
      </c>
      <c r="P102" s="250">
        <f t="shared" si="20"/>
        <v>8</v>
      </c>
      <c r="Q102" s="250">
        <f t="shared" si="20"/>
        <v>4</v>
      </c>
      <c r="R102" s="250">
        <f t="shared" si="20"/>
        <v>2</v>
      </c>
      <c r="S102" s="250">
        <f t="shared" si="20"/>
        <v>7</v>
      </c>
      <c r="T102" s="250">
        <f t="shared" si="20"/>
        <v>1</v>
      </c>
    </row>
    <row r="103" spans="2:20">
      <c r="B103" s="247">
        <f>B101</f>
        <v>21</v>
      </c>
      <c r="C103" s="262" t="str">
        <f>IF(HSL_Format="Majors",IF(HSL_Division=1,VLOOKUP(B103,HMLD1_EventList,3,0),IF(HSL_Division=2,VLOOKUP(B103,HMLD2_EventList,3,0),VLOOKUP(B103,HMLD3_EventList,3,0))),IF(HSL_Division=1,VLOOKUP(B103,NutsD1_EventList,3,0),IF(HSL_Division=2,VLOOKUP(B103,NutsD2_EventList,3,0),VLOOKUP(B103,NutsD3_EventList,3,0)))) &amp; " " &amp; IF(HSL_Format="Majors",IF(HSL_Division=1,VLOOKUP(B103,HMLD1_EventList,2,0),IF(HSL_Division=2,VLOOKUP(B103,HMLD2_EventList,2,0),VLOOKUP(B103,HMLD3_EventList,2,0))),IF(HSL_Division=1,VLOOKUP(B103,NutsD1_EventList,2,0),IF(HSL_Division=2,VLOOKUP(B103,NutsD2_EventList,2,0),VLOOKUP(B103,NutsD3_EventList,2,0))))</f>
        <v>Girls Under 13s</v>
      </c>
      <c r="D103" s="263" t="s">
        <v>110</v>
      </c>
      <c r="E103" s="317" t="str">
        <f>IF(VLOOKUP($B101,Lane1_Swimmers,6,0) = "No", "Check for DQ",IF(IFERROR(SEARCH("Relay",$C104),0) = 0, IF(IFERROR(SEARCH("Squadron",$C104),0) = 0, IF(TRIM(VLOOKUP($B101,Lane1_Swimmers,2,0))="","Not Provided", VLOOKUP($B101,Lane1_Swimmers,2,0)), "Squadron"), IF(VLOOKUP($B101,Lane1_Swimmers,6,0)="No","Check for DQ",IF(VLOOKUP($B101+0.1,Lane1_Swimmers,6,0)="No","Check for DQ",IF(VLOOKUP($B101+0.2,Lane1_Swimmers,6,0)="No","Check for DQ",IF(VLOOKUP($B101+0.3,Lane1_Swimmers,6,0)="No","Check for DQ","Relay Team"))))))</f>
        <v>Relay Team</v>
      </c>
      <c r="F103" s="317" t="str">
        <f>IF(VLOOKUP($B101,Lane2_Swimmers,6,0) = "No", "Check for DQ",IF(IFERROR(SEARCH("Relay",$C104),0) = 0, IF(IFERROR(SEARCH("Squadron",$C104),0) = 0, IF(TRIM(VLOOKUP($B101,Lane2_Swimmers,2,0))="","Not Provided", VLOOKUP($B101,Lane2_Swimmers,2,0)), "Squadron"), IF(VLOOKUP($B101,Lane2_Swimmers,6,0)="No","Check for DQ",IF(VLOOKUP($B101+0.1,Lane2_Swimmers,6,0)="No","Check for DQ",IF(VLOOKUP($B101+0.2,Lane2_Swimmers,6,0)="No","Check for DQ",IF(VLOOKUP($B101+0.3,Lane2_Swimmers,6,0)="No","Check for DQ","Relay Team"))))))</f>
        <v>Relay Team</v>
      </c>
      <c r="G103" s="317" t="str">
        <f>IF(VLOOKUP($B101,Lane3_Swimmers,6,0) = "No", "Check for DQ",IF(IFERROR(SEARCH("Relay",$C104),0) = 0, IF(IFERROR(SEARCH("Squadron",$C104),0) = 0, IF(TRIM(VLOOKUP($B101,Lane3_Swimmers,2,0))="","Not Provided", VLOOKUP($B101,Lane3_Swimmers,2,0)), "Squadron"), IF(VLOOKUP($B101,Lane3_Swimmers,6,0)="No","Check for DQ",IF(VLOOKUP($B101+0.1,Lane3_Swimmers,6,0)="No","Check for DQ",IF(VLOOKUP($B101+0.2,Lane3_Swimmers,6,0)="No","Check for DQ",IF(VLOOKUP($B101+0.3,Lane3_Swimmers,6,0)="No","Check for DQ","Relay Team"))))))</f>
        <v>Relay Team</v>
      </c>
      <c r="H103" s="317" t="str">
        <f>IF(VLOOKUP($B101,Lane4_Swimmers,6,0) = "No", "Check for DQ",IF(IFERROR(SEARCH("Relay",$C104),0) = 0, IF(IFERROR(SEARCH("Squadron",$C104),0) = 0, IF(TRIM(VLOOKUP($B101,Lane4_Swimmers,2,0))="","Not Provided", VLOOKUP($B101,Lane4_Swimmers,2,0)), "Squadron"), IF(VLOOKUP($B101,Lane4_Swimmers,6,0)="No","Check for DQ",IF(VLOOKUP($B101+0.1,Lane4_Swimmers,6,0)="No","Check for DQ",IF(VLOOKUP($B101+0.2,Lane4_Swimmers,6,0)="No","Check for DQ",IF(VLOOKUP($B101+0.3,Lane4_Swimmers,6,0)="No","Check for DQ","Relay Team"))))))</f>
        <v>Relay Team</v>
      </c>
      <c r="I103" s="317" t="str">
        <f>IF(VLOOKUP($B101,Lane5_Swimmers,6,0) = "No", "Check for DQ",IF(IFERROR(SEARCH("Relay",$C104),0) = 0, IF(IFERROR(SEARCH("Squadron",$C104),0) = 0, IF(TRIM(VLOOKUP($B101,Lane5_Swimmers,2,0))="","Not Provided", VLOOKUP($B101,Lane5_Swimmers,2,0)), "Squadron"), IF(VLOOKUP($B101,Lane5_Swimmers,6,0)="No","Check for DQ",IF(VLOOKUP($B101+0.1,Lane5_Swimmers,6,0)="No","Check for DQ",IF(VLOOKUP($B101+0.2,Lane5_Swimmers,6,0)="No","Check for DQ",IF(VLOOKUP($B101+0.3,Lane5_Swimmers,6,0)="No","Check for DQ","Relay Team"))))))</f>
        <v>Relay Team</v>
      </c>
      <c r="J103" s="317" t="str">
        <f>IF(VLOOKUP($B101,Lane6_Swimmers,6,0) = "No", "Check for DQ",IF(IFERROR(SEARCH("Relay",$C104),0) = 0, IF(IFERROR(SEARCH("Squadron",$C104),0) = 0, IF(TRIM(VLOOKUP($B101,Lane6_Swimmers,2,0))="","Not Provided", VLOOKUP($B101,Lane6_Swimmers,2,0)), "Squadron"), IF(VLOOKUP($B101,Lane6_Swimmers,6,0)="No","Check for DQ",IF(VLOOKUP($B101+0.1,Lane6_Swimmers,6,0)="No","Check for DQ",IF(VLOOKUP($B101+0.2,Lane6_Swimmers,6,0)="No","Check for DQ",IF(VLOOKUP($B101+0.3,Lane6_Swimmers,6,0)="No","Check for DQ","Relay Team"))))))</f>
        <v>Relay Team</v>
      </c>
      <c r="K103" s="317" t="str">
        <f>IF(VLOOKUP($B101,Lane7_Swimmers,6,0) = "No", "Check for DQ",IF(IFERROR(SEARCH("Relay",$C104),0) = 0, IF(IFERROR(SEARCH("Squadron",$C104),0) = 0, IF(TRIM(VLOOKUP($B101,Lane7_Swimmers,2,0))="","Not Provided", VLOOKUP($B101,Lane7_Swimmers,2,0)), "Squadron"), IF(VLOOKUP($B101,Lane7_Swimmers,6,0)="No","Check for DQ",IF(VLOOKUP($B101+0.1,Lane7_Swimmers,6,0)="No","Check for DQ",IF(VLOOKUP($B101+0.2,Lane7_Swimmers,6,0)="No","Check for DQ",IF(VLOOKUP($B101+0.3,Lane7_Swimmers,6,0)="No","Check for DQ","Relay Team"))))))</f>
        <v>Relay Team</v>
      </c>
      <c r="L103" s="317" t="str">
        <f>IF(VLOOKUP($B101,Lane8_Swimmers,6,0) = "No", "Check for DQ",IF(IFERROR(SEARCH("Relay",$C104),0) = 0, IF(IFERROR(SEARCH("Squadron",$C104),0) = 0, IF(TRIM(VLOOKUP($B101,Lane8_Swimmers,2,0))="","Not Provided", VLOOKUP($B101,Lane8_Swimmers,2,0)), "Squadron"), IF(VLOOKUP($B101,Lane8_Swimmers,6,0)="No","Check for DQ",IF(VLOOKUP($B101+0.1,Lane8_Swimmers,6,0)="No","Check for DQ",IF(VLOOKUP($B101+0.2,Lane8_Swimmers,6,0)="No","Check for DQ",IF(VLOOKUP($B101+0.3,Lane8_Swimmers,6,0)="No","Check for DQ","Relay Team"))))))</f>
        <v>Relay Team</v>
      </c>
    </row>
    <row r="104" spans="2:20" ht="16.5" thickBot="1">
      <c r="B104" s="247" t="str">
        <f>TEXT(B101, "#0") &amp; ": " &amp; TRIM(D104)</f>
        <v>21: DQ Reason</v>
      </c>
      <c r="C104" s="264" t="str">
        <f>IF(HSL_Format="Majors",IF(HSL_Division=1,VLOOKUP(B103,HMLD1_EventList,4,0),IF(HSL_Division=2,VLOOKUP(B103,HMLD2_EventList,4,0),VLOOKUP(B103,HMLD3_EventList,4,0))),IF(HSL_Division=1,VLOOKUP(B103,NutsD1_EventList,4,0),IF(HSL_Division=2,VLOOKUP(B103,NutsD2_EventList,4,0),VLOOKUP(B103,NutsD3_EventList,4,0)))) &amp; " " &amp; IF(HSL_Format="Majors",IF(HSL_Division=1,VLOOKUP(B103,HMLD1_EventList,5,0),IF(HSL_Division=2,VLOOKUP(B103,HMLD2_EventList,5,0),VLOOKUP(B103,HMLD3_EventList,5,0))),IF(HSL_Division=1,VLOOKUP(B103,NutsD1_EventList,5,0),IF(HSL_Division=2,VLOOKUP(B103,NutsD2_EventList,5,0),VLOOKUP(B103,NutsD3_EventList,5,0))))</f>
        <v>4x25m Medley Relay</v>
      </c>
      <c r="D104" s="265" t="s">
        <v>111</v>
      </c>
      <c r="E104" s="246"/>
      <c r="F104" s="246"/>
      <c r="G104" s="246"/>
      <c r="H104" s="246"/>
      <c r="I104" s="246"/>
      <c r="J104" s="246"/>
      <c r="K104" s="246"/>
      <c r="L104" s="246"/>
    </row>
    <row r="105" spans="2:20">
      <c r="B105" s="247">
        <f>B101+1</f>
        <v>22</v>
      </c>
      <c r="C105" s="258" t="str">
        <f>"Event " &amp; TEXT(B105, "#0")</f>
        <v>Event 22</v>
      </c>
      <c r="D105" s="259" t="s">
        <v>109</v>
      </c>
      <c r="E105" s="244">
        <v>11920</v>
      </c>
      <c r="F105" s="244">
        <v>11606</v>
      </c>
      <c r="G105" s="244">
        <v>11628</v>
      </c>
      <c r="H105" s="244">
        <v>11432</v>
      </c>
      <c r="I105" s="244">
        <v>11000</v>
      </c>
      <c r="J105" s="244">
        <v>11931</v>
      </c>
      <c r="K105" s="244"/>
      <c r="L105" s="244"/>
    </row>
    <row r="106" spans="2:20">
      <c r="B106" s="247" t="str">
        <f>TEXT(B105, "#0") &amp; ":" &amp; TRIM(D106)</f>
        <v>22:Placing</v>
      </c>
      <c r="C106" s="260"/>
      <c r="D106" s="261" t="s">
        <v>134</v>
      </c>
      <c r="E106" s="245">
        <v>5</v>
      </c>
      <c r="F106" s="245">
        <v>3</v>
      </c>
      <c r="G106" s="245">
        <v>4</v>
      </c>
      <c r="H106" s="245">
        <v>2</v>
      </c>
      <c r="I106" s="245">
        <v>1</v>
      </c>
      <c r="J106" s="245">
        <v>6</v>
      </c>
      <c r="K106" s="245"/>
      <c r="L106" s="245"/>
      <c r="M106" s="250">
        <f t="shared" ref="M106:T106" si="21">VLOOKUP($B106,Working_ResultList,6+(E$7-1)*3,0)</f>
        <v>5</v>
      </c>
      <c r="N106" s="250">
        <f t="shared" si="21"/>
        <v>3</v>
      </c>
      <c r="O106" s="250">
        <f t="shared" si="21"/>
        <v>4</v>
      </c>
      <c r="P106" s="250">
        <f t="shared" si="21"/>
        <v>2</v>
      </c>
      <c r="Q106" s="250">
        <f t="shared" si="21"/>
        <v>1</v>
      </c>
      <c r="R106" s="250">
        <f t="shared" si="21"/>
        <v>6</v>
      </c>
      <c r="S106" s="250">
        <f t="shared" si="21"/>
        <v>7</v>
      </c>
      <c r="T106" s="250">
        <f t="shared" si="21"/>
        <v>7</v>
      </c>
    </row>
    <row r="107" spans="2:20">
      <c r="B107" s="247">
        <f>B105</f>
        <v>22</v>
      </c>
      <c r="C107" s="262" t="str">
        <f>IF(HSL_Format="Majors",IF(HSL_Division=1,VLOOKUP(B107,HMLD1_EventList,3,0),IF(HSL_Division=2,VLOOKUP(B107,HMLD2_EventList,3,0),VLOOKUP(B107,HMLD3_EventList,3,0))),IF(HSL_Division=1,VLOOKUP(B107,NutsD1_EventList,3,0),IF(HSL_Division=2,VLOOKUP(B107,NutsD2_EventList,3,0),VLOOKUP(B107,NutsD3_EventList,3,0)))) &amp; " " &amp; IF(HSL_Format="Majors",IF(HSL_Division=1,VLOOKUP(B107,HMLD1_EventList,2,0),IF(HSL_Division=2,VLOOKUP(B107,HMLD2_EventList,2,0),VLOOKUP(B107,HMLD3_EventList,2,0))),IF(HSL_Division=1,VLOOKUP(B107,NutsD1_EventList,2,0),IF(HSL_Division=2,VLOOKUP(B107,NutsD2_EventList,2,0),VLOOKUP(B107,NutsD3_EventList,2,0))))</f>
        <v>Boys Under 13s</v>
      </c>
      <c r="D107" s="263" t="s">
        <v>110</v>
      </c>
      <c r="E107" s="317" t="str">
        <f>IF(VLOOKUP($B105,Lane1_Swimmers,6,0) = "No", "Check for DQ",IF(IFERROR(SEARCH("Relay",$C108),0) = 0, IF(IFERROR(SEARCH("Squadron",$C108),0) = 0, IF(TRIM(VLOOKUP($B105,Lane1_Swimmers,2,0))="","Not Provided", VLOOKUP($B105,Lane1_Swimmers,2,0)), "Squadron"), IF(VLOOKUP($B105,Lane1_Swimmers,6,0)="No","Check for DQ",IF(VLOOKUP($B105+0.1,Lane1_Swimmers,6,0)="No","Check for DQ",IF(VLOOKUP($B105+0.2,Lane1_Swimmers,6,0)="No","Check for DQ",IF(VLOOKUP($B105+0.3,Lane1_Swimmers,6,0)="No","Check for DQ","Relay Team"))))))</f>
        <v>Relay Team</v>
      </c>
      <c r="F107" s="317" t="str">
        <f>IF(VLOOKUP($B105,Lane2_Swimmers,6,0) = "No", "Check for DQ",IF(IFERROR(SEARCH("Relay",$C108),0) = 0, IF(IFERROR(SEARCH("Squadron",$C108),0) = 0, IF(TRIM(VLOOKUP($B105,Lane2_Swimmers,2,0))="","Not Provided", VLOOKUP($B105,Lane2_Swimmers,2,0)), "Squadron"), IF(VLOOKUP($B105,Lane2_Swimmers,6,0)="No","Check for DQ",IF(VLOOKUP($B105+0.1,Lane2_Swimmers,6,0)="No","Check for DQ",IF(VLOOKUP($B105+0.2,Lane2_Swimmers,6,0)="No","Check for DQ",IF(VLOOKUP($B105+0.3,Lane2_Swimmers,6,0)="No","Check for DQ","Relay Team"))))))</f>
        <v>Relay Team</v>
      </c>
      <c r="G107" s="317" t="str">
        <f>IF(VLOOKUP($B105,Lane3_Swimmers,6,0) = "No", "Check for DQ",IF(IFERROR(SEARCH("Relay",$C108),0) = 0, IF(IFERROR(SEARCH("Squadron",$C108),0) = 0, IF(TRIM(VLOOKUP($B105,Lane3_Swimmers,2,0))="","Not Provided", VLOOKUP($B105,Lane3_Swimmers,2,0)), "Squadron"), IF(VLOOKUP($B105,Lane3_Swimmers,6,0)="No","Check for DQ",IF(VLOOKUP($B105+0.1,Lane3_Swimmers,6,0)="No","Check for DQ",IF(VLOOKUP($B105+0.2,Lane3_Swimmers,6,0)="No","Check for DQ",IF(VLOOKUP($B105+0.3,Lane3_Swimmers,6,0)="No","Check for DQ","Relay Team"))))))</f>
        <v>Relay Team</v>
      </c>
      <c r="H107" s="317" t="str">
        <f>IF(VLOOKUP($B105,Lane4_Swimmers,6,0) = "No", "Check for DQ",IF(IFERROR(SEARCH("Relay",$C108),0) = 0, IF(IFERROR(SEARCH("Squadron",$C108),0) = 0, IF(TRIM(VLOOKUP($B105,Lane4_Swimmers,2,0))="","Not Provided", VLOOKUP($B105,Lane4_Swimmers,2,0)), "Squadron"), IF(VLOOKUP($B105,Lane4_Swimmers,6,0)="No","Check for DQ",IF(VLOOKUP($B105+0.1,Lane4_Swimmers,6,0)="No","Check for DQ",IF(VLOOKUP($B105+0.2,Lane4_Swimmers,6,0)="No","Check for DQ",IF(VLOOKUP($B105+0.3,Lane4_Swimmers,6,0)="No","Check for DQ","Relay Team"))))))</f>
        <v>Relay Team</v>
      </c>
      <c r="I107" s="317" t="str">
        <f>IF(VLOOKUP($B105,Lane5_Swimmers,6,0) = "No", "Check for DQ",IF(IFERROR(SEARCH("Relay",$C108),0) = 0, IF(IFERROR(SEARCH("Squadron",$C108),0) = 0, IF(TRIM(VLOOKUP($B105,Lane5_Swimmers,2,0))="","Not Provided", VLOOKUP($B105,Lane5_Swimmers,2,0)), "Squadron"), IF(VLOOKUP($B105,Lane5_Swimmers,6,0)="No","Check for DQ",IF(VLOOKUP($B105+0.1,Lane5_Swimmers,6,0)="No","Check for DQ",IF(VLOOKUP($B105+0.2,Lane5_Swimmers,6,0)="No","Check for DQ",IF(VLOOKUP($B105+0.3,Lane5_Swimmers,6,0)="No","Check for DQ","Relay Team"))))))</f>
        <v>Relay Team</v>
      </c>
      <c r="J107" s="317" t="str">
        <f>IF(VLOOKUP($B105,Lane6_Swimmers,6,0) = "No", "Check for DQ",IF(IFERROR(SEARCH("Relay",$C108),0) = 0, IF(IFERROR(SEARCH("Squadron",$C108),0) = 0, IF(TRIM(VLOOKUP($B105,Lane6_Swimmers,2,0))="","Not Provided", VLOOKUP($B105,Lane6_Swimmers,2,0)), "Squadron"), IF(VLOOKUP($B105,Lane6_Swimmers,6,0)="No","Check for DQ",IF(VLOOKUP($B105+0.1,Lane6_Swimmers,6,0)="No","Check for DQ",IF(VLOOKUP($B105+0.2,Lane6_Swimmers,6,0)="No","Check for DQ",IF(VLOOKUP($B105+0.3,Lane6_Swimmers,6,0)="No","Check for DQ","Relay Team"))))))</f>
        <v>Relay Team</v>
      </c>
      <c r="K107" s="317" t="str">
        <f>IF(VLOOKUP($B105,Lane7_Swimmers,6,0) = "No", "Check for DQ",IF(IFERROR(SEARCH("Relay",$C108),0) = 0, IF(IFERROR(SEARCH("Squadron",$C108),0) = 0, IF(TRIM(VLOOKUP($B105,Lane7_Swimmers,2,0))="","Not Provided", VLOOKUP($B105,Lane7_Swimmers,2,0)), "Squadron"), IF(VLOOKUP($B105,Lane7_Swimmers,6,0)="No","Check for DQ",IF(VLOOKUP($B105+0.1,Lane7_Swimmers,6,0)="No","Check for DQ",IF(VLOOKUP($B105+0.2,Lane7_Swimmers,6,0)="No","Check for DQ",IF(VLOOKUP($B105+0.3,Lane7_Swimmers,6,0)="No","Check for DQ","Relay Team"))))))</f>
        <v>Relay Team</v>
      </c>
      <c r="L107" s="317" t="str">
        <f>IF(VLOOKUP($B105,Lane8_Swimmers,6,0) = "No", "Check for DQ",IF(IFERROR(SEARCH("Relay",$C108),0) = 0, IF(IFERROR(SEARCH("Squadron",$C108),0) = 0, IF(TRIM(VLOOKUP($B105,Lane8_Swimmers,2,0))="","Not Provided", VLOOKUP($B105,Lane8_Swimmers,2,0)), "Squadron"), IF(VLOOKUP($B105,Lane8_Swimmers,6,0)="No","Check for DQ",IF(VLOOKUP($B105+0.1,Lane8_Swimmers,6,0)="No","Check for DQ",IF(VLOOKUP($B105+0.2,Lane8_Swimmers,6,0)="No","Check for DQ",IF(VLOOKUP($B105+0.3,Lane8_Swimmers,6,0)="No","Check for DQ","Relay Team"))))))</f>
        <v>Relay Team</v>
      </c>
    </row>
    <row r="108" spans="2:20" ht="16.5" thickBot="1">
      <c r="B108" s="247" t="str">
        <f>TEXT(B105, "#0") &amp; ": " &amp; TRIM(D108)</f>
        <v>22: DQ Reason</v>
      </c>
      <c r="C108" s="264" t="str">
        <f>IF(HSL_Format="Majors",IF(HSL_Division=1,VLOOKUP(B107,HMLD1_EventList,4,0),IF(HSL_Division=2,VLOOKUP(B107,HMLD2_EventList,4,0),VLOOKUP(B107,HMLD3_EventList,4,0))),IF(HSL_Division=1,VLOOKUP(B107,NutsD1_EventList,4,0),IF(HSL_Division=2,VLOOKUP(B107,NutsD2_EventList,4,0),VLOOKUP(B107,NutsD3_EventList,4,0)))) &amp; " " &amp; IF(HSL_Format="Majors",IF(HSL_Division=1,VLOOKUP(B107,HMLD1_EventList,5,0),IF(HSL_Division=2,VLOOKUP(B107,HMLD2_EventList,5,0),VLOOKUP(B107,HMLD3_EventList,5,0))),IF(HSL_Division=1,VLOOKUP(B107,NutsD1_EventList,5,0),IF(HSL_Division=2,VLOOKUP(B107,NutsD2_EventList,5,0),VLOOKUP(B107,NutsD3_EventList,5,0))))</f>
        <v>4x25m Medley Relay</v>
      </c>
      <c r="D108" s="265" t="s">
        <v>111</v>
      </c>
      <c r="E108" s="246"/>
      <c r="F108" s="246"/>
      <c r="G108" s="246"/>
      <c r="H108" s="246"/>
      <c r="I108" s="246"/>
      <c r="J108" s="246"/>
      <c r="K108" s="246">
        <v>10.11</v>
      </c>
      <c r="L108" s="246">
        <v>10.11</v>
      </c>
    </row>
    <row r="109" spans="2:20">
      <c r="B109" s="247">
        <f>B105+1</f>
        <v>23</v>
      </c>
      <c r="C109" s="258" t="str">
        <f>"Event " &amp; TEXT(B109, "#0")</f>
        <v>Event 23</v>
      </c>
      <c r="D109" s="259" t="s">
        <v>109</v>
      </c>
      <c r="E109" s="244">
        <v>2625</v>
      </c>
      <c r="F109" s="244">
        <v>2488</v>
      </c>
      <c r="G109" s="244">
        <v>2700</v>
      </c>
      <c r="H109" s="244">
        <v>2522</v>
      </c>
      <c r="I109" s="244">
        <v>2348</v>
      </c>
      <c r="J109" s="244">
        <v>2316</v>
      </c>
      <c r="K109" s="244">
        <v>2741</v>
      </c>
      <c r="L109" s="244">
        <v>2782</v>
      </c>
    </row>
    <row r="110" spans="2:20">
      <c r="B110" s="247" t="str">
        <f>TEXT(B109, "#0") &amp; ":" &amp; TRIM(D110)</f>
        <v>23:Placing</v>
      </c>
      <c r="C110" s="260"/>
      <c r="D110" s="261" t="s">
        <v>134</v>
      </c>
      <c r="E110" s="245">
        <v>5</v>
      </c>
      <c r="F110" s="245">
        <v>3</v>
      </c>
      <c r="G110" s="245">
        <v>6</v>
      </c>
      <c r="H110" s="245">
        <v>4</v>
      </c>
      <c r="I110" s="245">
        <v>2</v>
      </c>
      <c r="J110" s="245">
        <v>1</v>
      </c>
      <c r="K110" s="245">
        <v>7</v>
      </c>
      <c r="L110" s="245">
        <v>8</v>
      </c>
      <c r="M110" s="250">
        <f t="shared" ref="M110:T110" si="22">VLOOKUP($B110,Working_ResultList,6+(E$7-1)*3,0)</f>
        <v>5</v>
      </c>
      <c r="N110" s="250">
        <f t="shared" si="22"/>
        <v>3</v>
      </c>
      <c r="O110" s="250">
        <f t="shared" si="22"/>
        <v>6</v>
      </c>
      <c r="P110" s="250">
        <f t="shared" si="22"/>
        <v>4</v>
      </c>
      <c r="Q110" s="250">
        <f t="shared" si="22"/>
        <v>2</v>
      </c>
      <c r="R110" s="250">
        <f t="shared" si="22"/>
        <v>1</v>
      </c>
      <c r="S110" s="250">
        <f t="shared" si="22"/>
        <v>7</v>
      </c>
      <c r="T110" s="250">
        <f t="shared" si="22"/>
        <v>8</v>
      </c>
    </row>
    <row r="111" spans="2:20">
      <c r="B111" s="247">
        <f>B109</f>
        <v>23</v>
      </c>
      <c r="C111" s="262" t="str">
        <f>IF(HSL_Format="Majors",IF(HSL_Division=1,VLOOKUP(B111,HMLD1_EventList,3,0),IF(HSL_Division=2,VLOOKUP(B111,HMLD2_EventList,3,0),VLOOKUP(B111,HMLD3_EventList,3,0))),IF(HSL_Division=1,VLOOKUP(B111,NutsD1_EventList,3,0),IF(HSL_Division=2,VLOOKUP(B111,NutsD2_EventList,3,0),VLOOKUP(B111,NutsD3_EventList,3,0)))) &amp; " " &amp; IF(HSL_Format="Majors",IF(HSL_Division=1,VLOOKUP(B111,HMLD1_EventList,2,0),IF(HSL_Division=2,VLOOKUP(B111,HMLD2_EventList,2,0),VLOOKUP(B111,HMLD3_EventList,2,0))),IF(HSL_Division=1,VLOOKUP(B111,NutsD1_EventList,2,0),IF(HSL_Division=2,VLOOKUP(B111,NutsD2_EventList,2,0),VLOOKUP(B111,NutsD3_EventList,2,0))))</f>
        <v>Girls 9 Years</v>
      </c>
      <c r="D111" s="263" t="s">
        <v>110</v>
      </c>
      <c r="E111" s="317" t="str">
        <f>IF(VLOOKUP($B109,Lane1_Swimmers,6,0) = "No", "Check for DQ",IF(IFERROR(SEARCH("Relay",$C112),0) = 0, IF(IFERROR(SEARCH("Squadron",$C112),0) = 0, IF(TRIM(VLOOKUP($B109,Lane1_Swimmers,2,0))="","Not Provided", VLOOKUP($B109,Lane1_Swimmers,2,0)), "Squadron"), IF(VLOOKUP($B109,Lane1_Swimmers,6,0)="No","Check for DQ",IF(VLOOKUP($B109+0.1,Lane1_Swimmers,6,0)="No","Check for DQ",IF(VLOOKUP($B109+0.2,Lane1_Swimmers,6,0)="No","Check for DQ",IF(VLOOKUP($B109+0.3,Lane1_Swimmers,6,0)="No","Check for DQ","Relay Team"))))))</f>
        <v>Charlotte Hawes</v>
      </c>
      <c r="F111" s="317" t="str">
        <f>IF(VLOOKUP($B109,Lane2_Swimmers,6,0) = "No", "Check for DQ",IF(IFERROR(SEARCH("Relay",$C112),0) = 0, IF(IFERROR(SEARCH("Squadron",$C112),0) = 0, IF(TRIM(VLOOKUP($B109,Lane2_Swimmers,2,0))="","Not Provided", VLOOKUP($B109,Lane2_Swimmers,2,0)), "Squadron"), IF(VLOOKUP($B109,Lane2_Swimmers,6,0)="No","Check for DQ",IF(VLOOKUP($B109+0.1,Lane2_Swimmers,6,0)="No","Check for DQ",IF(VLOOKUP($B109+0.2,Lane2_Swimmers,6,0)="No","Check for DQ",IF(VLOOKUP($B109+0.3,Lane2_Swimmers,6,0)="No","Check for DQ","Relay Team"))))))</f>
        <v>Saya Khalili</v>
      </c>
      <c r="G111" s="317" t="str">
        <f>IF(VLOOKUP($B109,Lane3_Swimmers,6,0) = "No", "Check for DQ",IF(IFERROR(SEARCH("Relay",$C112),0) = 0, IF(IFERROR(SEARCH("Squadron",$C112),0) = 0, IF(TRIM(VLOOKUP($B109,Lane3_Swimmers,2,0))="","Not Provided", VLOOKUP($B109,Lane3_Swimmers,2,0)), "Squadron"), IF(VLOOKUP($B109,Lane3_Swimmers,6,0)="No","Check for DQ",IF(VLOOKUP($B109+0.1,Lane3_Swimmers,6,0)="No","Check for DQ",IF(VLOOKUP($B109+0.2,Lane3_Swimmers,6,0)="No","Check for DQ",IF(VLOOKUP($B109+0.3,Lane3_Swimmers,6,0)="No","Check for DQ","Relay Team"))))))</f>
        <v>Eva Coteman</v>
      </c>
      <c r="H111" s="317" t="str">
        <f>IF(VLOOKUP($B109,Lane4_Swimmers,6,0) = "No", "Check for DQ",IF(IFERROR(SEARCH("Relay",$C112),0) = 0, IF(IFERROR(SEARCH("Squadron",$C112),0) = 0, IF(TRIM(VLOOKUP($B109,Lane4_Swimmers,2,0))="","Not Provided", VLOOKUP($B109,Lane4_Swimmers,2,0)), "Squadron"), IF(VLOOKUP($B109,Lane4_Swimmers,6,0)="No","Check for DQ",IF(VLOOKUP($B109+0.1,Lane4_Swimmers,6,0)="No","Check for DQ",IF(VLOOKUP($B109+0.2,Lane4_Swimmers,6,0)="No","Check for DQ",IF(VLOOKUP($B109+0.3,Lane4_Swimmers,6,0)="No","Check for DQ","Relay Team"))))))</f>
        <v>Rebecca Lord</v>
      </c>
      <c r="I111" s="317" t="str">
        <f>IF(VLOOKUP($B109,Lane5_Swimmers,6,0) = "No", "Check for DQ",IF(IFERROR(SEARCH("Relay",$C112),0) = 0, IF(IFERROR(SEARCH("Squadron",$C112),0) = 0, IF(TRIM(VLOOKUP($B109,Lane5_Swimmers,2,0))="","Not Provided", VLOOKUP($B109,Lane5_Swimmers,2,0)), "Squadron"), IF(VLOOKUP($B109,Lane5_Swimmers,6,0)="No","Check for DQ",IF(VLOOKUP($B109+0.1,Lane5_Swimmers,6,0)="No","Check for DQ",IF(VLOOKUP($B109+0.2,Lane5_Swimmers,6,0)="No","Check for DQ",IF(VLOOKUP($B109+0.3,Lane5_Swimmers,6,0)="No","Check for DQ","Relay Team"))))))</f>
        <v>Julia Brodowska</v>
      </c>
      <c r="J111" s="317" t="str">
        <f>IF(VLOOKUP($B109,Lane6_Swimmers,6,0) = "No", "Check for DQ",IF(IFERROR(SEARCH("Relay",$C112),0) = 0, IF(IFERROR(SEARCH("Squadron",$C112),0) = 0, IF(TRIM(VLOOKUP($B109,Lane6_Swimmers,2,0))="","Not Provided", VLOOKUP($B109,Lane6_Swimmers,2,0)), "Squadron"), IF(VLOOKUP($B109,Lane6_Swimmers,6,0)="No","Check for DQ",IF(VLOOKUP($B109+0.1,Lane6_Swimmers,6,0)="No","Check for DQ",IF(VLOOKUP($B109+0.2,Lane6_Swimmers,6,0)="No","Check for DQ",IF(VLOOKUP($B109+0.3,Lane6_Swimmers,6,0)="No","Check for DQ","Relay Team"))))))</f>
        <v>Abigail Humphreys</v>
      </c>
      <c r="K111" s="317" t="str">
        <f>IF(VLOOKUP($B109,Lane7_Swimmers,6,0) = "No", "Check for DQ",IF(IFERROR(SEARCH("Relay",$C112),0) = 0, IF(IFERROR(SEARCH("Squadron",$C112),0) = 0, IF(TRIM(VLOOKUP($B109,Lane7_Swimmers,2,0))="","Not Provided", VLOOKUP($B109,Lane7_Swimmers,2,0)), "Squadron"), IF(VLOOKUP($B109,Lane7_Swimmers,6,0)="No","Check for DQ",IF(VLOOKUP($B109+0.1,Lane7_Swimmers,6,0)="No","Check for DQ",IF(VLOOKUP($B109+0.2,Lane7_Swimmers,6,0)="No","Check for DQ",IF(VLOOKUP($B109+0.3,Lane7_Swimmers,6,0)="No","Check for DQ","Relay Team"))))))</f>
        <v>Sophie Williams</v>
      </c>
      <c r="L111" s="317" t="str">
        <f>IF(VLOOKUP($B109,Lane8_Swimmers,6,0) = "No", "Check for DQ",IF(IFERROR(SEARCH("Relay",$C112),0) = 0, IF(IFERROR(SEARCH("Squadron",$C112),0) = 0, IF(TRIM(VLOOKUP($B109,Lane8_Swimmers,2,0))="","Not Provided", VLOOKUP($B109,Lane8_Swimmers,2,0)), "Squadron"), IF(VLOOKUP($B109,Lane8_Swimmers,6,0)="No","Check for DQ",IF(VLOOKUP($B109+0.1,Lane8_Swimmers,6,0)="No","Check for DQ",IF(VLOOKUP($B109+0.2,Lane8_Swimmers,6,0)="No","Check for DQ",IF(VLOOKUP($B109+0.3,Lane8_Swimmers,6,0)="No","Check for DQ","Relay Team"))))))</f>
        <v>Chloe Eva</v>
      </c>
    </row>
    <row r="112" spans="2:20" ht="16.5" thickBot="1">
      <c r="B112" s="247" t="str">
        <f>TEXT(B109, "#0") &amp; ": " &amp; TRIM(D112)</f>
        <v>23: DQ Reason</v>
      </c>
      <c r="C112" s="264" t="str">
        <f>IF(HSL_Format="Majors",IF(HSL_Division=1,VLOOKUP(B111,HMLD1_EventList,4,0),IF(HSL_Division=2,VLOOKUP(B111,HMLD2_EventList,4,0),VLOOKUP(B111,HMLD3_EventList,4,0))),IF(HSL_Division=1,VLOOKUP(B111,NutsD1_EventList,4,0),IF(HSL_Division=2,VLOOKUP(B111,NutsD2_EventList,4,0),VLOOKUP(B111,NutsD3_EventList,4,0)))) &amp; " " &amp; IF(HSL_Format="Majors",IF(HSL_Division=1,VLOOKUP(B111,HMLD1_EventList,5,0),IF(HSL_Division=2,VLOOKUP(B111,HMLD2_EventList,5,0),VLOOKUP(B111,HMLD3_EventList,5,0))),IF(HSL_Division=1,VLOOKUP(B111,NutsD1_EventList,5,0),IF(HSL_Division=2,VLOOKUP(B111,NutsD2_EventList,5,0),VLOOKUP(B111,NutsD3_EventList,5,0))))</f>
        <v>25m Backstroke</v>
      </c>
      <c r="D112" s="265" t="s">
        <v>111</v>
      </c>
      <c r="E112" s="246"/>
      <c r="F112" s="246"/>
      <c r="G112" s="246"/>
      <c r="H112" s="246"/>
      <c r="I112" s="246"/>
      <c r="J112" s="246"/>
      <c r="K112" s="246"/>
      <c r="L112" s="246"/>
    </row>
    <row r="113" spans="2:20">
      <c r="B113" s="247">
        <f>B109+1</f>
        <v>24</v>
      </c>
      <c r="C113" s="258" t="str">
        <f>"Event " &amp; TEXT(B113, "#0")</f>
        <v>Event 24</v>
      </c>
      <c r="D113" s="259" t="s">
        <v>109</v>
      </c>
      <c r="E113" s="244">
        <v>2488</v>
      </c>
      <c r="F113" s="244">
        <v>2200</v>
      </c>
      <c r="G113" s="244">
        <v>2354</v>
      </c>
      <c r="H113" s="244">
        <v>2669</v>
      </c>
      <c r="I113" s="244">
        <v>2230</v>
      </c>
      <c r="J113" s="244">
        <v>3168</v>
      </c>
      <c r="K113" s="244">
        <v>2353</v>
      </c>
      <c r="L113" s="244">
        <v>2403</v>
      </c>
    </row>
    <row r="114" spans="2:20">
      <c r="B114" s="247" t="str">
        <f>TEXT(B113, "#0") &amp; ":" &amp; TRIM(D114)</f>
        <v>24:Placing</v>
      </c>
      <c r="C114" s="260"/>
      <c r="D114" s="261" t="s">
        <v>134</v>
      </c>
      <c r="E114" s="245">
        <v>6</v>
      </c>
      <c r="F114" s="245">
        <v>1</v>
      </c>
      <c r="G114" s="245">
        <v>4</v>
      </c>
      <c r="H114" s="245">
        <v>7</v>
      </c>
      <c r="I114" s="245">
        <v>2</v>
      </c>
      <c r="J114" s="245">
        <v>8</v>
      </c>
      <c r="K114" s="245">
        <v>3</v>
      </c>
      <c r="L114" s="245">
        <v>5</v>
      </c>
      <c r="M114" s="250">
        <f t="shared" ref="M114:T114" si="23">VLOOKUP($B114,Working_ResultList,6+(E$7-1)*3,0)</f>
        <v>6</v>
      </c>
      <c r="N114" s="250">
        <f t="shared" si="23"/>
        <v>1</v>
      </c>
      <c r="O114" s="250">
        <f t="shared" si="23"/>
        <v>4</v>
      </c>
      <c r="P114" s="250">
        <f t="shared" si="23"/>
        <v>7</v>
      </c>
      <c r="Q114" s="250">
        <f t="shared" si="23"/>
        <v>2</v>
      </c>
      <c r="R114" s="250">
        <f t="shared" si="23"/>
        <v>8</v>
      </c>
      <c r="S114" s="250">
        <f t="shared" si="23"/>
        <v>3</v>
      </c>
      <c r="T114" s="250">
        <f t="shared" si="23"/>
        <v>5</v>
      </c>
    </row>
    <row r="115" spans="2:20">
      <c r="B115" s="247">
        <f>B113</f>
        <v>24</v>
      </c>
      <c r="C115" s="262" t="str">
        <f>IF(HSL_Format="Majors",IF(HSL_Division=1,VLOOKUP(B115,HMLD1_EventList,3,0),IF(HSL_Division=2,VLOOKUP(B115,HMLD2_EventList,3,0),VLOOKUP(B115,HMLD3_EventList,3,0))),IF(HSL_Division=1,VLOOKUP(B115,NutsD1_EventList,3,0),IF(HSL_Division=2,VLOOKUP(B115,NutsD2_EventList,3,0),VLOOKUP(B115,NutsD3_EventList,3,0)))) &amp; " " &amp; IF(HSL_Format="Majors",IF(HSL_Division=1,VLOOKUP(B115,HMLD1_EventList,2,0),IF(HSL_Division=2,VLOOKUP(B115,HMLD2_EventList,2,0),VLOOKUP(B115,HMLD3_EventList,2,0))),IF(HSL_Division=1,VLOOKUP(B115,NutsD1_EventList,2,0),IF(HSL_Division=2,VLOOKUP(B115,NutsD2_EventList,2,0),VLOOKUP(B115,NutsD3_EventList,2,0))))</f>
        <v>Boys 9 Years</v>
      </c>
      <c r="D115" s="263" t="s">
        <v>110</v>
      </c>
      <c r="E115" s="317" t="str">
        <f>IF(VLOOKUP($B113,Lane1_Swimmers,6,0) = "No", "Check for DQ",IF(IFERROR(SEARCH("Relay",$C116),0) = 0, IF(IFERROR(SEARCH("Squadron",$C116),0) = 0, IF(TRIM(VLOOKUP($B113,Lane1_Swimmers,2,0))="","Not Provided", VLOOKUP($B113,Lane1_Swimmers,2,0)), "Squadron"), IF(VLOOKUP($B113,Lane1_Swimmers,6,0)="No","Check for DQ",IF(VLOOKUP($B113+0.1,Lane1_Swimmers,6,0)="No","Check for DQ",IF(VLOOKUP($B113+0.2,Lane1_Swimmers,6,0)="No","Check for DQ",IF(VLOOKUP($B113+0.3,Lane1_Swimmers,6,0)="No","Check for DQ","Relay Team"))))))</f>
        <v>Albert Moriarty</v>
      </c>
      <c r="F115" s="317" t="str">
        <f>IF(VLOOKUP($B113,Lane2_Swimmers,6,0) = "No", "Check for DQ",IF(IFERROR(SEARCH("Relay",$C116),0) = 0, IF(IFERROR(SEARCH("Squadron",$C116),0) = 0, IF(TRIM(VLOOKUP($B113,Lane2_Swimmers,2,0))="","Not Provided", VLOOKUP($B113,Lane2_Swimmers,2,0)), "Squadron"), IF(VLOOKUP($B113,Lane2_Swimmers,6,0)="No","Check for DQ",IF(VLOOKUP($B113+0.1,Lane2_Swimmers,6,0)="No","Check for DQ",IF(VLOOKUP($B113+0.2,Lane2_Swimmers,6,0)="No","Check for DQ",IF(VLOOKUP($B113+0.3,Lane2_Swimmers,6,0)="No","Check for DQ","Relay Team"))))))</f>
        <v>Lawson Gray</v>
      </c>
      <c r="G115" s="317" t="str">
        <f>IF(VLOOKUP($B113,Lane3_Swimmers,6,0) = "No", "Check for DQ",IF(IFERROR(SEARCH("Relay",$C116),0) = 0, IF(IFERROR(SEARCH("Squadron",$C116),0) = 0, IF(TRIM(VLOOKUP($B113,Lane3_Swimmers,2,0))="","Not Provided", VLOOKUP($B113,Lane3_Swimmers,2,0)), "Squadron"), IF(VLOOKUP($B113,Lane3_Swimmers,6,0)="No","Check for DQ",IF(VLOOKUP($B113+0.1,Lane3_Swimmers,6,0)="No","Check for DQ",IF(VLOOKUP($B113+0.2,Lane3_Swimmers,6,0)="No","Check for DQ",IF(VLOOKUP($B113+0.3,Lane3_Swimmers,6,0)="No","Check for DQ","Relay Team"))))))</f>
        <v>Dinil Rodrigo</v>
      </c>
      <c r="H115" s="317" t="str">
        <f>IF(VLOOKUP($B113,Lane4_Swimmers,6,0) = "No", "Check for DQ",IF(IFERROR(SEARCH("Relay",$C116),0) = 0, IF(IFERROR(SEARCH("Squadron",$C116),0) = 0, IF(TRIM(VLOOKUP($B113,Lane4_Swimmers,2,0))="","Not Provided", VLOOKUP($B113,Lane4_Swimmers,2,0)), "Squadron"), IF(VLOOKUP($B113,Lane4_Swimmers,6,0)="No","Check for DQ",IF(VLOOKUP($B113+0.1,Lane4_Swimmers,6,0)="No","Check for DQ",IF(VLOOKUP($B113+0.2,Lane4_Swimmers,6,0)="No","Check for DQ",IF(VLOOKUP($B113+0.3,Lane4_Swimmers,6,0)="No","Check for DQ","Relay Team"))))))</f>
        <v>Samuel Martin</v>
      </c>
      <c r="I115" s="317" t="str">
        <f>IF(VLOOKUP($B113,Lane5_Swimmers,6,0) = "No", "Check for DQ",IF(IFERROR(SEARCH("Relay",$C116),0) = 0, IF(IFERROR(SEARCH("Squadron",$C116),0) = 0, IF(TRIM(VLOOKUP($B113,Lane5_Swimmers,2,0))="","Not Provided", VLOOKUP($B113,Lane5_Swimmers,2,0)), "Squadron"), IF(VLOOKUP($B113,Lane5_Swimmers,6,0)="No","Check for DQ",IF(VLOOKUP($B113+0.1,Lane5_Swimmers,6,0)="No","Check for DQ",IF(VLOOKUP($B113+0.2,Lane5_Swimmers,6,0)="No","Check for DQ",IF(VLOOKUP($B113+0.3,Lane5_Swimmers,6,0)="No","Check for DQ","Relay Team"))))))</f>
        <v>Max Uroda</v>
      </c>
      <c r="J115" s="317" t="str">
        <f>IF(VLOOKUP($B113,Lane6_Swimmers,6,0) = "No", "Check for DQ",IF(IFERROR(SEARCH("Relay",$C116),0) = 0, IF(IFERROR(SEARCH("Squadron",$C116),0) = 0, IF(TRIM(VLOOKUP($B113,Lane6_Swimmers,2,0))="","Not Provided", VLOOKUP($B113,Lane6_Swimmers,2,0)), "Squadron"), IF(VLOOKUP($B113,Lane6_Swimmers,6,0)="No","Check for DQ",IF(VLOOKUP($B113+0.1,Lane6_Swimmers,6,0)="No","Check for DQ",IF(VLOOKUP($B113+0.2,Lane6_Swimmers,6,0)="No","Check for DQ",IF(VLOOKUP($B113+0.3,Lane6_Swimmers,6,0)="No","Check for DQ","Relay Team"))))))</f>
        <v>Jonathan Davis</v>
      </c>
      <c r="K115" s="317" t="str">
        <f>IF(VLOOKUP($B113,Lane7_Swimmers,6,0) = "No", "Check for DQ",IF(IFERROR(SEARCH("Relay",$C116),0) = 0, IF(IFERROR(SEARCH("Squadron",$C116),0) = 0, IF(TRIM(VLOOKUP($B113,Lane7_Swimmers,2,0))="","Not Provided", VLOOKUP($B113,Lane7_Swimmers,2,0)), "Squadron"), IF(VLOOKUP($B113,Lane7_Swimmers,6,0)="No","Check for DQ",IF(VLOOKUP($B113+0.1,Lane7_Swimmers,6,0)="No","Check for DQ",IF(VLOOKUP($B113+0.2,Lane7_Swimmers,6,0)="No","Check for DQ",IF(VLOOKUP($B113+0.3,Lane7_Swimmers,6,0)="No","Check for DQ","Relay Team"))))))</f>
        <v>Samuel Artingstall</v>
      </c>
      <c r="L115" s="317" t="str">
        <f>IF(VLOOKUP($B113,Lane8_Swimmers,6,0) = "No", "Check for DQ",IF(IFERROR(SEARCH("Relay",$C116),0) = 0, IF(IFERROR(SEARCH("Squadron",$C116),0) = 0, IF(TRIM(VLOOKUP($B113,Lane8_Swimmers,2,0))="","Not Provided", VLOOKUP($B113,Lane8_Swimmers,2,0)), "Squadron"), IF(VLOOKUP($B113,Lane8_Swimmers,6,0)="No","Check for DQ",IF(VLOOKUP($B113+0.1,Lane8_Swimmers,6,0)="No","Check for DQ",IF(VLOOKUP($B113+0.2,Lane8_Swimmers,6,0)="No","Check for DQ",IF(VLOOKUP($B113+0.3,Lane8_Swimmers,6,0)="No","Check for DQ","Relay Team"))))))</f>
        <v>Finley Miller</v>
      </c>
    </row>
    <row r="116" spans="2:20" ht="16.5" thickBot="1">
      <c r="B116" s="247" t="str">
        <f>TEXT(B113, "#0") &amp; ": " &amp; TRIM(D116)</f>
        <v>24: DQ Reason</v>
      </c>
      <c r="C116" s="264" t="str">
        <f>IF(HSL_Format="Majors",IF(HSL_Division=1,VLOOKUP(B115,HMLD1_EventList,4,0),IF(HSL_Division=2,VLOOKUP(B115,HMLD2_EventList,4,0),VLOOKUP(B115,HMLD3_EventList,4,0))),IF(HSL_Division=1,VLOOKUP(B115,NutsD1_EventList,4,0),IF(HSL_Division=2,VLOOKUP(B115,NutsD2_EventList,4,0),VLOOKUP(B115,NutsD3_EventList,4,0)))) &amp; " " &amp; IF(HSL_Format="Majors",IF(HSL_Division=1,VLOOKUP(B115,HMLD1_EventList,5,0),IF(HSL_Division=2,VLOOKUP(B115,HMLD2_EventList,5,0),VLOOKUP(B115,HMLD3_EventList,5,0))),IF(HSL_Division=1,VLOOKUP(B115,NutsD1_EventList,5,0),IF(HSL_Division=2,VLOOKUP(B115,NutsD2_EventList,5,0),VLOOKUP(B115,NutsD3_EventList,5,0))))</f>
        <v>25m Backstroke</v>
      </c>
      <c r="D116" s="265" t="s">
        <v>111</v>
      </c>
      <c r="E116" s="246"/>
      <c r="F116" s="246"/>
      <c r="G116" s="246"/>
      <c r="H116" s="246"/>
      <c r="I116" s="246"/>
      <c r="J116" s="246"/>
      <c r="K116" s="246"/>
      <c r="L116" s="246"/>
    </row>
    <row r="117" spans="2:20">
      <c r="B117" s="247">
        <f>B113+1</f>
        <v>25</v>
      </c>
      <c r="C117" s="258" t="str">
        <f>"Event " &amp; TEXT(B117, "#0")</f>
        <v>Event 25</v>
      </c>
      <c r="D117" s="259" t="s">
        <v>109</v>
      </c>
      <c r="E117" s="244">
        <v>2966</v>
      </c>
      <c r="F117" s="244">
        <v>2293</v>
      </c>
      <c r="G117" s="244">
        <v>3109</v>
      </c>
      <c r="H117" s="244">
        <v>2109</v>
      </c>
      <c r="I117" s="244">
        <v>2340</v>
      </c>
      <c r="J117" s="244">
        <v>2231</v>
      </c>
      <c r="K117" s="244">
        <v>2525</v>
      </c>
      <c r="L117" s="244">
        <v>2350</v>
      </c>
    </row>
    <row r="118" spans="2:20">
      <c r="B118" s="247" t="str">
        <f>TEXT(B117, "#0") &amp; ":" &amp; TRIM(D118)</f>
        <v>25:Placing</v>
      </c>
      <c r="C118" s="260"/>
      <c r="D118" s="261" t="s">
        <v>134</v>
      </c>
      <c r="E118" s="245">
        <v>7</v>
      </c>
      <c r="F118" s="245">
        <v>3</v>
      </c>
      <c r="G118" s="245">
        <v>8</v>
      </c>
      <c r="H118" s="245">
        <v>1</v>
      </c>
      <c r="I118" s="245">
        <v>4</v>
      </c>
      <c r="J118" s="245">
        <v>2</v>
      </c>
      <c r="K118" s="245">
        <v>6</v>
      </c>
      <c r="L118" s="245">
        <v>5</v>
      </c>
      <c r="M118" s="250">
        <f t="shared" ref="M118:T118" si="24">VLOOKUP($B118,Working_ResultList,6+(E$7-1)*3,0)</f>
        <v>7</v>
      </c>
      <c r="N118" s="250">
        <f t="shared" si="24"/>
        <v>3</v>
      </c>
      <c r="O118" s="250">
        <f t="shared" si="24"/>
        <v>8</v>
      </c>
      <c r="P118" s="250">
        <f t="shared" si="24"/>
        <v>1</v>
      </c>
      <c r="Q118" s="250">
        <f t="shared" si="24"/>
        <v>4</v>
      </c>
      <c r="R118" s="250">
        <f t="shared" si="24"/>
        <v>2</v>
      </c>
      <c r="S118" s="250">
        <f t="shared" si="24"/>
        <v>6</v>
      </c>
      <c r="T118" s="250">
        <f t="shared" si="24"/>
        <v>5</v>
      </c>
    </row>
    <row r="119" spans="2:20">
      <c r="B119" s="247">
        <f>B117</f>
        <v>25</v>
      </c>
      <c r="C119" s="262" t="str">
        <f>IF(HSL_Format="Majors",IF(HSL_Division=1,VLOOKUP(B119,HMLD1_EventList,3,0),IF(HSL_Division=2,VLOOKUP(B119,HMLD2_EventList,3,0),VLOOKUP(B119,HMLD3_EventList,3,0))),IF(HSL_Division=1,VLOOKUP(B119,NutsD1_EventList,3,0),IF(HSL_Division=2,VLOOKUP(B119,NutsD2_EventList,3,0),VLOOKUP(B119,NutsD3_EventList,3,0)))) &amp; " " &amp; IF(HSL_Format="Majors",IF(HSL_Division=1,VLOOKUP(B119,HMLD1_EventList,2,0),IF(HSL_Division=2,VLOOKUP(B119,HMLD2_EventList,2,0),VLOOKUP(B119,HMLD3_EventList,2,0))),IF(HSL_Division=1,VLOOKUP(B119,NutsD1_EventList,2,0),IF(HSL_Division=2,VLOOKUP(B119,NutsD2_EventList,2,0),VLOOKUP(B119,NutsD3_EventList,2,0))))</f>
        <v>Girls Under 11s</v>
      </c>
      <c r="D119" s="263" t="s">
        <v>110</v>
      </c>
      <c r="E119" s="317" t="str">
        <f>IF(VLOOKUP($B117,Lane1_Swimmers,6,0) = "No", "Check for DQ",IF(IFERROR(SEARCH("Relay",$C120),0) = 0, IF(IFERROR(SEARCH("Squadron",$C120),0) = 0, IF(TRIM(VLOOKUP($B117,Lane1_Swimmers,2,0))="","Not Provided", VLOOKUP($B117,Lane1_Swimmers,2,0)), "Squadron"), IF(VLOOKUP($B117,Lane1_Swimmers,6,0)="No","Check for DQ",IF(VLOOKUP($B117+0.1,Lane1_Swimmers,6,0)="No","Check for DQ",IF(VLOOKUP($B117+0.2,Lane1_Swimmers,6,0)="No","Check for DQ",IF(VLOOKUP($B117+0.3,Lane1_Swimmers,6,0)="No","Check for DQ","Relay Team"))))))</f>
        <v>Mei Darvell</v>
      </c>
      <c r="F119" s="317" t="str">
        <f>IF(VLOOKUP($B117,Lane2_Swimmers,6,0) = "No", "Check for DQ",IF(IFERROR(SEARCH("Relay",$C120),0) = 0, IF(IFERROR(SEARCH("Squadron",$C120),0) = 0, IF(TRIM(VLOOKUP($B117,Lane2_Swimmers,2,0))="","Not Provided", VLOOKUP($B117,Lane2_Swimmers,2,0)), "Squadron"), IF(VLOOKUP($B117,Lane2_Swimmers,6,0)="No","Check for DQ",IF(VLOOKUP($B117+0.1,Lane2_Swimmers,6,0)="No","Check for DQ",IF(VLOOKUP($B117+0.2,Lane2_Swimmers,6,0)="No","Check for DQ",IF(VLOOKUP($B117+0.3,Lane2_Swimmers,6,0)="No","Check for DQ","Relay Team"))))))</f>
        <v>Tilly Anderton</v>
      </c>
      <c r="G119" s="317" t="str">
        <f>IF(VLOOKUP($B117,Lane3_Swimmers,6,0) = "No", "Check for DQ",IF(IFERROR(SEARCH("Relay",$C120),0) = 0, IF(IFERROR(SEARCH("Squadron",$C120),0) = 0, IF(TRIM(VLOOKUP($B117,Lane3_Swimmers,2,0))="","Not Provided", VLOOKUP($B117,Lane3_Swimmers,2,0)), "Squadron"), IF(VLOOKUP($B117,Lane3_Swimmers,6,0)="No","Check for DQ",IF(VLOOKUP($B117+0.1,Lane3_Swimmers,6,0)="No","Check for DQ",IF(VLOOKUP($B117+0.2,Lane3_Swimmers,6,0)="No","Check for DQ",IF(VLOOKUP($B117+0.3,Lane3_Swimmers,6,0)="No","Check for DQ","Relay Team"))))))</f>
        <v>Himidi Perera</v>
      </c>
      <c r="H119" s="317" t="str">
        <f>IF(VLOOKUP($B117,Lane4_Swimmers,6,0) = "No", "Check for DQ",IF(IFERROR(SEARCH("Relay",$C120),0) = 0, IF(IFERROR(SEARCH("Squadron",$C120),0) = 0, IF(TRIM(VLOOKUP($B117,Lane4_Swimmers,2,0))="","Not Provided", VLOOKUP($B117,Lane4_Swimmers,2,0)), "Squadron"), IF(VLOOKUP($B117,Lane4_Swimmers,6,0)="No","Check for DQ",IF(VLOOKUP($B117+0.1,Lane4_Swimmers,6,0)="No","Check for DQ",IF(VLOOKUP($B117+0.2,Lane4_Swimmers,6,0)="No","Check for DQ",IF(VLOOKUP($B117+0.3,Lane4_Swimmers,6,0)="No","Check for DQ","Relay Team"))))))</f>
        <v>Ava Black</v>
      </c>
      <c r="I119" s="317" t="str">
        <f>IF(VLOOKUP($B117,Lane5_Swimmers,6,0) = "No", "Check for DQ",IF(IFERROR(SEARCH("Relay",$C120),0) = 0, IF(IFERROR(SEARCH("Squadron",$C120),0) = 0, IF(TRIM(VLOOKUP($B117,Lane5_Swimmers,2,0))="","Not Provided", VLOOKUP($B117,Lane5_Swimmers,2,0)), "Squadron"), IF(VLOOKUP($B117,Lane5_Swimmers,6,0)="No","Check for DQ",IF(VLOOKUP($B117+0.1,Lane5_Swimmers,6,0)="No","Check for DQ",IF(VLOOKUP($B117+0.2,Lane5_Swimmers,6,0)="No","Check for DQ",IF(VLOOKUP($B117+0.3,Lane5_Swimmers,6,0)="No","Check for DQ","Relay Team"))))))</f>
        <v>Nicole Vecere</v>
      </c>
      <c r="J119" s="317" t="str">
        <f>IF(VLOOKUP($B117,Lane6_Swimmers,6,0) = "No", "Check for DQ",IF(IFERROR(SEARCH("Relay",$C120),0) = 0, IF(IFERROR(SEARCH("Squadron",$C120),0) = 0, IF(TRIM(VLOOKUP($B117,Lane6_Swimmers,2,0))="","Not Provided", VLOOKUP($B117,Lane6_Swimmers,2,0)), "Squadron"), IF(VLOOKUP($B117,Lane6_Swimmers,6,0)="No","Check for DQ",IF(VLOOKUP($B117+0.1,Lane6_Swimmers,6,0)="No","Check for DQ",IF(VLOOKUP($B117+0.2,Lane6_Swimmers,6,0)="No","Check for DQ",IF(VLOOKUP($B117+0.3,Lane6_Swimmers,6,0)="No","Check for DQ","Relay Team"))))))</f>
        <v>Talia Williams</v>
      </c>
      <c r="K119" s="317" t="str">
        <f>IF(VLOOKUP($B117,Lane7_Swimmers,6,0) = "No", "Check for DQ",IF(IFERROR(SEARCH("Relay",$C120),0) = 0, IF(IFERROR(SEARCH("Squadron",$C120),0) = 0, IF(TRIM(VLOOKUP($B117,Lane7_Swimmers,2,0))="","Not Provided", VLOOKUP($B117,Lane7_Swimmers,2,0)), "Squadron"), IF(VLOOKUP($B117,Lane7_Swimmers,6,0)="No","Check for DQ",IF(VLOOKUP($B117+0.1,Lane7_Swimmers,6,0)="No","Check for DQ",IF(VLOOKUP($B117+0.2,Lane7_Swimmers,6,0)="No","Check for DQ",IF(VLOOKUP($B117+0.3,Lane7_Swimmers,6,0)="No","Check for DQ","Relay Team"))))))</f>
        <v>Robyn Starkie</v>
      </c>
      <c r="L119" s="317" t="str">
        <f>IF(VLOOKUP($B117,Lane8_Swimmers,6,0) = "No", "Check for DQ",IF(IFERROR(SEARCH("Relay",$C120),0) = 0, IF(IFERROR(SEARCH("Squadron",$C120),0) = 0, IF(TRIM(VLOOKUP($B117,Lane8_Swimmers,2,0))="","Not Provided", VLOOKUP($B117,Lane8_Swimmers,2,0)), "Squadron"), IF(VLOOKUP($B117,Lane8_Swimmers,6,0)="No","Check for DQ",IF(VLOOKUP($B117+0.1,Lane8_Swimmers,6,0)="No","Check for DQ",IF(VLOOKUP($B117+0.2,Lane8_Swimmers,6,0)="No","Check for DQ",IF(VLOOKUP($B117+0.3,Lane8_Swimmers,6,0)="No","Check for DQ","Relay Team"))))))</f>
        <v>Jemima Cross</v>
      </c>
    </row>
    <row r="120" spans="2:20" ht="16.5" thickBot="1">
      <c r="B120" s="247" t="str">
        <f>TEXT(B117, "#0") &amp; ": " &amp; TRIM(D120)</f>
        <v>25: DQ Reason</v>
      </c>
      <c r="C120" s="264" t="str">
        <f>IF(HSL_Format="Majors",IF(HSL_Division=1,VLOOKUP(B119,HMLD1_EventList,4,0),IF(HSL_Division=2,VLOOKUP(B119,HMLD2_EventList,4,0),VLOOKUP(B119,HMLD3_EventList,4,0))),IF(HSL_Division=1,VLOOKUP(B119,NutsD1_EventList,4,0),IF(HSL_Division=2,VLOOKUP(B119,NutsD2_EventList,4,0),VLOOKUP(B119,NutsD3_EventList,4,0)))) &amp; " " &amp; IF(HSL_Format="Majors",IF(HSL_Division=1,VLOOKUP(B119,HMLD1_EventList,5,0),IF(HSL_Division=2,VLOOKUP(B119,HMLD2_EventList,5,0),VLOOKUP(B119,HMLD3_EventList,5,0))),IF(HSL_Division=1,VLOOKUP(B119,NutsD1_EventList,5,0),IF(HSL_Division=2,VLOOKUP(B119,NutsD2_EventList,5,0),VLOOKUP(B119,NutsD3_EventList,5,0))))</f>
        <v>25m Breaststroke</v>
      </c>
      <c r="D120" s="265" t="s">
        <v>111</v>
      </c>
      <c r="E120" s="246"/>
      <c r="F120" s="246"/>
      <c r="G120" s="246"/>
      <c r="H120" s="246"/>
      <c r="I120" s="246"/>
      <c r="J120" s="246"/>
      <c r="K120" s="246"/>
      <c r="L120" s="246"/>
    </row>
    <row r="121" spans="2:20">
      <c r="B121" s="247">
        <f>B117+1</f>
        <v>26</v>
      </c>
      <c r="C121" s="258" t="str">
        <f>"Event " &amp; TEXT(B121, "#0")</f>
        <v>Event 26</v>
      </c>
      <c r="D121" s="259" t="s">
        <v>109</v>
      </c>
      <c r="E121" s="244">
        <v>2309</v>
      </c>
      <c r="F121" s="244">
        <v>2322</v>
      </c>
      <c r="G121" s="244">
        <v>2319</v>
      </c>
      <c r="H121" s="244">
        <v>2640</v>
      </c>
      <c r="I121" s="244">
        <v>2178</v>
      </c>
      <c r="J121" s="244">
        <v>2131</v>
      </c>
      <c r="K121" s="244">
        <v>2790</v>
      </c>
      <c r="L121" s="244">
        <v>2708</v>
      </c>
    </row>
    <row r="122" spans="2:20">
      <c r="B122" s="247" t="str">
        <f>TEXT(B121, "#0") &amp; ":" &amp; TRIM(D122)</f>
        <v>26:Placing</v>
      </c>
      <c r="C122" s="260"/>
      <c r="D122" s="261" t="s">
        <v>134</v>
      </c>
      <c r="E122" s="245">
        <v>3</v>
      </c>
      <c r="F122" s="245">
        <v>5</v>
      </c>
      <c r="G122" s="245">
        <v>4</v>
      </c>
      <c r="H122" s="245">
        <v>6</v>
      </c>
      <c r="I122" s="245">
        <v>2</v>
      </c>
      <c r="J122" s="245">
        <v>1</v>
      </c>
      <c r="K122" s="245">
        <v>8</v>
      </c>
      <c r="L122" s="245">
        <v>7</v>
      </c>
      <c r="M122" s="250">
        <f t="shared" ref="M122:T122" si="25">VLOOKUP($B122,Working_ResultList,6+(E$7-1)*3,0)</f>
        <v>3</v>
      </c>
      <c r="N122" s="250">
        <f t="shared" si="25"/>
        <v>5</v>
      </c>
      <c r="O122" s="250">
        <f t="shared" si="25"/>
        <v>4</v>
      </c>
      <c r="P122" s="250">
        <f t="shared" si="25"/>
        <v>6</v>
      </c>
      <c r="Q122" s="250">
        <f t="shared" si="25"/>
        <v>2</v>
      </c>
      <c r="R122" s="250">
        <f t="shared" si="25"/>
        <v>1</v>
      </c>
      <c r="S122" s="250">
        <f t="shared" si="25"/>
        <v>8</v>
      </c>
      <c r="T122" s="250">
        <f t="shared" si="25"/>
        <v>7</v>
      </c>
    </row>
    <row r="123" spans="2:20">
      <c r="B123" s="247">
        <f>B121</f>
        <v>26</v>
      </c>
      <c r="C123" s="262" t="str">
        <f>IF(HSL_Format="Majors",IF(HSL_Division=1,VLOOKUP(B123,HMLD1_EventList,3,0),IF(HSL_Division=2,VLOOKUP(B123,HMLD2_EventList,3,0),VLOOKUP(B123,HMLD3_EventList,3,0))),IF(HSL_Division=1,VLOOKUP(B123,NutsD1_EventList,3,0),IF(HSL_Division=2,VLOOKUP(B123,NutsD2_EventList,3,0),VLOOKUP(B123,NutsD3_EventList,3,0)))) &amp; " " &amp; IF(HSL_Format="Majors",IF(HSL_Division=1,VLOOKUP(B123,HMLD1_EventList,2,0),IF(HSL_Division=2,VLOOKUP(B123,HMLD2_EventList,2,0),VLOOKUP(B123,HMLD3_EventList,2,0))),IF(HSL_Division=1,VLOOKUP(B123,NutsD1_EventList,2,0),IF(HSL_Division=2,VLOOKUP(B123,NutsD2_EventList,2,0),VLOOKUP(B123,NutsD3_EventList,2,0))))</f>
        <v>Boys Under 11s</v>
      </c>
      <c r="D123" s="263" t="s">
        <v>110</v>
      </c>
      <c r="E123" s="317" t="str">
        <f>IF(VLOOKUP($B121,Lane1_Swimmers,6,0) = "No", "Check for DQ",IF(IFERROR(SEARCH("Relay",$C124),0) = 0, IF(IFERROR(SEARCH("Squadron",$C124),0) = 0, IF(TRIM(VLOOKUP($B121,Lane1_Swimmers,2,0))="","Not Provided", VLOOKUP($B121,Lane1_Swimmers,2,0)), "Squadron"), IF(VLOOKUP($B121,Lane1_Swimmers,6,0)="No","Check for DQ",IF(VLOOKUP($B121+0.1,Lane1_Swimmers,6,0)="No","Check for DQ",IF(VLOOKUP($B121+0.2,Lane1_Swimmers,6,0)="No","Check for DQ",IF(VLOOKUP($B121+0.3,Lane1_Swimmers,6,0)="No","Check for DQ","Relay Team"))))))</f>
        <v>Max Walters</v>
      </c>
      <c r="F123" s="317" t="str">
        <f>IF(VLOOKUP($B121,Lane2_Swimmers,6,0) = "No", "Check for DQ",IF(IFERROR(SEARCH("Relay",$C124),0) = 0, IF(IFERROR(SEARCH("Squadron",$C124),0) = 0, IF(TRIM(VLOOKUP($B121,Lane2_Swimmers,2,0))="","Not Provided", VLOOKUP($B121,Lane2_Swimmers,2,0)), "Squadron"), IF(VLOOKUP($B121,Lane2_Swimmers,6,0)="No","Check for DQ",IF(VLOOKUP($B121+0.1,Lane2_Swimmers,6,0)="No","Check for DQ",IF(VLOOKUP($B121+0.2,Lane2_Swimmers,6,0)="No","Check for DQ",IF(VLOOKUP($B121+0.3,Lane2_Swimmers,6,0)="No","Check for DQ","Relay Team"))))))</f>
        <v>Rocco Addati</v>
      </c>
      <c r="G123" s="317" t="str">
        <f>IF(VLOOKUP($B121,Lane3_Swimmers,6,0) = "No", "Check for DQ",IF(IFERROR(SEARCH("Relay",$C124),0) = 0, IF(IFERROR(SEARCH("Squadron",$C124),0) = 0, IF(TRIM(VLOOKUP($B121,Lane3_Swimmers,2,0))="","Not Provided", VLOOKUP($B121,Lane3_Swimmers,2,0)), "Squadron"), IF(VLOOKUP($B121,Lane3_Swimmers,6,0)="No","Check for DQ",IF(VLOOKUP($B121+0.1,Lane3_Swimmers,6,0)="No","Check for DQ",IF(VLOOKUP($B121+0.2,Lane3_Swimmers,6,0)="No","Check for DQ",IF(VLOOKUP($B121+0.3,Lane3_Swimmers,6,0)="No","Check for DQ","Relay Team"))))))</f>
        <v>Alexander Hollis</v>
      </c>
      <c r="H123" s="317" t="str">
        <f>IF(VLOOKUP($B121,Lane4_Swimmers,6,0) = "No", "Check for DQ",IF(IFERROR(SEARCH("Relay",$C124),0) = 0, IF(IFERROR(SEARCH("Squadron",$C124),0) = 0, IF(TRIM(VLOOKUP($B121,Lane4_Swimmers,2,0))="","Not Provided", VLOOKUP($B121,Lane4_Swimmers,2,0)), "Squadron"), IF(VLOOKUP($B121,Lane4_Swimmers,6,0)="No","Check for DQ",IF(VLOOKUP($B121+0.1,Lane4_Swimmers,6,0)="No","Check for DQ",IF(VLOOKUP($B121+0.2,Lane4_Swimmers,6,0)="No","Check for DQ",IF(VLOOKUP($B121+0.3,Lane4_Swimmers,6,0)="No","Check for DQ","Relay Team"))))))</f>
        <v>Archie Shaw</v>
      </c>
      <c r="I123" s="317" t="str">
        <f>IF(VLOOKUP($B121,Lane5_Swimmers,6,0) = "No", "Check for DQ",IF(IFERROR(SEARCH("Relay",$C124),0) = 0, IF(IFERROR(SEARCH("Squadron",$C124),0) = 0, IF(TRIM(VLOOKUP($B121,Lane5_Swimmers,2,0))="","Not Provided", VLOOKUP($B121,Lane5_Swimmers,2,0)), "Squadron"), IF(VLOOKUP($B121,Lane5_Swimmers,6,0)="No","Check for DQ",IF(VLOOKUP($B121+0.1,Lane5_Swimmers,6,0)="No","Check for DQ",IF(VLOOKUP($B121+0.2,Lane5_Swimmers,6,0)="No","Check for DQ",IF(VLOOKUP($B121+0.3,Lane5_Swimmers,6,0)="No","Check for DQ","Relay Team"))))))</f>
        <v>Daniel Williams</v>
      </c>
      <c r="J123" s="317" t="str">
        <f>IF(VLOOKUP($B121,Lane6_Swimmers,6,0) = "No", "Check for DQ",IF(IFERROR(SEARCH("Relay",$C124),0) = 0, IF(IFERROR(SEARCH("Squadron",$C124),0) = 0, IF(TRIM(VLOOKUP($B121,Lane6_Swimmers,2,0))="","Not Provided", VLOOKUP($B121,Lane6_Swimmers,2,0)), "Squadron"), IF(VLOOKUP($B121,Lane6_Swimmers,6,0)="No","Check for DQ",IF(VLOOKUP($B121+0.1,Lane6_Swimmers,6,0)="No","Check for DQ",IF(VLOOKUP($B121+0.2,Lane6_Swimmers,6,0)="No","Check for DQ",IF(VLOOKUP($B121+0.3,Lane6_Swimmers,6,0)="No","Check for DQ","Relay Team"))))))</f>
        <v>Zak Simpson</v>
      </c>
      <c r="K123" s="317" t="str">
        <f>IF(VLOOKUP($B121,Lane7_Swimmers,6,0) = "No", "Check for DQ",IF(IFERROR(SEARCH("Relay",$C124),0) = 0, IF(IFERROR(SEARCH("Squadron",$C124),0) = 0, IF(TRIM(VLOOKUP($B121,Lane7_Swimmers,2,0))="","Not Provided", VLOOKUP($B121,Lane7_Swimmers,2,0)), "Squadron"), IF(VLOOKUP($B121,Lane7_Swimmers,6,0)="No","Check for DQ",IF(VLOOKUP($B121+0.1,Lane7_Swimmers,6,0)="No","Check for DQ",IF(VLOOKUP($B121+0.2,Lane7_Swimmers,6,0)="No","Check for DQ",IF(VLOOKUP($B121+0.3,Lane7_Swimmers,6,0)="No","Check for DQ","Relay Team"))))))</f>
        <v>William Leese</v>
      </c>
      <c r="L123" s="317" t="str">
        <f>IF(VLOOKUP($B121,Lane8_Swimmers,6,0) = "No", "Check for DQ",IF(IFERROR(SEARCH("Relay",$C124),0) = 0, IF(IFERROR(SEARCH("Squadron",$C124),0) = 0, IF(TRIM(VLOOKUP($B121,Lane8_Swimmers,2,0))="","Not Provided", VLOOKUP($B121,Lane8_Swimmers,2,0)), "Squadron"), IF(VLOOKUP($B121,Lane8_Swimmers,6,0)="No","Check for DQ",IF(VLOOKUP($B121+0.1,Lane8_Swimmers,6,0)="No","Check for DQ",IF(VLOOKUP($B121+0.2,Lane8_Swimmers,6,0)="No","Check for DQ",IF(VLOOKUP($B121+0.3,Lane8_Swimmers,6,0)="No","Check for DQ","Relay Team"))))))</f>
        <v>Michael Teobald</v>
      </c>
    </row>
    <row r="124" spans="2:20" ht="16.5" thickBot="1">
      <c r="B124" s="247" t="str">
        <f>TEXT(B121, "#0") &amp; ": " &amp; TRIM(D124)</f>
        <v>26: DQ Reason</v>
      </c>
      <c r="C124" s="264" t="str">
        <f>IF(HSL_Format="Majors",IF(HSL_Division=1,VLOOKUP(B123,HMLD1_EventList,4,0),IF(HSL_Division=2,VLOOKUP(B123,HMLD2_EventList,4,0),VLOOKUP(B123,HMLD3_EventList,4,0))),IF(HSL_Division=1,VLOOKUP(B123,NutsD1_EventList,4,0),IF(HSL_Division=2,VLOOKUP(B123,NutsD2_EventList,4,0),VLOOKUP(B123,NutsD3_EventList,4,0)))) &amp; " " &amp; IF(HSL_Format="Majors",IF(HSL_Division=1,VLOOKUP(B123,HMLD1_EventList,5,0),IF(HSL_Division=2,VLOOKUP(B123,HMLD2_EventList,5,0),VLOOKUP(B123,HMLD3_EventList,5,0))),IF(HSL_Division=1,VLOOKUP(B123,NutsD1_EventList,5,0),IF(HSL_Division=2,VLOOKUP(B123,NutsD2_EventList,5,0),VLOOKUP(B123,NutsD3_EventList,5,0))))</f>
        <v>25m Breaststroke</v>
      </c>
      <c r="D124" s="265" t="s">
        <v>111</v>
      </c>
      <c r="E124" s="246"/>
      <c r="F124" s="246"/>
      <c r="G124" s="246"/>
      <c r="H124" s="246"/>
      <c r="I124" s="246"/>
      <c r="J124" s="246"/>
      <c r="K124" s="246"/>
      <c r="L124" s="246"/>
    </row>
    <row r="125" spans="2:20">
      <c r="B125" s="247">
        <f>B121+1</f>
        <v>27</v>
      </c>
      <c r="C125" s="258" t="str">
        <f>"Event " &amp; TEXT(B125, "#0")</f>
        <v>Event 27</v>
      </c>
      <c r="D125" s="259" t="s">
        <v>109</v>
      </c>
      <c r="E125" s="244">
        <v>1893</v>
      </c>
      <c r="F125" s="244">
        <v>1735</v>
      </c>
      <c r="G125" s="244">
        <v>1847</v>
      </c>
      <c r="H125" s="244">
        <v>1850</v>
      </c>
      <c r="I125" s="244">
        <v>1830</v>
      </c>
      <c r="J125" s="244">
        <v>1915</v>
      </c>
      <c r="K125" s="244">
        <v>1906</v>
      </c>
      <c r="L125" s="244">
        <v>2075</v>
      </c>
    </row>
    <row r="126" spans="2:20">
      <c r="B126" s="247" t="str">
        <f>TEXT(B125, "#0") &amp; ":" &amp; TRIM(D126)</f>
        <v>27:Placing</v>
      </c>
      <c r="C126" s="260"/>
      <c r="D126" s="261" t="s">
        <v>134</v>
      </c>
      <c r="E126" s="245">
        <v>5</v>
      </c>
      <c r="F126" s="245">
        <v>1</v>
      </c>
      <c r="G126" s="245">
        <v>3</v>
      </c>
      <c r="H126" s="245">
        <v>4</v>
      </c>
      <c r="I126" s="245">
        <v>2</v>
      </c>
      <c r="J126" s="245">
        <v>7</v>
      </c>
      <c r="K126" s="245">
        <v>6</v>
      </c>
      <c r="L126" s="245">
        <v>8</v>
      </c>
      <c r="M126" s="250">
        <f t="shared" ref="M126:T126" si="26">VLOOKUP($B126,Working_ResultList,6+(E$7-1)*3,0)</f>
        <v>5</v>
      </c>
      <c r="N126" s="250">
        <f t="shared" si="26"/>
        <v>1</v>
      </c>
      <c r="O126" s="250">
        <f t="shared" si="26"/>
        <v>3</v>
      </c>
      <c r="P126" s="250">
        <f t="shared" si="26"/>
        <v>4</v>
      </c>
      <c r="Q126" s="250">
        <f t="shared" si="26"/>
        <v>2</v>
      </c>
      <c r="R126" s="250">
        <f t="shared" si="26"/>
        <v>7</v>
      </c>
      <c r="S126" s="250">
        <f t="shared" si="26"/>
        <v>6</v>
      </c>
      <c r="T126" s="250">
        <f t="shared" si="26"/>
        <v>8</v>
      </c>
    </row>
    <row r="127" spans="2:20">
      <c r="B127" s="247">
        <f>B125</f>
        <v>27</v>
      </c>
      <c r="C127" s="262" t="str">
        <f>IF(HSL_Format="Majors",IF(HSL_Division=1,VLOOKUP(B127,HMLD1_EventList,3,0),IF(HSL_Division=2,VLOOKUP(B127,HMLD2_EventList,3,0),VLOOKUP(B127,HMLD3_EventList,3,0))),IF(HSL_Division=1,VLOOKUP(B127,NutsD1_EventList,3,0),IF(HSL_Division=2,VLOOKUP(B127,NutsD2_EventList,3,0),VLOOKUP(B127,NutsD3_EventList,3,0)))) &amp; " " &amp; IF(HSL_Format="Majors",IF(HSL_Division=1,VLOOKUP(B127,HMLD1_EventList,2,0),IF(HSL_Division=2,VLOOKUP(B127,HMLD2_EventList,2,0),VLOOKUP(B127,HMLD3_EventList,2,0))),IF(HSL_Division=1,VLOOKUP(B127,NutsD1_EventList,2,0),IF(HSL_Division=2,VLOOKUP(B127,NutsD2_EventList,2,0),VLOOKUP(B127,NutsD3_EventList,2,0))))</f>
        <v>Girls Under 12s</v>
      </c>
      <c r="D127" s="263" t="s">
        <v>110</v>
      </c>
      <c r="E127" s="317" t="str">
        <f>IF(VLOOKUP($B125,Lane1_Swimmers,6,0) = "No", "Check for DQ",IF(IFERROR(SEARCH("Relay",$C128),0) = 0, IF(IFERROR(SEARCH("Squadron",$C128),0) = 0, IF(TRIM(VLOOKUP($B125,Lane1_Swimmers,2,0))="","Not Provided", VLOOKUP($B125,Lane1_Swimmers,2,0)), "Squadron"), IF(VLOOKUP($B125,Lane1_Swimmers,6,0)="No","Check for DQ",IF(VLOOKUP($B125+0.1,Lane1_Swimmers,6,0)="No","Check for DQ",IF(VLOOKUP($B125+0.2,Lane1_Swimmers,6,0)="No","Check for DQ",IF(VLOOKUP($B125+0.3,Lane1_Swimmers,6,0)="No","Check for DQ","Relay Team"))))))</f>
        <v>Caitlin Walters</v>
      </c>
      <c r="F127" s="317" t="str">
        <f>IF(VLOOKUP($B125,Lane2_Swimmers,6,0) = "No", "Check for DQ",IF(IFERROR(SEARCH("Relay",$C128),0) = 0, IF(IFERROR(SEARCH("Squadron",$C128),0) = 0, IF(TRIM(VLOOKUP($B125,Lane2_Swimmers,2,0))="","Not Provided", VLOOKUP($B125,Lane2_Swimmers,2,0)), "Squadron"), IF(VLOOKUP($B125,Lane2_Swimmers,6,0)="No","Check for DQ",IF(VLOOKUP($B125+0.1,Lane2_Swimmers,6,0)="No","Check for DQ",IF(VLOOKUP($B125+0.2,Lane2_Swimmers,6,0)="No","Check for DQ",IF(VLOOKUP($B125+0.3,Lane2_Swimmers,6,0)="No","Check for DQ","Relay Team"))))))</f>
        <v>Christina Soulsby</v>
      </c>
      <c r="G127" s="317" t="str">
        <f>IF(VLOOKUP($B125,Lane3_Swimmers,6,0) = "No", "Check for DQ",IF(IFERROR(SEARCH("Relay",$C128),0) = 0, IF(IFERROR(SEARCH("Squadron",$C128),0) = 0, IF(TRIM(VLOOKUP($B125,Lane3_Swimmers,2,0))="","Not Provided", VLOOKUP($B125,Lane3_Swimmers,2,0)), "Squadron"), IF(VLOOKUP($B125,Lane3_Swimmers,6,0)="No","Check for DQ",IF(VLOOKUP($B125+0.1,Lane3_Swimmers,6,0)="No","Check for DQ",IF(VLOOKUP($B125+0.2,Lane3_Swimmers,6,0)="No","Check for DQ",IF(VLOOKUP($B125+0.3,Lane3_Swimmers,6,0)="No","Check for DQ","Relay Team"))))))</f>
        <v>Beatrix Fleet</v>
      </c>
      <c r="H127" s="317" t="str">
        <f>IF(VLOOKUP($B125,Lane4_Swimmers,6,0) = "No", "Check for DQ",IF(IFERROR(SEARCH("Relay",$C128),0) = 0, IF(IFERROR(SEARCH("Squadron",$C128),0) = 0, IF(TRIM(VLOOKUP($B125,Lane4_Swimmers,2,0))="","Not Provided", VLOOKUP($B125,Lane4_Swimmers,2,0)), "Squadron"), IF(VLOOKUP($B125,Lane4_Swimmers,6,0)="No","Check for DQ",IF(VLOOKUP($B125+0.1,Lane4_Swimmers,6,0)="No","Check for DQ",IF(VLOOKUP($B125+0.2,Lane4_Swimmers,6,0)="No","Check for DQ",IF(VLOOKUP($B125+0.3,Lane4_Swimmers,6,0)="No","Check for DQ","Relay Team"))))))</f>
        <v>Pippa Samols</v>
      </c>
      <c r="I127" s="317" t="str">
        <f>IF(VLOOKUP($B125,Lane5_Swimmers,6,0) = "No", "Check for DQ",IF(IFERROR(SEARCH("Relay",$C128),0) = 0, IF(IFERROR(SEARCH("Squadron",$C128),0) = 0, IF(TRIM(VLOOKUP($B125,Lane5_Swimmers,2,0))="","Not Provided", VLOOKUP($B125,Lane5_Swimmers,2,0)), "Squadron"), IF(VLOOKUP($B125,Lane5_Swimmers,6,0)="No","Check for DQ",IF(VLOOKUP($B125+0.1,Lane5_Swimmers,6,0)="No","Check for DQ",IF(VLOOKUP($B125+0.2,Lane5_Swimmers,6,0)="No","Check for DQ",IF(VLOOKUP($B125+0.3,Lane5_Swimmers,6,0)="No","Check for DQ","Relay Team"))))))</f>
        <v>Sasha Coltman</v>
      </c>
      <c r="J127" s="317" t="str">
        <f>IF(VLOOKUP($B125,Lane6_Swimmers,6,0) = "No", "Check for DQ",IF(IFERROR(SEARCH("Relay",$C128),0) = 0, IF(IFERROR(SEARCH("Squadron",$C128),0) = 0, IF(TRIM(VLOOKUP($B125,Lane6_Swimmers,2,0))="","Not Provided", VLOOKUP($B125,Lane6_Swimmers,2,0)), "Squadron"), IF(VLOOKUP($B125,Lane6_Swimmers,6,0)="No","Check for DQ",IF(VLOOKUP($B125+0.1,Lane6_Swimmers,6,0)="No","Check for DQ",IF(VLOOKUP($B125+0.2,Lane6_Swimmers,6,0)="No","Check for DQ",IF(VLOOKUP($B125+0.3,Lane6_Swimmers,6,0)="No","Check for DQ","Relay Team"))))))</f>
        <v>Sophie Bradley</v>
      </c>
      <c r="K127" s="317" t="str">
        <f>IF(VLOOKUP($B125,Lane7_Swimmers,6,0) = "No", "Check for DQ",IF(IFERROR(SEARCH("Relay",$C128),0) = 0, IF(IFERROR(SEARCH("Squadron",$C128),0) = 0, IF(TRIM(VLOOKUP($B125,Lane7_Swimmers,2,0))="","Not Provided", VLOOKUP($B125,Lane7_Swimmers,2,0)), "Squadron"), IF(VLOOKUP($B125,Lane7_Swimmers,6,0)="No","Check for DQ",IF(VLOOKUP($B125+0.1,Lane7_Swimmers,6,0)="No","Check for DQ",IF(VLOOKUP($B125+0.2,Lane7_Swimmers,6,0)="No","Check for DQ",IF(VLOOKUP($B125+0.3,Lane7_Swimmers,6,0)="No","Check for DQ","Relay Team"))))))</f>
        <v>Daisy Hill</v>
      </c>
      <c r="L127" s="317" t="str">
        <f>IF(VLOOKUP($B125,Lane8_Swimmers,6,0) = "No", "Check for DQ",IF(IFERROR(SEARCH("Relay",$C128),0) = 0, IF(IFERROR(SEARCH("Squadron",$C128),0) = 0, IF(TRIM(VLOOKUP($B125,Lane8_Swimmers,2,0))="","Not Provided", VLOOKUP($B125,Lane8_Swimmers,2,0)), "Squadron"), IF(VLOOKUP($B125,Lane8_Swimmers,6,0)="No","Check for DQ",IF(VLOOKUP($B125+0.1,Lane8_Swimmers,6,0)="No","Check for DQ",IF(VLOOKUP($B125+0.2,Lane8_Swimmers,6,0)="No","Check for DQ",IF(VLOOKUP($B125+0.3,Lane8_Swimmers,6,0)="No","Check for DQ","Relay Team"))))))</f>
        <v>Mako Farrington</v>
      </c>
    </row>
    <row r="128" spans="2:20" ht="16.5" thickBot="1">
      <c r="B128" s="247" t="str">
        <f>TEXT(B125, "#0") &amp; ": " &amp; TRIM(D128)</f>
        <v>27: DQ Reason</v>
      </c>
      <c r="C128" s="264" t="str">
        <f>IF(HSL_Format="Majors",IF(HSL_Division=1,VLOOKUP(B127,HMLD1_EventList,4,0),IF(HSL_Division=2,VLOOKUP(B127,HMLD2_EventList,4,0),VLOOKUP(B127,HMLD3_EventList,4,0))),IF(HSL_Division=1,VLOOKUP(B127,NutsD1_EventList,4,0),IF(HSL_Division=2,VLOOKUP(B127,NutsD2_EventList,4,0),VLOOKUP(B127,NutsD3_EventList,4,0)))) &amp; " " &amp; IF(HSL_Format="Majors",IF(HSL_Division=1,VLOOKUP(B127,HMLD1_EventList,5,0),IF(HSL_Division=2,VLOOKUP(B127,HMLD2_EventList,5,0),VLOOKUP(B127,HMLD3_EventList,5,0))),IF(HSL_Division=1,VLOOKUP(B127,NutsD1_EventList,5,0),IF(HSL_Division=2,VLOOKUP(B127,NutsD2_EventList,5,0),VLOOKUP(B127,NutsD3_EventList,5,0))))</f>
        <v>25m Butterfly</v>
      </c>
      <c r="D128" s="265" t="s">
        <v>111</v>
      </c>
      <c r="E128" s="246"/>
      <c r="F128" s="246"/>
      <c r="G128" s="246"/>
      <c r="H128" s="246"/>
      <c r="I128" s="246"/>
      <c r="J128" s="246"/>
      <c r="K128" s="246"/>
      <c r="L128" s="246"/>
    </row>
    <row r="129" spans="2:20">
      <c r="B129" s="247">
        <f>B125+1</f>
        <v>28</v>
      </c>
      <c r="C129" s="258" t="str">
        <f>"Event " &amp; TEXT(B129, "#0")</f>
        <v>Event 28</v>
      </c>
      <c r="D129" s="259" t="s">
        <v>109</v>
      </c>
      <c r="E129" s="244">
        <v>2034</v>
      </c>
      <c r="F129" s="244">
        <v>1991</v>
      </c>
      <c r="G129" s="244">
        <v>2087</v>
      </c>
      <c r="H129" s="244">
        <v>2003</v>
      </c>
      <c r="I129" s="244">
        <v>1768</v>
      </c>
      <c r="J129" s="244">
        <v>1988</v>
      </c>
      <c r="K129" s="244">
        <v>2175</v>
      </c>
      <c r="L129" s="244">
        <v>2160</v>
      </c>
    </row>
    <row r="130" spans="2:20">
      <c r="B130" s="247" t="str">
        <f>TEXT(B129, "#0") &amp; ":" &amp; TRIM(D130)</f>
        <v>28:Placing</v>
      </c>
      <c r="C130" s="260"/>
      <c r="D130" s="261" t="s">
        <v>134</v>
      </c>
      <c r="E130" s="245">
        <v>5</v>
      </c>
      <c r="F130" s="245">
        <v>3</v>
      </c>
      <c r="G130" s="245">
        <v>6</v>
      </c>
      <c r="H130" s="245">
        <v>4</v>
      </c>
      <c r="I130" s="245">
        <v>1</v>
      </c>
      <c r="J130" s="245">
        <v>2</v>
      </c>
      <c r="K130" s="245">
        <v>8</v>
      </c>
      <c r="L130" s="245">
        <v>7</v>
      </c>
      <c r="M130" s="250">
        <f t="shared" ref="M130:T130" si="27">VLOOKUP($B130,Working_ResultList,6+(E$7-1)*3,0)</f>
        <v>5</v>
      </c>
      <c r="N130" s="250">
        <f t="shared" si="27"/>
        <v>3</v>
      </c>
      <c r="O130" s="250">
        <f t="shared" si="27"/>
        <v>6</v>
      </c>
      <c r="P130" s="250">
        <f t="shared" si="27"/>
        <v>4</v>
      </c>
      <c r="Q130" s="250">
        <f t="shared" si="27"/>
        <v>1</v>
      </c>
      <c r="R130" s="250">
        <f t="shared" si="27"/>
        <v>2</v>
      </c>
      <c r="S130" s="250">
        <f t="shared" si="27"/>
        <v>8</v>
      </c>
      <c r="T130" s="250">
        <f t="shared" si="27"/>
        <v>7</v>
      </c>
    </row>
    <row r="131" spans="2:20">
      <c r="B131" s="247">
        <f>B129</f>
        <v>28</v>
      </c>
      <c r="C131" s="262" t="str">
        <f>IF(HSL_Format="Majors",IF(HSL_Division=1,VLOOKUP(B131,HMLD1_EventList,3,0),IF(HSL_Division=2,VLOOKUP(B131,HMLD2_EventList,3,0),VLOOKUP(B131,HMLD3_EventList,3,0))),IF(HSL_Division=1,VLOOKUP(B131,NutsD1_EventList,3,0),IF(HSL_Division=2,VLOOKUP(B131,NutsD2_EventList,3,0),VLOOKUP(B131,NutsD3_EventList,3,0)))) &amp; " " &amp; IF(HSL_Format="Majors",IF(HSL_Division=1,VLOOKUP(B131,HMLD1_EventList,2,0),IF(HSL_Division=2,VLOOKUP(B131,HMLD2_EventList,2,0),VLOOKUP(B131,HMLD3_EventList,2,0))),IF(HSL_Division=1,VLOOKUP(B131,NutsD1_EventList,2,0),IF(HSL_Division=2,VLOOKUP(B131,NutsD2_EventList,2,0),VLOOKUP(B131,NutsD3_EventList,2,0))))</f>
        <v>Boys Under 12s</v>
      </c>
      <c r="D131" s="263" t="s">
        <v>110</v>
      </c>
      <c r="E131" s="317" t="str">
        <f>IF(VLOOKUP($B129,Lane1_Swimmers,6,0) = "No", "Check for DQ",IF(IFERROR(SEARCH("Relay",$C132),0) = 0, IF(IFERROR(SEARCH("Squadron",$C132),0) = 0, IF(TRIM(VLOOKUP($B129,Lane1_Swimmers,2,0))="","Not Provided", VLOOKUP($B129,Lane1_Swimmers,2,0)), "Squadron"), IF(VLOOKUP($B129,Lane1_Swimmers,6,0)="No","Check for DQ",IF(VLOOKUP($B129+0.1,Lane1_Swimmers,6,0)="No","Check for DQ",IF(VLOOKUP($B129+0.2,Lane1_Swimmers,6,0)="No","Check for DQ",IF(VLOOKUP($B129+0.3,Lane1_Swimmers,6,0)="No","Check for DQ","Relay Team"))))))</f>
        <v>Dylan Kitchener</v>
      </c>
      <c r="F131" s="317" t="str">
        <f>IF(VLOOKUP($B129,Lane2_Swimmers,6,0) = "No", "Check for DQ",IF(IFERROR(SEARCH("Relay",$C132),0) = 0, IF(IFERROR(SEARCH("Squadron",$C132),0) = 0, IF(TRIM(VLOOKUP($B129,Lane2_Swimmers,2,0))="","Not Provided", VLOOKUP($B129,Lane2_Swimmers,2,0)), "Squadron"), IF(VLOOKUP($B129,Lane2_Swimmers,6,0)="No","Check for DQ",IF(VLOOKUP($B129+0.1,Lane2_Swimmers,6,0)="No","Check for DQ",IF(VLOOKUP($B129+0.2,Lane2_Swimmers,6,0)="No","Check for DQ",IF(VLOOKUP($B129+0.3,Lane2_Swimmers,6,0)="No","Check for DQ","Relay Team"))))))</f>
        <v>Samuel Griffiths</v>
      </c>
      <c r="G131" s="317" t="str">
        <f>IF(VLOOKUP($B129,Lane3_Swimmers,6,0) = "No", "Check for DQ",IF(IFERROR(SEARCH("Relay",$C132),0) = 0, IF(IFERROR(SEARCH("Squadron",$C132),0) = 0, IF(TRIM(VLOOKUP($B129,Lane3_Swimmers,2,0))="","Not Provided", VLOOKUP($B129,Lane3_Swimmers,2,0)), "Squadron"), IF(VLOOKUP($B129,Lane3_Swimmers,6,0)="No","Check for DQ",IF(VLOOKUP($B129+0.1,Lane3_Swimmers,6,0)="No","Check for DQ",IF(VLOOKUP($B129+0.2,Lane3_Swimmers,6,0)="No","Check for DQ",IF(VLOOKUP($B129+0.3,Lane3_Swimmers,6,0)="No","Check for DQ","Relay Team"))))))</f>
        <v>Noah Harvey</v>
      </c>
      <c r="H131" s="317" t="str">
        <f>IF(VLOOKUP($B129,Lane4_Swimmers,6,0) = "No", "Check for DQ",IF(IFERROR(SEARCH("Relay",$C132),0) = 0, IF(IFERROR(SEARCH("Squadron",$C132),0) = 0, IF(TRIM(VLOOKUP($B129,Lane4_Swimmers,2,0))="","Not Provided", VLOOKUP($B129,Lane4_Swimmers,2,0)), "Squadron"), IF(VLOOKUP($B129,Lane4_Swimmers,6,0)="No","Check for DQ",IF(VLOOKUP($B129+0.1,Lane4_Swimmers,6,0)="No","Check for DQ",IF(VLOOKUP($B129+0.2,Lane4_Swimmers,6,0)="No","Check for DQ",IF(VLOOKUP($B129+0.3,Lane4_Swimmers,6,0)="No","Check for DQ","Relay Team"))))))</f>
        <v>George Metcalfe</v>
      </c>
      <c r="I131" s="317" t="str">
        <f>IF(VLOOKUP($B129,Lane5_Swimmers,6,0) = "No", "Check for DQ",IF(IFERROR(SEARCH("Relay",$C132),0) = 0, IF(IFERROR(SEARCH("Squadron",$C132),0) = 0, IF(TRIM(VLOOKUP($B129,Lane5_Swimmers,2,0))="","Not Provided", VLOOKUP($B129,Lane5_Swimmers,2,0)), "Squadron"), IF(VLOOKUP($B129,Lane5_Swimmers,6,0)="No","Check for DQ",IF(VLOOKUP($B129+0.1,Lane5_Swimmers,6,0)="No","Check for DQ",IF(VLOOKUP($B129+0.2,Lane5_Swimmers,6,0)="No","Check for DQ",IF(VLOOKUP($B129+0.3,Lane5_Swimmers,6,0)="No","Check for DQ","Relay Team"))))))</f>
        <v>Kai Fellows</v>
      </c>
      <c r="J131" s="317" t="str">
        <f>IF(VLOOKUP($B129,Lane6_Swimmers,6,0) = "No", "Check for DQ",IF(IFERROR(SEARCH("Relay",$C132),0) = 0, IF(IFERROR(SEARCH("Squadron",$C132),0) = 0, IF(TRIM(VLOOKUP($B129,Lane6_Swimmers,2,0))="","Not Provided", VLOOKUP($B129,Lane6_Swimmers,2,0)), "Squadron"), IF(VLOOKUP($B129,Lane6_Swimmers,6,0)="No","Check for DQ",IF(VLOOKUP($B129+0.1,Lane6_Swimmers,6,0)="No","Check for DQ",IF(VLOOKUP($B129+0.2,Lane6_Swimmers,6,0)="No","Check for DQ",IF(VLOOKUP($B129+0.3,Lane6_Swimmers,6,0)="No","Check for DQ","Relay Team"))))))</f>
        <v>Alexander Stephenson</v>
      </c>
      <c r="K131" s="317" t="str">
        <f>IF(VLOOKUP($B129,Lane7_Swimmers,6,0) = "No", "Check for DQ",IF(IFERROR(SEARCH("Relay",$C132),0) = 0, IF(IFERROR(SEARCH("Squadron",$C132),0) = 0, IF(TRIM(VLOOKUP($B129,Lane7_Swimmers,2,0))="","Not Provided", VLOOKUP($B129,Lane7_Swimmers,2,0)), "Squadron"), IF(VLOOKUP($B129,Lane7_Swimmers,6,0)="No","Check for DQ",IF(VLOOKUP($B129+0.1,Lane7_Swimmers,6,0)="No","Check for DQ",IF(VLOOKUP($B129+0.2,Lane7_Swimmers,6,0)="No","Check for DQ",IF(VLOOKUP($B129+0.3,Lane7_Swimmers,6,0)="No","Check for DQ","Relay Team"))))))</f>
        <v>James Warren</v>
      </c>
      <c r="L131" s="317" t="str">
        <f>IF(VLOOKUP($B129,Lane8_Swimmers,6,0) = "No", "Check for DQ",IF(IFERROR(SEARCH("Relay",$C132),0) = 0, IF(IFERROR(SEARCH("Squadron",$C132),0) = 0, IF(TRIM(VLOOKUP($B129,Lane8_Swimmers,2,0))="","Not Provided", VLOOKUP($B129,Lane8_Swimmers,2,0)), "Squadron"), IF(VLOOKUP($B129,Lane8_Swimmers,6,0)="No","Check for DQ",IF(VLOOKUP($B129+0.1,Lane8_Swimmers,6,0)="No","Check for DQ",IF(VLOOKUP($B129+0.2,Lane8_Swimmers,6,0)="No","Check for DQ",IF(VLOOKUP($B129+0.3,Lane8_Swimmers,6,0)="No","Check for DQ","Relay Team"))))))</f>
        <v>Marco Lo Biundo</v>
      </c>
    </row>
    <row r="132" spans="2:20" ht="16.5" thickBot="1">
      <c r="B132" s="247" t="str">
        <f>TEXT(B129, "#0") &amp; ": " &amp; TRIM(D132)</f>
        <v>28: DQ Reason</v>
      </c>
      <c r="C132" s="264" t="str">
        <f>IF(HSL_Format="Majors",IF(HSL_Division=1,VLOOKUP(B131,HMLD1_EventList,4,0),IF(HSL_Division=2,VLOOKUP(B131,HMLD2_EventList,4,0),VLOOKUP(B131,HMLD3_EventList,4,0))),IF(HSL_Division=1,VLOOKUP(B131,NutsD1_EventList,4,0),IF(HSL_Division=2,VLOOKUP(B131,NutsD2_EventList,4,0),VLOOKUP(B131,NutsD3_EventList,4,0)))) &amp; " " &amp; IF(HSL_Format="Majors",IF(HSL_Division=1,VLOOKUP(B131,HMLD1_EventList,5,0),IF(HSL_Division=2,VLOOKUP(B131,HMLD2_EventList,5,0),VLOOKUP(B131,HMLD3_EventList,5,0))),IF(HSL_Division=1,VLOOKUP(B131,NutsD1_EventList,5,0),IF(HSL_Division=2,VLOOKUP(B131,NutsD2_EventList,5,0),VLOOKUP(B131,NutsD3_EventList,5,0))))</f>
        <v>25m Butterfly</v>
      </c>
      <c r="D132" s="265" t="s">
        <v>111</v>
      </c>
      <c r="E132" s="246"/>
      <c r="F132" s="246"/>
      <c r="G132" s="246"/>
      <c r="H132" s="246"/>
      <c r="I132" s="246"/>
      <c r="J132" s="246"/>
      <c r="K132" s="246"/>
      <c r="L132" s="246"/>
    </row>
    <row r="133" spans="2:20">
      <c r="B133" s="247">
        <f>B129+1</f>
        <v>29</v>
      </c>
      <c r="C133" s="258" t="str">
        <f>"Event " &amp; TEXT(B133, "#0")</f>
        <v>Event 29</v>
      </c>
      <c r="D133" s="259" t="s">
        <v>109</v>
      </c>
      <c r="E133" s="244">
        <v>3257</v>
      </c>
      <c r="F133" s="244">
        <v>3181</v>
      </c>
      <c r="G133" s="244">
        <v>3625</v>
      </c>
      <c r="H133" s="244">
        <v>3679</v>
      </c>
      <c r="I133" s="244">
        <v>3142</v>
      </c>
      <c r="J133" s="244">
        <v>3428</v>
      </c>
      <c r="K133" s="244">
        <v>3753</v>
      </c>
      <c r="L133" s="244">
        <v>3600</v>
      </c>
    </row>
    <row r="134" spans="2:20">
      <c r="B134" s="247" t="str">
        <f>TEXT(B133, "#0") &amp; ":" &amp; TRIM(D134)</f>
        <v>29:Placing</v>
      </c>
      <c r="C134" s="260"/>
      <c r="D134" s="261" t="s">
        <v>134</v>
      </c>
      <c r="E134" s="245">
        <v>3</v>
      </c>
      <c r="F134" s="245">
        <v>2</v>
      </c>
      <c r="G134" s="245">
        <v>6</v>
      </c>
      <c r="H134" s="245">
        <v>7</v>
      </c>
      <c r="I134" s="245">
        <v>1</v>
      </c>
      <c r="J134" s="245">
        <v>4</v>
      </c>
      <c r="K134" s="245">
        <v>8</v>
      </c>
      <c r="L134" s="245">
        <v>5</v>
      </c>
      <c r="M134" s="250">
        <f t="shared" ref="M134:T134" si="28">VLOOKUP($B134,Working_ResultList,6+(E$7-1)*3,0)</f>
        <v>3</v>
      </c>
      <c r="N134" s="250">
        <f t="shared" si="28"/>
        <v>2</v>
      </c>
      <c r="O134" s="250">
        <f t="shared" si="28"/>
        <v>6</v>
      </c>
      <c r="P134" s="250">
        <f t="shared" si="28"/>
        <v>7</v>
      </c>
      <c r="Q134" s="250">
        <f t="shared" si="28"/>
        <v>1</v>
      </c>
      <c r="R134" s="250">
        <f t="shared" si="28"/>
        <v>4</v>
      </c>
      <c r="S134" s="250">
        <f t="shared" si="28"/>
        <v>8</v>
      </c>
      <c r="T134" s="250">
        <f t="shared" si="28"/>
        <v>5</v>
      </c>
    </row>
    <row r="135" spans="2:20">
      <c r="B135" s="247">
        <f>B133</f>
        <v>29</v>
      </c>
      <c r="C135" s="262" t="str">
        <f>IF(HSL_Format="Majors",IF(HSL_Division=1,VLOOKUP(B135,HMLD1_EventList,3,0),IF(HSL_Division=2,VLOOKUP(B135,HMLD2_EventList,3,0),VLOOKUP(B135,HMLD3_EventList,3,0))),IF(HSL_Division=1,VLOOKUP(B135,NutsD1_EventList,3,0),IF(HSL_Division=2,VLOOKUP(B135,NutsD2_EventList,3,0),VLOOKUP(B135,NutsD3_EventList,3,0)))) &amp; " " &amp; IF(HSL_Format="Majors",IF(HSL_Division=1,VLOOKUP(B135,HMLD1_EventList,2,0),IF(HSL_Division=2,VLOOKUP(B135,HMLD2_EventList,2,0),VLOOKUP(B135,HMLD3_EventList,2,0))),IF(HSL_Division=1,VLOOKUP(B135,NutsD1_EventList,2,0),IF(HSL_Division=2,VLOOKUP(B135,NutsD2_EventList,2,0),VLOOKUP(B135,NutsD3_EventList,2,0))))</f>
        <v>Girls Under 13s</v>
      </c>
      <c r="D135" s="263" t="s">
        <v>110</v>
      </c>
      <c r="E135" s="317" t="str">
        <f>IF(VLOOKUP($B133,Lane1_Swimmers,6,0) = "No", "Check for DQ",IF(IFERROR(SEARCH("Relay",$C136),0) = 0, IF(IFERROR(SEARCH("Squadron",$C136),0) = 0, IF(TRIM(VLOOKUP($B133,Lane1_Swimmers,2,0))="","Not Provided", VLOOKUP($B133,Lane1_Swimmers,2,0)), "Squadron"), IF(VLOOKUP($B133,Lane1_Swimmers,6,0)="No","Check for DQ",IF(VLOOKUP($B133+0.1,Lane1_Swimmers,6,0)="No","Check for DQ",IF(VLOOKUP($B133+0.2,Lane1_Swimmers,6,0)="No","Check for DQ",IF(VLOOKUP($B133+0.3,Lane1_Swimmers,6,0)="No","Check for DQ","Relay Team"))))))</f>
        <v>Natalie Krezel</v>
      </c>
      <c r="F135" s="317" t="str">
        <f>IF(VLOOKUP($B133,Lane2_Swimmers,6,0) = "No", "Check for DQ",IF(IFERROR(SEARCH("Relay",$C136),0) = 0, IF(IFERROR(SEARCH("Squadron",$C136),0) = 0, IF(TRIM(VLOOKUP($B133,Lane2_Swimmers,2,0))="","Not Provided", VLOOKUP($B133,Lane2_Swimmers,2,0)), "Squadron"), IF(VLOOKUP($B133,Lane2_Swimmers,6,0)="No","Check for DQ",IF(VLOOKUP($B133+0.1,Lane2_Swimmers,6,0)="No","Check for DQ",IF(VLOOKUP($B133+0.2,Lane2_Swimmers,6,0)="No","Check for DQ",IF(VLOOKUP($B133+0.3,Lane2_Swimmers,6,0)="No","Check for DQ","Relay Team"))))))</f>
        <v>Abigail Briers</v>
      </c>
      <c r="G135" s="317" t="str">
        <f>IF(VLOOKUP($B133,Lane3_Swimmers,6,0) = "No", "Check for DQ",IF(IFERROR(SEARCH("Relay",$C136),0) = 0, IF(IFERROR(SEARCH("Squadron",$C136),0) = 0, IF(TRIM(VLOOKUP($B133,Lane3_Swimmers,2,0))="","Not Provided", VLOOKUP($B133,Lane3_Swimmers,2,0)), "Squadron"), IF(VLOOKUP($B133,Lane3_Swimmers,6,0)="No","Check for DQ",IF(VLOOKUP($B133+0.1,Lane3_Swimmers,6,0)="No","Check for DQ",IF(VLOOKUP($B133+0.2,Lane3_Swimmers,6,0)="No","Check for DQ",IF(VLOOKUP($B133+0.3,Lane3_Swimmers,6,0)="No","Check for DQ","Relay Team"))))))</f>
        <v>Jessica Warne</v>
      </c>
      <c r="H135" s="317" t="str">
        <f>IF(VLOOKUP($B133,Lane4_Swimmers,6,0) = "No", "Check for DQ",IF(IFERROR(SEARCH("Relay",$C136),0) = 0, IF(IFERROR(SEARCH("Squadron",$C136),0) = 0, IF(TRIM(VLOOKUP($B133,Lane4_Swimmers,2,0))="","Not Provided", VLOOKUP($B133,Lane4_Swimmers,2,0)), "Squadron"), IF(VLOOKUP($B133,Lane4_Swimmers,6,0)="No","Check for DQ",IF(VLOOKUP($B133+0.1,Lane4_Swimmers,6,0)="No","Check for DQ",IF(VLOOKUP($B133+0.2,Lane4_Swimmers,6,0)="No","Check for DQ",IF(VLOOKUP($B133+0.3,Lane4_Swimmers,6,0)="No","Check for DQ","Relay Team"))))))</f>
        <v>Abigail Riley</v>
      </c>
      <c r="I135" s="317" t="str">
        <f>IF(VLOOKUP($B133,Lane5_Swimmers,6,0) = "No", "Check for DQ",IF(IFERROR(SEARCH("Relay",$C136),0) = 0, IF(IFERROR(SEARCH("Squadron",$C136),0) = 0, IF(TRIM(VLOOKUP($B133,Lane5_Swimmers,2,0))="","Not Provided", VLOOKUP($B133,Lane5_Swimmers,2,0)), "Squadron"), IF(VLOOKUP($B133,Lane5_Swimmers,6,0)="No","Check for DQ",IF(VLOOKUP($B133+0.1,Lane5_Swimmers,6,0)="No","Check for DQ",IF(VLOOKUP($B133+0.2,Lane5_Swimmers,6,0)="No","Check for DQ",IF(VLOOKUP($B133+0.3,Lane5_Swimmers,6,0)="No","Check for DQ","Relay Team"))))))</f>
        <v>Charlotte Williams</v>
      </c>
      <c r="J135" s="317" t="str">
        <f>IF(VLOOKUP($B133,Lane6_Swimmers,6,0) = "No", "Check for DQ",IF(IFERROR(SEARCH("Relay",$C136),0) = 0, IF(IFERROR(SEARCH("Squadron",$C136),0) = 0, IF(TRIM(VLOOKUP($B133,Lane6_Swimmers,2,0))="","Not Provided", VLOOKUP($B133,Lane6_Swimmers,2,0)), "Squadron"), IF(VLOOKUP($B133,Lane6_Swimmers,6,0)="No","Check for DQ",IF(VLOOKUP($B133+0.1,Lane6_Swimmers,6,0)="No","Check for DQ",IF(VLOOKUP($B133+0.2,Lane6_Swimmers,6,0)="No","Check for DQ",IF(VLOOKUP($B133+0.3,Lane6_Swimmers,6,0)="No","Check for DQ","Relay Team"))))))</f>
        <v>Chloe Sharp</v>
      </c>
      <c r="K135" s="317" t="str">
        <f>IF(VLOOKUP($B133,Lane7_Swimmers,6,0) = "No", "Check for DQ",IF(IFERROR(SEARCH("Relay",$C136),0) = 0, IF(IFERROR(SEARCH("Squadron",$C136),0) = 0, IF(TRIM(VLOOKUP($B133,Lane7_Swimmers,2,0))="","Not Provided", VLOOKUP($B133,Lane7_Swimmers,2,0)), "Squadron"), IF(VLOOKUP($B133,Lane7_Swimmers,6,0)="No","Check for DQ",IF(VLOOKUP($B133+0.1,Lane7_Swimmers,6,0)="No","Check for DQ",IF(VLOOKUP($B133+0.2,Lane7_Swimmers,6,0)="No","Check for DQ",IF(VLOOKUP($B133+0.3,Lane7_Swimmers,6,0)="No","Check for DQ","Relay Team"))))))</f>
        <v>Lauren Pinder</v>
      </c>
      <c r="L135" s="317" t="str">
        <f>IF(VLOOKUP($B133,Lane8_Swimmers,6,0) = "No", "Check for DQ",IF(IFERROR(SEARCH("Relay",$C136),0) = 0, IF(IFERROR(SEARCH("Squadron",$C136),0) = 0, IF(TRIM(VLOOKUP($B133,Lane8_Swimmers,2,0))="","Not Provided", VLOOKUP($B133,Lane8_Swimmers,2,0)), "Squadron"), IF(VLOOKUP($B133,Lane8_Swimmers,6,0)="No","Check for DQ",IF(VLOOKUP($B133+0.1,Lane8_Swimmers,6,0)="No","Check for DQ",IF(VLOOKUP($B133+0.2,Lane8_Swimmers,6,0)="No","Check for DQ",IF(VLOOKUP($B133+0.3,Lane8_Swimmers,6,0)="No","Check for DQ","Relay Team"))))))</f>
        <v>Ela Shibli</v>
      </c>
    </row>
    <row r="136" spans="2:20" ht="16.5" thickBot="1">
      <c r="B136" s="247" t="str">
        <f>TEXT(B133, "#0") &amp; ": " &amp; TRIM(D136)</f>
        <v>29: DQ Reason</v>
      </c>
      <c r="C136" s="264" t="str">
        <f>IF(HSL_Format="Majors",IF(HSL_Division=1,VLOOKUP(B135,HMLD1_EventList,4,0),IF(HSL_Division=2,VLOOKUP(B135,HMLD2_EventList,4,0),VLOOKUP(B135,HMLD3_EventList,4,0))),IF(HSL_Division=1,VLOOKUP(B135,NutsD1_EventList,4,0),IF(HSL_Division=2,VLOOKUP(B135,NutsD2_EventList,4,0),VLOOKUP(B135,NutsD3_EventList,4,0)))) &amp; " " &amp; IF(HSL_Format="Majors",IF(HSL_Division=1,VLOOKUP(B135,HMLD1_EventList,5,0),IF(HSL_Division=2,VLOOKUP(B135,HMLD2_EventList,5,0),VLOOKUP(B135,HMLD3_EventList,5,0))),IF(HSL_Division=1,VLOOKUP(B135,NutsD1_EventList,5,0),IF(HSL_Division=2,VLOOKUP(B135,NutsD2_EventList,5,0),VLOOKUP(B135,NutsD3_EventList,5,0))))</f>
        <v>50m Freestyle</v>
      </c>
      <c r="D136" s="265" t="s">
        <v>111</v>
      </c>
      <c r="E136" s="246"/>
      <c r="F136" s="246"/>
      <c r="G136" s="246"/>
      <c r="H136" s="246"/>
      <c r="I136" s="246"/>
      <c r="J136" s="246"/>
      <c r="K136" s="246"/>
      <c r="L136" s="246"/>
    </row>
    <row r="137" spans="2:20">
      <c r="B137" s="247">
        <f>B133+1</f>
        <v>30</v>
      </c>
      <c r="C137" s="258" t="str">
        <f>"Event " &amp; TEXT(B137, "#0")</f>
        <v>Event 30</v>
      </c>
      <c r="D137" s="259" t="s">
        <v>109</v>
      </c>
      <c r="E137" s="244">
        <v>4026</v>
      </c>
      <c r="F137" s="244">
        <v>3287</v>
      </c>
      <c r="G137" s="244">
        <v>3379</v>
      </c>
      <c r="H137" s="244">
        <v>3337</v>
      </c>
      <c r="I137" s="244">
        <v>3280</v>
      </c>
      <c r="J137" s="244">
        <v>3697</v>
      </c>
      <c r="K137" s="244">
        <v>3572</v>
      </c>
      <c r="L137" s="244">
        <v>3635</v>
      </c>
    </row>
    <row r="138" spans="2:20">
      <c r="B138" s="247" t="str">
        <f>TEXT(B137, "#0") &amp; ":" &amp; TRIM(D138)</f>
        <v>30:Placing</v>
      </c>
      <c r="C138" s="260"/>
      <c r="D138" s="261" t="s">
        <v>134</v>
      </c>
      <c r="E138" s="245">
        <v>8</v>
      </c>
      <c r="F138" s="245">
        <v>2</v>
      </c>
      <c r="G138" s="245">
        <v>4</v>
      </c>
      <c r="H138" s="245">
        <v>3</v>
      </c>
      <c r="I138" s="245">
        <v>1</v>
      </c>
      <c r="J138" s="245">
        <v>7</v>
      </c>
      <c r="K138" s="245">
        <v>5</v>
      </c>
      <c r="L138" s="245">
        <v>6</v>
      </c>
      <c r="M138" s="250">
        <f t="shared" ref="M138:T138" si="29">VLOOKUP($B138,Working_ResultList,6+(E$7-1)*3,0)</f>
        <v>8</v>
      </c>
      <c r="N138" s="250">
        <f t="shared" si="29"/>
        <v>2</v>
      </c>
      <c r="O138" s="250">
        <f t="shared" si="29"/>
        <v>4</v>
      </c>
      <c r="P138" s="250">
        <f t="shared" si="29"/>
        <v>3</v>
      </c>
      <c r="Q138" s="250">
        <f t="shared" si="29"/>
        <v>1</v>
      </c>
      <c r="R138" s="250">
        <f t="shared" si="29"/>
        <v>7</v>
      </c>
      <c r="S138" s="250">
        <f t="shared" si="29"/>
        <v>5</v>
      </c>
      <c r="T138" s="250">
        <f t="shared" si="29"/>
        <v>6</v>
      </c>
    </row>
    <row r="139" spans="2:20">
      <c r="B139" s="247">
        <f>B137</f>
        <v>30</v>
      </c>
      <c r="C139" s="262" t="str">
        <f>IF(HSL_Format="Majors",IF(HSL_Division=1,VLOOKUP(B139,HMLD1_EventList,3,0),IF(HSL_Division=2,VLOOKUP(B139,HMLD2_EventList,3,0),VLOOKUP(B139,HMLD3_EventList,3,0))),IF(HSL_Division=1,VLOOKUP(B139,NutsD1_EventList,3,0),IF(HSL_Division=2,VLOOKUP(B139,NutsD2_EventList,3,0),VLOOKUP(B139,NutsD3_EventList,3,0)))) &amp; " " &amp; IF(HSL_Format="Majors",IF(HSL_Division=1,VLOOKUP(B139,HMLD1_EventList,2,0),IF(HSL_Division=2,VLOOKUP(B139,HMLD2_EventList,2,0),VLOOKUP(B139,HMLD3_EventList,2,0))),IF(HSL_Division=1,VLOOKUP(B139,NutsD1_EventList,2,0),IF(HSL_Division=2,VLOOKUP(B139,NutsD2_EventList,2,0),VLOOKUP(B139,NutsD3_EventList,2,0))))</f>
        <v>Boys Under 13s</v>
      </c>
      <c r="D139" s="263" t="s">
        <v>110</v>
      </c>
      <c r="E139" s="317" t="str">
        <f>IF(VLOOKUP($B137,Lane1_Swimmers,6,0) = "No", "Check for DQ",IF(IFERROR(SEARCH("Relay",$C140),0) = 0, IF(IFERROR(SEARCH("Squadron",$C140),0) = 0, IF(TRIM(VLOOKUP($B137,Lane1_Swimmers,2,0))="","Not Provided", VLOOKUP($B137,Lane1_Swimmers,2,0)), "Squadron"), IF(VLOOKUP($B137,Lane1_Swimmers,6,0)="No","Check for DQ",IF(VLOOKUP($B137+0.1,Lane1_Swimmers,6,0)="No","Check for DQ",IF(VLOOKUP($B137+0.2,Lane1_Swimmers,6,0)="No","Check for DQ",IF(VLOOKUP($B137+0.3,Lane1_Swimmers,6,0)="No","Check for DQ","Relay Team"))))))</f>
        <v>Samuel Hawes</v>
      </c>
      <c r="F139" s="317" t="str">
        <f>IF(VLOOKUP($B137,Lane2_Swimmers,6,0) = "No", "Check for DQ",IF(IFERROR(SEARCH("Relay",$C140),0) = 0, IF(IFERROR(SEARCH("Squadron",$C140),0) = 0, IF(TRIM(VLOOKUP($B137,Lane2_Swimmers,2,0))="","Not Provided", VLOOKUP($B137,Lane2_Swimmers,2,0)), "Squadron"), IF(VLOOKUP($B137,Lane2_Swimmers,6,0)="No","Check for DQ",IF(VLOOKUP($B137+0.1,Lane2_Swimmers,6,0)="No","Check for DQ",IF(VLOOKUP($B137+0.2,Lane2_Swimmers,6,0)="No","Check for DQ",IF(VLOOKUP($B137+0.3,Lane2_Swimmers,6,0)="No","Check for DQ","Relay Team"))))))</f>
        <v>Tom Holmes-Higgin</v>
      </c>
      <c r="G139" s="317" t="str">
        <f>IF(VLOOKUP($B137,Lane3_Swimmers,6,0) = "No", "Check for DQ",IF(IFERROR(SEARCH("Relay",$C140),0) = 0, IF(IFERROR(SEARCH("Squadron",$C140),0) = 0, IF(TRIM(VLOOKUP($B137,Lane3_Swimmers,2,0))="","Not Provided", VLOOKUP($B137,Lane3_Swimmers,2,0)), "Squadron"), IF(VLOOKUP($B137,Lane3_Swimmers,6,0)="No","Check for DQ",IF(VLOOKUP($B137+0.1,Lane3_Swimmers,6,0)="No","Check for DQ",IF(VLOOKUP($B137+0.2,Lane3_Swimmers,6,0)="No","Check for DQ",IF(VLOOKUP($B137+0.3,Lane3_Swimmers,6,0)="No","Check for DQ","Relay Team"))))))</f>
        <v>Joseph Sutton</v>
      </c>
      <c r="H139" s="317" t="str">
        <f>IF(VLOOKUP($B137,Lane4_Swimmers,6,0) = "No", "Check for DQ",IF(IFERROR(SEARCH("Relay",$C140),0) = 0, IF(IFERROR(SEARCH("Squadron",$C140),0) = 0, IF(TRIM(VLOOKUP($B137,Lane4_Swimmers,2,0))="","Not Provided", VLOOKUP($B137,Lane4_Swimmers,2,0)), "Squadron"), IF(VLOOKUP($B137,Lane4_Swimmers,6,0)="No","Check for DQ",IF(VLOOKUP($B137+0.1,Lane4_Swimmers,6,0)="No","Check for DQ",IF(VLOOKUP($B137+0.2,Lane4_Swimmers,6,0)="No","Check for DQ",IF(VLOOKUP($B137+0.3,Lane4_Swimmers,6,0)="No","Check for DQ","Relay Team"))))))</f>
        <v>Oliver Mann</v>
      </c>
      <c r="I139" s="317" t="str">
        <f>IF(VLOOKUP($B137,Lane5_Swimmers,6,0) = "No", "Check for DQ",IF(IFERROR(SEARCH("Relay",$C140),0) = 0, IF(IFERROR(SEARCH("Squadron",$C140),0) = 0, IF(TRIM(VLOOKUP($B137,Lane5_Swimmers,2,0))="","Not Provided", VLOOKUP($B137,Lane5_Swimmers,2,0)), "Squadron"), IF(VLOOKUP($B137,Lane5_Swimmers,6,0)="No","Check for DQ",IF(VLOOKUP($B137+0.1,Lane5_Swimmers,6,0)="No","Check for DQ",IF(VLOOKUP($B137+0.2,Lane5_Swimmers,6,0)="No","Check for DQ",IF(VLOOKUP($B137+0.3,Lane5_Swimmers,6,0)="No","Check for DQ","Relay Team"))))))</f>
        <v>Igor Mordeja</v>
      </c>
      <c r="J139" s="317" t="str">
        <f>IF(VLOOKUP($B137,Lane6_Swimmers,6,0) = "No", "Check for DQ",IF(IFERROR(SEARCH("Relay",$C140),0) = 0, IF(IFERROR(SEARCH("Squadron",$C140),0) = 0, IF(TRIM(VLOOKUP($B137,Lane6_Swimmers,2,0))="","Not Provided", VLOOKUP($B137,Lane6_Swimmers,2,0)), "Squadron"), IF(VLOOKUP($B137,Lane6_Swimmers,6,0)="No","Check for DQ",IF(VLOOKUP($B137+0.1,Lane6_Swimmers,6,0)="No","Check for DQ",IF(VLOOKUP($B137+0.2,Lane6_Swimmers,6,0)="No","Check for DQ",IF(VLOOKUP($B137+0.3,Lane6_Swimmers,6,0)="No","Check for DQ","Relay Team"))))))</f>
        <v>James Monks</v>
      </c>
      <c r="K139" s="317" t="str">
        <f>IF(VLOOKUP($B137,Lane7_Swimmers,6,0) = "No", "Check for DQ",IF(IFERROR(SEARCH("Relay",$C140),0) = 0, IF(IFERROR(SEARCH("Squadron",$C140),0) = 0, IF(TRIM(VLOOKUP($B137,Lane7_Swimmers,2,0))="","Not Provided", VLOOKUP($B137,Lane7_Swimmers,2,0)), "Squadron"), IF(VLOOKUP($B137,Lane7_Swimmers,6,0)="No","Check for DQ",IF(VLOOKUP($B137+0.1,Lane7_Swimmers,6,0)="No","Check for DQ",IF(VLOOKUP($B137+0.2,Lane7_Swimmers,6,0)="No","Check for DQ",IF(VLOOKUP($B137+0.3,Lane7_Swimmers,6,0)="No","Check for DQ","Relay Team"))))))</f>
        <v>Thomas Hill</v>
      </c>
      <c r="L139" s="317" t="str">
        <f>IF(VLOOKUP($B137,Lane8_Swimmers,6,0) = "No", "Check for DQ",IF(IFERROR(SEARCH("Relay",$C140),0) = 0, IF(IFERROR(SEARCH("Squadron",$C140),0) = 0, IF(TRIM(VLOOKUP($B137,Lane8_Swimmers,2,0))="","Not Provided", VLOOKUP($B137,Lane8_Swimmers,2,0)), "Squadron"), IF(VLOOKUP($B137,Lane8_Swimmers,6,0)="No","Check for DQ",IF(VLOOKUP($B137+0.1,Lane8_Swimmers,6,0)="No","Check for DQ",IF(VLOOKUP($B137+0.2,Lane8_Swimmers,6,0)="No","Check for DQ",IF(VLOOKUP($B137+0.3,Lane8_Swimmers,6,0)="No","Check for DQ","Relay Team"))))))</f>
        <v>Karlo Roger</v>
      </c>
    </row>
    <row r="140" spans="2:20" ht="16.5" thickBot="1">
      <c r="B140" s="247" t="str">
        <f>TEXT(B137, "#0") &amp; ": " &amp; TRIM(D140)</f>
        <v>30: DQ Reason</v>
      </c>
      <c r="C140" s="264" t="str">
        <f>IF(HSL_Format="Majors",IF(HSL_Division=1,VLOOKUP(B139,HMLD1_EventList,4,0),IF(HSL_Division=2,VLOOKUP(B139,HMLD2_EventList,4,0),VLOOKUP(B139,HMLD3_EventList,4,0))),IF(HSL_Division=1,VLOOKUP(B139,NutsD1_EventList,4,0),IF(HSL_Division=2,VLOOKUP(B139,NutsD2_EventList,4,0),VLOOKUP(B139,NutsD3_EventList,4,0)))) &amp; " " &amp; IF(HSL_Format="Majors",IF(HSL_Division=1,VLOOKUP(B139,HMLD1_EventList,5,0),IF(HSL_Division=2,VLOOKUP(B139,HMLD2_EventList,5,0),VLOOKUP(B139,HMLD3_EventList,5,0))),IF(HSL_Division=1,VLOOKUP(B139,NutsD1_EventList,5,0),IF(HSL_Division=2,VLOOKUP(B139,NutsD2_EventList,5,0),VLOOKUP(B139,NutsD3_EventList,5,0))))</f>
        <v>50m Freestyle</v>
      </c>
      <c r="D140" s="265" t="s">
        <v>111</v>
      </c>
      <c r="E140" s="246"/>
      <c r="F140" s="246"/>
      <c r="G140" s="246"/>
      <c r="H140" s="246"/>
      <c r="I140" s="246"/>
      <c r="J140" s="246"/>
      <c r="K140" s="246"/>
      <c r="L140" s="246"/>
    </row>
    <row r="141" spans="2:20">
      <c r="B141" s="247">
        <f>B137+1</f>
        <v>31</v>
      </c>
      <c r="C141" s="258" t="str">
        <f>"Event " &amp; TEXT(B141, "#0")</f>
        <v>Event 31</v>
      </c>
      <c r="D141" s="259" t="s">
        <v>109</v>
      </c>
      <c r="E141" s="244">
        <v>2713</v>
      </c>
      <c r="F141" s="244">
        <v>3203</v>
      </c>
      <c r="G141" s="244">
        <v>3775</v>
      </c>
      <c r="H141" s="244">
        <v>2493</v>
      </c>
      <c r="I141" s="244">
        <v>2328</v>
      </c>
      <c r="J141" s="244">
        <v>2382</v>
      </c>
      <c r="K141" s="244">
        <v>2581</v>
      </c>
      <c r="L141" s="244"/>
    </row>
    <row r="142" spans="2:20">
      <c r="B142" s="247" t="str">
        <f>TEXT(B141, "#0") &amp; ":" &amp; TRIM(D142)</f>
        <v>31:Placing</v>
      </c>
      <c r="C142" s="260"/>
      <c r="D142" s="261" t="s">
        <v>134</v>
      </c>
      <c r="E142" s="245">
        <v>5</v>
      </c>
      <c r="F142" s="245">
        <v>6</v>
      </c>
      <c r="G142" s="245">
        <v>7</v>
      </c>
      <c r="H142" s="245">
        <v>3</v>
      </c>
      <c r="I142" s="245">
        <v>1</v>
      </c>
      <c r="J142" s="245">
        <v>2</v>
      </c>
      <c r="K142" s="245">
        <v>4</v>
      </c>
      <c r="L142" s="245"/>
      <c r="M142" s="250">
        <f t="shared" ref="M142:T142" si="30">VLOOKUP($B142,Working_ResultList,6+(E$7-1)*3,0)</f>
        <v>5</v>
      </c>
      <c r="N142" s="250">
        <f t="shared" si="30"/>
        <v>6</v>
      </c>
      <c r="O142" s="250">
        <f t="shared" si="30"/>
        <v>7</v>
      </c>
      <c r="P142" s="250">
        <f t="shared" si="30"/>
        <v>3</v>
      </c>
      <c r="Q142" s="250">
        <f t="shared" si="30"/>
        <v>1</v>
      </c>
      <c r="R142" s="250">
        <f t="shared" si="30"/>
        <v>2</v>
      </c>
      <c r="S142" s="250">
        <f t="shared" si="30"/>
        <v>4</v>
      </c>
      <c r="T142" s="250">
        <f t="shared" si="30"/>
        <v>8</v>
      </c>
    </row>
    <row r="143" spans="2:20">
      <c r="B143" s="247">
        <f>B141</f>
        <v>31</v>
      </c>
      <c r="C143" s="262" t="str">
        <f>IF(HSL_Format="Majors",IF(HSL_Division=1,VLOOKUP(B143,HMLD1_EventList,3,0),IF(HSL_Division=2,VLOOKUP(B143,HMLD2_EventList,3,0),VLOOKUP(B143,HMLD3_EventList,3,0))),IF(HSL_Division=1,VLOOKUP(B143,NutsD1_EventList,3,0),IF(HSL_Division=2,VLOOKUP(B143,NutsD2_EventList,3,0),VLOOKUP(B143,NutsD3_EventList,3,0)))) &amp; " " &amp; IF(HSL_Format="Majors",IF(HSL_Division=1,VLOOKUP(B143,HMLD1_EventList,2,0),IF(HSL_Division=2,VLOOKUP(B143,HMLD2_EventList,2,0),VLOOKUP(B143,HMLD3_EventList,2,0))),IF(HSL_Division=1,VLOOKUP(B143,NutsD1_EventList,2,0),IF(HSL_Division=2,VLOOKUP(B143,NutsD2_EventList,2,0),VLOOKUP(B143,NutsD3_EventList,2,0))))</f>
        <v>Girls 9 Years</v>
      </c>
      <c r="D143" s="263" t="s">
        <v>110</v>
      </c>
      <c r="E143" s="317" t="str">
        <f>IF(VLOOKUP($B141,Lane1_Swimmers,6,0) = "No", "Check for DQ",IF(IFERROR(SEARCH("Relay",$C144),0) = 0, IF(IFERROR(SEARCH("Squadron",$C144),0) = 0, IF(TRIM(VLOOKUP($B141,Lane1_Swimmers,2,0))="","Not Provided", VLOOKUP($B141,Lane1_Swimmers,2,0)), "Squadron"), IF(VLOOKUP($B141,Lane1_Swimmers,6,0)="No","Check for DQ",IF(VLOOKUP($B141+0.1,Lane1_Swimmers,6,0)="No","Check for DQ",IF(VLOOKUP($B141+0.2,Lane1_Swimmers,6,0)="No","Check for DQ",IF(VLOOKUP($B141+0.3,Lane1_Swimmers,6,0)="No","Check for DQ","Relay Team"))))))</f>
        <v>Susannah Read</v>
      </c>
      <c r="F143" s="317" t="str">
        <f>IF(VLOOKUP($B141,Lane2_Swimmers,6,0) = "No", "Check for DQ",IF(IFERROR(SEARCH("Relay",$C144),0) = 0, IF(IFERROR(SEARCH("Squadron",$C144),0) = 0, IF(TRIM(VLOOKUP($B141,Lane2_Swimmers,2,0))="","Not Provided", VLOOKUP($B141,Lane2_Swimmers,2,0)), "Squadron"), IF(VLOOKUP($B141,Lane2_Swimmers,6,0)="No","Check for DQ",IF(VLOOKUP($B141+0.1,Lane2_Swimmers,6,0)="No","Check for DQ",IF(VLOOKUP($B141+0.2,Lane2_Swimmers,6,0)="No","Check for DQ",IF(VLOOKUP($B141+0.3,Lane2_Swimmers,6,0)="No","Check for DQ","Relay Team"))))))</f>
        <v>Nell Farquhar</v>
      </c>
      <c r="G143" s="317" t="str">
        <f>IF(VLOOKUP($B141,Lane3_Swimmers,6,0) = "No", "Check for DQ",IF(IFERROR(SEARCH("Relay",$C144),0) = 0, IF(IFERROR(SEARCH("Squadron",$C144),0) = 0, IF(TRIM(VLOOKUP($B141,Lane3_Swimmers,2,0))="","Not Provided", VLOOKUP($B141,Lane3_Swimmers,2,0)), "Squadron"), IF(VLOOKUP($B141,Lane3_Swimmers,6,0)="No","Check for DQ",IF(VLOOKUP($B141+0.1,Lane3_Swimmers,6,0)="No","Check for DQ",IF(VLOOKUP($B141+0.2,Lane3_Swimmers,6,0)="No","Check for DQ",IF(VLOOKUP($B141+0.3,Lane3_Swimmers,6,0)="No","Check for DQ","Relay Team"))))))</f>
        <v>Eva Bateman</v>
      </c>
      <c r="H143" s="317" t="str">
        <f>IF(VLOOKUP($B141,Lane4_Swimmers,6,0) = "No", "Check for DQ",IF(IFERROR(SEARCH("Relay",$C144),0) = 0, IF(IFERROR(SEARCH("Squadron",$C144),0) = 0, IF(TRIM(VLOOKUP($B141,Lane4_Swimmers,2,0))="","Not Provided", VLOOKUP($B141,Lane4_Swimmers,2,0)), "Squadron"), IF(VLOOKUP($B141,Lane4_Swimmers,6,0)="No","Check for DQ",IF(VLOOKUP($B141+0.1,Lane4_Swimmers,6,0)="No","Check for DQ",IF(VLOOKUP($B141+0.2,Lane4_Swimmers,6,0)="No","Check for DQ",IF(VLOOKUP($B141+0.3,Lane4_Swimmers,6,0)="No","Check for DQ","Relay Team"))))))</f>
        <v>Emily Sharp</v>
      </c>
      <c r="I143" s="317" t="str">
        <f>IF(VLOOKUP($B141,Lane5_Swimmers,6,0) = "No", "Check for DQ",IF(IFERROR(SEARCH("Relay",$C144),0) = 0, IF(IFERROR(SEARCH("Squadron",$C144),0) = 0, IF(TRIM(VLOOKUP($B141,Lane5_Swimmers,2,0))="","Not Provided", VLOOKUP($B141,Lane5_Swimmers,2,0)), "Squadron"), IF(VLOOKUP($B141,Lane5_Swimmers,6,0)="No","Check for DQ",IF(VLOOKUP($B141+0.1,Lane5_Swimmers,6,0)="No","Check for DQ",IF(VLOOKUP($B141+0.2,Lane5_Swimmers,6,0)="No","Check for DQ",IF(VLOOKUP($B141+0.3,Lane5_Swimmers,6,0)="No","Check for DQ","Relay Team"))))))</f>
        <v>Isabel Mullings</v>
      </c>
      <c r="J143" s="317" t="str">
        <f>IF(VLOOKUP($B141,Lane6_Swimmers,6,0) = "No", "Check for DQ",IF(IFERROR(SEARCH("Relay",$C144),0) = 0, IF(IFERROR(SEARCH("Squadron",$C144),0) = 0, IF(TRIM(VLOOKUP($B141,Lane6_Swimmers,2,0))="","Not Provided", VLOOKUP($B141,Lane6_Swimmers,2,0)), "Squadron"), IF(VLOOKUP($B141,Lane6_Swimmers,6,0)="No","Check for DQ",IF(VLOOKUP($B141+0.1,Lane6_Swimmers,6,0)="No","Check for DQ",IF(VLOOKUP($B141+0.2,Lane6_Swimmers,6,0)="No","Check for DQ",IF(VLOOKUP($B141+0.3,Lane6_Swimmers,6,0)="No","Check for DQ","Relay Team"))))))</f>
        <v>Florence Larner</v>
      </c>
      <c r="K143" s="317" t="str">
        <f>IF(VLOOKUP($B141,Lane7_Swimmers,6,0) = "No", "Check for DQ",IF(IFERROR(SEARCH("Relay",$C144),0) = 0, IF(IFERROR(SEARCH("Squadron",$C144),0) = 0, IF(TRIM(VLOOKUP($B141,Lane7_Swimmers,2,0))="","Not Provided", VLOOKUP($B141,Lane7_Swimmers,2,0)), "Squadron"), IF(VLOOKUP($B141,Lane7_Swimmers,6,0)="No","Check for DQ",IF(VLOOKUP($B141+0.1,Lane7_Swimmers,6,0)="No","Check for DQ",IF(VLOOKUP($B141+0.2,Lane7_Swimmers,6,0)="No","Check for DQ",IF(VLOOKUP($B141+0.3,Lane7_Swimmers,6,0)="No","Check for DQ","Relay Team"))))))</f>
        <v>Chloe Garner Smith</v>
      </c>
      <c r="L143" s="317" t="str">
        <f>IF(VLOOKUP($B141,Lane8_Swimmers,6,0) = "No", "Check for DQ",IF(IFERROR(SEARCH("Relay",$C144),0) = 0, IF(IFERROR(SEARCH("Squadron",$C144),0) = 0, IF(TRIM(VLOOKUP($B141,Lane8_Swimmers,2,0))="","Not Provided", VLOOKUP($B141,Lane8_Swimmers,2,0)), "Squadron"), IF(VLOOKUP($B141,Lane8_Swimmers,6,0)="No","Check for DQ",IF(VLOOKUP($B141+0.1,Lane8_Swimmers,6,0)="No","Check for DQ",IF(VLOOKUP($B141+0.2,Lane8_Swimmers,6,0)="No","Check for DQ",IF(VLOOKUP($B141+0.3,Lane8_Swimmers,6,0)="No","Check for DQ","Relay Team"))))))</f>
        <v>Not Provided</v>
      </c>
    </row>
    <row r="144" spans="2:20" ht="16.5" thickBot="1">
      <c r="B144" s="247" t="str">
        <f>TEXT(B141, "#0") &amp; ": " &amp; TRIM(D144)</f>
        <v>31: DQ Reason</v>
      </c>
      <c r="C144" s="264" t="str">
        <f>IF(HSL_Format="Majors",IF(HSL_Division=1,VLOOKUP(B143,HMLD1_EventList,4,0),IF(HSL_Division=2,VLOOKUP(B143,HMLD2_EventList,4,0),VLOOKUP(B143,HMLD3_EventList,4,0))),IF(HSL_Division=1,VLOOKUP(B143,NutsD1_EventList,4,0),IF(HSL_Division=2,VLOOKUP(B143,NutsD2_EventList,4,0),VLOOKUP(B143,NutsD3_EventList,4,0)))) &amp; " " &amp; IF(HSL_Format="Majors",IF(HSL_Division=1,VLOOKUP(B143,HMLD1_EventList,5,0),IF(HSL_Division=2,VLOOKUP(B143,HMLD2_EventList,5,0),VLOOKUP(B143,HMLD3_EventList,5,0))),IF(HSL_Division=1,VLOOKUP(B143,NutsD1_EventList,5,0),IF(HSL_Division=2,VLOOKUP(B143,NutsD2_EventList,5,0),VLOOKUP(B143,NutsD3_EventList,5,0))))</f>
        <v>25m Breaststroke</v>
      </c>
      <c r="D144" s="265" t="s">
        <v>111</v>
      </c>
      <c r="E144" s="246"/>
      <c r="F144" s="246"/>
      <c r="G144" s="246"/>
      <c r="H144" s="246"/>
      <c r="I144" s="246"/>
      <c r="J144" s="246"/>
      <c r="K144" s="246"/>
      <c r="L144" s="246" t="s">
        <v>2210</v>
      </c>
    </row>
    <row r="145" spans="2:20">
      <c r="B145" s="247">
        <f>B141+1</f>
        <v>32</v>
      </c>
      <c r="C145" s="258" t="str">
        <f>"Event " &amp; TEXT(B145, "#0")</f>
        <v>Event 32</v>
      </c>
      <c r="D145" s="259" t="s">
        <v>109</v>
      </c>
      <c r="E145" s="244">
        <v>2626</v>
      </c>
      <c r="F145" s="244">
        <v>2675</v>
      </c>
      <c r="G145" s="244">
        <v>2668</v>
      </c>
      <c r="H145" s="244">
        <v>2790</v>
      </c>
      <c r="I145" s="244">
        <v>2560</v>
      </c>
      <c r="J145" s="244">
        <v>2968</v>
      </c>
      <c r="K145" s="244">
        <v>2394</v>
      </c>
      <c r="L145" s="244"/>
    </row>
    <row r="146" spans="2:20">
      <c r="B146" s="247" t="str">
        <f>TEXT(B145, "#0") &amp; ":" &amp; TRIM(D146)</f>
        <v>32:Placing</v>
      </c>
      <c r="C146" s="260"/>
      <c r="D146" s="261" t="s">
        <v>134</v>
      </c>
      <c r="E146" s="245">
        <v>3</v>
      </c>
      <c r="F146" s="245">
        <v>5</v>
      </c>
      <c r="G146" s="245">
        <v>4</v>
      </c>
      <c r="H146" s="245">
        <v>6</v>
      </c>
      <c r="I146" s="245">
        <v>2</v>
      </c>
      <c r="J146" s="245">
        <v>7</v>
      </c>
      <c r="K146" s="245">
        <v>1</v>
      </c>
      <c r="L146" s="245"/>
      <c r="M146" s="250">
        <f t="shared" ref="M146:T146" si="31">VLOOKUP($B146,Working_ResultList,6+(E$7-1)*3,0)</f>
        <v>3</v>
      </c>
      <c r="N146" s="250">
        <f t="shared" si="31"/>
        <v>5</v>
      </c>
      <c r="O146" s="250">
        <f t="shared" si="31"/>
        <v>4</v>
      </c>
      <c r="P146" s="250">
        <f t="shared" si="31"/>
        <v>6</v>
      </c>
      <c r="Q146" s="250">
        <f t="shared" si="31"/>
        <v>2</v>
      </c>
      <c r="R146" s="250">
        <f t="shared" si="31"/>
        <v>7</v>
      </c>
      <c r="S146" s="250">
        <f t="shared" si="31"/>
        <v>1</v>
      </c>
      <c r="T146" s="250">
        <f t="shared" si="31"/>
        <v>8</v>
      </c>
    </row>
    <row r="147" spans="2:20">
      <c r="B147" s="247">
        <f>B145</f>
        <v>32</v>
      </c>
      <c r="C147" s="262" t="str">
        <f>IF(HSL_Format="Majors",IF(HSL_Division=1,VLOOKUP(B147,HMLD1_EventList,3,0),IF(HSL_Division=2,VLOOKUP(B147,HMLD2_EventList,3,0),VLOOKUP(B147,HMLD3_EventList,3,0))),IF(HSL_Division=1,VLOOKUP(B147,NutsD1_EventList,3,0),IF(HSL_Division=2,VLOOKUP(B147,NutsD2_EventList,3,0),VLOOKUP(B147,NutsD3_EventList,3,0)))) &amp; " " &amp; IF(HSL_Format="Majors",IF(HSL_Division=1,VLOOKUP(B147,HMLD1_EventList,2,0),IF(HSL_Division=2,VLOOKUP(B147,HMLD2_EventList,2,0),VLOOKUP(B147,HMLD3_EventList,2,0))),IF(HSL_Division=1,VLOOKUP(B147,NutsD1_EventList,2,0),IF(HSL_Division=2,VLOOKUP(B147,NutsD2_EventList,2,0),VLOOKUP(B147,NutsD3_EventList,2,0))))</f>
        <v>Boys 9 Years</v>
      </c>
      <c r="D147" s="263" t="s">
        <v>110</v>
      </c>
      <c r="E147" s="317" t="str">
        <f>IF(VLOOKUP($B145,Lane1_Swimmers,6,0) = "No", "Check for DQ",IF(IFERROR(SEARCH("Relay",$C148),0) = 0, IF(IFERROR(SEARCH("Squadron",$C148),0) = 0, IF(TRIM(VLOOKUP($B145,Lane1_Swimmers,2,0))="","Not Provided", VLOOKUP($B145,Lane1_Swimmers,2,0)), "Squadron"), IF(VLOOKUP($B145,Lane1_Swimmers,6,0)="No","Check for DQ",IF(VLOOKUP($B145+0.1,Lane1_Swimmers,6,0)="No","Check for DQ",IF(VLOOKUP($B145+0.2,Lane1_Swimmers,6,0)="No","Check for DQ",IF(VLOOKUP($B145+0.3,Lane1_Swimmers,6,0)="No","Check for DQ","Relay Team"))))))</f>
        <v>William Harris</v>
      </c>
      <c r="F147" s="317" t="str">
        <f>IF(VLOOKUP($B145,Lane2_Swimmers,6,0) = "No", "Check for DQ",IF(IFERROR(SEARCH("Relay",$C148),0) = 0, IF(IFERROR(SEARCH("Squadron",$C148),0) = 0, IF(TRIM(VLOOKUP($B145,Lane2_Swimmers,2,0))="","Not Provided", VLOOKUP($B145,Lane2_Swimmers,2,0)), "Squadron"), IF(VLOOKUP($B145,Lane2_Swimmers,6,0)="No","Check for DQ",IF(VLOOKUP($B145+0.1,Lane2_Swimmers,6,0)="No","Check for DQ",IF(VLOOKUP($B145+0.2,Lane2_Swimmers,6,0)="No","Check for DQ",IF(VLOOKUP($B145+0.3,Lane2_Swimmers,6,0)="No","Check for DQ","Relay Team"))))))</f>
        <v>Matthew Ginn</v>
      </c>
      <c r="G147" s="317" t="str">
        <f>IF(VLOOKUP($B145,Lane3_Swimmers,6,0) = "No", "Check for DQ",IF(IFERROR(SEARCH("Relay",$C148),0) = 0, IF(IFERROR(SEARCH("Squadron",$C148),0) = 0, IF(TRIM(VLOOKUP($B145,Lane3_Swimmers,2,0))="","Not Provided", VLOOKUP($B145,Lane3_Swimmers,2,0)), "Squadron"), IF(VLOOKUP($B145,Lane3_Swimmers,6,0)="No","Check for DQ",IF(VLOOKUP($B145+0.1,Lane3_Swimmers,6,0)="No","Check for DQ",IF(VLOOKUP($B145+0.2,Lane3_Swimmers,6,0)="No","Check for DQ",IF(VLOOKUP($B145+0.3,Lane3_Swimmers,6,0)="No","Check for DQ","Relay Team"))))))</f>
        <v>George Lovatt</v>
      </c>
      <c r="H147" s="317" t="str">
        <f>IF(VLOOKUP($B145,Lane4_Swimmers,6,0) = "No", "Check for DQ",IF(IFERROR(SEARCH("Relay",$C148),0) = 0, IF(IFERROR(SEARCH("Squadron",$C148),0) = 0, IF(TRIM(VLOOKUP($B145,Lane4_Swimmers,2,0))="","Not Provided", VLOOKUP($B145,Lane4_Swimmers,2,0)), "Squadron"), IF(VLOOKUP($B145,Lane4_Swimmers,6,0)="No","Check for DQ",IF(VLOOKUP($B145+0.1,Lane4_Swimmers,6,0)="No","Check for DQ",IF(VLOOKUP($B145+0.2,Lane4_Swimmers,6,0)="No","Check for DQ",IF(VLOOKUP($B145+0.3,Lane4_Swimmers,6,0)="No","Check for DQ","Relay Team"))))))</f>
        <v>Jamie Dench</v>
      </c>
      <c r="I147" s="317" t="str">
        <f>IF(VLOOKUP($B145,Lane5_Swimmers,6,0) = "No", "Check for DQ",IF(IFERROR(SEARCH("Relay",$C148),0) = 0, IF(IFERROR(SEARCH("Squadron",$C148),0) = 0, IF(TRIM(VLOOKUP($B145,Lane5_Swimmers,2,0))="","Not Provided", VLOOKUP($B145,Lane5_Swimmers,2,0)), "Squadron"), IF(VLOOKUP($B145,Lane5_Swimmers,6,0)="No","Check for DQ",IF(VLOOKUP($B145+0.1,Lane5_Swimmers,6,0)="No","Check for DQ",IF(VLOOKUP($B145+0.2,Lane5_Swimmers,6,0)="No","Check for DQ",IF(VLOOKUP($B145+0.3,Lane5_Swimmers,6,0)="No","Check for DQ","Relay Team"))))))</f>
        <v>Max Uroda</v>
      </c>
      <c r="J147" s="317" t="str">
        <f>IF(VLOOKUP($B145,Lane6_Swimmers,6,0) = "No", "Check for DQ",IF(IFERROR(SEARCH("Relay",$C148),0) = 0, IF(IFERROR(SEARCH("Squadron",$C148),0) = 0, IF(TRIM(VLOOKUP($B145,Lane6_Swimmers,2,0))="","Not Provided", VLOOKUP($B145,Lane6_Swimmers,2,0)), "Squadron"), IF(VLOOKUP($B145,Lane6_Swimmers,6,0)="No","Check for DQ",IF(VLOOKUP($B145+0.1,Lane6_Swimmers,6,0)="No","Check for DQ",IF(VLOOKUP($B145+0.2,Lane6_Swimmers,6,0)="No","Check for DQ",IF(VLOOKUP($B145+0.3,Lane6_Swimmers,6,0)="No","Check for DQ","Relay Team"))))))</f>
        <v>James Godden</v>
      </c>
      <c r="K147" s="317" t="str">
        <f>IF(VLOOKUP($B145,Lane7_Swimmers,6,0) = "No", "Check for DQ",IF(IFERROR(SEARCH("Relay",$C148),0) = 0, IF(IFERROR(SEARCH("Squadron",$C148),0) = 0, IF(TRIM(VLOOKUP($B145,Lane7_Swimmers,2,0))="","Not Provided", VLOOKUP($B145,Lane7_Swimmers,2,0)), "Squadron"), IF(VLOOKUP($B145,Lane7_Swimmers,6,0)="No","Check for DQ",IF(VLOOKUP($B145+0.1,Lane7_Swimmers,6,0)="No","Check for DQ",IF(VLOOKUP($B145+0.2,Lane7_Swimmers,6,0)="No","Check for DQ",IF(VLOOKUP($B145+0.3,Lane7_Swimmers,6,0)="No","Check for DQ","Relay Team"))))))</f>
        <v>Adam Johnson</v>
      </c>
      <c r="L147" s="317" t="str">
        <f>IF(VLOOKUP($B145,Lane8_Swimmers,6,0) = "No", "Check for DQ",IF(IFERROR(SEARCH("Relay",$C148),0) = 0, IF(IFERROR(SEARCH("Squadron",$C148),0) = 0, IF(TRIM(VLOOKUP($B145,Lane8_Swimmers,2,0))="","Not Provided", VLOOKUP($B145,Lane8_Swimmers,2,0)), "Squadron"), IF(VLOOKUP($B145,Lane8_Swimmers,6,0)="No","Check for DQ",IF(VLOOKUP($B145+0.1,Lane8_Swimmers,6,0)="No","Check for DQ",IF(VLOOKUP($B145+0.2,Lane8_Swimmers,6,0)="No","Check for DQ",IF(VLOOKUP($B145+0.3,Lane8_Swimmers,6,0)="No","Check for DQ","Relay Team"))))))</f>
        <v>Not Provided</v>
      </c>
    </row>
    <row r="148" spans="2:20" ht="16.5" thickBot="1">
      <c r="B148" s="247" t="str">
        <f>TEXT(B145, "#0") &amp; ": " &amp; TRIM(D148)</f>
        <v>32: DQ Reason</v>
      </c>
      <c r="C148" s="264" t="str">
        <f>IF(HSL_Format="Majors",IF(HSL_Division=1,VLOOKUP(B147,HMLD1_EventList,4,0),IF(HSL_Division=2,VLOOKUP(B147,HMLD2_EventList,4,0),VLOOKUP(B147,HMLD3_EventList,4,0))),IF(HSL_Division=1,VLOOKUP(B147,NutsD1_EventList,4,0),IF(HSL_Division=2,VLOOKUP(B147,NutsD2_EventList,4,0),VLOOKUP(B147,NutsD3_EventList,4,0)))) &amp; " " &amp; IF(HSL_Format="Majors",IF(HSL_Division=1,VLOOKUP(B147,HMLD1_EventList,5,0),IF(HSL_Division=2,VLOOKUP(B147,HMLD2_EventList,5,0),VLOOKUP(B147,HMLD3_EventList,5,0))),IF(HSL_Division=1,VLOOKUP(B147,NutsD1_EventList,5,0),IF(HSL_Division=2,VLOOKUP(B147,NutsD2_EventList,5,0),VLOOKUP(B147,NutsD3_EventList,5,0))))</f>
        <v>25m Breaststroke</v>
      </c>
      <c r="D148" s="265" t="s">
        <v>111</v>
      </c>
      <c r="E148" s="246"/>
      <c r="F148" s="246"/>
      <c r="G148" s="246"/>
      <c r="H148" s="246"/>
      <c r="I148" s="246"/>
      <c r="J148" s="246"/>
      <c r="K148" s="246"/>
      <c r="L148" s="246" t="s">
        <v>2210</v>
      </c>
    </row>
    <row r="149" spans="2:20">
      <c r="B149" s="247">
        <f>B145+1</f>
        <v>33</v>
      </c>
      <c r="C149" s="258" t="str">
        <f>"Event " &amp; TEXT(B149, "#0")</f>
        <v>Event 33</v>
      </c>
      <c r="D149" s="259" t="s">
        <v>109</v>
      </c>
      <c r="E149" s="244">
        <v>2409</v>
      </c>
      <c r="F149" s="244">
        <v>2300</v>
      </c>
      <c r="G149" s="244">
        <v>2609</v>
      </c>
      <c r="H149" s="244">
        <v>2137</v>
      </c>
      <c r="I149" s="244">
        <v>1996</v>
      </c>
      <c r="J149" s="244">
        <v>2075</v>
      </c>
      <c r="K149" s="244">
        <v>2543</v>
      </c>
      <c r="L149" s="244">
        <v>2512</v>
      </c>
    </row>
    <row r="150" spans="2:20">
      <c r="B150" s="247" t="str">
        <f>TEXT(B149, "#0") &amp; ":" &amp; TRIM(D150)</f>
        <v>33:Placing</v>
      </c>
      <c r="C150" s="260"/>
      <c r="D150" s="261" t="s">
        <v>134</v>
      </c>
      <c r="E150" s="245">
        <v>5</v>
      </c>
      <c r="F150" s="245">
        <v>4</v>
      </c>
      <c r="G150" s="245">
        <v>8</v>
      </c>
      <c r="H150" s="245">
        <v>3</v>
      </c>
      <c r="I150" s="245">
        <v>1</v>
      </c>
      <c r="J150" s="245">
        <v>2</v>
      </c>
      <c r="K150" s="245">
        <v>7</v>
      </c>
      <c r="L150" s="245">
        <v>6</v>
      </c>
      <c r="M150" s="250">
        <f t="shared" ref="M150:T150" si="32">VLOOKUP($B150,Working_ResultList,6+(E$7-1)*3,0)</f>
        <v>5</v>
      </c>
      <c r="N150" s="250">
        <f t="shared" si="32"/>
        <v>4</v>
      </c>
      <c r="O150" s="250">
        <f t="shared" si="32"/>
        <v>8</v>
      </c>
      <c r="P150" s="250">
        <f t="shared" si="32"/>
        <v>3</v>
      </c>
      <c r="Q150" s="250">
        <f t="shared" si="32"/>
        <v>1</v>
      </c>
      <c r="R150" s="250">
        <f t="shared" si="32"/>
        <v>2</v>
      </c>
      <c r="S150" s="250">
        <f t="shared" si="32"/>
        <v>7</v>
      </c>
      <c r="T150" s="250">
        <f t="shared" si="32"/>
        <v>6</v>
      </c>
    </row>
    <row r="151" spans="2:20">
      <c r="B151" s="247">
        <f>B149</f>
        <v>33</v>
      </c>
      <c r="C151" s="262" t="str">
        <f>IF(HSL_Format="Majors",IF(HSL_Division=1,VLOOKUP(B151,HMLD1_EventList,3,0),IF(HSL_Division=2,VLOOKUP(B151,HMLD2_EventList,3,0),VLOOKUP(B151,HMLD3_EventList,3,0))),IF(HSL_Division=1,VLOOKUP(B151,NutsD1_EventList,3,0),IF(HSL_Division=2,VLOOKUP(B151,NutsD2_EventList,3,0),VLOOKUP(B151,NutsD3_EventList,3,0)))) &amp; " " &amp; IF(HSL_Format="Majors",IF(HSL_Division=1,VLOOKUP(B151,HMLD1_EventList,2,0),IF(HSL_Division=2,VLOOKUP(B151,HMLD2_EventList,2,0),VLOOKUP(B151,HMLD3_EventList,2,0))),IF(HSL_Division=1,VLOOKUP(B151,NutsD1_EventList,2,0),IF(HSL_Division=2,VLOOKUP(B151,NutsD2_EventList,2,0),VLOOKUP(B151,NutsD3_EventList,2,0))))</f>
        <v>Girls Under 11s</v>
      </c>
      <c r="D151" s="263" t="s">
        <v>110</v>
      </c>
      <c r="E151" s="317" t="str">
        <f>IF(VLOOKUP($B149,Lane1_Swimmers,6,0) = "No", "Check for DQ",IF(IFERROR(SEARCH("Relay",$C152),0) = 0, IF(IFERROR(SEARCH("Squadron",$C152),0) = 0, IF(TRIM(VLOOKUP($B149,Lane1_Swimmers,2,0))="","Not Provided", VLOOKUP($B149,Lane1_Swimmers,2,0)), "Squadron"), IF(VLOOKUP($B149,Lane1_Swimmers,6,0)="No","Check for DQ",IF(VLOOKUP($B149+0.1,Lane1_Swimmers,6,0)="No","Check for DQ",IF(VLOOKUP($B149+0.2,Lane1_Swimmers,6,0)="No","Check for DQ",IF(VLOOKUP($B149+0.3,Lane1_Swimmers,6,0)="No","Check for DQ","Relay Team"))))))</f>
        <v>Olivia Charlwood</v>
      </c>
      <c r="F151" s="317" t="str">
        <f>IF(VLOOKUP($B149,Lane2_Swimmers,6,0) = "No", "Check for DQ",IF(IFERROR(SEARCH("Relay",$C152),0) = 0, IF(IFERROR(SEARCH("Squadron",$C152),0) = 0, IF(TRIM(VLOOKUP($B149,Lane2_Swimmers,2,0))="","Not Provided", VLOOKUP($B149,Lane2_Swimmers,2,0)), "Squadron"), IF(VLOOKUP($B149,Lane2_Swimmers,6,0)="No","Check for DQ",IF(VLOOKUP($B149+0.1,Lane2_Swimmers,6,0)="No","Check for DQ",IF(VLOOKUP($B149+0.2,Lane2_Swimmers,6,0)="No","Check for DQ",IF(VLOOKUP($B149+0.3,Lane2_Swimmers,6,0)="No","Check for DQ","Relay Team"))))))</f>
        <v>Phoebe Goss</v>
      </c>
      <c r="G151" s="317" t="str">
        <f>IF(VLOOKUP($B149,Lane3_Swimmers,6,0) = "No", "Check for DQ",IF(IFERROR(SEARCH("Relay",$C152),0) = 0, IF(IFERROR(SEARCH("Squadron",$C152),0) = 0, IF(TRIM(VLOOKUP($B149,Lane3_Swimmers,2,0))="","Not Provided", VLOOKUP($B149,Lane3_Swimmers,2,0)), "Squadron"), IF(VLOOKUP($B149,Lane3_Swimmers,6,0)="No","Check for DQ",IF(VLOOKUP($B149+0.1,Lane3_Swimmers,6,0)="No","Check for DQ",IF(VLOOKUP($B149+0.2,Lane3_Swimmers,6,0)="No","Check for DQ",IF(VLOOKUP($B149+0.3,Lane3_Swimmers,6,0)="No","Check for DQ","Relay Team"))))))</f>
        <v>Himidi Perera</v>
      </c>
      <c r="H151" s="317" t="str">
        <f>IF(VLOOKUP($B149,Lane4_Swimmers,6,0) = "No", "Check for DQ",IF(IFERROR(SEARCH("Relay",$C152),0) = 0, IF(IFERROR(SEARCH("Squadron",$C152),0) = 0, IF(TRIM(VLOOKUP($B149,Lane4_Swimmers,2,0))="","Not Provided", VLOOKUP($B149,Lane4_Swimmers,2,0)), "Squadron"), IF(VLOOKUP($B149,Lane4_Swimmers,6,0)="No","Check for DQ",IF(VLOOKUP($B149+0.1,Lane4_Swimmers,6,0)="No","Check for DQ",IF(VLOOKUP($B149+0.2,Lane4_Swimmers,6,0)="No","Check for DQ",IF(VLOOKUP($B149+0.3,Lane4_Swimmers,6,0)="No","Check for DQ","Relay Team"))))))</f>
        <v>Grace Bilantz</v>
      </c>
      <c r="I151" s="317" t="str">
        <f>IF(VLOOKUP($B149,Lane5_Swimmers,6,0) = "No", "Check for DQ",IF(IFERROR(SEARCH("Relay",$C152),0) = 0, IF(IFERROR(SEARCH("Squadron",$C152),0) = 0, IF(TRIM(VLOOKUP($B149,Lane5_Swimmers,2,0))="","Not Provided", VLOOKUP($B149,Lane5_Swimmers,2,0)), "Squadron"), IF(VLOOKUP($B149,Lane5_Swimmers,6,0)="No","Check for DQ",IF(VLOOKUP($B149+0.1,Lane5_Swimmers,6,0)="No","Check for DQ",IF(VLOOKUP($B149+0.2,Lane5_Swimmers,6,0)="No","Check for DQ",IF(VLOOKUP($B149+0.3,Lane5_Swimmers,6,0)="No","Check for DQ","Relay Team"))))))</f>
        <v>Grace Sofokleous-Ames</v>
      </c>
      <c r="J151" s="317" t="str">
        <f>IF(VLOOKUP($B149,Lane6_Swimmers,6,0) = "No", "Check for DQ",IF(IFERROR(SEARCH("Relay",$C152),0) = 0, IF(IFERROR(SEARCH("Squadron",$C152),0) = 0, IF(TRIM(VLOOKUP($B149,Lane6_Swimmers,2,0))="","Not Provided", VLOOKUP($B149,Lane6_Swimmers,2,0)), "Squadron"), IF(VLOOKUP($B149,Lane6_Swimmers,6,0)="No","Check for DQ",IF(VLOOKUP($B149+0.1,Lane6_Swimmers,6,0)="No","Check for DQ",IF(VLOOKUP($B149+0.2,Lane6_Swimmers,6,0)="No","Check for DQ",IF(VLOOKUP($B149+0.3,Lane6_Swimmers,6,0)="No","Check for DQ","Relay Team"))))))</f>
        <v>Morgan Slade</v>
      </c>
      <c r="K151" s="317" t="str">
        <f>IF(VLOOKUP($B149,Lane7_Swimmers,6,0) = "No", "Check for DQ",IF(IFERROR(SEARCH("Relay",$C152),0) = 0, IF(IFERROR(SEARCH("Squadron",$C152),0) = 0, IF(TRIM(VLOOKUP($B149,Lane7_Swimmers,2,0))="","Not Provided", VLOOKUP($B149,Lane7_Swimmers,2,0)), "Squadron"), IF(VLOOKUP($B149,Lane7_Swimmers,6,0)="No","Check for DQ",IF(VLOOKUP($B149+0.1,Lane7_Swimmers,6,0)="No","Check for DQ",IF(VLOOKUP($B149+0.2,Lane7_Swimmers,6,0)="No","Check for DQ",IF(VLOOKUP($B149+0.3,Lane7_Swimmers,6,0)="No","Check for DQ","Relay Team"))))))</f>
        <v>Eleanor Kerswell</v>
      </c>
      <c r="L151" s="317" t="str">
        <f>IF(VLOOKUP($B149,Lane8_Swimmers,6,0) = "No", "Check for DQ",IF(IFERROR(SEARCH("Relay",$C152),0) = 0, IF(IFERROR(SEARCH("Squadron",$C152),0) = 0, IF(TRIM(VLOOKUP($B149,Lane8_Swimmers,2,0))="","Not Provided", VLOOKUP($B149,Lane8_Swimmers,2,0)), "Squadron"), IF(VLOOKUP($B149,Lane8_Swimmers,6,0)="No","Check for DQ",IF(VLOOKUP($B149+0.1,Lane8_Swimmers,6,0)="No","Check for DQ",IF(VLOOKUP($B149+0.2,Lane8_Swimmers,6,0)="No","Check for DQ",IF(VLOOKUP($B149+0.3,Lane8_Swimmers,6,0)="No","Check for DQ","Relay Team"))))))</f>
        <v>Hannah Lovelock</v>
      </c>
    </row>
    <row r="152" spans="2:20" ht="16.5" thickBot="1">
      <c r="B152" s="247" t="str">
        <f>TEXT(B149, "#0") &amp; ": " &amp; TRIM(D152)</f>
        <v>33: DQ Reason</v>
      </c>
      <c r="C152" s="264" t="str">
        <f>IF(HSL_Format="Majors",IF(HSL_Division=1,VLOOKUP(B151,HMLD1_EventList,4,0),IF(HSL_Division=2,VLOOKUP(B151,HMLD2_EventList,4,0),VLOOKUP(B151,HMLD3_EventList,4,0))),IF(HSL_Division=1,VLOOKUP(B151,NutsD1_EventList,4,0),IF(HSL_Division=2,VLOOKUP(B151,NutsD2_EventList,4,0),VLOOKUP(B151,NutsD3_EventList,4,0)))) &amp; " " &amp; IF(HSL_Format="Majors",IF(HSL_Division=1,VLOOKUP(B151,HMLD1_EventList,5,0),IF(HSL_Division=2,VLOOKUP(B151,HMLD2_EventList,5,0),VLOOKUP(B151,HMLD3_EventList,5,0))),IF(HSL_Division=1,VLOOKUP(B151,NutsD1_EventList,5,0),IF(HSL_Division=2,VLOOKUP(B151,NutsD2_EventList,5,0),VLOOKUP(B151,NutsD3_EventList,5,0))))</f>
        <v>25m Backstroke</v>
      </c>
      <c r="D152" s="265" t="s">
        <v>111</v>
      </c>
      <c r="E152" s="246"/>
      <c r="F152" s="246"/>
      <c r="G152" s="246"/>
      <c r="H152" s="246"/>
      <c r="I152" s="246"/>
      <c r="J152" s="246"/>
      <c r="K152" s="246"/>
      <c r="L152" s="246"/>
    </row>
    <row r="153" spans="2:20">
      <c r="B153" s="247">
        <f>B149+1</f>
        <v>34</v>
      </c>
      <c r="C153" s="258" t="str">
        <f>"Event " &amp; TEXT(B153, "#0")</f>
        <v>Event 34</v>
      </c>
      <c r="D153" s="259" t="s">
        <v>109</v>
      </c>
      <c r="E153" s="244">
        <v>2512</v>
      </c>
      <c r="F153" s="244">
        <v>2438</v>
      </c>
      <c r="G153" s="244">
        <v>1968</v>
      </c>
      <c r="H153" s="244">
        <v>1976</v>
      </c>
      <c r="I153" s="244">
        <v>1926</v>
      </c>
      <c r="J153" s="244">
        <v>1865</v>
      </c>
      <c r="K153" s="244">
        <v>2125</v>
      </c>
      <c r="L153" s="244">
        <v>2432</v>
      </c>
    </row>
    <row r="154" spans="2:20">
      <c r="B154" s="247" t="str">
        <f>TEXT(B153, "#0") &amp; ":" &amp; TRIM(D154)</f>
        <v>34:Placing</v>
      </c>
      <c r="C154" s="260"/>
      <c r="D154" s="261" t="s">
        <v>134</v>
      </c>
      <c r="E154" s="245">
        <v>8</v>
      </c>
      <c r="F154" s="245">
        <v>7</v>
      </c>
      <c r="G154" s="245">
        <v>3</v>
      </c>
      <c r="H154" s="245">
        <v>4</v>
      </c>
      <c r="I154" s="245">
        <v>2</v>
      </c>
      <c r="J154" s="245">
        <v>1</v>
      </c>
      <c r="K154" s="245">
        <v>5</v>
      </c>
      <c r="L154" s="245">
        <v>6</v>
      </c>
      <c r="M154" s="250">
        <f t="shared" ref="M154:T154" si="33">VLOOKUP($B154,Working_ResultList,6+(E$7-1)*3,0)</f>
        <v>8</v>
      </c>
      <c r="N154" s="250">
        <f t="shared" si="33"/>
        <v>7</v>
      </c>
      <c r="O154" s="250">
        <f t="shared" si="33"/>
        <v>3</v>
      </c>
      <c r="P154" s="250">
        <f t="shared" si="33"/>
        <v>4</v>
      </c>
      <c r="Q154" s="250">
        <f t="shared" si="33"/>
        <v>2</v>
      </c>
      <c r="R154" s="250">
        <f t="shared" si="33"/>
        <v>1</v>
      </c>
      <c r="S154" s="250">
        <f t="shared" si="33"/>
        <v>5</v>
      </c>
      <c r="T154" s="250">
        <f t="shared" si="33"/>
        <v>6</v>
      </c>
    </row>
    <row r="155" spans="2:20">
      <c r="B155" s="247">
        <f>B153</f>
        <v>34</v>
      </c>
      <c r="C155" s="262" t="str">
        <f>IF(HSL_Format="Majors",IF(HSL_Division=1,VLOOKUP(B155,HMLD1_EventList,3,0),IF(HSL_Division=2,VLOOKUP(B155,HMLD2_EventList,3,0),VLOOKUP(B155,HMLD3_EventList,3,0))),IF(HSL_Division=1,VLOOKUP(B155,NutsD1_EventList,3,0),IF(HSL_Division=2,VLOOKUP(B155,NutsD2_EventList,3,0),VLOOKUP(B155,NutsD3_EventList,3,0)))) &amp; " " &amp; IF(HSL_Format="Majors",IF(HSL_Division=1,VLOOKUP(B155,HMLD1_EventList,2,0),IF(HSL_Division=2,VLOOKUP(B155,HMLD2_EventList,2,0),VLOOKUP(B155,HMLD3_EventList,2,0))),IF(HSL_Division=1,VLOOKUP(B155,NutsD1_EventList,2,0),IF(HSL_Division=2,VLOOKUP(B155,NutsD2_EventList,2,0),VLOOKUP(B155,NutsD3_EventList,2,0))))</f>
        <v>Boys Under 11s</v>
      </c>
      <c r="D155" s="263" t="s">
        <v>110</v>
      </c>
      <c r="E155" s="317" t="str">
        <f>IF(VLOOKUP($B153,Lane1_Swimmers,6,0) = "No", "Check for DQ",IF(IFERROR(SEARCH("Relay",$C156),0) = 0, IF(IFERROR(SEARCH("Squadron",$C156),0) = 0, IF(TRIM(VLOOKUP($B153,Lane1_Swimmers,2,0))="","Not Provided", VLOOKUP($B153,Lane1_Swimmers,2,0)), "Squadron"), IF(VLOOKUP($B153,Lane1_Swimmers,6,0)="No","Check for DQ",IF(VLOOKUP($B153+0.1,Lane1_Swimmers,6,0)="No","Check for DQ",IF(VLOOKUP($B153+0.2,Lane1_Swimmers,6,0)="No","Check for DQ",IF(VLOOKUP($B153+0.3,Lane1_Swimmers,6,0)="No","Check for DQ","Relay Team"))))))</f>
        <v>Ryan Kennell</v>
      </c>
      <c r="F155" s="317" t="str">
        <f>IF(VLOOKUP($B153,Lane2_Swimmers,6,0) = "No", "Check for DQ",IF(IFERROR(SEARCH("Relay",$C156),0) = 0, IF(IFERROR(SEARCH("Squadron",$C156),0) = 0, IF(TRIM(VLOOKUP($B153,Lane2_Swimmers,2,0))="","Not Provided", VLOOKUP($B153,Lane2_Swimmers,2,0)), "Squadron"), IF(VLOOKUP($B153,Lane2_Swimmers,6,0)="No","Check for DQ",IF(VLOOKUP($B153+0.1,Lane2_Swimmers,6,0)="No","Check for DQ",IF(VLOOKUP($B153+0.2,Lane2_Swimmers,6,0)="No","Check for DQ",IF(VLOOKUP($B153+0.3,Lane2_Swimmers,6,0)="No","Check for DQ","Relay Team"))))))</f>
        <v>Rishy Morjaria</v>
      </c>
      <c r="G155" s="317" t="str">
        <f>IF(VLOOKUP($B153,Lane3_Swimmers,6,0) = "No", "Check for DQ",IF(IFERROR(SEARCH("Relay",$C156),0) = 0, IF(IFERROR(SEARCH("Squadron",$C156),0) = 0, IF(TRIM(VLOOKUP($B153,Lane3_Swimmers,2,0))="","Not Provided", VLOOKUP($B153,Lane3_Swimmers,2,0)), "Squadron"), IF(VLOOKUP($B153,Lane3_Swimmers,6,0)="No","Check for DQ",IF(VLOOKUP($B153+0.1,Lane3_Swimmers,6,0)="No","Check for DQ",IF(VLOOKUP($B153+0.2,Lane3_Swimmers,6,0)="No","Check for DQ",IF(VLOOKUP($B153+0.3,Lane3_Swimmers,6,0)="No","Check for DQ","Relay Team"))))))</f>
        <v>Alexander Hollis</v>
      </c>
      <c r="H155" s="317" t="str">
        <f>IF(VLOOKUP($B153,Lane4_Swimmers,6,0) = "No", "Check for DQ",IF(IFERROR(SEARCH("Relay",$C156),0) = 0, IF(IFERROR(SEARCH("Squadron",$C156),0) = 0, IF(TRIM(VLOOKUP($B153,Lane4_Swimmers,2,0))="","Not Provided", VLOOKUP($B153,Lane4_Swimmers,2,0)), "Squadron"), IF(VLOOKUP($B153,Lane4_Swimmers,6,0)="No","Check for DQ",IF(VLOOKUP($B153+0.1,Lane4_Swimmers,6,0)="No","Check for DQ",IF(VLOOKUP($B153+0.2,Lane4_Swimmers,6,0)="No","Check for DQ",IF(VLOOKUP($B153+0.3,Lane4_Swimmers,6,0)="No","Check for DQ","Relay Team"))))))</f>
        <v>Thomas Maher</v>
      </c>
      <c r="I155" s="317" t="str">
        <f>IF(VLOOKUP($B153,Lane5_Swimmers,6,0) = "No", "Check for DQ",IF(IFERROR(SEARCH("Relay",$C156),0) = 0, IF(IFERROR(SEARCH("Squadron",$C156),0) = 0, IF(TRIM(VLOOKUP($B153,Lane5_Swimmers,2,0))="","Not Provided", VLOOKUP($B153,Lane5_Swimmers,2,0)), "Squadron"), IF(VLOOKUP($B153,Lane5_Swimmers,6,0)="No","Check for DQ",IF(VLOOKUP($B153+0.1,Lane5_Swimmers,6,0)="No","Check for DQ",IF(VLOOKUP($B153+0.2,Lane5_Swimmers,6,0)="No","Check for DQ",IF(VLOOKUP($B153+0.3,Lane5_Swimmers,6,0)="No","Check for DQ","Relay Team"))))))</f>
        <v>Kai Fellows</v>
      </c>
      <c r="J155" s="317" t="str">
        <f>IF(VLOOKUP($B153,Lane6_Swimmers,6,0) = "No", "Check for DQ",IF(IFERROR(SEARCH("Relay",$C156),0) = 0, IF(IFERROR(SEARCH("Squadron",$C156),0) = 0, IF(TRIM(VLOOKUP($B153,Lane6_Swimmers,2,0))="","Not Provided", VLOOKUP($B153,Lane6_Swimmers,2,0)), "Squadron"), IF(VLOOKUP($B153,Lane6_Swimmers,6,0)="No","Check for DQ",IF(VLOOKUP($B153+0.1,Lane6_Swimmers,6,0)="No","Check for DQ",IF(VLOOKUP($B153+0.2,Lane6_Swimmers,6,0)="No","Check for DQ",IF(VLOOKUP($B153+0.3,Lane6_Swimmers,6,0)="No","Check for DQ","Relay Team"))))))</f>
        <v>Rhys Jones</v>
      </c>
      <c r="K155" s="317" t="str">
        <f>IF(VLOOKUP($B153,Lane7_Swimmers,6,0) = "No", "Check for DQ",IF(IFERROR(SEARCH("Relay",$C156),0) = 0, IF(IFERROR(SEARCH("Squadron",$C156),0) = 0, IF(TRIM(VLOOKUP($B153,Lane7_Swimmers,2,0))="","Not Provided", VLOOKUP($B153,Lane7_Swimmers,2,0)), "Squadron"), IF(VLOOKUP($B153,Lane7_Swimmers,6,0)="No","Check for DQ",IF(VLOOKUP($B153+0.1,Lane7_Swimmers,6,0)="No","Check for DQ",IF(VLOOKUP($B153+0.2,Lane7_Swimmers,6,0)="No","Check for DQ",IF(VLOOKUP($B153+0.3,Lane7_Swimmers,6,0)="No","Check for DQ","Relay Team"))))))</f>
        <v>Joshua Albone</v>
      </c>
      <c r="L155" s="317" t="str">
        <f>IF(VLOOKUP($B153,Lane8_Swimmers,6,0) = "No", "Check for DQ",IF(IFERROR(SEARCH("Relay",$C156),0) = 0, IF(IFERROR(SEARCH("Squadron",$C156),0) = 0, IF(TRIM(VLOOKUP($B153,Lane8_Swimmers,2,0))="","Not Provided", VLOOKUP($B153,Lane8_Swimmers,2,0)), "Squadron"), IF(VLOOKUP($B153,Lane8_Swimmers,6,0)="No","Check for DQ",IF(VLOOKUP($B153+0.1,Lane8_Swimmers,6,0)="No","Check for DQ",IF(VLOOKUP($B153+0.2,Lane8_Swimmers,6,0)="No","Check for DQ",IF(VLOOKUP($B153+0.3,Lane8_Swimmers,6,0)="No","Check for DQ","Relay Team"))))))</f>
        <v>Luca Menon</v>
      </c>
    </row>
    <row r="156" spans="2:20" ht="16.5" thickBot="1">
      <c r="B156" s="247" t="str">
        <f>TEXT(B153, "#0") &amp; ": " &amp; TRIM(D156)</f>
        <v>34: DQ Reason</v>
      </c>
      <c r="C156" s="264" t="str">
        <f>IF(HSL_Format="Majors",IF(HSL_Division=1,VLOOKUP(B155,HMLD1_EventList,4,0),IF(HSL_Division=2,VLOOKUP(B155,HMLD2_EventList,4,0),VLOOKUP(B155,HMLD3_EventList,4,0))),IF(HSL_Division=1,VLOOKUP(B155,NutsD1_EventList,4,0),IF(HSL_Division=2,VLOOKUP(B155,NutsD2_EventList,4,0),VLOOKUP(B155,NutsD3_EventList,4,0)))) &amp; " " &amp; IF(HSL_Format="Majors",IF(HSL_Division=1,VLOOKUP(B155,HMLD1_EventList,5,0),IF(HSL_Division=2,VLOOKUP(B155,HMLD2_EventList,5,0),VLOOKUP(B155,HMLD3_EventList,5,0))),IF(HSL_Division=1,VLOOKUP(B155,NutsD1_EventList,5,0),IF(HSL_Division=2,VLOOKUP(B155,NutsD2_EventList,5,0),VLOOKUP(B155,NutsD3_EventList,5,0))))</f>
        <v>25m Backstroke</v>
      </c>
      <c r="D156" s="265" t="s">
        <v>111</v>
      </c>
      <c r="E156" s="246"/>
      <c r="F156" s="246"/>
      <c r="G156" s="246"/>
      <c r="H156" s="246"/>
      <c r="I156" s="246"/>
      <c r="J156" s="246"/>
      <c r="K156" s="246"/>
      <c r="L156" s="246"/>
    </row>
    <row r="157" spans="2:20">
      <c r="B157" s="247">
        <f>B153+1</f>
        <v>35</v>
      </c>
      <c r="C157" s="258" t="str">
        <f>"Event " &amp; TEXT(B157, "#0")</f>
        <v>Event 35</v>
      </c>
      <c r="D157" s="259" t="s">
        <v>109</v>
      </c>
      <c r="E157" s="244">
        <v>5005</v>
      </c>
      <c r="F157" s="244">
        <v>4875</v>
      </c>
      <c r="G157" s="244">
        <v>4756</v>
      </c>
      <c r="H157" s="244">
        <v>4467</v>
      </c>
      <c r="I157" s="244">
        <v>4778</v>
      </c>
      <c r="J157" s="244">
        <v>4413</v>
      </c>
      <c r="K157" s="244">
        <v>5903</v>
      </c>
      <c r="L157" s="244">
        <v>5003</v>
      </c>
    </row>
    <row r="158" spans="2:20">
      <c r="B158" s="247" t="str">
        <f>TEXT(B157, "#0") &amp; ":" &amp; TRIM(D158)</f>
        <v>35:Placing</v>
      </c>
      <c r="C158" s="260"/>
      <c r="D158" s="261" t="s">
        <v>134</v>
      </c>
      <c r="E158" s="245">
        <v>7</v>
      </c>
      <c r="F158" s="245">
        <v>5</v>
      </c>
      <c r="G158" s="245">
        <v>3</v>
      </c>
      <c r="H158" s="245">
        <v>2</v>
      </c>
      <c r="I158" s="245">
        <v>4</v>
      </c>
      <c r="J158" s="245">
        <v>1</v>
      </c>
      <c r="K158" s="245">
        <v>8</v>
      </c>
      <c r="L158" s="245">
        <v>6</v>
      </c>
      <c r="M158" s="250">
        <f t="shared" ref="M158:T158" si="34">VLOOKUP($B158,Working_ResultList,6+(E$7-1)*3,0)</f>
        <v>7</v>
      </c>
      <c r="N158" s="250">
        <f t="shared" si="34"/>
        <v>5</v>
      </c>
      <c r="O158" s="250">
        <f t="shared" si="34"/>
        <v>3</v>
      </c>
      <c r="P158" s="250">
        <f t="shared" si="34"/>
        <v>2</v>
      </c>
      <c r="Q158" s="250">
        <f t="shared" si="34"/>
        <v>4</v>
      </c>
      <c r="R158" s="250">
        <f t="shared" si="34"/>
        <v>1</v>
      </c>
      <c r="S158" s="250">
        <f t="shared" si="34"/>
        <v>8</v>
      </c>
      <c r="T158" s="250">
        <f t="shared" si="34"/>
        <v>6</v>
      </c>
    </row>
    <row r="159" spans="2:20">
      <c r="B159" s="247">
        <f>B157</f>
        <v>35</v>
      </c>
      <c r="C159" s="262" t="str">
        <f>IF(HSL_Format="Majors",IF(HSL_Division=1,VLOOKUP(B159,HMLD1_EventList,3,0),IF(HSL_Division=2,VLOOKUP(B159,HMLD2_EventList,3,0),VLOOKUP(B159,HMLD3_EventList,3,0))),IF(HSL_Division=1,VLOOKUP(B159,NutsD1_EventList,3,0),IF(HSL_Division=2,VLOOKUP(B159,NutsD2_EventList,3,0),VLOOKUP(B159,NutsD3_EventList,3,0)))) &amp; " " &amp; IF(HSL_Format="Majors",IF(HSL_Division=1,VLOOKUP(B159,HMLD1_EventList,2,0),IF(HSL_Division=2,VLOOKUP(B159,HMLD2_EventList,2,0),VLOOKUP(B159,HMLD3_EventList,2,0))),IF(HSL_Division=1,VLOOKUP(B159,NutsD1_EventList,2,0),IF(HSL_Division=2,VLOOKUP(B159,NutsD2_EventList,2,0),VLOOKUP(B159,NutsD3_EventList,2,0))))</f>
        <v>Girls Under 12s</v>
      </c>
      <c r="D159" s="263" t="s">
        <v>110</v>
      </c>
      <c r="E159" s="317" t="str">
        <f>IF(VLOOKUP($B157,Lane1_Swimmers,6,0) = "No", "Check for DQ",IF(IFERROR(SEARCH("Relay",$C160),0) = 0, IF(IFERROR(SEARCH("Squadron",$C160),0) = 0, IF(TRIM(VLOOKUP($B157,Lane1_Swimmers,2,0))="","Not Provided", VLOOKUP($B157,Lane1_Swimmers,2,0)), "Squadron"), IF(VLOOKUP($B157,Lane1_Swimmers,6,0)="No","Check for DQ",IF(VLOOKUP($B157+0.1,Lane1_Swimmers,6,0)="No","Check for DQ",IF(VLOOKUP($B157+0.2,Lane1_Swimmers,6,0)="No","Check for DQ",IF(VLOOKUP($B157+0.3,Lane1_Swimmers,6,0)="No","Check for DQ","Relay Team"))))))</f>
        <v>Megan Cumner</v>
      </c>
      <c r="F159" s="317" t="str">
        <f>IF(VLOOKUP($B157,Lane2_Swimmers,6,0) = "No", "Check for DQ",IF(IFERROR(SEARCH("Relay",$C160),0) = 0, IF(IFERROR(SEARCH("Squadron",$C160),0) = 0, IF(TRIM(VLOOKUP($B157,Lane2_Swimmers,2,0))="","Not Provided", VLOOKUP($B157,Lane2_Swimmers,2,0)), "Squadron"), IF(VLOOKUP($B157,Lane2_Swimmers,6,0)="No","Check for DQ",IF(VLOOKUP($B157+0.1,Lane2_Swimmers,6,0)="No","Check for DQ",IF(VLOOKUP($B157+0.2,Lane2_Swimmers,6,0)="No","Check for DQ",IF(VLOOKUP($B157+0.3,Lane2_Swimmers,6,0)="No","Check for DQ","Relay Team"))))))</f>
        <v>Emma Hockney</v>
      </c>
      <c r="G159" s="317" t="str">
        <f>IF(VLOOKUP($B157,Lane3_Swimmers,6,0) = "No", "Check for DQ",IF(IFERROR(SEARCH("Relay",$C160),0) = 0, IF(IFERROR(SEARCH("Squadron",$C160),0) = 0, IF(TRIM(VLOOKUP($B157,Lane3_Swimmers,2,0))="","Not Provided", VLOOKUP($B157,Lane3_Swimmers,2,0)), "Squadron"), IF(VLOOKUP($B157,Lane3_Swimmers,6,0)="No","Check for DQ",IF(VLOOKUP($B157+0.1,Lane3_Swimmers,6,0)="No","Check for DQ",IF(VLOOKUP($B157+0.2,Lane3_Swimmers,6,0)="No","Check for DQ",IF(VLOOKUP($B157+0.3,Lane3_Swimmers,6,0)="No","Check for DQ","Relay Team"))))))</f>
        <v>Amelie Bruce</v>
      </c>
      <c r="H159" s="317" t="str">
        <f>IF(VLOOKUP($B157,Lane4_Swimmers,6,0) = "No", "Check for DQ",IF(IFERROR(SEARCH("Relay",$C160),0) = 0, IF(IFERROR(SEARCH("Squadron",$C160),0) = 0, IF(TRIM(VLOOKUP($B157,Lane4_Swimmers,2,0))="","Not Provided", VLOOKUP($B157,Lane4_Swimmers,2,0)), "Squadron"), IF(VLOOKUP($B157,Lane4_Swimmers,6,0)="No","Check for DQ",IF(VLOOKUP($B157+0.1,Lane4_Swimmers,6,0)="No","Check for DQ",IF(VLOOKUP($B157+0.2,Lane4_Swimmers,6,0)="No","Check for DQ",IF(VLOOKUP($B157+0.3,Lane4_Swimmers,6,0)="No","Check for DQ","Relay Team"))))))</f>
        <v>Elizabeth Loucaides</v>
      </c>
      <c r="I159" s="317" t="str">
        <f>IF(VLOOKUP($B157,Lane5_Swimmers,6,0) = "No", "Check for DQ",IF(IFERROR(SEARCH("Relay",$C160),0) = 0, IF(IFERROR(SEARCH("Squadron",$C160),0) = 0, IF(TRIM(VLOOKUP($B157,Lane5_Swimmers,2,0))="","Not Provided", VLOOKUP($B157,Lane5_Swimmers,2,0)), "Squadron"), IF(VLOOKUP($B157,Lane5_Swimmers,6,0)="No","Check for DQ",IF(VLOOKUP($B157+0.1,Lane5_Swimmers,6,0)="No","Check for DQ",IF(VLOOKUP($B157+0.2,Lane5_Swimmers,6,0)="No","Check for DQ",IF(VLOOKUP($B157+0.3,Lane5_Swimmers,6,0)="No","Check for DQ","Relay Team"))))))</f>
        <v>Emily Pickard</v>
      </c>
      <c r="J159" s="317" t="str">
        <f>IF(VLOOKUP($B157,Lane6_Swimmers,6,0) = "No", "Check for DQ",IF(IFERROR(SEARCH("Relay",$C160),0) = 0, IF(IFERROR(SEARCH("Squadron",$C160),0) = 0, IF(TRIM(VLOOKUP($B157,Lane6_Swimmers,2,0))="","Not Provided", VLOOKUP($B157,Lane6_Swimmers,2,0)), "Squadron"), IF(VLOOKUP($B157,Lane6_Swimmers,6,0)="No","Check for DQ",IF(VLOOKUP($B157+0.1,Lane6_Swimmers,6,0)="No","Check for DQ",IF(VLOOKUP($B157+0.2,Lane6_Swimmers,6,0)="No","Check for DQ",IF(VLOOKUP($B157+0.3,Lane6_Swimmers,6,0)="No","Check for DQ","Relay Team"))))))</f>
        <v>Zoe Hudson</v>
      </c>
      <c r="K159" s="317" t="str">
        <f>IF(VLOOKUP($B157,Lane7_Swimmers,6,0) = "No", "Check for DQ",IF(IFERROR(SEARCH("Relay",$C160),0) = 0, IF(IFERROR(SEARCH("Squadron",$C160),0) = 0, IF(TRIM(VLOOKUP($B157,Lane7_Swimmers,2,0))="","Not Provided", VLOOKUP($B157,Lane7_Swimmers,2,0)), "Squadron"), IF(VLOOKUP($B157,Lane7_Swimmers,6,0)="No","Check for DQ",IF(VLOOKUP($B157+0.1,Lane7_Swimmers,6,0)="No","Check for DQ",IF(VLOOKUP($B157+0.2,Lane7_Swimmers,6,0)="No","Check for DQ",IF(VLOOKUP($B157+0.3,Lane7_Swimmers,6,0)="No","Check for DQ","Relay Team"))))))</f>
        <v>Emily Grey</v>
      </c>
      <c r="L159" s="317" t="str">
        <f>IF(VLOOKUP($B157,Lane8_Swimmers,6,0) = "No", "Check for DQ",IF(IFERROR(SEARCH("Relay",$C160),0) = 0, IF(IFERROR(SEARCH("Squadron",$C160),0) = 0, IF(TRIM(VLOOKUP($B157,Lane8_Swimmers,2,0))="","Not Provided", VLOOKUP($B157,Lane8_Swimmers,2,0)), "Squadron"), IF(VLOOKUP($B157,Lane8_Swimmers,6,0)="No","Check for DQ",IF(VLOOKUP($B157+0.1,Lane8_Swimmers,6,0)="No","Check for DQ",IF(VLOOKUP($B157+0.2,Lane8_Swimmers,6,0)="No","Check for DQ",IF(VLOOKUP($B157+0.3,Lane8_Swimmers,6,0)="No","Check for DQ","Relay Team"))))))</f>
        <v>Jessica Drury</v>
      </c>
    </row>
    <row r="160" spans="2:20" ht="16.5" thickBot="1">
      <c r="B160" s="247" t="str">
        <f>TEXT(B157, "#0") &amp; ": " &amp; TRIM(D160)</f>
        <v>35: DQ Reason</v>
      </c>
      <c r="C160" s="264" t="str">
        <f>IF(HSL_Format="Majors",IF(HSL_Division=1,VLOOKUP(B159,HMLD1_EventList,4,0),IF(HSL_Division=2,VLOOKUP(B159,HMLD2_EventList,4,0),VLOOKUP(B159,HMLD3_EventList,4,0))),IF(HSL_Division=1,VLOOKUP(B159,NutsD1_EventList,4,0),IF(HSL_Division=2,VLOOKUP(B159,NutsD2_EventList,4,0),VLOOKUP(B159,NutsD3_EventList,4,0)))) &amp; " " &amp; IF(HSL_Format="Majors",IF(HSL_Division=1,VLOOKUP(B159,HMLD1_EventList,5,0),IF(HSL_Division=2,VLOOKUP(B159,HMLD2_EventList,5,0),VLOOKUP(B159,HMLD3_EventList,5,0))),IF(HSL_Division=1,VLOOKUP(B159,NutsD1_EventList,5,0),IF(HSL_Division=2,VLOOKUP(B159,NutsD2_EventList,5,0),VLOOKUP(B159,NutsD3_EventList,5,0))))</f>
        <v>50m Breaststroke</v>
      </c>
      <c r="D160" s="265" t="s">
        <v>111</v>
      </c>
      <c r="E160" s="246"/>
      <c r="F160" s="246"/>
      <c r="G160" s="246"/>
      <c r="H160" s="246"/>
      <c r="I160" s="246"/>
      <c r="J160" s="246"/>
      <c r="K160" s="246"/>
      <c r="L160" s="246"/>
    </row>
    <row r="161" spans="2:20">
      <c r="B161" s="247">
        <f>B157+1</f>
        <v>36</v>
      </c>
      <c r="C161" s="258" t="str">
        <f>"Event " &amp; TEXT(B161, "#0")</f>
        <v>Event 36</v>
      </c>
      <c r="D161" s="259" t="s">
        <v>109</v>
      </c>
      <c r="E161" s="244"/>
      <c r="F161" s="244">
        <v>4547</v>
      </c>
      <c r="G161" s="244">
        <v>4809</v>
      </c>
      <c r="H161" s="244">
        <v>4868</v>
      </c>
      <c r="I161" s="244">
        <v>4970</v>
      </c>
      <c r="J161" s="244">
        <v>4816</v>
      </c>
      <c r="K161" s="244">
        <v>5331</v>
      </c>
      <c r="L161" s="244">
        <v>5278</v>
      </c>
    </row>
    <row r="162" spans="2:20">
      <c r="B162" s="247" t="str">
        <f>TEXT(B161, "#0") &amp; ":" &amp; TRIM(D162)</f>
        <v>36:Placing</v>
      </c>
      <c r="C162" s="260"/>
      <c r="D162" s="261" t="s">
        <v>134</v>
      </c>
      <c r="E162" s="245"/>
      <c r="F162" s="245">
        <v>1</v>
      </c>
      <c r="G162" s="245">
        <v>2</v>
      </c>
      <c r="H162" s="245">
        <v>4</v>
      </c>
      <c r="I162" s="245">
        <v>5</v>
      </c>
      <c r="J162" s="245">
        <v>3</v>
      </c>
      <c r="K162" s="245">
        <v>7</v>
      </c>
      <c r="L162" s="245">
        <v>6</v>
      </c>
      <c r="M162" s="250">
        <f t="shared" ref="M162:T162" si="35">VLOOKUP($B162,Working_ResultList,6+(E$7-1)*3,0)</f>
        <v>8</v>
      </c>
      <c r="N162" s="250">
        <f t="shared" si="35"/>
        <v>1</v>
      </c>
      <c r="O162" s="250">
        <f t="shared" si="35"/>
        <v>2</v>
      </c>
      <c r="P162" s="250">
        <f t="shared" si="35"/>
        <v>4</v>
      </c>
      <c r="Q162" s="250">
        <f t="shared" si="35"/>
        <v>5</v>
      </c>
      <c r="R162" s="250">
        <f t="shared" si="35"/>
        <v>3</v>
      </c>
      <c r="S162" s="250">
        <f t="shared" si="35"/>
        <v>7</v>
      </c>
      <c r="T162" s="250">
        <f t="shared" si="35"/>
        <v>6</v>
      </c>
    </row>
    <row r="163" spans="2:20">
      <c r="B163" s="247">
        <f>B161</f>
        <v>36</v>
      </c>
      <c r="C163" s="262" t="str">
        <f>IF(HSL_Format="Majors",IF(HSL_Division=1,VLOOKUP(B163,HMLD1_EventList,3,0),IF(HSL_Division=2,VLOOKUP(B163,HMLD2_EventList,3,0),VLOOKUP(B163,HMLD3_EventList,3,0))),IF(HSL_Division=1,VLOOKUP(B163,NutsD1_EventList,3,0),IF(HSL_Division=2,VLOOKUP(B163,NutsD2_EventList,3,0),VLOOKUP(B163,NutsD3_EventList,3,0)))) &amp; " " &amp; IF(HSL_Format="Majors",IF(HSL_Division=1,VLOOKUP(B163,HMLD1_EventList,2,0),IF(HSL_Division=2,VLOOKUP(B163,HMLD2_EventList,2,0),VLOOKUP(B163,HMLD3_EventList,2,0))),IF(HSL_Division=1,VLOOKUP(B163,NutsD1_EventList,2,0),IF(HSL_Division=2,VLOOKUP(B163,NutsD2_EventList,2,0),VLOOKUP(B163,NutsD3_EventList,2,0))))</f>
        <v>Boys Under 12s</v>
      </c>
      <c r="D163" s="263" t="s">
        <v>110</v>
      </c>
      <c r="E163" s="317" t="str">
        <f>IF(VLOOKUP($B161,Lane1_Swimmers,6,0) = "No", "Check for DQ",IF(IFERROR(SEARCH("Relay",$C164),0) = 0, IF(IFERROR(SEARCH("Squadron",$C164),0) = 0, IF(TRIM(VLOOKUP($B161,Lane1_Swimmers,2,0))="","Not Provided", VLOOKUP($B161,Lane1_Swimmers,2,0)), "Squadron"), IF(VLOOKUP($B161,Lane1_Swimmers,6,0)="No","Check for DQ",IF(VLOOKUP($B161+0.1,Lane1_Swimmers,6,0)="No","Check for DQ",IF(VLOOKUP($B161+0.2,Lane1_Swimmers,6,0)="No","Check for DQ",IF(VLOOKUP($B161+0.3,Lane1_Swimmers,6,0)="No","Check for DQ","Relay Team"))))))</f>
        <v>Arthur Coldwell</v>
      </c>
      <c r="F163" s="317" t="str">
        <f>IF(VLOOKUP($B161,Lane2_Swimmers,6,0) = "No", "Check for DQ",IF(IFERROR(SEARCH("Relay",$C164),0) = 0, IF(IFERROR(SEARCH("Squadron",$C164),0) = 0, IF(TRIM(VLOOKUP($B161,Lane2_Swimmers,2,0))="","Not Provided", VLOOKUP($B161,Lane2_Swimmers,2,0)), "Squadron"), IF(VLOOKUP($B161,Lane2_Swimmers,6,0)="No","Check for DQ",IF(VLOOKUP($B161+0.1,Lane2_Swimmers,6,0)="No","Check for DQ",IF(VLOOKUP($B161+0.2,Lane2_Swimmers,6,0)="No","Check for DQ",IF(VLOOKUP($B161+0.3,Lane2_Swimmers,6,0)="No","Check for DQ","Relay Team"))))))</f>
        <v>George Gray</v>
      </c>
      <c r="G163" s="317" t="str">
        <f>IF(VLOOKUP($B161,Lane3_Swimmers,6,0) = "No", "Check for DQ",IF(IFERROR(SEARCH("Relay",$C164),0) = 0, IF(IFERROR(SEARCH("Squadron",$C164),0) = 0, IF(TRIM(VLOOKUP($B161,Lane3_Swimmers,2,0))="","Not Provided", VLOOKUP($B161,Lane3_Swimmers,2,0)), "Squadron"), IF(VLOOKUP($B161,Lane3_Swimmers,6,0)="No","Check for DQ",IF(VLOOKUP($B161+0.1,Lane3_Swimmers,6,0)="No","Check for DQ",IF(VLOOKUP($B161+0.2,Lane3_Swimmers,6,0)="No","Check for DQ",IF(VLOOKUP($B161+0.3,Lane3_Swimmers,6,0)="No","Check for DQ","Relay Team"))))))</f>
        <v>Arian Krasniqi</v>
      </c>
      <c r="H163" s="317" t="str">
        <f>IF(VLOOKUP($B161,Lane4_Swimmers,6,0) = "No", "Check for DQ",IF(IFERROR(SEARCH("Relay",$C164),0) = 0, IF(IFERROR(SEARCH("Squadron",$C164),0) = 0, IF(TRIM(VLOOKUP($B161,Lane4_Swimmers,2,0))="","Not Provided", VLOOKUP($B161,Lane4_Swimmers,2,0)), "Squadron"), IF(VLOOKUP($B161,Lane4_Swimmers,6,0)="No","Check for DQ",IF(VLOOKUP($B161+0.1,Lane4_Swimmers,6,0)="No","Check for DQ",IF(VLOOKUP($B161+0.2,Lane4_Swimmers,6,0)="No","Check for DQ",IF(VLOOKUP($B161+0.3,Lane4_Swimmers,6,0)="No","Check for DQ","Relay Team"))))))</f>
        <v>Oscar Hollingsworth</v>
      </c>
      <c r="I163" s="317" t="str">
        <f>IF(VLOOKUP($B161,Lane5_Swimmers,6,0) = "No", "Check for DQ",IF(IFERROR(SEARCH("Relay",$C164),0) = 0, IF(IFERROR(SEARCH("Squadron",$C164),0) = 0, IF(TRIM(VLOOKUP($B161,Lane5_Swimmers,2,0))="","Not Provided", VLOOKUP($B161,Lane5_Swimmers,2,0)), "Squadron"), IF(VLOOKUP($B161,Lane5_Swimmers,6,0)="No","Check for DQ",IF(VLOOKUP($B161+0.1,Lane5_Swimmers,6,0)="No","Check for DQ",IF(VLOOKUP($B161+0.2,Lane5_Swimmers,6,0)="No","Check for DQ",IF(VLOOKUP($B161+0.3,Lane5_Swimmers,6,0)="No","Check for DQ","Relay Team"))))))</f>
        <v>Igor Mordeja</v>
      </c>
      <c r="J163" s="317" t="str">
        <f>IF(VLOOKUP($B161,Lane6_Swimmers,6,0) = "No", "Check for DQ",IF(IFERROR(SEARCH("Relay",$C164),0) = 0, IF(IFERROR(SEARCH("Squadron",$C164),0) = 0, IF(TRIM(VLOOKUP($B161,Lane6_Swimmers,2,0))="","Not Provided", VLOOKUP($B161,Lane6_Swimmers,2,0)), "Squadron"), IF(VLOOKUP($B161,Lane6_Swimmers,6,0)="No","Check for DQ",IF(VLOOKUP($B161+0.1,Lane6_Swimmers,6,0)="No","Check for DQ",IF(VLOOKUP($B161+0.2,Lane6_Swimmers,6,0)="No","Check for DQ",IF(VLOOKUP($B161+0.3,Lane6_Swimmers,6,0)="No","Check for DQ","Relay Team"))))))</f>
        <v>Edward Larner</v>
      </c>
      <c r="K163" s="317" t="str">
        <f>IF(VLOOKUP($B161,Lane7_Swimmers,6,0) = "No", "Check for DQ",IF(IFERROR(SEARCH("Relay",$C164),0) = 0, IF(IFERROR(SEARCH("Squadron",$C164),0) = 0, IF(TRIM(VLOOKUP($B161,Lane7_Swimmers,2,0))="","Not Provided", VLOOKUP($B161,Lane7_Swimmers,2,0)), "Squadron"), IF(VLOOKUP($B161,Lane7_Swimmers,6,0)="No","Check for DQ",IF(VLOOKUP($B161+0.1,Lane7_Swimmers,6,0)="No","Check for DQ",IF(VLOOKUP($B161+0.2,Lane7_Swimmers,6,0)="No","Check for DQ",IF(VLOOKUP($B161+0.3,Lane7_Swimmers,6,0)="No","Check for DQ","Relay Team"))))))</f>
        <v>Ray Brooks</v>
      </c>
      <c r="L163" s="317" t="str">
        <f>IF(VLOOKUP($B161,Lane8_Swimmers,6,0) = "No", "Check for DQ",IF(IFERROR(SEARCH("Relay",$C164),0) = 0, IF(IFERROR(SEARCH("Squadron",$C164),0) = 0, IF(TRIM(VLOOKUP($B161,Lane8_Swimmers,2,0))="","Not Provided", VLOOKUP($B161,Lane8_Swimmers,2,0)), "Squadron"), IF(VLOOKUP($B161,Lane8_Swimmers,6,0)="No","Check for DQ",IF(VLOOKUP($B161+0.1,Lane8_Swimmers,6,0)="No","Check for DQ",IF(VLOOKUP($B161+0.2,Lane8_Swimmers,6,0)="No","Check for DQ",IF(VLOOKUP($B161+0.3,Lane8_Swimmers,6,0)="No","Check for DQ","Relay Team"))))))</f>
        <v>Luke Morley</v>
      </c>
    </row>
    <row r="164" spans="2:20" ht="16.5" thickBot="1">
      <c r="B164" s="247" t="str">
        <f>TEXT(B161, "#0") &amp; ": " &amp; TRIM(D164)</f>
        <v>36: DQ Reason</v>
      </c>
      <c r="C164" s="264" t="str">
        <f>IF(HSL_Format="Majors",IF(HSL_Division=1,VLOOKUP(B163,HMLD1_EventList,4,0),IF(HSL_Division=2,VLOOKUP(B163,HMLD2_EventList,4,0),VLOOKUP(B163,HMLD3_EventList,4,0))),IF(HSL_Division=1,VLOOKUP(B163,NutsD1_EventList,4,0),IF(HSL_Division=2,VLOOKUP(B163,NutsD2_EventList,4,0),VLOOKUP(B163,NutsD3_EventList,4,0)))) &amp; " " &amp; IF(HSL_Format="Majors",IF(HSL_Division=1,VLOOKUP(B163,HMLD1_EventList,5,0),IF(HSL_Division=2,VLOOKUP(B163,HMLD2_EventList,5,0),VLOOKUP(B163,HMLD3_EventList,5,0))),IF(HSL_Division=1,VLOOKUP(B163,NutsD1_EventList,5,0),IF(HSL_Division=2,VLOOKUP(B163,NutsD2_EventList,5,0),VLOOKUP(B163,NutsD3_EventList,5,0))))</f>
        <v>50m Breaststroke</v>
      </c>
      <c r="D164" s="265" t="s">
        <v>111</v>
      </c>
      <c r="E164" s="246">
        <v>7.1</v>
      </c>
      <c r="F164" s="246"/>
      <c r="G164" s="246"/>
      <c r="H164" s="246"/>
      <c r="I164" s="246"/>
      <c r="J164" s="246"/>
      <c r="K164" s="246"/>
      <c r="L164" s="246"/>
    </row>
    <row r="165" spans="2:20">
      <c r="B165" s="247">
        <f>B161+1</f>
        <v>37</v>
      </c>
      <c r="C165" s="258" t="str">
        <f>"Event " &amp; TEXT(B165, "#0")</f>
        <v>Event 37</v>
      </c>
      <c r="D165" s="259" t="s">
        <v>109</v>
      </c>
      <c r="E165" s="244">
        <v>4262</v>
      </c>
      <c r="F165" s="244">
        <v>3860</v>
      </c>
      <c r="G165" s="244">
        <v>4137</v>
      </c>
      <c r="H165" s="244">
        <v>4003</v>
      </c>
      <c r="I165" s="244">
        <v>3966</v>
      </c>
      <c r="J165" s="244">
        <v>3759</v>
      </c>
      <c r="K165" s="244">
        <v>3969</v>
      </c>
      <c r="L165" s="244">
        <v>3687</v>
      </c>
    </row>
    <row r="166" spans="2:20">
      <c r="B166" s="247" t="str">
        <f>TEXT(B165, "#0") &amp; ":" &amp; TRIM(D166)</f>
        <v>37:Placing</v>
      </c>
      <c r="C166" s="260"/>
      <c r="D166" s="261" t="s">
        <v>134</v>
      </c>
      <c r="E166" s="245">
        <v>8</v>
      </c>
      <c r="F166" s="245">
        <v>3</v>
      </c>
      <c r="G166" s="245">
        <v>7</v>
      </c>
      <c r="H166" s="245">
        <v>6</v>
      </c>
      <c r="I166" s="245">
        <v>4</v>
      </c>
      <c r="J166" s="245">
        <v>2</v>
      </c>
      <c r="K166" s="245">
        <v>5</v>
      </c>
      <c r="L166" s="245">
        <v>1</v>
      </c>
      <c r="M166" s="250">
        <f t="shared" ref="M166:T166" si="36">VLOOKUP($B166,Working_ResultList,6+(E$7-1)*3,0)</f>
        <v>8</v>
      </c>
      <c r="N166" s="250">
        <f t="shared" si="36"/>
        <v>3</v>
      </c>
      <c r="O166" s="250">
        <f t="shared" si="36"/>
        <v>7</v>
      </c>
      <c r="P166" s="250">
        <f t="shared" si="36"/>
        <v>6</v>
      </c>
      <c r="Q166" s="250">
        <f t="shared" si="36"/>
        <v>4</v>
      </c>
      <c r="R166" s="250">
        <f t="shared" si="36"/>
        <v>2</v>
      </c>
      <c r="S166" s="250">
        <f t="shared" si="36"/>
        <v>5</v>
      </c>
      <c r="T166" s="250">
        <f t="shared" si="36"/>
        <v>1</v>
      </c>
    </row>
    <row r="167" spans="2:20">
      <c r="B167" s="247">
        <f>B165</f>
        <v>37</v>
      </c>
      <c r="C167" s="262" t="str">
        <f>IF(HSL_Format="Majors",IF(HSL_Division=1,VLOOKUP(B167,HMLD1_EventList,3,0),IF(HSL_Division=2,VLOOKUP(B167,HMLD2_EventList,3,0),VLOOKUP(B167,HMLD3_EventList,3,0))),IF(HSL_Division=1,VLOOKUP(B167,NutsD1_EventList,3,0),IF(HSL_Division=2,VLOOKUP(B167,NutsD2_EventList,3,0),VLOOKUP(B167,NutsD3_EventList,3,0)))) &amp; " " &amp; IF(HSL_Format="Majors",IF(HSL_Division=1,VLOOKUP(B167,HMLD1_EventList,2,0),IF(HSL_Division=2,VLOOKUP(B167,HMLD2_EventList,2,0),VLOOKUP(B167,HMLD3_EventList,2,0))),IF(HSL_Division=1,VLOOKUP(B167,NutsD1_EventList,2,0),IF(HSL_Division=2,VLOOKUP(B167,NutsD2_EventList,2,0),VLOOKUP(B167,NutsD3_EventList,2,0))))</f>
        <v>Girls Under 13s</v>
      </c>
      <c r="D167" s="263" t="s">
        <v>110</v>
      </c>
      <c r="E167" s="317" t="str">
        <f>IF(VLOOKUP($B165,Lane1_Swimmers,6,0) = "No", "Check for DQ",IF(IFERROR(SEARCH("Relay",$C168),0) = 0, IF(IFERROR(SEARCH("Squadron",$C168),0) = 0, IF(TRIM(VLOOKUP($B165,Lane1_Swimmers,2,0))="","Not Provided", VLOOKUP($B165,Lane1_Swimmers,2,0)), "Squadron"), IF(VLOOKUP($B165,Lane1_Swimmers,6,0)="No","Check for DQ",IF(VLOOKUP($B165+0.1,Lane1_Swimmers,6,0)="No","Check for DQ",IF(VLOOKUP($B165+0.2,Lane1_Swimmers,6,0)="No","Check for DQ",IF(VLOOKUP($B165+0.3,Lane1_Swimmers,6,0)="No","Check for DQ","Relay Team"))))))</f>
        <v>Pippa Croucher</v>
      </c>
      <c r="F167" s="317" t="str">
        <f>IF(VLOOKUP($B165,Lane2_Swimmers,6,0) = "No", "Check for DQ",IF(IFERROR(SEARCH("Relay",$C168),0) = 0, IF(IFERROR(SEARCH("Squadron",$C168),0) = 0, IF(TRIM(VLOOKUP($B165,Lane2_Swimmers,2,0))="","Not Provided", VLOOKUP($B165,Lane2_Swimmers,2,0)), "Squadron"), IF(VLOOKUP($B165,Lane2_Swimmers,6,0)="No","Check for DQ",IF(VLOOKUP($B165+0.1,Lane2_Swimmers,6,0)="No","Check for DQ",IF(VLOOKUP($B165+0.2,Lane2_Swimmers,6,0)="No","Check for DQ",IF(VLOOKUP($B165+0.3,Lane2_Swimmers,6,0)="No","Check for DQ","Relay Team"))))))</f>
        <v>Lara Coster</v>
      </c>
      <c r="G167" s="317" t="str">
        <f>IF(VLOOKUP($B165,Lane3_Swimmers,6,0) = "No", "Check for DQ",IF(IFERROR(SEARCH("Relay",$C168),0) = 0, IF(IFERROR(SEARCH("Squadron",$C168),0) = 0, IF(TRIM(VLOOKUP($B165,Lane3_Swimmers,2,0))="","Not Provided", VLOOKUP($B165,Lane3_Swimmers,2,0)), "Squadron"), IF(VLOOKUP($B165,Lane3_Swimmers,6,0)="No","Check for DQ",IF(VLOOKUP($B165+0.1,Lane3_Swimmers,6,0)="No","Check for DQ",IF(VLOOKUP($B165+0.2,Lane3_Swimmers,6,0)="No","Check for DQ",IF(VLOOKUP($B165+0.3,Lane3_Swimmers,6,0)="No","Check for DQ","Relay Team"))))))</f>
        <v>Destiny Carnell</v>
      </c>
      <c r="H167" s="317" t="str">
        <f>IF(VLOOKUP($B165,Lane4_Swimmers,6,0) = "No", "Check for DQ",IF(IFERROR(SEARCH("Relay",$C168),0) = 0, IF(IFERROR(SEARCH("Squadron",$C168),0) = 0, IF(TRIM(VLOOKUP($B165,Lane4_Swimmers,2,0))="","Not Provided", VLOOKUP($B165,Lane4_Swimmers,2,0)), "Squadron"), IF(VLOOKUP($B165,Lane4_Swimmers,6,0)="No","Check for DQ",IF(VLOOKUP($B165+0.1,Lane4_Swimmers,6,0)="No","Check for DQ",IF(VLOOKUP($B165+0.2,Lane4_Swimmers,6,0)="No","Check for DQ",IF(VLOOKUP($B165+0.3,Lane4_Swimmers,6,0)="No","Check for DQ","Relay Team"))))))</f>
        <v>Kaitlyn Butterly</v>
      </c>
      <c r="I167" s="317" t="str">
        <f>IF(VLOOKUP($B165,Lane5_Swimmers,6,0) = "No", "Check for DQ",IF(IFERROR(SEARCH("Relay",$C168),0) = 0, IF(IFERROR(SEARCH("Squadron",$C168),0) = 0, IF(TRIM(VLOOKUP($B165,Lane5_Swimmers,2,0))="","Not Provided", VLOOKUP($B165,Lane5_Swimmers,2,0)), "Squadron"), IF(VLOOKUP($B165,Lane5_Swimmers,6,0)="No","Check for DQ",IF(VLOOKUP($B165+0.1,Lane5_Swimmers,6,0)="No","Check for DQ",IF(VLOOKUP($B165+0.2,Lane5_Swimmers,6,0)="No","Check for DQ",IF(VLOOKUP($B165+0.3,Lane5_Swimmers,6,0)="No","Check for DQ","Relay Team"))))))</f>
        <v>Charlotte Williams</v>
      </c>
      <c r="J167" s="317" t="str">
        <f>IF(VLOOKUP($B165,Lane6_Swimmers,6,0) = "No", "Check for DQ",IF(IFERROR(SEARCH("Relay",$C168),0) = 0, IF(IFERROR(SEARCH("Squadron",$C168),0) = 0, IF(TRIM(VLOOKUP($B165,Lane6_Swimmers,2,0))="","Not Provided", VLOOKUP($B165,Lane6_Swimmers,2,0)), "Squadron"), IF(VLOOKUP($B165,Lane6_Swimmers,6,0)="No","Check for DQ",IF(VLOOKUP($B165+0.1,Lane6_Swimmers,6,0)="No","Check for DQ",IF(VLOOKUP($B165+0.2,Lane6_Swimmers,6,0)="No","Check for DQ",IF(VLOOKUP($B165+0.3,Lane6_Swimmers,6,0)="No","Check for DQ","Relay Team"))))))</f>
        <v>Charlie Mailey</v>
      </c>
      <c r="K167" s="317" t="str">
        <f>IF(VLOOKUP($B165,Lane7_Swimmers,6,0) = "No", "Check for DQ",IF(IFERROR(SEARCH("Relay",$C168),0) = 0, IF(IFERROR(SEARCH("Squadron",$C168),0) = 0, IF(TRIM(VLOOKUP($B165,Lane7_Swimmers,2,0))="","Not Provided", VLOOKUP($B165,Lane7_Swimmers,2,0)), "Squadron"), IF(VLOOKUP($B165,Lane7_Swimmers,6,0)="No","Check for DQ",IF(VLOOKUP($B165+0.1,Lane7_Swimmers,6,0)="No","Check for DQ",IF(VLOOKUP($B165+0.2,Lane7_Swimmers,6,0)="No","Check for DQ",IF(VLOOKUP($B165+0.3,Lane7_Swimmers,6,0)="No","Check for DQ","Relay Team"))))))</f>
        <v>Olivia Lydon</v>
      </c>
      <c r="L167" s="317" t="str">
        <f>IF(VLOOKUP($B165,Lane8_Swimmers,6,0) = "No", "Check for DQ",IF(IFERROR(SEARCH("Relay",$C168),0) = 0, IF(IFERROR(SEARCH("Squadron",$C168),0) = 0, IF(TRIM(VLOOKUP($B165,Lane8_Swimmers,2,0))="","Not Provided", VLOOKUP($B165,Lane8_Swimmers,2,0)), "Squadron"), IF(VLOOKUP($B165,Lane8_Swimmers,6,0)="No","Check for DQ",IF(VLOOKUP($B165+0.1,Lane8_Swimmers,6,0)="No","Check for DQ",IF(VLOOKUP($B165+0.2,Lane8_Swimmers,6,0)="No","Check for DQ",IF(VLOOKUP($B165+0.3,Lane8_Swimmers,6,0)="No","Check for DQ","Relay Team"))))))</f>
        <v>Evie Thompson</v>
      </c>
    </row>
    <row r="168" spans="2:20" ht="16.5" thickBot="1">
      <c r="B168" s="247" t="str">
        <f>TEXT(B165, "#0") &amp; ": " &amp; TRIM(D168)</f>
        <v>37: DQ Reason</v>
      </c>
      <c r="C168" s="264" t="str">
        <f>IF(HSL_Format="Majors",IF(HSL_Division=1,VLOOKUP(B167,HMLD1_EventList,4,0),IF(HSL_Division=2,VLOOKUP(B167,HMLD2_EventList,4,0),VLOOKUP(B167,HMLD3_EventList,4,0))),IF(HSL_Division=1,VLOOKUP(B167,NutsD1_EventList,4,0),IF(HSL_Division=2,VLOOKUP(B167,NutsD2_EventList,4,0),VLOOKUP(B167,NutsD3_EventList,4,0)))) &amp; " " &amp; IF(HSL_Format="Majors",IF(HSL_Division=1,VLOOKUP(B167,HMLD1_EventList,5,0),IF(HSL_Division=2,VLOOKUP(B167,HMLD2_EventList,5,0),VLOOKUP(B167,HMLD3_EventList,5,0))),IF(HSL_Division=1,VLOOKUP(B167,NutsD1_EventList,5,0),IF(HSL_Division=2,VLOOKUP(B167,NutsD2_EventList,5,0),VLOOKUP(B167,NutsD3_EventList,5,0))))</f>
        <v>50m Butterfly</v>
      </c>
      <c r="D168" s="265" t="s">
        <v>111</v>
      </c>
      <c r="E168" s="246"/>
      <c r="F168" s="246"/>
      <c r="G168" s="246"/>
      <c r="H168" s="246"/>
      <c r="I168" s="246"/>
      <c r="J168" s="246"/>
      <c r="K168" s="246"/>
      <c r="L168" s="246"/>
    </row>
    <row r="169" spans="2:20">
      <c r="B169" s="247">
        <f>B165+1</f>
        <v>38</v>
      </c>
      <c r="C169" s="258" t="str">
        <f>"Event " &amp; TEXT(B169, "#0")</f>
        <v>Event 38</v>
      </c>
      <c r="D169" s="259" t="s">
        <v>109</v>
      </c>
      <c r="E169" s="244">
        <v>3559</v>
      </c>
      <c r="F169" s="244">
        <v>3694</v>
      </c>
      <c r="G169" s="244">
        <v>4041</v>
      </c>
      <c r="H169" s="244">
        <v>3987</v>
      </c>
      <c r="I169" s="244">
        <v>3616</v>
      </c>
      <c r="J169" s="244">
        <v>4497</v>
      </c>
      <c r="K169" s="244">
        <v>3835</v>
      </c>
      <c r="L169" s="244"/>
    </row>
    <row r="170" spans="2:20">
      <c r="B170" s="247" t="str">
        <f>TEXT(B169, "#0") &amp; ":" &amp; TRIM(D170)</f>
        <v>38:Placing</v>
      </c>
      <c r="C170" s="260"/>
      <c r="D170" s="261" t="s">
        <v>134</v>
      </c>
      <c r="E170" s="245">
        <v>1</v>
      </c>
      <c r="F170" s="245">
        <v>3</v>
      </c>
      <c r="G170" s="245">
        <v>6</v>
      </c>
      <c r="H170" s="245">
        <v>5</v>
      </c>
      <c r="I170" s="245">
        <v>2</v>
      </c>
      <c r="J170" s="245">
        <v>7</v>
      </c>
      <c r="K170" s="245">
        <v>4</v>
      </c>
      <c r="L170" s="245"/>
      <c r="M170" s="250">
        <f t="shared" ref="M170:T170" si="37">VLOOKUP($B170,Working_ResultList,6+(E$7-1)*3,0)</f>
        <v>1</v>
      </c>
      <c r="N170" s="250">
        <f t="shared" si="37"/>
        <v>3</v>
      </c>
      <c r="O170" s="250">
        <f t="shared" si="37"/>
        <v>6</v>
      </c>
      <c r="P170" s="250">
        <f t="shared" si="37"/>
        <v>5</v>
      </c>
      <c r="Q170" s="250">
        <f t="shared" si="37"/>
        <v>2</v>
      </c>
      <c r="R170" s="250">
        <f t="shared" si="37"/>
        <v>7</v>
      </c>
      <c r="S170" s="250">
        <f t="shared" si="37"/>
        <v>4</v>
      </c>
      <c r="T170" s="250">
        <f t="shared" si="37"/>
        <v>8</v>
      </c>
    </row>
    <row r="171" spans="2:20">
      <c r="B171" s="247">
        <f>B169</f>
        <v>38</v>
      </c>
      <c r="C171" s="262" t="str">
        <f>IF(HSL_Format="Majors",IF(HSL_Division=1,VLOOKUP(B171,HMLD1_EventList,3,0),IF(HSL_Division=2,VLOOKUP(B171,HMLD2_EventList,3,0),VLOOKUP(B171,HMLD3_EventList,3,0))),IF(HSL_Division=1,VLOOKUP(B171,NutsD1_EventList,3,0),IF(HSL_Division=2,VLOOKUP(B171,NutsD2_EventList,3,0),VLOOKUP(B171,NutsD3_EventList,3,0)))) &amp; " " &amp; IF(HSL_Format="Majors",IF(HSL_Division=1,VLOOKUP(B171,HMLD1_EventList,2,0),IF(HSL_Division=2,VLOOKUP(B171,HMLD2_EventList,2,0),VLOOKUP(B171,HMLD3_EventList,2,0))),IF(HSL_Division=1,VLOOKUP(B171,NutsD1_EventList,2,0),IF(HSL_Division=2,VLOOKUP(B171,NutsD2_EventList,2,0),VLOOKUP(B171,NutsD3_EventList,2,0))))</f>
        <v>Boys Under 13s</v>
      </c>
      <c r="D171" s="263" t="s">
        <v>110</v>
      </c>
      <c r="E171" s="317" t="str">
        <f>IF(VLOOKUP($B169,Lane1_Swimmers,6,0) = "No", "Check for DQ",IF(IFERROR(SEARCH("Relay",$C172),0) = 0, IF(IFERROR(SEARCH("Squadron",$C172),0) = 0, IF(TRIM(VLOOKUP($B169,Lane1_Swimmers,2,0))="","Not Provided", VLOOKUP($B169,Lane1_Swimmers,2,0)), "Squadron"), IF(VLOOKUP($B169,Lane1_Swimmers,6,0)="No","Check for DQ",IF(VLOOKUP($B169+0.1,Lane1_Swimmers,6,0)="No","Check for DQ",IF(VLOOKUP($B169+0.2,Lane1_Swimmers,6,0)="No","Check for DQ",IF(VLOOKUP($B169+0.3,Lane1_Swimmers,6,0)="No","Check for DQ","Relay Team"))))))</f>
        <v>Nathan Whiting</v>
      </c>
      <c r="F171" s="317" t="str">
        <f>IF(VLOOKUP($B169,Lane2_Swimmers,6,0) = "No", "Check for DQ",IF(IFERROR(SEARCH("Relay",$C172),0) = 0, IF(IFERROR(SEARCH("Squadron",$C172),0) = 0, IF(TRIM(VLOOKUP($B169,Lane2_Swimmers,2,0))="","Not Provided", VLOOKUP($B169,Lane2_Swimmers,2,0)), "Squadron"), IF(VLOOKUP($B169,Lane2_Swimmers,6,0)="No","Check for DQ",IF(VLOOKUP($B169+0.1,Lane2_Swimmers,6,0)="No","Check for DQ",IF(VLOOKUP($B169+0.2,Lane2_Swimmers,6,0)="No","Check for DQ",IF(VLOOKUP($B169+0.3,Lane2_Swimmers,6,0)="No","Check for DQ","Relay Team"))))))</f>
        <v>Tom Holmes-Higgin</v>
      </c>
      <c r="G171" s="317" t="str">
        <f>IF(VLOOKUP($B169,Lane3_Swimmers,6,0) = "No", "Check for DQ",IF(IFERROR(SEARCH("Relay",$C172),0) = 0, IF(IFERROR(SEARCH("Squadron",$C172),0) = 0, IF(TRIM(VLOOKUP($B169,Lane3_Swimmers,2,0))="","Not Provided", VLOOKUP($B169,Lane3_Swimmers,2,0)), "Squadron"), IF(VLOOKUP($B169,Lane3_Swimmers,6,0)="No","Check for DQ",IF(VLOOKUP($B169+0.1,Lane3_Swimmers,6,0)="No","Check for DQ",IF(VLOOKUP($B169+0.2,Lane3_Swimmers,6,0)="No","Check for DQ",IF(VLOOKUP($B169+0.3,Lane3_Swimmers,6,0)="No","Check for DQ","Relay Team"))))))</f>
        <v>Joseph Sutton</v>
      </c>
      <c r="H171" s="317" t="str">
        <f>IF(VLOOKUP($B169,Lane4_Swimmers,6,0) = "No", "Check for DQ",IF(IFERROR(SEARCH("Relay",$C172),0) = 0, IF(IFERROR(SEARCH("Squadron",$C172),0) = 0, IF(TRIM(VLOOKUP($B169,Lane4_Swimmers,2,0))="","Not Provided", VLOOKUP($B169,Lane4_Swimmers,2,0)), "Squadron"), IF(VLOOKUP($B169,Lane4_Swimmers,6,0)="No","Check for DQ",IF(VLOOKUP($B169+0.1,Lane4_Swimmers,6,0)="No","Check for DQ",IF(VLOOKUP($B169+0.2,Lane4_Swimmers,6,0)="No","Check for DQ",IF(VLOOKUP($B169+0.3,Lane4_Swimmers,6,0)="No","Check for DQ","Relay Team"))))))</f>
        <v>Jack Birtwistle</v>
      </c>
      <c r="I171" s="317" t="str">
        <f>IF(VLOOKUP($B169,Lane5_Swimmers,6,0) = "No", "Check for DQ",IF(IFERROR(SEARCH("Relay",$C172),0) = 0, IF(IFERROR(SEARCH("Squadron",$C172),0) = 0, IF(TRIM(VLOOKUP($B169,Lane5_Swimmers,2,0))="","Not Provided", VLOOKUP($B169,Lane5_Swimmers,2,0)), "Squadron"), IF(VLOOKUP($B169,Lane5_Swimmers,6,0)="No","Check for DQ",IF(VLOOKUP($B169+0.1,Lane5_Swimmers,6,0)="No","Check for DQ",IF(VLOOKUP($B169+0.2,Lane5_Swimmers,6,0)="No","Check for DQ",IF(VLOOKUP($B169+0.3,Lane5_Swimmers,6,0)="No","Check for DQ","Relay Team"))))))</f>
        <v>Jake Evans</v>
      </c>
      <c r="J171" s="317" t="str">
        <f>IF(VLOOKUP($B169,Lane6_Swimmers,6,0) = "No", "Check for DQ",IF(IFERROR(SEARCH("Relay",$C172),0) = 0, IF(IFERROR(SEARCH("Squadron",$C172),0) = 0, IF(TRIM(VLOOKUP($B169,Lane6_Swimmers,2,0))="","Not Provided", VLOOKUP($B169,Lane6_Swimmers,2,0)), "Squadron"), IF(VLOOKUP($B169,Lane6_Swimmers,6,0)="No","Check for DQ",IF(VLOOKUP($B169+0.1,Lane6_Swimmers,6,0)="No","Check for DQ",IF(VLOOKUP($B169+0.2,Lane6_Swimmers,6,0)="No","Check for DQ",IF(VLOOKUP($B169+0.3,Lane6_Swimmers,6,0)="No","Check for DQ","Relay Team"))))))</f>
        <v>Oliver Denton-Sparke</v>
      </c>
      <c r="K171" s="317" t="str">
        <f>IF(VLOOKUP($B169,Lane7_Swimmers,6,0) = "No", "Check for DQ",IF(IFERROR(SEARCH("Relay",$C172),0) = 0, IF(IFERROR(SEARCH("Squadron",$C172),0) = 0, IF(TRIM(VLOOKUP($B169,Lane7_Swimmers,2,0))="","Not Provided", VLOOKUP($B169,Lane7_Swimmers,2,0)), "Squadron"), IF(VLOOKUP($B169,Lane7_Swimmers,6,0)="No","Check for DQ",IF(VLOOKUP($B169+0.1,Lane7_Swimmers,6,0)="No","Check for DQ",IF(VLOOKUP($B169+0.2,Lane7_Swimmers,6,0)="No","Check for DQ",IF(VLOOKUP($B169+0.3,Lane7_Swimmers,6,0)="No","Check for DQ","Relay Team"))))))</f>
        <v>Ryan Wall</v>
      </c>
      <c r="L171" s="317" t="str">
        <f>IF(VLOOKUP($B169,Lane8_Swimmers,6,0) = "No", "Check for DQ",IF(IFERROR(SEARCH("Relay",$C172),0) = 0, IF(IFERROR(SEARCH("Squadron",$C172),0) = 0, IF(TRIM(VLOOKUP($B169,Lane8_Swimmers,2,0))="","Not Provided", VLOOKUP($B169,Lane8_Swimmers,2,0)), "Squadron"), IF(VLOOKUP($B169,Lane8_Swimmers,6,0)="No","Check for DQ",IF(VLOOKUP($B169+0.1,Lane8_Swimmers,6,0)="No","Check for DQ",IF(VLOOKUP($B169+0.2,Lane8_Swimmers,6,0)="No","Check for DQ",IF(VLOOKUP($B169+0.3,Lane8_Swimmers,6,0)="No","Check for DQ","Relay Team"))))))</f>
        <v>Ethan Laws-Clarke</v>
      </c>
    </row>
    <row r="172" spans="2:20" ht="16.5" thickBot="1">
      <c r="B172" s="247" t="str">
        <f>TEXT(B169, "#0") &amp; ": " &amp; TRIM(D172)</f>
        <v>38: DQ Reason</v>
      </c>
      <c r="C172" s="264" t="str">
        <f>IF(HSL_Format="Majors",IF(HSL_Division=1,VLOOKUP(B171,HMLD1_EventList,4,0),IF(HSL_Division=2,VLOOKUP(B171,HMLD2_EventList,4,0),VLOOKUP(B171,HMLD3_EventList,4,0))),IF(HSL_Division=1,VLOOKUP(B171,NutsD1_EventList,4,0),IF(HSL_Division=2,VLOOKUP(B171,NutsD2_EventList,4,0),VLOOKUP(B171,NutsD3_EventList,4,0)))) &amp; " " &amp; IF(HSL_Format="Majors",IF(HSL_Division=1,VLOOKUP(B171,HMLD1_EventList,5,0),IF(HSL_Division=2,VLOOKUP(B171,HMLD2_EventList,5,0),VLOOKUP(B171,HMLD3_EventList,5,0))),IF(HSL_Division=1,VLOOKUP(B171,NutsD1_EventList,5,0),IF(HSL_Division=2,VLOOKUP(B171,NutsD2_EventList,5,0),VLOOKUP(B171,NutsD3_EventList,5,0))))</f>
        <v>50m Butterfly</v>
      </c>
      <c r="D172" s="265" t="s">
        <v>111</v>
      </c>
      <c r="E172" s="246"/>
      <c r="F172" s="246"/>
      <c r="G172" s="246"/>
      <c r="H172" s="246"/>
      <c r="I172" s="246"/>
      <c r="J172" s="246"/>
      <c r="K172" s="246"/>
      <c r="L172" s="246">
        <v>8.4</v>
      </c>
    </row>
    <row r="173" spans="2:20">
      <c r="B173" s="247">
        <f>B169+1</f>
        <v>39</v>
      </c>
      <c r="C173" s="258" t="str">
        <f>"Event " &amp; TEXT(B173, "#0")</f>
        <v>Event 39</v>
      </c>
      <c r="D173" s="259" t="s">
        <v>109</v>
      </c>
      <c r="E173" s="244"/>
      <c r="F173" s="244"/>
      <c r="G173" s="244"/>
      <c r="H173" s="244">
        <v>13224</v>
      </c>
      <c r="I173" s="244">
        <v>13750</v>
      </c>
      <c r="J173" s="244">
        <v>13691</v>
      </c>
      <c r="K173" s="244">
        <v>13544</v>
      </c>
      <c r="L173" s="244"/>
    </row>
    <row r="174" spans="2:20">
      <c r="B174" s="247" t="str">
        <f>TEXT(B173, "#0") &amp; ":" &amp; TRIM(D174)</f>
        <v>39:Placing</v>
      </c>
      <c r="C174" s="260"/>
      <c r="D174" s="261" t="s">
        <v>134</v>
      </c>
      <c r="E174" s="245"/>
      <c r="F174" s="245"/>
      <c r="G174" s="245"/>
      <c r="H174" s="245">
        <v>1</v>
      </c>
      <c r="I174" s="245">
        <v>4</v>
      </c>
      <c r="J174" s="245">
        <v>3</v>
      </c>
      <c r="K174" s="245">
        <v>2</v>
      </c>
      <c r="L174" s="245"/>
      <c r="M174" s="250">
        <f t="shared" ref="M174:T174" si="38">VLOOKUP($B174,Working_ResultList,6+(E$7-1)*3,0)</f>
        <v>5</v>
      </c>
      <c r="N174" s="250">
        <f t="shared" si="38"/>
        <v>5</v>
      </c>
      <c r="O174" s="250">
        <f t="shared" si="38"/>
        <v>5</v>
      </c>
      <c r="P174" s="250">
        <f t="shared" si="38"/>
        <v>1</v>
      </c>
      <c r="Q174" s="250">
        <f t="shared" si="38"/>
        <v>4</v>
      </c>
      <c r="R174" s="250">
        <f t="shared" si="38"/>
        <v>3</v>
      </c>
      <c r="S174" s="250">
        <f t="shared" si="38"/>
        <v>2</v>
      </c>
      <c r="T174" s="250">
        <f t="shared" si="38"/>
        <v>5</v>
      </c>
    </row>
    <row r="175" spans="2:20">
      <c r="B175" s="247">
        <f>B173</f>
        <v>39</v>
      </c>
      <c r="C175" s="262" t="str">
        <f>IF(HSL_Format="Majors",IF(HSL_Division=1,VLOOKUP(B175,HMLD1_EventList,3,0),IF(HSL_Division=2,VLOOKUP(B175,HMLD2_EventList,3,0),VLOOKUP(B175,HMLD3_EventList,3,0))),IF(HSL_Division=1,VLOOKUP(B175,NutsD1_EventList,3,0),IF(HSL_Division=2,VLOOKUP(B175,NutsD2_EventList,3,0),VLOOKUP(B175,NutsD3_EventList,3,0)))) &amp; " " &amp; IF(HSL_Format="Majors",IF(HSL_Division=1,VLOOKUP(B175,HMLD1_EventList,2,0),IF(HSL_Division=2,VLOOKUP(B175,HMLD2_EventList,2,0),VLOOKUP(B175,HMLD3_EventList,2,0))),IF(HSL_Division=1,VLOOKUP(B175,NutsD1_EventList,2,0),IF(HSL_Division=2,VLOOKUP(B175,NutsD2_EventList,2,0),VLOOKUP(B175,NutsD3_EventList,2,0))))</f>
        <v>Girls 9 Years</v>
      </c>
      <c r="D175" s="263" t="s">
        <v>110</v>
      </c>
      <c r="E175" s="317" t="str">
        <f>IF(VLOOKUP($B173,Lane1_Swimmers,6,0) = "No", "Check for DQ",IF(IFERROR(SEARCH("Relay",$C176),0) = 0, IF(IFERROR(SEARCH("Squadron",$C176),0) = 0, IF(TRIM(VLOOKUP($B173,Lane1_Swimmers,2,0))="","Not Provided", VLOOKUP($B173,Lane1_Swimmers,2,0)), "Squadron"), IF(VLOOKUP($B173,Lane1_Swimmers,6,0)="No","Check for DQ",IF(VLOOKUP($B173+0.1,Lane1_Swimmers,6,0)="No","Check for DQ",IF(VLOOKUP($B173+0.2,Lane1_Swimmers,6,0)="No","Check for DQ",IF(VLOOKUP($B173+0.3,Lane1_Swimmers,6,0)="No","Check for DQ","Relay Team"))))))</f>
        <v>Check for DQ</v>
      </c>
      <c r="F175" s="317" t="str">
        <f>IF(VLOOKUP($B173,Lane2_Swimmers,6,0) = "No", "Check for DQ",IF(IFERROR(SEARCH("Relay",$C176),0) = 0, IF(IFERROR(SEARCH("Squadron",$C176),0) = 0, IF(TRIM(VLOOKUP($B173,Lane2_Swimmers,2,0))="","Not Provided", VLOOKUP($B173,Lane2_Swimmers,2,0)), "Squadron"), IF(VLOOKUP($B173,Lane2_Swimmers,6,0)="No","Check for DQ",IF(VLOOKUP($B173+0.1,Lane2_Swimmers,6,0)="No","Check for DQ",IF(VLOOKUP($B173+0.2,Lane2_Swimmers,6,0)="No","Check for DQ",IF(VLOOKUP($B173+0.3,Lane2_Swimmers,6,0)="No","Check for DQ","Relay Team"))))))</f>
        <v>Check for DQ</v>
      </c>
      <c r="G175" s="317" t="str">
        <f>IF(VLOOKUP($B173,Lane3_Swimmers,6,0) = "No", "Check for DQ",IF(IFERROR(SEARCH("Relay",$C176),0) = 0, IF(IFERROR(SEARCH("Squadron",$C176),0) = 0, IF(TRIM(VLOOKUP($B173,Lane3_Swimmers,2,0))="","Not Provided", VLOOKUP($B173,Lane3_Swimmers,2,0)), "Squadron"), IF(VLOOKUP($B173,Lane3_Swimmers,6,0)="No","Check for DQ",IF(VLOOKUP($B173+0.1,Lane3_Swimmers,6,0)="No","Check for DQ",IF(VLOOKUP($B173+0.2,Lane3_Swimmers,6,0)="No","Check for DQ",IF(VLOOKUP($B173+0.3,Lane3_Swimmers,6,0)="No","Check for DQ","Relay Team"))))))</f>
        <v>Relay Team</v>
      </c>
      <c r="H175" s="317" t="str">
        <f>IF(VLOOKUP($B173,Lane4_Swimmers,6,0) = "No", "Check for DQ",IF(IFERROR(SEARCH("Relay",$C176),0) = 0, IF(IFERROR(SEARCH("Squadron",$C176),0) = 0, IF(TRIM(VLOOKUP($B173,Lane4_Swimmers,2,0))="","Not Provided", VLOOKUP($B173,Lane4_Swimmers,2,0)), "Squadron"), IF(VLOOKUP($B173,Lane4_Swimmers,6,0)="No","Check for DQ",IF(VLOOKUP($B173+0.1,Lane4_Swimmers,6,0)="No","Check for DQ",IF(VLOOKUP($B173+0.2,Lane4_Swimmers,6,0)="No","Check for DQ",IF(VLOOKUP($B173+0.3,Lane4_Swimmers,6,0)="No","Check for DQ","Relay Team"))))))</f>
        <v>Relay Team</v>
      </c>
      <c r="I175" s="317" t="str">
        <f>IF(VLOOKUP($B173,Lane5_Swimmers,6,0) = "No", "Check for DQ",IF(IFERROR(SEARCH("Relay",$C176),0) = 0, IF(IFERROR(SEARCH("Squadron",$C176),0) = 0, IF(TRIM(VLOOKUP($B173,Lane5_Swimmers,2,0))="","Not Provided", VLOOKUP($B173,Lane5_Swimmers,2,0)), "Squadron"), IF(VLOOKUP($B173,Lane5_Swimmers,6,0)="No","Check for DQ",IF(VLOOKUP($B173+0.1,Lane5_Swimmers,6,0)="No","Check for DQ",IF(VLOOKUP($B173+0.2,Lane5_Swimmers,6,0)="No","Check for DQ",IF(VLOOKUP($B173+0.3,Lane5_Swimmers,6,0)="No","Check for DQ","Relay Team"))))))</f>
        <v>Relay Team</v>
      </c>
      <c r="J175" s="317" t="str">
        <f>IF(VLOOKUP($B173,Lane6_Swimmers,6,0) = "No", "Check for DQ",IF(IFERROR(SEARCH("Relay",$C176),0) = 0, IF(IFERROR(SEARCH("Squadron",$C176),0) = 0, IF(TRIM(VLOOKUP($B173,Lane6_Swimmers,2,0))="","Not Provided", VLOOKUP($B173,Lane6_Swimmers,2,0)), "Squadron"), IF(VLOOKUP($B173,Lane6_Swimmers,6,0)="No","Check for DQ",IF(VLOOKUP($B173+0.1,Lane6_Swimmers,6,0)="No","Check for DQ",IF(VLOOKUP($B173+0.2,Lane6_Swimmers,6,0)="No","Check for DQ",IF(VLOOKUP($B173+0.3,Lane6_Swimmers,6,0)="No","Check for DQ","Relay Team"))))))</f>
        <v>Relay Team</v>
      </c>
      <c r="K175" s="317" t="str">
        <f>IF(VLOOKUP($B173,Lane7_Swimmers,6,0) = "No", "Check for DQ",IF(IFERROR(SEARCH("Relay",$C176),0) = 0, IF(IFERROR(SEARCH("Squadron",$C176),0) = 0, IF(TRIM(VLOOKUP($B173,Lane7_Swimmers,2,0))="","Not Provided", VLOOKUP($B173,Lane7_Swimmers,2,0)), "Squadron"), IF(VLOOKUP($B173,Lane7_Swimmers,6,0)="No","Check for DQ",IF(VLOOKUP($B173+0.1,Lane7_Swimmers,6,0)="No","Check for DQ",IF(VLOOKUP($B173+0.2,Lane7_Swimmers,6,0)="No","Check for DQ",IF(VLOOKUP($B173+0.3,Lane7_Swimmers,6,0)="No","Check for DQ","Relay Team"))))))</f>
        <v>Relay Team</v>
      </c>
      <c r="L175" s="317" t="str">
        <f>IF(VLOOKUP($B173,Lane8_Swimmers,6,0) = "No", "Check for DQ",IF(IFERROR(SEARCH("Relay",$C176),0) = 0, IF(IFERROR(SEARCH("Squadron",$C176),0) = 0, IF(TRIM(VLOOKUP($B173,Lane8_Swimmers,2,0))="","Not Provided", VLOOKUP($B173,Lane8_Swimmers,2,0)), "Squadron"), IF(VLOOKUP($B173,Lane8_Swimmers,6,0)="No","Check for DQ",IF(VLOOKUP($B173+0.1,Lane8_Swimmers,6,0)="No","Check for DQ",IF(VLOOKUP($B173+0.2,Lane8_Swimmers,6,0)="No","Check for DQ",IF(VLOOKUP($B173+0.3,Lane8_Swimmers,6,0)="No","Check for DQ","Relay Team"))))))</f>
        <v>Relay Team</v>
      </c>
    </row>
    <row r="176" spans="2:20" ht="16.5" thickBot="1">
      <c r="B176" s="247" t="str">
        <f>TEXT(B173, "#0") &amp; ": " &amp; TRIM(D176)</f>
        <v>39: DQ Reason</v>
      </c>
      <c r="C176" s="264" t="str">
        <f>IF(HSL_Format="Majors",IF(HSL_Division=1,VLOOKUP(B175,HMLD1_EventList,4,0),IF(HSL_Division=2,VLOOKUP(B175,HMLD2_EventList,4,0),VLOOKUP(B175,HMLD3_EventList,4,0))),IF(HSL_Division=1,VLOOKUP(B175,NutsD1_EventList,4,0),IF(HSL_Division=2,VLOOKUP(B175,NutsD2_EventList,4,0),VLOOKUP(B175,NutsD3_EventList,4,0)))) &amp; " " &amp; IF(HSL_Format="Majors",IF(HSL_Division=1,VLOOKUP(B175,HMLD1_EventList,5,0),IF(HSL_Division=2,VLOOKUP(B175,HMLD2_EventList,5,0),VLOOKUP(B175,HMLD3_EventList,5,0))),IF(HSL_Division=1,VLOOKUP(B175,NutsD1_EventList,5,0),IF(HSL_Division=2,VLOOKUP(B175,NutsD2_EventList,5,0),VLOOKUP(B175,NutsD3_EventList,5,0))))</f>
        <v>4x25m Special Relay</v>
      </c>
      <c r="D176" s="265" t="s">
        <v>111</v>
      </c>
      <c r="E176" s="246" t="s">
        <v>2219</v>
      </c>
      <c r="F176" s="246" t="s">
        <v>2211</v>
      </c>
      <c r="G176" s="246" t="s">
        <v>2210</v>
      </c>
      <c r="H176" s="246"/>
      <c r="I176" s="246"/>
      <c r="J176" s="246"/>
      <c r="K176" s="246"/>
      <c r="L176" s="246" t="s">
        <v>2210</v>
      </c>
    </row>
    <row r="177" spans="2:20">
      <c r="B177" s="247">
        <f>B173+1</f>
        <v>40</v>
      </c>
      <c r="C177" s="258" t="str">
        <f>"Event " &amp; TEXT(B177, "#0")</f>
        <v>Event 40</v>
      </c>
      <c r="D177" s="259" t="s">
        <v>109</v>
      </c>
      <c r="E177" s="244"/>
      <c r="F177" s="244"/>
      <c r="G177" s="244"/>
      <c r="H177" s="244"/>
      <c r="I177" s="244"/>
      <c r="J177" s="244">
        <v>14797</v>
      </c>
      <c r="K177" s="244">
        <v>12900</v>
      </c>
      <c r="L177" s="244"/>
    </row>
    <row r="178" spans="2:20">
      <c r="B178" s="247" t="str">
        <f>TEXT(B177, "#0") &amp; ":" &amp; TRIM(D178)</f>
        <v>40:Placing</v>
      </c>
      <c r="C178" s="260"/>
      <c r="D178" s="261" t="s">
        <v>134</v>
      </c>
      <c r="E178" s="245"/>
      <c r="F178" s="245"/>
      <c r="G178" s="245"/>
      <c r="H178" s="245"/>
      <c r="I178" s="245"/>
      <c r="J178" s="245">
        <v>2</v>
      </c>
      <c r="K178" s="245">
        <v>1</v>
      </c>
      <c r="L178" s="245"/>
      <c r="M178" s="250">
        <f t="shared" ref="M178:T178" si="39">VLOOKUP($B178,Working_ResultList,6+(E$7-1)*3,0)</f>
        <v>3</v>
      </c>
      <c r="N178" s="250">
        <f t="shared" si="39"/>
        <v>3</v>
      </c>
      <c r="O178" s="250">
        <f t="shared" si="39"/>
        <v>3</v>
      </c>
      <c r="P178" s="250">
        <f t="shared" si="39"/>
        <v>3</v>
      </c>
      <c r="Q178" s="250">
        <f t="shared" si="39"/>
        <v>3</v>
      </c>
      <c r="R178" s="250">
        <f t="shared" si="39"/>
        <v>2</v>
      </c>
      <c r="S178" s="250">
        <f t="shared" si="39"/>
        <v>1</v>
      </c>
      <c r="T178" s="250">
        <f t="shared" si="39"/>
        <v>3</v>
      </c>
    </row>
    <row r="179" spans="2:20">
      <c r="B179" s="247">
        <f>B177</f>
        <v>40</v>
      </c>
      <c r="C179" s="262" t="str">
        <f>IF(HSL_Format="Majors",IF(HSL_Division=1,VLOOKUP(B179,HMLD1_EventList,3,0),IF(HSL_Division=2,VLOOKUP(B179,HMLD2_EventList,3,0),VLOOKUP(B179,HMLD3_EventList,3,0))),IF(HSL_Division=1,VLOOKUP(B179,NutsD1_EventList,3,0),IF(HSL_Division=2,VLOOKUP(B179,NutsD2_EventList,3,0),VLOOKUP(B179,NutsD3_EventList,3,0)))) &amp; " " &amp; IF(HSL_Format="Majors",IF(HSL_Division=1,VLOOKUP(B179,HMLD1_EventList,2,0),IF(HSL_Division=2,VLOOKUP(B179,HMLD2_EventList,2,0),VLOOKUP(B179,HMLD3_EventList,2,0))),IF(HSL_Division=1,VLOOKUP(B179,NutsD1_EventList,2,0),IF(HSL_Division=2,VLOOKUP(B179,NutsD2_EventList,2,0),VLOOKUP(B179,NutsD3_EventList,2,0))))</f>
        <v>Boys 9 Years</v>
      </c>
      <c r="D179" s="263" t="s">
        <v>110</v>
      </c>
      <c r="E179" s="317" t="str">
        <f>IF(VLOOKUP($B177,Lane1_Swimmers,6,0) = "No", "Check for DQ",IF(IFERROR(SEARCH("Relay",$C180),0) = 0, IF(IFERROR(SEARCH("Squadron",$C180),0) = 0, IF(TRIM(VLOOKUP($B177,Lane1_Swimmers,2,0))="","Not Provided", VLOOKUP($B177,Lane1_Swimmers,2,0)), "Squadron"), IF(VLOOKUP($B177,Lane1_Swimmers,6,0)="No","Check for DQ",IF(VLOOKUP($B177+0.1,Lane1_Swimmers,6,0)="No","Check for DQ",IF(VLOOKUP($B177+0.2,Lane1_Swimmers,6,0)="No","Check for DQ",IF(VLOOKUP($B177+0.3,Lane1_Swimmers,6,0)="No","Check for DQ","Relay Team"))))))</f>
        <v>Relay Team</v>
      </c>
      <c r="F179" s="317" t="str">
        <f>IF(VLOOKUP($B177,Lane2_Swimmers,6,0) = "No", "Check for DQ",IF(IFERROR(SEARCH("Relay",$C180),0) = 0, IF(IFERROR(SEARCH("Squadron",$C180),0) = 0, IF(TRIM(VLOOKUP($B177,Lane2_Swimmers,2,0))="","Not Provided", VLOOKUP($B177,Lane2_Swimmers,2,0)), "Squadron"), IF(VLOOKUP($B177,Lane2_Swimmers,6,0)="No","Check for DQ",IF(VLOOKUP($B177+0.1,Lane2_Swimmers,6,0)="No","Check for DQ",IF(VLOOKUP($B177+0.2,Lane2_Swimmers,6,0)="No","Check for DQ",IF(VLOOKUP($B177+0.3,Lane2_Swimmers,6,0)="No","Check for DQ","Relay Team"))))))</f>
        <v>Check for DQ</v>
      </c>
      <c r="G179" s="317" t="str">
        <f>IF(VLOOKUP($B177,Lane3_Swimmers,6,0) = "No", "Check for DQ",IF(IFERROR(SEARCH("Relay",$C180),0) = 0, IF(IFERROR(SEARCH("Squadron",$C180),0) = 0, IF(TRIM(VLOOKUP($B177,Lane3_Swimmers,2,0))="","Not Provided", VLOOKUP($B177,Lane3_Swimmers,2,0)), "Squadron"), IF(VLOOKUP($B177,Lane3_Swimmers,6,0)="No","Check for DQ",IF(VLOOKUP($B177+0.1,Lane3_Swimmers,6,0)="No","Check for DQ",IF(VLOOKUP($B177+0.2,Lane3_Swimmers,6,0)="No","Check for DQ",IF(VLOOKUP($B177+0.3,Lane3_Swimmers,6,0)="No","Check for DQ","Relay Team"))))))</f>
        <v>Relay Team</v>
      </c>
      <c r="H179" s="317" t="str">
        <f>IF(VLOOKUP($B177,Lane4_Swimmers,6,0) = "No", "Check for DQ",IF(IFERROR(SEARCH("Relay",$C180),0) = 0, IF(IFERROR(SEARCH("Squadron",$C180),0) = 0, IF(TRIM(VLOOKUP($B177,Lane4_Swimmers,2,0))="","Not Provided", VLOOKUP($B177,Lane4_Swimmers,2,0)), "Squadron"), IF(VLOOKUP($B177,Lane4_Swimmers,6,0)="No","Check for DQ",IF(VLOOKUP($B177+0.1,Lane4_Swimmers,6,0)="No","Check for DQ",IF(VLOOKUP($B177+0.2,Lane4_Swimmers,6,0)="No","Check for DQ",IF(VLOOKUP($B177+0.3,Lane4_Swimmers,6,0)="No","Check for DQ","Relay Team"))))))</f>
        <v>Relay Team</v>
      </c>
      <c r="I179" s="317" t="str">
        <f>IF(VLOOKUP($B177,Lane5_Swimmers,6,0) = "No", "Check for DQ",IF(IFERROR(SEARCH("Relay",$C180),0) = 0, IF(IFERROR(SEARCH("Squadron",$C180),0) = 0, IF(TRIM(VLOOKUP($B177,Lane5_Swimmers,2,0))="","Not Provided", VLOOKUP($B177,Lane5_Swimmers,2,0)), "Squadron"), IF(VLOOKUP($B177,Lane5_Swimmers,6,0)="No","Check for DQ",IF(VLOOKUP($B177+0.1,Lane5_Swimmers,6,0)="No","Check for DQ",IF(VLOOKUP($B177+0.2,Lane5_Swimmers,6,0)="No","Check for DQ",IF(VLOOKUP($B177+0.3,Lane5_Swimmers,6,0)="No","Check for DQ","Relay Team"))))))</f>
        <v>Check for DQ</v>
      </c>
      <c r="J179" s="317" t="str">
        <f>IF(VLOOKUP($B177,Lane6_Swimmers,6,0) = "No", "Check for DQ",IF(IFERROR(SEARCH("Relay",$C180),0) = 0, IF(IFERROR(SEARCH("Squadron",$C180),0) = 0, IF(TRIM(VLOOKUP($B177,Lane6_Swimmers,2,0))="","Not Provided", VLOOKUP($B177,Lane6_Swimmers,2,0)), "Squadron"), IF(VLOOKUP($B177,Lane6_Swimmers,6,0)="No","Check for DQ",IF(VLOOKUP($B177+0.1,Lane6_Swimmers,6,0)="No","Check for DQ",IF(VLOOKUP($B177+0.2,Lane6_Swimmers,6,0)="No","Check for DQ",IF(VLOOKUP($B177+0.3,Lane6_Swimmers,6,0)="No","Check for DQ","Relay Team"))))))</f>
        <v>Relay Team</v>
      </c>
      <c r="K179" s="317" t="str">
        <f>IF(VLOOKUP($B177,Lane7_Swimmers,6,0) = "No", "Check for DQ",IF(IFERROR(SEARCH("Relay",$C180),0) = 0, IF(IFERROR(SEARCH("Squadron",$C180),0) = 0, IF(TRIM(VLOOKUP($B177,Lane7_Swimmers,2,0))="","Not Provided", VLOOKUP($B177,Lane7_Swimmers,2,0)), "Squadron"), IF(VLOOKUP($B177,Lane7_Swimmers,6,0)="No","Check for DQ",IF(VLOOKUP($B177+0.1,Lane7_Swimmers,6,0)="No","Check for DQ",IF(VLOOKUP($B177+0.2,Lane7_Swimmers,6,0)="No","Check for DQ",IF(VLOOKUP($B177+0.3,Lane7_Swimmers,6,0)="No","Check for DQ","Relay Team"))))))</f>
        <v>Relay Team</v>
      </c>
      <c r="L179" s="317" t="str">
        <f>IF(VLOOKUP($B177,Lane8_Swimmers,6,0) = "No", "Check for DQ",IF(IFERROR(SEARCH("Relay",$C180),0) = 0, IF(IFERROR(SEARCH("Squadron",$C180),0) = 0, IF(TRIM(VLOOKUP($B177,Lane8_Swimmers,2,0))="","Not Provided", VLOOKUP($B177,Lane8_Swimmers,2,0)), "Squadron"), IF(VLOOKUP($B177,Lane8_Swimmers,6,0)="No","Check for DQ",IF(VLOOKUP($B177+0.1,Lane8_Swimmers,6,0)="No","Check for DQ",IF(VLOOKUP($B177+0.2,Lane8_Swimmers,6,0)="No","Check for DQ",IF(VLOOKUP($B177+0.3,Lane8_Swimmers,6,0)="No","Check for DQ","Relay Team"))))))</f>
        <v>Relay Team</v>
      </c>
    </row>
    <row r="180" spans="2:20" ht="16.5" thickBot="1">
      <c r="B180" s="247" t="str">
        <f>TEXT(B177, "#0") &amp; ": " &amp; TRIM(D180)</f>
        <v>40: DQ Reason</v>
      </c>
      <c r="C180" s="264" t="str">
        <f>IF(HSL_Format="Majors",IF(HSL_Division=1,VLOOKUP(B179,HMLD1_EventList,4,0),IF(HSL_Division=2,VLOOKUP(B179,HMLD2_EventList,4,0),VLOOKUP(B179,HMLD3_EventList,4,0))),IF(HSL_Division=1,VLOOKUP(B179,NutsD1_EventList,4,0),IF(HSL_Division=2,VLOOKUP(B179,NutsD2_EventList,4,0),VLOOKUP(B179,NutsD3_EventList,4,0)))) &amp; " " &amp; IF(HSL_Format="Majors",IF(HSL_Division=1,VLOOKUP(B179,HMLD1_EventList,5,0),IF(HSL_Division=2,VLOOKUP(B179,HMLD2_EventList,5,0),VLOOKUP(B179,HMLD3_EventList,5,0))),IF(HSL_Division=1,VLOOKUP(B179,NutsD1_EventList,5,0),IF(HSL_Division=2,VLOOKUP(B179,NutsD2_EventList,5,0),VLOOKUP(B179,NutsD3_EventList,5,0))))</f>
        <v>4x25m Special Relay</v>
      </c>
      <c r="D180" s="265" t="s">
        <v>111</v>
      </c>
      <c r="E180" s="246">
        <v>7.1</v>
      </c>
      <c r="F180" s="246" t="s">
        <v>2211</v>
      </c>
      <c r="G180" s="246" t="s">
        <v>2210</v>
      </c>
      <c r="H180" s="246" t="s">
        <v>2210</v>
      </c>
      <c r="I180" s="246" t="s">
        <v>2211</v>
      </c>
      <c r="J180" s="246"/>
      <c r="K180" s="246"/>
      <c r="L180" s="246" t="s">
        <v>2210</v>
      </c>
    </row>
    <row r="181" spans="2:20">
      <c r="B181" s="247">
        <f>B177+1</f>
        <v>41</v>
      </c>
      <c r="C181" s="258" t="str">
        <f>"Event " &amp; TEXT(B181, "#0")</f>
        <v>Event 41</v>
      </c>
      <c r="D181" s="259" t="s">
        <v>109</v>
      </c>
      <c r="E181" s="244">
        <v>12723</v>
      </c>
      <c r="F181" s="244">
        <v>11091</v>
      </c>
      <c r="G181" s="244">
        <v>13204</v>
      </c>
      <c r="H181" s="244"/>
      <c r="I181" s="244">
        <v>11356</v>
      </c>
      <c r="J181" s="244">
        <v>10925</v>
      </c>
      <c r="K181" s="244">
        <v>11450</v>
      </c>
      <c r="L181" s="244">
        <v>11032</v>
      </c>
    </row>
    <row r="182" spans="2:20">
      <c r="B182" s="247" t="str">
        <f>TEXT(B181, "#0") &amp; ":" &amp; TRIM(D182)</f>
        <v>41:Placing</v>
      </c>
      <c r="C182" s="260"/>
      <c r="D182" s="261" t="s">
        <v>134</v>
      </c>
      <c r="E182" s="245">
        <v>6</v>
      </c>
      <c r="F182" s="245">
        <v>3</v>
      </c>
      <c r="G182" s="245">
        <v>7</v>
      </c>
      <c r="H182" s="245"/>
      <c r="I182" s="245">
        <v>4</v>
      </c>
      <c r="J182" s="245">
        <v>1</v>
      </c>
      <c r="K182" s="245">
        <v>5</v>
      </c>
      <c r="L182" s="245">
        <v>2</v>
      </c>
      <c r="M182" s="250">
        <f t="shared" ref="M182:T182" si="40">VLOOKUP($B182,Working_ResultList,6+(E$7-1)*3,0)</f>
        <v>6</v>
      </c>
      <c r="N182" s="250">
        <f t="shared" si="40"/>
        <v>3</v>
      </c>
      <c r="O182" s="250">
        <f t="shared" si="40"/>
        <v>7</v>
      </c>
      <c r="P182" s="250">
        <f t="shared" si="40"/>
        <v>8</v>
      </c>
      <c r="Q182" s="250">
        <f t="shared" si="40"/>
        <v>4</v>
      </c>
      <c r="R182" s="250">
        <f t="shared" si="40"/>
        <v>1</v>
      </c>
      <c r="S182" s="250">
        <f t="shared" si="40"/>
        <v>5</v>
      </c>
      <c r="T182" s="250">
        <f t="shared" si="40"/>
        <v>2</v>
      </c>
    </row>
    <row r="183" spans="2:20">
      <c r="B183" s="247">
        <f>B181</f>
        <v>41</v>
      </c>
      <c r="C183" s="262" t="str">
        <f>IF(HSL_Format="Majors",IF(HSL_Division=1,VLOOKUP(B183,HMLD1_EventList,3,0),IF(HSL_Division=2,VLOOKUP(B183,HMLD2_EventList,3,0),VLOOKUP(B183,HMLD3_EventList,3,0))),IF(HSL_Division=1,VLOOKUP(B183,NutsD1_EventList,3,0),IF(HSL_Division=2,VLOOKUP(B183,NutsD2_EventList,3,0),VLOOKUP(B183,NutsD3_EventList,3,0)))) &amp; " " &amp; IF(HSL_Format="Majors",IF(HSL_Division=1,VLOOKUP(B183,HMLD1_EventList,2,0),IF(HSL_Division=2,VLOOKUP(B183,HMLD2_EventList,2,0),VLOOKUP(B183,HMLD3_EventList,2,0))),IF(HSL_Division=1,VLOOKUP(B183,NutsD1_EventList,2,0),IF(HSL_Division=2,VLOOKUP(B183,NutsD2_EventList,2,0),VLOOKUP(B183,NutsD3_EventList,2,0))))</f>
        <v>Girls Under 11s</v>
      </c>
      <c r="D183" s="263" t="s">
        <v>110</v>
      </c>
      <c r="E183" s="317" t="str">
        <f>IF(VLOOKUP($B181,Lane1_Swimmers,6,0) = "No", "Check for DQ",IF(IFERROR(SEARCH("Relay",$C184),0) = 0, IF(IFERROR(SEARCH("Squadron",$C184),0) = 0, IF(TRIM(VLOOKUP($B181,Lane1_Swimmers,2,0))="","Not Provided", VLOOKUP($B181,Lane1_Swimmers,2,0)), "Squadron"), IF(VLOOKUP($B181,Lane1_Swimmers,6,0)="No","Check for DQ",IF(VLOOKUP($B181+0.1,Lane1_Swimmers,6,0)="No","Check for DQ",IF(VLOOKUP($B181+0.2,Lane1_Swimmers,6,0)="No","Check for DQ",IF(VLOOKUP($B181+0.3,Lane1_Swimmers,6,0)="No","Check for DQ","Relay Team"))))))</f>
        <v>Relay Team</v>
      </c>
      <c r="F183" s="317" t="str">
        <f>IF(VLOOKUP($B181,Lane2_Swimmers,6,0) = "No", "Check for DQ",IF(IFERROR(SEARCH("Relay",$C184),0) = 0, IF(IFERROR(SEARCH("Squadron",$C184),0) = 0, IF(TRIM(VLOOKUP($B181,Lane2_Swimmers,2,0))="","Not Provided", VLOOKUP($B181,Lane2_Swimmers,2,0)), "Squadron"), IF(VLOOKUP($B181,Lane2_Swimmers,6,0)="No","Check for DQ",IF(VLOOKUP($B181+0.1,Lane2_Swimmers,6,0)="No","Check for DQ",IF(VLOOKUP($B181+0.2,Lane2_Swimmers,6,0)="No","Check for DQ",IF(VLOOKUP($B181+0.3,Lane2_Swimmers,6,0)="No","Check for DQ","Relay Team"))))))</f>
        <v>Relay Team</v>
      </c>
      <c r="G183" s="317" t="str">
        <f>IF(VLOOKUP($B181,Lane3_Swimmers,6,0) = "No", "Check for DQ",IF(IFERROR(SEARCH("Relay",$C184),0) = 0, IF(IFERROR(SEARCH("Squadron",$C184),0) = 0, IF(TRIM(VLOOKUP($B181,Lane3_Swimmers,2,0))="","Not Provided", VLOOKUP($B181,Lane3_Swimmers,2,0)), "Squadron"), IF(VLOOKUP($B181,Lane3_Swimmers,6,0)="No","Check for DQ",IF(VLOOKUP($B181+0.1,Lane3_Swimmers,6,0)="No","Check for DQ",IF(VLOOKUP($B181+0.2,Lane3_Swimmers,6,0)="No","Check for DQ",IF(VLOOKUP($B181+0.3,Lane3_Swimmers,6,0)="No","Check for DQ","Relay Team"))))))</f>
        <v>Relay Team</v>
      </c>
      <c r="H183" s="317" t="str">
        <f>IF(VLOOKUP($B181,Lane4_Swimmers,6,0) = "No", "Check for DQ",IF(IFERROR(SEARCH("Relay",$C184),0) = 0, IF(IFERROR(SEARCH("Squadron",$C184),0) = 0, IF(TRIM(VLOOKUP($B181,Lane4_Swimmers,2,0))="","Not Provided", VLOOKUP($B181,Lane4_Swimmers,2,0)), "Squadron"), IF(VLOOKUP($B181,Lane4_Swimmers,6,0)="No","Check for DQ",IF(VLOOKUP($B181+0.1,Lane4_Swimmers,6,0)="No","Check for DQ",IF(VLOOKUP($B181+0.2,Lane4_Swimmers,6,0)="No","Check for DQ",IF(VLOOKUP($B181+0.3,Lane4_Swimmers,6,0)="No","Check for DQ","Relay Team"))))))</f>
        <v>Relay Team</v>
      </c>
      <c r="I183" s="317" t="str">
        <f>IF(VLOOKUP($B181,Lane5_Swimmers,6,0) = "No", "Check for DQ",IF(IFERROR(SEARCH("Relay",$C184),0) = 0, IF(IFERROR(SEARCH("Squadron",$C184),0) = 0, IF(TRIM(VLOOKUP($B181,Lane5_Swimmers,2,0))="","Not Provided", VLOOKUP($B181,Lane5_Swimmers,2,0)), "Squadron"), IF(VLOOKUP($B181,Lane5_Swimmers,6,0)="No","Check for DQ",IF(VLOOKUP($B181+0.1,Lane5_Swimmers,6,0)="No","Check for DQ",IF(VLOOKUP($B181+0.2,Lane5_Swimmers,6,0)="No","Check for DQ",IF(VLOOKUP($B181+0.3,Lane5_Swimmers,6,0)="No","Check for DQ","Relay Team"))))))</f>
        <v>Relay Team</v>
      </c>
      <c r="J183" s="317" t="str">
        <f>IF(VLOOKUP($B181,Lane6_Swimmers,6,0) = "No", "Check for DQ",IF(IFERROR(SEARCH("Relay",$C184),0) = 0, IF(IFERROR(SEARCH("Squadron",$C184),0) = 0, IF(TRIM(VLOOKUP($B181,Lane6_Swimmers,2,0))="","Not Provided", VLOOKUP($B181,Lane6_Swimmers,2,0)), "Squadron"), IF(VLOOKUP($B181,Lane6_Swimmers,6,0)="No","Check for DQ",IF(VLOOKUP($B181+0.1,Lane6_Swimmers,6,0)="No","Check for DQ",IF(VLOOKUP($B181+0.2,Lane6_Swimmers,6,0)="No","Check for DQ",IF(VLOOKUP($B181+0.3,Lane6_Swimmers,6,0)="No","Check for DQ","Relay Team"))))))</f>
        <v>Relay Team</v>
      </c>
      <c r="K183" s="317" t="str">
        <f>IF(VLOOKUP($B181,Lane7_Swimmers,6,0) = "No", "Check for DQ",IF(IFERROR(SEARCH("Relay",$C184),0) = 0, IF(IFERROR(SEARCH("Squadron",$C184),0) = 0, IF(TRIM(VLOOKUP($B181,Lane7_Swimmers,2,0))="","Not Provided", VLOOKUP($B181,Lane7_Swimmers,2,0)), "Squadron"), IF(VLOOKUP($B181,Lane7_Swimmers,6,0)="No","Check for DQ",IF(VLOOKUP($B181+0.1,Lane7_Swimmers,6,0)="No","Check for DQ",IF(VLOOKUP($B181+0.2,Lane7_Swimmers,6,0)="No","Check for DQ",IF(VLOOKUP($B181+0.3,Lane7_Swimmers,6,0)="No","Check for DQ","Relay Team"))))))</f>
        <v>Relay Team</v>
      </c>
      <c r="L183" s="317" t="str">
        <f>IF(VLOOKUP($B181,Lane8_Swimmers,6,0) = "No", "Check for DQ",IF(IFERROR(SEARCH("Relay",$C184),0) = 0, IF(IFERROR(SEARCH("Squadron",$C184),0) = 0, IF(TRIM(VLOOKUP($B181,Lane8_Swimmers,2,0))="","Not Provided", VLOOKUP($B181,Lane8_Swimmers,2,0)), "Squadron"), IF(VLOOKUP($B181,Lane8_Swimmers,6,0)="No","Check for DQ",IF(VLOOKUP($B181+0.1,Lane8_Swimmers,6,0)="No","Check for DQ",IF(VLOOKUP($B181+0.2,Lane8_Swimmers,6,0)="No","Check for DQ",IF(VLOOKUP($B181+0.3,Lane8_Swimmers,6,0)="No","Check for DQ","Relay Team"))))))</f>
        <v>Relay Team</v>
      </c>
    </row>
    <row r="184" spans="2:20" ht="16.5" thickBot="1">
      <c r="B184" s="247" t="str">
        <f>TEXT(B181, "#0") &amp; ": " &amp; TRIM(D184)</f>
        <v>41: DQ Reason</v>
      </c>
      <c r="C184" s="264" t="str">
        <f>IF(HSL_Format="Majors",IF(HSL_Division=1,VLOOKUP(B183,HMLD1_EventList,4,0),IF(HSL_Division=2,VLOOKUP(B183,HMLD2_EventList,4,0),VLOOKUP(B183,HMLD3_EventList,4,0))),IF(HSL_Division=1,VLOOKUP(B183,NutsD1_EventList,4,0),IF(HSL_Division=2,VLOOKUP(B183,NutsD2_EventList,4,0),VLOOKUP(B183,NutsD3_EventList,4,0)))) &amp; " " &amp; IF(HSL_Format="Majors",IF(HSL_Division=1,VLOOKUP(B183,HMLD1_EventList,5,0),IF(HSL_Division=2,VLOOKUP(B183,HMLD2_EventList,5,0),VLOOKUP(B183,HMLD3_EventList,5,0))),IF(HSL_Division=1,VLOOKUP(B183,NutsD1_EventList,5,0),IF(HSL_Division=2,VLOOKUP(B183,NutsD2_EventList,5,0),VLOOKUP(B183,NutsD3_EventList,5,0))))</f>
        <v>4x25m Freestyle Relay</v>
      </c>
      <c r="D184" s="265" t="s">
        <v>111</v>
      </c>
      <c r="E184" s="246"/>
      <c r="F184" s="246"/>
      <c r="G184" s="246"/>
      <c r="H184" s="246">
        <v>10.11</v>
      </c>
      <c r="I184" s="246"/>
      <c r="J184" s="246"/>
      <c r="K184" s="246"/>
      <c r="L184" s="246"/>
    </row>
    <row r="185" spans="2:20">
      <c r="B185" s="247">
        <f>B181+1</f>
        <v>42</v>
      </c>
      <c r="C185" s="258" t="str">
        <f>"Event " &amp; TEXT(B185, "#0")</f>
        <v>Event 42</v>
      </c>
      <c r="D185" s="259" t="s">
        <v>109</v>
      </c>
      <c r="E185" s="244">
        <v>11685</v>
      </c>
      <c r="F185" s="244">
        <v>12378</v>
      </c>
      <c r="G185" s="244">
        <v>11418</v>
      </c>
      <c r="H185" s="244">
        <v>11165</v>
      </c>
      <c r="I185" s="244">
        <v>11322</v>
      </c>
      <c r="J185" s="244">
        <v>11479</v>
      </c>
      <c r="K185" s="244">
        <v>11440</v>
      </c>
      <c r="L185" s="244">
        <v>11650</v>
      </c>
    </row>
    <row r="186" spans="2:20">
      <c r="B186" s="247" t="str">
        <f>TEXT(B185, "#0") &amp; ":" &amp; TRIM(D186)</f>
        <v>42:Placing</v>
      </c>
      <c r="C186" s="260"/>
      <c r="D186" s="261" t="s">
        <v>134</v>
      </c>
      <c r="E186" s="245">
        <v>7</v>
      </c>
      <c r="F186" s="245">
        <v>8</v>
      </c>
      <c r="G186" s="245">
        <v>3</v>
      </c>
      <c r="H186" s="245">
        <v>1</v>
      </c>
      <c r="I186" s="245">
        <v>2</v>
      </c>
      <c r="J186" s="245">
        <v>5</v>
      </c>
      <c r="K186" s="245">
        <v>4</v>
      </c>
      <c r="L186" s="245">
        <v>6</v>
      </c>
      <c r="M186" s="250">
        <f t="shared" ref="M186:T186" si="41">VLOOKUP($B186,Working_ResultList,6+(E$7-1)*3,0)</f>
        <v>7</v>
      </c>
      <c r="N186" s="250">
        <f t="shared" si="41"/>
        <v>8</v>
      </c>
      <c r="O186" s="250">
        <f t="shared" si="41"/>
        <v>3</v>
      </c>
      <c r="P186" s="250">
        <f t="shared" si="41"/>
        <v>1</v>
      </c>
      <c r="Q186" s="250">
        <f t="shared" si="41"/>
        <v>2</v>
      </c>
      <c r="R186" s="250">
        <f t="shared" si="41"/>
        <v>5</v>
      </c>
      <c r="S186" s="250">
        <f t="shared" si="41"/>
        <v>4</v>
      </c>
      <c r="T186" s="250">
        <f t="shared" si="41"/>
        <v>6</v>
      </c>
    </row>
    <row r="187" spans="2:20">
      <c r="B187" s="247">
        <f>B185</f>
        <v>42</v>
      </c>
      <c r="C187" s="262" t="str">
        <f>IF(HSL_Format="Majors",IF(HSL_Division=1,VLOOKUP(B187,HMLD1_EventList,3,0),IF(HSL_Division=2,VLOOKUP(B187,HMLD2_EventList,3,0),VLOOKUP(B187,HMLD3_EventList,3,0))),IF(HSL_Division=1,VLOOKUP(B187,NutsD1_EventList,3,0),IF(HSL_Division=2,VLOOKUP(B187,NutsD2_EventList,3,0),VLOOKUP(B187,NutsD3_EventList,3,0)))) &amp; " " &amp; IF(HSL_Format="Majors",IF(HSL_Division=1,VLOOKUP(B187,HMLD1_EventList,2,0),IF(HSL_Division=2,VLOOKUP(B187,HMLD2_EventList,2,0),VLOOKUP(B187,HMLD3_EventList,2,0))),IF(HSL_Division=1,VLOOKUP(B187,NutsD1_EventList,2,0),IF(HSL_Division=2,VLOOKUP(B187,NutsD2_EventList,2,0),VLOOKUP(B187,NutsD3_EventList,2,0))))</f>
        <v>Boys Under 11s</v>
      </c>
      <c r="D187" s="263" t="s">
        <v>110</v>
      </c>
      <c r="E187" s="317" t="str">
        <f>IF(VLOOKUP($B185,Lane1_Swimmers,6,0) = "No", "Check for DQ",IF(IFERROR(SEARCH("Relay",$C188),0) = 0, IF(IFERROR(SEARCH("Squadron",$C188),0) = 0, IF(TRIM(VLOOKUP($B185,Lane1_Swimmers,2,0))="","Not Provided", VLOOKUP($B185,Lane1_Swimmers,2,0)), "Squadron"), IF(VLOOKUP($B185,Lane1_Swimmers,6,0)="No","Check for DQ",IF(VLOOKUP($B185+0.1,Lane1_Swimmers,6,0)="No","Check for DQ",IF(VLOOKUP($B185+0.2,Lane1_Swimmers,6,0)="No","Check for DQ",IF(VLOOKUP($B185+0.3,Lane1_Swimmers,6,0)="No","Check for DQ","Relay Team"))))))</f>
        <v>Relay Team</v>
      </c>
      <c r="F187" s="317" t="str">
        <f>IF(VLOOKUP($B185,Lane2_Swimmers,6,0) = "No", "Check for DQ",IF(IFERROR(SEARCH("Relay",$C188),0) = 0, IF(IFERROR(SEARCH("Squadron",$C188),0) = 0, IF(TRIM(VLOOKUP($B185,Lane2_Swimmers,2,0))="","Not Provided", VLOOKUP($B185,Lane2_Swimmers,2,0)), "Squadron"), IF(VLOOKUP($B185,Lane2_Swimmers,6,0)="No","Check for DQ",IF(VLOOKUP($B185+0.1,Lane2_Swimmers,6,0)="No","Check for DQ",IF(VLOOKUP($B185+0.2,Lane2_Swimmers,6,0)="No","Check for DQ",IF(VLOOKUP($B185+0.3,Lane2_Swimmers,6,0)="No","Check for DQ","Relay Team"))))))</f>
        <v>Relay Team</v>
      </c>
      <c r="G187" s="317" t="str">
        <f>IF(VLOOKUP($B185,Lane3_Swimmers,6,0) = "No", "Check for DQ",IF(IFERROR(SEARCH("Relay",$C188),0) = 0, IF(IFERROR(SEARCH("Squadron",$C188),0) = 0, IF(TRIM(VLOOKUP($B185,Lane3_Swimmers,2,0))="","Not Provided", VLOOKUP($B185,Lane3_Swimmers,2,0)), "Squadron"), IF(VLOOKUP($B185,Lane3_Swimmers,6,0)="No","Check for DQ",IF(VLOOKUP($B185+0.1,Lane3_Swimmers,6,0)="No","Check for DQ",IF(VLOOKUP($B185+0.2,Lane3_Swimmers,6,0)="No","Check for DQ",IF(VLOOKUP($B185+0.3,Lane3_Swimmers,6,0)="No","Check for DQ","Relay Team"))))))</f>
        <v>Relay Team</v>
      </c>
      <c r="H187" s="317" t="str">
        <f>IF(VLOOKUP($B185,Lane4_Swimmers,6,0) = "No", "Check for DQ",IF(IFERROR(SEARCH("Relay",$C188),0) = 0, IF(IFERROR(SEARCH("Squadron",$C188),0) = 0, IF(TRIM(VLOOKUP($B185,Lane4_Swimmers,2,0))="","Not Provided", VLOOKUP($B185,Lane4_Swimmers,2,0)), "Squadron"), IF(VLOOKUP($B185,Lane4_Swimmers,6,0)="No","Check for DQ",IF(VLOOKUP($B185+0.1,Lane4_Swimmers,6,0)="No","Check for DQ",IF(VLOOKUP($B185+0.2,Lane4_Swimmers,6,0)="No","Check for DQ",IF(VLOOKUP($B185+0.3,Lane4_Swimmers,6,0)="No","Check for DQ","Relay Team"))))))</f>
        <v>Relay Team</v>
      </c>
      <c r="I187" s="317" t="str">
        <f>IF(VLOOKUP($B185,Lane5_Swimmers,6,0) = "No", "Check for DQ",IF(IFERROR(SEARCH("Relay",$C188),0) = 0, IF(IFERROR(SEARCH("Squadron",$C188),0) = 0, IF(TRIM(VLOOKUP($B185,Lane5_Swimmers,2,0))="","Not Provided", VLOOKUP($B185,Lane5_Swimmers,2,0)), "Squadron"), IF(VLOOKUP($B185,Lane5_Swimmers,6,0)="No","Check for DQ",IF(VLOOKUP($B185+0.1,Lane5_Swimmers,6,0)="No","Check for DQ",IF(VLOOKUP($B185+0.2,Lane5_Swimmers,6,0)="No","Check for DQ",IF(VLOOKUP($B185+0.3,Lane5_Swimmers,6,0)="No","Check for DQ","Relay Team"))))))</f>
        <v>Relay Team</v>
      </c>
      <c r="J187" s="317" t="str">
        <f>IF(VLOOKUP($B185,Lane6_Swimmers,6,0) = "No", "Check for DQ",IF(IFERROR(SEARCH("Relay",$C188),0) = 0, IF(IFERROR(SEARCH("Squadron",$C188),0) = 0, IF(TRIM(VLOOKUP($B185,Lane6_Swimmers,2,0))="","Not Provided", VLOOKUP($B185,Lane6_Swimmers,2,0)), "Squadron"), IF(VLOOKUP($B185,Lane6_Swimmers,6,0)="No","Check for DQ",IF(VLOOKUP($B185+0.1,Lane6_Swimmers,6,0)="No","Check for DQ",IF(VLOOKUP($B185+0.2,Lane6_Swimmers,6,0)="No","Check for DQ",IF(VLOOKUP($B185+0.3,Lane6_Swimmers,6,0)="No","Check for DQ","Relay Team"))))))</f>
        <v>Relay Team</v>
      </c>
      <c r="K187" s="317" t="str">
        <f>IF(VLOOKUP($B185,Lane7_Swimmers,6,0) = "No", "Check for DQ",IF(IFERROR(SEARCH("Relay",$C188),0) = 0, IF(IFERROR(SEARCH("Squadron",$C188),0) = 0, IF(TRIM(VLOOKUP($B185,Lane7_Swimmers,2,0))="","Not Provided", VLOOKUP($B185,Lane7_Swimmers,2,0)), "Squadron"), IF(VLOOKUP($B185,Lane7_Swimmers,6,0)="No","Check for DQ",IF(VLOOKUP($B185+0.1,Lane7_Swimmers,6,0)="No","Check for DQ",IF(VLOOKUP($B185+0.2,Lane7_Swimmers,6,0)="No","Check for DQ",IF(VLOOKUP($B185+0.3,Lane7_Swimmers,6,0)="No","Check for DQ","Relay Team"))))))</f>
        <v>Relay Team</v>
      </c>
      <c r="L187" s="317" t="str">
        <f>IF(VLOOKUP($B185,Lane8_Swimmers,6,0) = "No", "Check for DQ",IF(IFERROR(SEARCH("Relay",$C188),0) = 0, IF(IFERROR(SEARCH("Squadron",$C188),0) = 0, IF(TRIM(VLOOKUP($B185,Lane8_Swimmers,2,0))="","Not Provided", VLOOKUP($B185,Lane8_Swimmers,2,0)), "Squadron"), IF(VLOOKUP($B185,Lane8_Swimmers,6,0)="No","Check for DQ",IF(VLOOKUP($B185+0.1,Lane8_Swimmers,6,0)="No","Check for DQ",IF(VLOOKUP($B185+0.2,Lane8_Swimmers,6,0)="No","Check for DQ",IF(VLOOKUP($B185+0.3,Lane8_Swimmers,6,0)="No","Check for DQ","Relay Team"))))))</f>
        <v>Relay Team</v>
      </c>
    </row>
    <row r="188" spans="2:20" ht="16.5" thickBot="1">
      <c r="B188" s="247" t="str">
        <f>TEXT(B185, "#0") &amp; ": " &amp; TRIM(D188)</f>
        <v>42: DQ Reason</v>
      </c>
      <c r="C188" s="264" t="str">
        <f>IF(HSL_Format="Majors",IF(HSL_Division=1,VLOOKUP(B187,HMLD1_EventList,4,0),IF(HSL_Division=2,VLOOKUP(B187,HMLD2_EventList,4,0),VLOOKUP(B187,HMLD3_EventList,4,0))),IF(HSL_Division=1,VLOOKUP(B187,NutsD1_EventList,4,0),IF(HSL_Division=2,VLOOKUP(B187,NutsD2_EventList,4,0),VLOOKUP(B187,NutsD3_EventList,4,0)))) &amp; " " &amp; IF(HSL_Format="Majors",IF(HSL_Division=1,VLOOKUP(B187,HMLD1_EventList,5,0),IF(HSL_Division=2,VLOOKUP(B187,HMLD2_EventList,5,0),VLOOKUP(B187,HMLD3_EventList,5,0))),IF(HSL_Division=1,VLOOKUP(B187,NutsD1_EventList,5,0),IF(HSL_Division=2,VLOOKUP(B187,NutsD2_EventList,5,0),VLOOKUP(B187,NutsD3_EventList,5,0))))</f>
        <v>4x25m Freestyle Relay</v>
      </c>
      <c r="D188" s="265" t="s">
        <v>111</v>
      </c>
      <c r="E188" s="246"/>
      <c r="F188" s="246"/>
      <c r="G188" s="246"/>
      <c r="H188" s="246"/>
      <c r="I188" s="246"/>
      <c r="J188" s="246"/>
      <c r="K188" s="246"/>
      <c r="L188" s="246"/>
    </row>
    <row r="189" spans="2:20">
      <c r="B189" s="247">
        <f>B185+1</f>
        <v>43</v>
      </c>
      <c r="C189" s="258" t="str">
        <f>"Event " &amp; TEXT(B189, "#0")</f>
        <v>Event 43</v>
      </c>
      <c r="D189" s="259" t="s">
        <v>109</v>
      </c>
      <c r="E189" s="244">
        <v>12110</v>
      </c>
      <c r="F189" s="244">
        <v>11708</v>
      </c>
      <c r="G189" s="244">
        <v>11959</v>
      </c>
      <c r="H189" s="244">
        <v>11492</v>
      </c>
      <c r="I189" s="244">
        <v>12042</v>
      </c>
      <c r="J189" s="244">
        <v>11416</v>
      </c>
      <c r="K189" s="244">
        <v>12550</v>
      </c>
      <c r="L189" s="244">
        <v>12684</v>
      </c>
    </row>
    <row r="190" spans="2:20">
      <c r="B190" s="247" t="str">
        <f>TEXT(B189, "#0") &amp; ":" &amp; TRIM(D190)</f>
        <v>43:Placing</v>
      </c>
      <c r="C190" s="260"/>
      <c r="D190" s="261" t="s">
        <v>134</v>
      </c>
      <c r="E190" s="245">
        <v>6</v>
      </c>
      <c r="F190" s="245">
        <v>3</v>
      </c>
      <c r="G190" s="245">
        <v>4</v>
      </c>
      <c r="H190" s="245">
        <v>2</v>
      </c>
      <c r="I190" s="245">
        <v>5</v>
      </c>
      <c r="J190" s="245">
        <v>1</v>
      </c>
      <c r="K190" s="245">
        <v>7</v>
      </c>
      <c r="L190" s="245">
        <v>8</v>
      </c>
      <c r="M190" s="250">
        <f t="shared" ref="M190:T190" si="42">VLOOKUP($B190,Working_ResultList,6+(E$7-1)*3,0)</f>
        <v>6</v>
      </c>
      <c r="N190" s="250">
        <f t="shared" si="42"/>
        <v>3</v>
      </c>
      <c r="O190" s="250">
        <f t="shared" si="42"/>
        <v>4</v>
      </c>
      <c r="P190" s="250">
        <f t="shared" si="42"/>
        <v>2</v>
      </c>
      <c r="Q190" s="250">
        <f t="shared" si="42"/>
        <v>5</v>
      </c>
      <c r="R190" s="250">
        <f t="shared" si="42"/>
        <v>1</v>
      </c>
      <c r="S190" s="250">
        <f t="shared" si="42"/>
        <v>7</v>
      </c>
      <c r="T190" s="250">
        <f t="shared" si="42"/>
        <v>8</v>
      </c>
    </row>
    <row r="191" spans="2:20">
      <c r="B191" s="247">
        <f>B189</f>
        <v>43</v>
      </c>
      <c r="C191" s="262" t="str">
        <f>IF(HSL_Format="Majors",IF(HSL_Division=1,VLOOKUP(B191,HMLD1_EventList,3,0),IF(HSL_Division=2,VLOOKUP(B191,HMLD2_EventList,3,0),VLOOKUP(B191,HMLD3_EventList,3,0))),IF(HSL_Division=1,VLOOKUP(B191,NutsD1_EventList,3,0),IF(HSL_Division=2,VLOOKUP(B191,NutsD2_EventList,3,0),VLOOKUP(B191,NutsD3_EventList,3,0)))) &amp; " " &amp; IF(HSL_Format="Majors",IF(HSL_Division=1,VLOOKUP(B191,HMLD1_EventList,2,0),IF(HSL_Division=2,VLOOKUP(B191,HMLD2_EventList,2,0),VLOOKUP(B191,HMLD3_EventList,2,0))),IF(HSL_Division=1,VLOOKUP(B191,NutsD1_EventList,2,0),IF(HSL_Division=2,VLOOKUP(B191,NutsD2_EventList,2,0),VLOOKUP(B191,NutsD3_EventList,2,0))))</f>
        <v>Girls Under 12s</v>
      </c>
      <c r="D191" s="263" t="s">
        <v>110</v>
      </c>
      <c r="E191" s="317" t="str">
        <f>IF(VLOOKUP($B189,Lane1_Swimmers,6,0) = "No", "Check for DQ",IF(IFERROR(SEARCH("Relay",$C192),0) = 0, IF(IFERROR(SEARCH("Squadron",$C192),0) = 0, IF(TRIM(VLOOKUP($B189,Lane1_Swimmers,2,0))="","Not Provided", VLOOKUP($B189,Lane1_Swimmers,2,0)), "Squadron"), IF(VLOOKUP($B189,Lane1_Swimmers,6,0)="No","Check for DQ",IF(VLOOKUP($B189+0.1,Lane1_Swimmers,6,0)="No","Check for DQ",IF(VLOOKUP($B189+0.2,Lane1_Swimmers,6,0)="No","Check for DQ",IF(VLOOKUP($B189+0.3,Lane1_Swimmers,6,0)="No","Check for DQ","Relay Team"))))))</f>
        <v>Relay Team</v>
      </c>
      <c r="F191" s="317" t="str">
        <f>IF(VLOOKUP($B189,Lane2_Swimmers,6,0) = "No", "Check for DQ",IF(IFERROR(SEARCH("Relay",$C192),0) = 0, IF(IFERROR(SEARCH("Squadron",$C192),0) = 0, IF(TRIM(VLOOKUP($B189,Lane2_Swimmers,2,0))="","Not Provided", VLOOKUP($B189,Lane2_Swimmers,2,0)), "Squadron"), IF(VLOOKUP($B189,Lane2_Swimmers,6,0)="No","Check for DQ",IF(VLOOKUP($B189+0.1,Lane2_Swimmers,6,0)="No","Check for DQ",IF(VLOOKUP($B189+0.2,Lane2_Swimmers,6,0)="No","Check for DQ",IF(VLOOKUP($B189+0.3,Lane2_Swimmers,6,0)="No","Check for DQ","Relay Team"))))))</f>
        <v>Relay Team</v>
      </c>
      <c r="G191" s="317" t="str">
        <f>IF(VLOOKUP($B189,Lane3_Swimmers,6,0) = "No", "Check for DQ",IF(IFERROR(SEARCH("Relay",$C192),0) = 0, IF(IFERROR(SEARCH("Squadron",$C192),0) = 0, IF(TRIM(VLOOKUP($B189,Lane3_Swimmers,2,0))="","Not Provided", VLOOKUP($B189,Lane3_Swimmers,2,0)), "Squadron"), IF(VLOOKUP($B189,Lane3_Swimmers,6,0)="No","Check for DQ",IF(VLOOKUP($B189+0.1,Lane3_Swimmers,6,0)="No","Check for DQ",IF(VLOOKUP($B189+0.2,Lane3_Swimmers,6,0)="No","Check for DQ",IF(VLOOKUP($B189+0.3,Lane3_Swimmers,6,0)="No","Check for DQ","Relay Team"))))))</f>
        <v>Relay Team</v>
      </c>
      <c r="H191" s="317" t="str">
        <f>IF(VLOOKUP($B189,Lane4_Swimmers,6,0) = "No", "Check for DQ",IF(IFERROR(SEARCH("Relay",$C192),0) = 0, IF(IFERROR(SEARCH("Squadron",$C192),0) = 0, IF(TRIM(VLOOKUP($B189,Lane4_Swimmers,2,0))="","Not Provided", VLOOKUP($B189,Lane4_Swimmers,2,0)), "Squadron"), IF(VLOOKUP($B189,Lane4_Swimmers,6,0)="No","Check for DQ",IF(VLOOKUP($B189+0.1,Lane4_Swimmers,6,0)="No","Check for DQ",IF(VLOOKUP($B189+0.2,Lane4_Swimmers,6,0)="No","Check for DQ",IF(VLOOKUP($B189+0.3,Lane4_Swimmers,6,0)="No","Check for DQ","Relay Team"))))))</f>
        <v>Relay Team</v>
      </c>
      <c r="I191" s="317" t="str">
        <f>IF(VLOOKUP($B189,Lane5_Swimmers,6,0) = "No", "Check for DQ",IF(IFERROR(SEARCH("Relay",$C192),0) = 0, IF(IFERROR(SEARCH("Squadron",$C192),0) = 0, IF(TRIM(VLOOKUP($B189,Lane5_Swimmers,2,0))="","Not Provided", VLOOKUP($B189,Lane5_Swimmers,2,0)), "Squadron"), IF(VLOOKUP($B189,Lane5_Swimmers,6,0)="No","Check for DQ",IF(VLOOKUP($B189+0.1,Lane5_Swimmers,6,0)="No","Check for DQ",IF(VLOOKUP($B189+0.2,Lane5_Swimmers,6,0)="No","Check for DQ",IF(VLOOKUP($B189+0.3,Lane5_Swimmers,6,0)="No","Check for DQ","Relay Team"))))))</f>
        <v>Relay Team</v>
      </c>
      <c r="J191" s="317" t="str">
        <f>IF(VLOOKUP($B189,Lane6_Swimmers,6,0) = "No", "Check for DQ",IF(IFERROR(SEARCH("Relay",$C192),0) = 0, IF(IFERROR(SEARCH("Squadron",$C192),0) = 0, IF(TRIM(VLOOKUP($B189,Lane6_Swimmers,2,0))="","Not Provided", VLOOKUP($B189,Lane6_Swimmers,2,0)), "Squadron"), IF(VLOOKUP($B189,Lane6_Swimmers,6,0)="No","Check for DQ",IF(VLOOKUP($B189+0.1,Lane6_Swimmers,6,0)="No","Check for DQ",IF(VLOOKUP($B189+0.2,Lane6_Swimmers,6,0)="No","Check for DQ",IF(VLOOKUP($B189+0.3,Lane6_Swimmers,6,0)="No","Check for DQ","Relay Team"))))))</f>
        <v>Relay Team</v>
      </c>
      <c r="K191" s="317" t="str">
        <f>IF(VLOOKUP($B189,Lane7_Swimmers,6,0) = "No", "Check for DQ",IF(IFERROR(SEARCH("Relay",$C192),0) = 0, IF(IFERROR(SEARCH("Squadron",$C192),0) = 0, IF(TRIM(VLOOKUP($B189,Lane7_Swimmers,2,0))="","Not Provided", VLOOKUP($B189,Lane7_Swimmers,2,0)), "Squadron"), IF(VLOOKUP($B189,Lane7_Swimmers,6,0)="No","Check for DQ",IF(VLOOKUP($B189+0.1,Lane7_Swimmers,6,0)="No","Check for DQ",IF(VLOOKUP($B189+0.2,Lane7_Swimmers,6,0)="No","Check for DQ",IF(VLOOKUP($B189+0.3,Lane7_Swimmers,6,0)="No","Check for DQ","Relay Team"))))))</f>
        <v>Relay Team</v>
      </c>
      <c r="L191" s="317" t="str">
        <f>IF(VLOOKUP($B189,Lane8_Swimmers,6,0) = "No", "Check for DQ",IF(IFERROR(SEARCH("Relay",$C192),0) = 0, IF(IFERROR(SEARCH("Squadron",$C192),0) = 0, IF(TRIM(VLOOKUP($B189,Lane8_Swimmers,2,0))="","Not Provided", VLOOKUP($B189,Lane8_Swimmers,2,0)), "Squadron"), IF(VLOOKUP($B189,Lane8_Swimmers,6,0)="No","Check for DQ",IF(VLOOKUP($B189+0.1,Lane8_Swimmers,6,0)="No","Check for DQ",IF(VLOOKUP($B189+0.2,Lane8_Swimmers,6,0)="No","Check for DQ",IF(VLOOKUP($B189+0.3,Lane8_Swimmers,6,0)="No","Check for DQ","Relay Team"))))))</f>
        <v>Relay Team</v>
      </c>
    </row>
    <row r="192" spans="2:20" ht="16.5" thickBot="1">
      <c r="B192" s="247" t="str">
        <f>TEXT(B189, "#0") &amp; ": " &amp; TRIM(D192)</f>
        <v>43: DQ Reason</v>
      </c>
      <c r="C192" s="264" t="str">
        <f>IF(HSL_Format="Majors",IF(HSL_Division=1,VLOOKUP(B191,HMLD1_EventList,4,0),IF(HSL_Division=2,VLOOKUP(B191,HMLD2_EventList,4,0),VLOOKUP(B191,HMLD3_EventList,4,0))),IF(HSL_Division=1,VLOOKUP(B191,NutsD1_EventList,4,0),IF(HSL_Division=2,VLOOKUP(B191,NutsD2_EventList,4,0),VLOOKUP(B191,NutsD3_EventList,4,0)))) &amp; " " &amp; IF(HSL_Format="Majors",IF(HSL_Division=1,VLOOKUP(B191,HMLD1_EventList,5,0),IF(HSL_Division=2,VLOOKUP(B191,HMLD2_EventList,5,0),VLOOKUP(B191,HMLD3_EventList,5,0))),IF(HSL_Division=1,VLOOKUP(B191,NutsD1_EventList,5,0),IF(HSL_Division=2,VLOOKUP(B191,NutsD2_EventList,5,0),VLOOKUP(B191,NutsD3_EventList,5,0))))</f>
        <v>4x25m Medley Relay</v>
      </c>
      <c r="D192" s="265" t="s">
        <v>111</v>
      </c>
      <c r="E192" s="246"/>
      <c r="F192" s="246"/>
      <c r="G192" s="246"/>
      <c r="H192" s="246"/>
      <c r="I192" s="246"/>
      <c r="J192" s="246"/>
      <c r="K192" s="246"/>
      <c r="L192" s="246"/>
    </row>
    <row r="193" spans="2:20">
      <c r="B193" s="247">
        <f>B189+1</f>
        <v>44</v>
      </c>
      <c r="C193" s="258" t="str">
        <f>"Event " &amp; TEXT(B193, "#0")</f>
        <v>Event 44</v>
      </c>
      <c r="D193" s="259" t="s">
        <v>109</v>
      </c>
      <c r="E193" s="244">
        <v>12865</v>
      </c>
      <c r="F193" s="244">
        <v>12737</v>
      </c>
      <c r="G193" s="244">
        <v>11881</v>
      </c>
      <c r="H193" s="244">
        <v>12115</v>
      </c>
      <c r="I193" s="244">
        <v>12028</v>
      </c>
      <c r="J193" s="244">
        <v>11784</v>
      </c>
      <c r="K193" s="244">
        <v>12344</v>
      </c>
      <c r="L193" s="244"/>
    </row>
    <row r="194" spans="2:20">
      <c r="B194" s="247" t="str">
        <f>TEXT(B193, "#0") &amp; ":" &amp; TRIM(D194)</f>
        <v>44:Placing</v>
      </c>
      <c r="C194" s="260"/>
      <c r="D194" s="261" t="s">
        <v>134</v>
      </c>
      <c r="E194" s="245">
        <v>7</v>
      </c>
      <c r="F194" s="245">
        <v>6</v>
      </c>
      <c r="G194" s="245">
        <v>2</v>
      </c>
      <c r="H194" s="245">
        <v>4</v>
      </c>
      <c r="I194" s="245">
        <v>3</v>
      </c>
      <c r="J194" s="245">
        <v>1</v>
      </c>
      <c r="K194" s="245">
        <v>5</v>
      </c>
      <c r="L194" s="245"/>
      <c r="M194" s="250">
        <f t="shared" ref="M194:T194" si="43">VLOOKUP($B194,Working_ResultList,6+(E$7-1)*3,0)</f>
        <v>7</v>
      </c>
      <c r="N194" s="250">
        <f t="shared" si="43"/>
        <v>6</v>
      </c>
      <c r="O194" s="250">
        <f t="shared" si="43"/>
        <v>2</v>
      </c>
      <c r="P194" s="250">
        <f t="shared" si="43"/>
        <v>4</v>
      </c>
      <c r="Q194" s="250">
        <f t="shared" si="43"/>
        <v>3</v>
      </c>
      <c r="R194" s="250">
        <f t="shared" si="43"/>
        <v>1</v>
      </c>
      <c r="S194" s="250">
        <f t="shared" si="43"/>
        <v>5</v>
      </c>
      <c r="T194" s="250">
        <f t="shared" si="43"/>
        <v>8</v>
      </c>
    </row>
    <row r="195" spans="2:20">
      <c r="B195" s="247">
        <f>B193</f>
        <v>44</v>
      </c>
      <c r="C195" s="262" t="str">
        <f>IF(HSL_Format="Majors",IF(HSL_Division=1,VLOOKUP(B195,HMLD1_EventList,3,0),IF(HSL_Division=2,VLOOKUP(B195,HMLD2_EventList,3,0),VLOOKUP(B195,HMLD3_EventList,3,0))),IF(HSL_Division=1,VLOOKUP(B195,NutsD1_EventList,3,0),IF(HSL_Division=2,VLOOKUP(B195,NutsD2_EventList,3,0),VLOOKUP(B195,NutsD3_EventList,3,0)))) &amp; " " &amp; IF(HSL_Format="Majors",IF(HSL_Division=1,VLOOKUP(B195,HMLD1_EventList,2,0),IF(HSL_Division=2,VLOOKUP(B195,HMLD2_EventList,2,0),VLOOKUP(B195,HMLD3_EventList,2,0))),IF(HSL_Division=1,VLOOKUP(B195,NutsD1_EventList,2,0),IF(HSL_Division=2,VLOOKUP(B195,NutsD2_EventList,2,0),VLOOKUP(B195,NutsD3_EventList,2,0))))</f>
        <v>Boys Under 12s</v>
      </c>
      <c r="D195" s="263" t="s">
        <v>110</v>
      </c>
      <c r="E195" s="317" t="str">
        <f>IF(VLOOKUP($B193,Lane1_Swimmers,6,0) = "No", "Check for DQ",IF(IFERROR(SEARCH("Relay",$C196),0) = 0, IF(IFERROR(SEARCH("Squadron",$C196),0) = 0, IF(TRIM(VLOOKUP($B193,Lane1_Swimmers,2,0))="","Not Provided", VLOOKUP($B193,Lane1_Swimmers,2,0)), "Squadron"), IF(VLOOKUP($B193,Lane1_Swimmers,6,0)="No","Check for DQ",IF(VLOOKUP($B193+0.1,Lane1_Swimmers,6,0)="No","Check for DQ",IF(VLOOKUP($B193+0.2,Lane1_Swimmers,6,0)="No","Check for DQ",IF(VLOOKUP($B193+0.3,Lane1_Swimmers,6,0)="No","Check for DQ","Relay Team"))))))</f>
        <v>Relay Team</v>
      </c>
      <c r="F195" s="317" t="str">
        <f>IF(VLOOKUP($B193,Lane2_Swimmers,6,0) = "No", "Check for DQ",IF(IFERROR(SEARCH("Relay",$C196),0) = 0, IF(IFERROR(SEARCH("Squadron",$C196),0) = 0, IF(TRIM(VLOOKUP($B193,Lane2_Swimmers,2,0))="","Not Provided", VLOOKUP($B193,Lane2_Swimmers,2,0)), "Squadron"), IF(VLOOKUP($B193,Lane2_Swimmers,6,0)="No","Check for DQ",IF(VLOOKUP($B193+0.1,Lane2_Swimmers,6,0)="No","Check for DQ",IF(VLOOKUP($B193+0.2,Lane2_Swimmers,6,0)="No","Check for DQ",IF(VLOOKUP($B193+0.3,Lane2_Swimmers,6,0)="No","Check for DQ","Relay Team"))))))</f>
        <v>Relay Team</v>
      </c>
      <c r="G195" s="317" t="str">
        <f>IF(VLOOKUP($B193,Lane3_Swimmers,6,0) = "No", "Check for DQ",IF(IFERROR(SEARCH("Relay",$C196),0) = 0, IF(IFERROR(SEARCH("Squadron",$C196),0) = 0, IF(TRIM(VLOOKUP($B193,Lane3_Swimmers,2,0))="","Not Provided", VLOOKUP($B193,Lane3_Swimmers,2,0)), "Squadron"), IF(VLOOKUP($B193,Lane3_Swimmers,6,0)="No","Check for DQ",IF(VLOOKUP($B193+0.1,Lane3_Swimmers,6,0)="No","Check for DQ",IF(VLOOKUP($B193+0.2,Lane3_Swimmers,6,0)="No","Check for DQ",IF(VLOOKUP($B193+0.3,Lane3_Swimmers,6,0)="No","Check for DQ","Relay Team"))))))</f>
        <v>Relay Team</v>
      </c>
      <c r="H195" s="317" t="str">
        <f>IF(VLOOKUP($B193,Lane4_Swimmers,6,0) = "No", "Check for DQ",IF(IFERROR(SEARCH("Relay",$C196),0) = 0, IF(IFERROR(SEARCH("Squadron",$C196),0) = 0, IF(TRIM(VLOOKUP($B193,Lane4_Swimmers,2,0))="","Not Provided", VLOOKUP($B193,Lane4_Swimmers,2,0)), "Squadron"), IF(VLOOKUP($B193,Lane4_Swimmers,6,0)="No","Check for DQ",IF(VLOOKUP($B193+0.1,Lane4_Swimmers,6,0)="No","Check for DQ",IF(VLOOKUP($B193+0.2,Lane4_Swimmers,6,0)="No","Check for DQ",IF(VLOOKUP($B193+0.3,Lane4_Swimmers,6,0)="No","Check for DQ","Relay Team"))))))</f>
        <v>Relay Team</v>
      </c>
      <c r="I195" s="317" t="str">
        <f>IF(VLOOKUP($B193,Lane5_Swimmers,6,0) = "No", "Check for DQ",IF(IFERROR(SEARCH("Relay",$C196),0) = 0, IF(IFERROR(SEARCH("Squadron",$C196),0) = 0, IF(TRIM(VLOOKUP($B193,Lane5_Swimmers,2,0))="","Not Provided", VLOOKUP($B193,Lane5_Swimmers,2,0)), "Squadron"), IF(VLOOKUP($B193,Lane5_Swimmers,6,0)="No","Check for DQ",IF(VLOOKUP($B193+0.1,Lane5_Swimmers,6,0)="No","Check for DQ",IF(VLOOKUP($B193+0.2,Lane5_Swimmers,6,0)="No","Check for DQ",IF(VLOOKUP($B193+0.3,Lane5_Swimmers,6,0)="No","Check for DQ","Relay Team"))))))</f>
        <v>Relay Team</v>
      </c>
      <c r="J195" s="317" t="str">
        <f>IF(VLOOKUP($B193,Lane6_Swimmers,6,0) = "No", "Check for DQ",IF(IFERROR(SEARCH("Relay",$C196),0) = 0, IF(IFERROR(SEARCH("Squadron",$C196),0) = 0, IF(TRIM(VLOOKUP($B193,Lane6_Swimmers,2,0))="","Not Provided", VLOOKUP($B193,Lane6_Swimmers,2,0)), "Squadron"), IF(VLOOKUP($B193,Lane6_Swimmers,6,0)="No","Check for DQ",IF(VLOOKUP($B193+0.1,Lane6_Swimmers,6,0)="No","Check for DQ",IF(VLOOKUP($B193+0.2,Lane6_Swimmers,6,0)="No","Check for DQ",IF(VLOOKUP($B193+0.3,Lane6_Swimmers,6,0)="No","Check for DQ","Relay Team"))))))</f>
        <v>Relay Team</v>
      </c>
      <c r="K195" s="317" t="str">
        <f>IF(VLOOKUP($B193,Lane7_Swimmers,6,0) = "No", "Check for DQ",IF(IFERROR(SEARCH("Relay",$C196),0) = 0, IF(IFERROR(SEARCH("Squadron",$C196),0) = 0, IF(TRIM(VLOOKUP($B193,Lane7_Swimmers,2,0))="","Not Provided", VLOOKUP($B193,Lane7_Swimmers,2,0)), "Squadron"), IF(VLOOKUP($B193,Lane7_Swimmers,6,0)="No","Check for DQ",IF(VLOOKUP($B193+0.1,Lane7_Swimmers,6,0)="No","Check for DQ",IF(VLOOKUP($B193+0.2,Lane7_Swimmers,6,0)="No","Check for DQ",IF(VLOOKUP($B193+0.3,Lane7_Swimmers,6,0)="No","Check for DQ","Relay Team"))))))</f>
        <v>Relay Team</v>
      </c>
      <c r="L195" s="317" t="str">
        <f>IF(VLOOKUP($B193,Lane8_Swimmers,6,0) = "No", "Check for DQ",IF(IFERROR(SEARCH("Relay",$C196),0) = 0, IF(IFERROR(SEARCH("Squadron",$C196),0) = 0, IF(TRIM(VLOOKUP($B193,Lane8_Swimmers,2,0))="","Not Provided", VLOOKUP($B193,Lane8_Swimmers,2,0)), "Squadron"), IF(VLOOKUP($B193,Lane8_Swimmers,6,0)="No","Check for DQ",IF(VLOOKUP($B193+0.1,Lane8_Swimmers,6,0)="No","Check for DQ",IF(VLOOKUP($B193+0.2,Lane8_Swimmers,6,0)="No","Check for DQ",IF(VLOOKUP($B193+0.3,Lane8_Swimmers,6,0)="No","Check for DQ","Relay Team"))))))</f>
        <v>Relay Team</v>
      </c>
    </row>
    <row r="196" spans="2:20" ht="16.5" thickBot="1">
      <c r="B196" s="247" t="str">
        <f>TEXT(B193, "#0") &amp; ": " &amp; TRIM(D196)</f>
        <v>44: DQ Reason</v>
      </c>
      <c r="C196" s="264" t="str">
        <f>IF(HSL_Format="Majors",IF(HSL_Division=1,VLOOKUP(B195,HMLD1_EventList,4,0),IF(HSL_Division=2,VLOOKUP(B195,HMLD2_EventList,4,0),VLOOKUP(B195,HMLD3_EventList,4,0))),IF(HSL_Division=1,VLOOKUP(B195,NutsD1_EventList,4,0),IF(HSL_Division=2,VLOOKUP(B195,NutsD2_EventList,4,0),VLOOKUP(B195,NutsD3_EventList,4,0)))) &amp; " " &amp; IF(HSL_Format="Majors",IF(HSL_Division=1,VLOOKUP(B195,HMLD1_EventList,5,0),IF(HSL_Division=2,VLOOKUP(B195,HMLD2_EventList,5,0),VLOOKUP(B195,HMLD3_EventList,5,0))),IF(HSL_Division=1,VLOOKUP(B195,NutsD1_EventList,5,0),IF(HSL_Division=2,VLOOKUP(B195,NutsD2_EventList,5,0),VLOOKUP(B195,NutsD3_EventList,5,0))))</f>
        <v>4x25m Medley Relay</v>
      </c>
      <c r="D196" s="265" t="s">
        <v>111</v>
      </c>
      <c r="E196" s="246"/>
      <c r="F196" s="246"/>
      <c r="G196" s="246"/>
      <c r="H196" s="246"/>
      <c r="I196" s="246"/>
      <c r="J196" s="246"/>
      <c r="K196" s="246"/>
      <c r="L196" s="246">
        <v>6.5</v>
      </c>
    </row>
    <row r="197" spans="2:20">
      <c r="B197" s="247">
        <f>B193+1</f>
        <v>45</v>
      </c>
      <c r="C197" s="258" t="str">
        <f>"Event " &amp; TEXT(B197, "#0")</f>
        <v>Event 45</v>
      </c>
      <c r="D197" s="259" t="s">
        <v>109</v>
      </c>
      <c r="E197" s="244">
        <v>10363</v>
      </c>
      <c r="F197" s="244">
        <v>10403</v>
      </c>
      <c r="G197" s="244">
        <v>10606</v>
      </c>
      <c r="H197" s="244">
        <v>10765</v>
      </c>
      <c r="I197" s="244">
        <v>10344</v>
      </c>
      <c r="J197" s="244">
        <v>10569</v>
      </c>
      <c r="K197" s="244">
        <v>10644</v>
      </c>
      <c r="L197" s="244">
        <v>10231</v>
      </c>
    </row>
    <row r="198" spans="2:20">
      <c r="B198" s="247" t="str">
        <f>TEXT(B197, "#0") &amp; ":" &amp; TRIM(D198)</f>
        <v>45:Placing</v>
      </c>
      <c r="C198" s="260"/>
      <c r="D198" s="261" t="s">
        <v>134</v>
      </c>
      <c r="E198" s="245">
        <v>3</v>
      </c>
      <c r="F198" s="245">
        <v>4</v>
      </c>
      <c r="G198" s="245">
        <v>6</v>
      </c>
      <c r="H198" s="245">
        <v>8</v>
      </c>
      <c r="I198" s="245">
        <v>2</v>
      </c>
      <c r="J198" s="245">
        <v>5</v>
      </c>
      <c r="K198" s="245">
        <v>7</v>
      </c>
      <c r="L198" s="245">
        <v>1</v>
      </c>
      <c r="M198" s="250">
        <f t="shared" ref="M198:T198" si="44">VLOOKUP($B198,Working_ResultList,6+(E$7-1)*3,0)</f>
        <v>3</v>
      </c>
      <c r="N198" s="250">
        <f t="shared" si="44"/>
        <v>4</v>
      </c>
      <c r="O198" s="250">
        <f t="shared" si="44"/>
        <v>6</v>
      </c>
      <c r="P198" s="250">
        <f t="shared" si="44"/>
        <v>8</v>
      </c>
      <c r="Q198" s="250">
        <f t="shared" si="44"/>
        <v>2</v>
      </c>
      <c r="R198" s="250">
        <f t="shared" si="44"/>
        <v>5</v>
      </c>
      <c r="S198" s="250">
        <f t="shared" si="44"/>
        <v>7</v>
      </c>
      <c r="T198" s="250">
        <f t="shared" si="44"/>
        <v>1</v>
      </c>
    </row>
    <row r="199" spans="2:20">
      <c r="B199" s="247">
        <f>B197</f>
        <v>45</v>
      </c>
      <c r="C199" s="262" t="str">
        <f>IF(HSL_Format="Majors",IF(HSL_Division=1,VLOOKUP(B199,HMLD1_EventList,3,0),IF(HSL_Division=2,VLOOKUP(B199,HMLD2_EventList,3,0),VLOOKUP(B199,HMLD3_EventList,3,0))),IF(HSL_Division=1,VLOOKUP(B199,NutsD1_EventList,3,0),IF(HSL_Division=2,VLOOKUP(B199,NutsD2_EventList,3,0),VLOOKUP(B199,NutsD3_EventList,3,0)))) &amp; " " &amp; IF(HSL_Format="Majors",IF(HSL_Division=1,VLOOKUP(B199,HMLD1_EventList,2,0),IF(HSL_Division=2,VLOOKUP(B199,HMLD2_EventList,2,0),VLOOKUP(B199,HMLD3_EventList,2,0))),IF(HSL_Division=1,VLOOKUP(B199,NutsD1_EventList,2,0),IF(HSL_Division=2,VLOOKUP(B199,NutsD2_EventList,2,0),VLOOKUP(B199,NutsD3_EventList,2,0))))</f>
        <v>Girls Under 13s</v>
      </c>
      <c r="D199" s="263" t="s">
        <v>110</v>
      </c>
      <c r="E199" s="317" t="str">
        <f>IF(VLOOKUP($B197,Lane1_Swimmers,6,0) = "No", "Check for DQ",IF(IFERROR(SEARCH("Relay",$C200),0) = 0, IF(IFERROR(SEARCH("Squadron",$C200),0) = 0, IF(TRIM(VLOOKUP($B197,Lane1_Swimmers,2,0))="","Not Provided", VLOOKUP($B197,Lane1_Swimmers,2,0)), "Squadron"), IF(VLOOKUP($B197,Lane1_Swimmers,6,0)="No","Check for DQ",IF(VLOOKUP($B197+0.1,Lane1_Swimmers,6,0)="No","Check for DQ",IF(VLOOKUP($B197+0.2,Lane1_Swimmers,6,0)="No","Check for DQ",IF(VLOOKUP($B197+0.3,Lane1_Swimmers,6,0)="No","Check for DQ","Relay Team"))))))</f>
        <v>Relay Team</v>
      </c>
      <c r="F199" s="317" t="str">
        <f>IF(VLOOKUP($B197,Lane2_Swimmers,6,0) = "No", "Check for DQ",IF(IFERROR(SEARCH("Relay",$C200),0) = 0, IF(IFERROR(SEARCH("Squadron",$C200),0) = 0, IF(TRIM(VLOOKUP($B197,Lane2_Swimmers,2,0))="","Not Provided", VLOOKUP($B197,Lane2_Swimmers,2,0)), "Squadron"), IF(VLOOKUP($B197,Lane2_Swimmers,6,0)="No","Check for DQ",IF(VLOOKUP($B197+0.1,Lane2_Swimmers,6,0)="No","Check for DQ",IF(VLOOKUP($B197+0.2,Lane2_Swimmers,6,0)="No","Check for DQ",IF(VLOOKUP($B197+0.3,Lane2_Swimmers,6,0)="No","Check for DQ","Relay Team"))))))</f>
        <v>Relay Team</v>
      </c>
      <c r="G199" s="317" t="str">
        <f>IF(VLOOKUP($B197,Lane3_Swimmers,6,0) = "No", "Check for DQ",IF(IFERROR(SEARCH("Relay",$C200),0) = 0, IF(IFERROR(SEARCH("Squadron",$C200),0) = 0, IF(TRIM(VLOOKUP($B197,Lane3_Swimmers,2,0))="","Not Provided", VLOOKUP($B197,Lane3_Swimmers,2,0)), "Squadron"), IF(VLOOKUP($B197,Lane3_Swimmers,6,0)="No","Check for DQ",IF(VLOOKUP($B197+0.1,Lane3_Swimmers,6,0)="No","Check for DQ",IF(VLOOKUP($B197+0.2,Lane3_Swimmers,6,0)="No","Check for DQ",IF(VLOOKUP($B197+0.3,Lane3_Swimmers,6,0)="No","Check for DQ","Relay Team"))))))</f>
        <v>Relay Team</v>
      </c>
      <c r="H199" s="317" t="str">
        <f>IF(VLOOKUP($B197,Lane4_Swimmers,6,0) = "No", "Check for DQ",IF(IFERROR(SEARCH("Relay",$C200),0) = 0, IF(IFERROR(SEARCH("Squadron",$C200),0) = 0, IF(TRIM(VLOOKUP($B197,Lane4_Swimmers,2,0))="","Not Provided", VLOOKUP($B197,Lane4_Swimmers,2,0)), "Squadron"), IF(VLOOKUP($B197,Lane4_Swimmers,6,0)="No","Check for DQ",IF(VLOOKUP($B197+0.1,Lane4_Swimmers,6,0)="No","Check for DQ",IF(VLOOKUP($B197+0.2,Lane4_Swimmers,6,0)="No","Check for DQ",IF(VLOOKUP($B197+0.3,Lane4_Swimmers,6,0)="No","Check for DQ","Relay Team"))))))</f>
        <v>Relay Team</v>
      </c>
      <c r="I199" s="317" t="str">
        <f>IF(VLOOKUP($B197,Lane5_Swimmers,6,0) = "No", "Check for DQ",IF(IFERROR(SEARCH("Relay",$C200),0) = 0, IF(IFERROR(SEARCH("Squadron",$C200),0) = 0, IF(TRIM(VLOOKUP($B197,Lane5_Swimmers,2,0))="","Not Provided", VLOOKUP($B197,Lane5_Swimmers,2,0)), "Squadron"), IF(VLOOKUP($B197,Lane5_Swimmers,6,0)="No","Check for DQ",IF(VLOOKUP($B197+0.1,Lane5_Swimmers,6,0)="No","Check for DQ",IF(VLOOKUP($B197+0.2,Lane5_Swimmers,6,0)="No","Check for DQ",IF(VLOOKUP($B197+0.3,Lane5_Swimmers,6,0)="No","Check for DQ","Relay Team"))))))</f>
        <v>Relay Team</v>
      </c>
      <c r="J199" s="317" t="str">
        <f>IF(VLOOKUP($B197,Lane6_Swimmers,6,0) = "No", "Check for DQ",IF(IFERROR(SEARCH("Relay",$C200),0) = 0, IF(IFERROR(SEARCH("Squadron",$C200),0) = 0, IF(TRIM(VLOOKUP($B197,Lane6_Swimmers,2,0))="","Not Provided", VLOOKUP($B197,Lane6_Swimmers,2,0)), "Squadron"), IF(VLOOKUP($B197,Lane6_Swimmers,6,0)="No","Check for DQ",IF(VLOOKUP($B197+0.1,Lane6_Swimmers,6,0)="No","Check for DQ",IF(VLOOKUP($B197+0.2,Lane6_Swimmers,6,0)="No","Check for DQ",IF(VLOOKUP($B197+0.3,Lane6_Swimmers,6,0)="No","Check for DQ","Relay Team"))))))</f>
        <v>Relay Team</v>
      </c>
      <c r="K199" s="317" t="str">
        <f>IF(VLOOKUP($B197,Lane7_Swimmers,6,0) = "No", "Check for DQ",IF(IFERROR(SEARCH("Relay",$C200),0) = 0, IF(IFERROR(SEARCH("Squadron",$C200),0) = 0, IF(TRIM(VLOOKUP($B197,Lane7_Swimmers,2,0))="","Not Provided", VLOOKUP($B197,Lane7_Swimmers,2,0)), "Squadron"), IF(VLOOKUP($B197,Lane7_Swimmers,6,0)="No","Check for DQ",IF(VLOOKUP($B197+0.1,Lane7_Swimmers,6,0)="No","Check for DQ",IF(VLOOKUP($B197+0.2,Lane7_Swimmers,6,0)="No","Check for DQ",IF(VLOOKUP($B197+0.3,Lane7_Swimmers,6,0)="No","Check for DQ","Relay Team"))))))</f>
        <v>Relay Team</v>
      </c>
      <c r="L199" s="317" t="str">
        <f>IF(VLOOKUP($B197,Lane8_Swimmers,6,0) = "No", "Check for DQ",IF(IFERROR(SEARCH("Relay",$C200),0) = 0, IF(IFERROR(SEARCH("Squadron",$C200),0) = 0, IF(TRIM(VLOOKUP($B197,Lane8_Swimmers,2,0))="","Not Provided", VLOOKUP($B197,Lane8_Swimmers,2,0)), "Squadron"), IF(VLOOKUP($B197,Lane8_Swimmers,6,0)="No","Check for DQ",IF(VLOOKUP($B197+0.1,Lane8_Swimmers,6,0)="No","Check for DQ",IF(VLOOKUP($B197+0.2,Lane8_Swimmers,6,0)="No","Check for DQ",IF(VLOOKUP($B197+0.3,Lane8_Swimmers,6,0)="No","Check for DQ","Relay Team"))))))</f>
        <v>Relay Team</v>
      </c>
    </row>
    <row r="200" spans="2:20" ht="16.5" thickBot="1">
      <c r="B200" s="247" t="str">
        <f>TEXT(B197, "#0") &amp; ": " &amp; TRIM(D200)</f>
        <v>45: DQ Reason</v>
      </c>
      <c r="C200" s="264" t="str">
        <f>IF(HSL_Format="Majors",IF(HSL_Division=1,VLOOKUP(B199,HMLD1_EventList,4,0),IF(HSL_Division=2,VLOOKUP(B199,HMLD2_EventList,4,0),VLOOKUP(B199,HMLD3_EventList,4,0))),IF(HSL_Division=1,VLOOKUP(B199,NutsD1_EventList,4,0),IF(HSL_Division=2,VLOOKUP(B199,NutsD2_EventList,4,0),VLOOKUP(B199,NutsD3_EventList,4,0)))) &amp; " " &amp; IF(HSL_Format="Majors",IF(HSL_Division=1,VLOOKUP(B199,HMLD1_EventList,5,0),IF(HSL_Division=2,VLOOKUP(B199,HMLD2_EventList,5,0),VLOOKUP(B199,HMLD3_EventList,5,0))),IF(HSL_Division=1,VLOOKUP(B199,NutsD1_EventList,5,0),IF(HSL_Division=2,VLOOKUP(B199,NutsD2_EventList,5,0),VLOOKUP(B199,NutsD3_EventList,5,0))))</f>
        <v>4x25m Freestyle Relay</v>
      </c>
      <c r="D200" s="265" t="s">
        <v>111</v>
      </c>
      <c r="E200" s="246"/>
      <c r="F200" s="246"/>
      <c r="G200" s="246"/>
      <c r="H200" s="246"/>
      <c r="I200" s="246"/>
      <c r="J200" s="246"/>
      <c r="K200" s="246"/>
      <c r="L200" s="246"/>
    </row>
    <row r="201" spans="2:20">
      <c r="B201" s="247">
        <f>B197+1</f>
        <v>46</v>
      </c>
      <c r="C201" s="258" t="str">
        <f>"Event " &amp; TEXT(B201, "#0")</f>
        <v>Event 46</v>
      </c>
      <c r="D201" s="259" t="s">
        <v>109</v>
      </c>
      <c r="E201" s="244"/>
      <c r="F201" s="244">
        <v>10788</v>
      </c>
      <c r="G201" s="244">
        <v>10521</v>
      </c>
      <c r="H201" s="244">
        <v>10702</v>
      </c>
      <c r="I201" s="244">
        <v>10154</v>
      </c>
      <c r="J201" s="244">
        <v>10950</v>
      </c>
      <c r="K201" s="244">
        <v>10519</v>
      </c>
      <c r="L201" s="244">
        <v>11053</v>
      </c>
    </row>
    <row r="202" spans="2:20">
      <c r="B202" s="247" t="str">
        <f>TEXT(B201, "#0") &amp; ":" &amp; TRIM(D202)</f>
        <v>46:Placing</v>
      </c>
      <c r="C202" s="260"/>
      <c r="D202" s="261" t="s">
        <v>134</v>
      </c>
      <c r="E202" s="245"/>
      <c r="F202" s="245">
        <v>5</v>
      </c>
      <c r="G202" s="245">
        <v>3</v>
      </c>
      <c r="H202" s="245">
        <v>4</v>
      </c>
      <c r="I202" s="245">
        <v>1</v>
      </c>
      <c r="J202" s="245">
        <v>6</v>
      </c>
      <c r="K202" s="245">
        <v>2</v>
      </c>
      <c r="L202" s="245">
        <v>7</v>
      </c>
      <c r="M202" s="250">
        <f t="shared" ref="M202:T202" si="45">VLOOKUP($B202,Working_ResultList,6+(E$7-1)*3,0)</f>
        <v>8</v>
      </c>
      <c r="N202" s="250">
        <f t="shared" si="45"/>
        <v>5</v>
      </c>
      <c r="O202" s="250">
        <f t="shared" si="45"/>
        <v>3</v>
      </c>
      <c r="P202" s="250">
        <f t="shared" si="45"/>
        <v>4</v>
      </c>
      <c r="Q202" s="250">
        <f t="shared" si="45"/>
        <v>1</v>
      </c>
      <c r="R202" s="250">
        <f t="shared" si="45"/>
        <v>6</v>
      </c>
      <c r="S202" s="250">
        <f t="shared" si="45"/>
        <v>2</v>
      </c>
      <c r="T202" s="250">
        <f t="shared" si="45"/>
        <v>7</v>
      </c>
    </row>
    <row r="203" spans="2:20">
      <c r="B203" s="247">
        <f>B201</f>
        <v>46</v>
      </c>
      <c r="C203" s="262" t="str">
        <f>IF(HSL_Format="Majors",IF(HSL_Division=1,VLOOKUP(B203,HMLD1_EventList,3,0),IF(HSL_Division=2,VLOOKUP(B203,HMLD2_EventList,3,0),VLOOKUP(B203,HMLD3_EventList,3,0))),IF(HSL_Division=1,VLOOKUP(B203,NutsD1_EventList,3,0),IF(HSL_Division=2,VLOOKUP(B203,NutsD2_EventList,3,0),VLOOKUP(B203,NutsD3_EventList,3,0)))) &amp; " " &amp; IF(HSL_Format="Majors",IF(HSL_Division=1,VLOOKUP(B203,HMLD1_EventList,2,0),IF(HSL_Division=2,VLOOKUP(B203,HMLD2_EventList,2,0),VLOOKUP(B203,HMLD3_EventList,2,0))),IF(HSL_Division=1,VLOOKUP(B203,NutsD1_EventList,2,0),IF(HSL_Division=2,VLOOKUP(B203,NutsD2_EventList,2,0),VLOOKUP(B203,NutsD3_EventList,2,0))))</f>
        <v>Boys Under 13s</v>
      </c>
      <c r="D203" s="263" t="s">
        <v>110</v>
      </c>
      <c r="E203" s="317" t="str">
        <f>IF(VLOOKUP($B201,Lane1_Swimmers,6,0) = "No", "Check for DQ",IF(IFERROR(SEARCH("Relay",$C204),0) = 0, IF(IFERROR(SEARCH("Squadron",$C204),0) = 0, IF(TRIM(VLOOKUP($B201,Lane1_Swimmers,2,0))="","Not Provided", VLOOKUP($B201,Lane1_Swimmers,2,0)), "Squadron"), IF(VLOOKUP($B201,Lane1_Swimmers,6,0)="No","Check for DQ",IF(VLOOKUP($B201+0.1,Lane1_Swimmers,6,0)="No","Check for DQ",IF(VLOOKUP($B201+0.2,Lane1_Swimmers,6,0)="No","Check for DQ",IF(VLOOKUP($B201+0.3,Lane1_Swimmers,6,0)="No","Check for DQ","Relay Team"))))))</f>
        <v>Relay Team</v>
      </c>
      <c r="F203" s="317" t="str">
        <f>IF(VLOOKUP($B201,Lane2_Swimmers,6,0) = "No", "Check for DQ",IF(IFERROR(SEARCH("Relay",$C204),0) = 0, IF(IFERROR(SEARCH("Squadron",$C204),0) = 0, IF(TRIM(VLOOKUP($B201,Lane2_Swimmers,2,0))="","Not Provided", VLOOKUP($B201,Lane2_Swimmers,2,0)), "Squadron"), IF(VLOOKUP($B201,Lane2_Swimmers,6,0)="No","Check for DQ",IF(VLOOKUP($B201+0.1,Lane2_Swimmers,6,0)="No","Check for DQ",IF(VLOOKUP($B201+0.2,Lane2_Swimmers,6,0)="No","Check for DQ",IF(VLOOKUP($B201+0.3,Lane2_Swimmers,6,0)="No","Check for DQ","Relay Team"))))))</f>
        <v>Relay Team</v>
      </c>
      <c r="G203" s="317" t="str">
        <f>IF(VLOOKUP($B201,Lane3_Swimmers,6,0) = "No", "Check for DQ",IF(IFERROR(SEARCH("Relay",$C204),0) = 0, IF(IFERROR(SEARCH("Squadron",$C204),0) = 0, IF(TRIM(VLOOKUP($B201,Lane3_Swimmers,2,0))="","Not Provided", VLOOKUP($B201,Lane3_Swimmers,2,0)), "Squadron"), IF(VLOOKUP($B201,Lane3_Swimmers,6,0)="No","Check for DQ",IF(VLOOKUP($B201+0.1,Lane3_Swimmers,6,0)="No","Check for DQ",IF(VLOOKUP($B201+0.2,Lane3_Swimmers,6,0)="No","Check for DQ",IF(VLOOKUP($B201+0.3,Lane3_Swimmers,6,0)="No","Check for DQ","Relay Team"))))))</f>
        <v>Relay Team</v>
      </c>
      <c r="H203" s="317" t="str">
        <f>IF(VLOOKUP($B201,Lane4_Swimmers,6,0) = "No", "Check for DQ",IF(IFERROR(SEARCH("Relay",$C204),0) = 0, IF(IFERROR(SEARCH("Squadron",$C204),0) = 0, IF(TRIM(VLOOKUP($B201,Lane4_Swimmers,2,0))="","Not Provided", VLOOKUP($B201,Lane4_Swimmers,2,0)), "Squadron"), IF(VLOOKUP($B201,Lane4_Swimmers,6,0)="No","Check for DQ",IF(VLOOKUP($B201+0.1,Lane4_Swimmers,6,0)="No","Check for DQ",IF(VLOOKUP($B201+0.2,Lane4_Swimmers,6,0)="No","Check for DQ",IF(VLOOKUP($B201+0.3,Lane4_Swimmers,6,0)="No","Check for DQ","Relay Team"))))))</f>
        <v>Relay Team</v>
      </c>
      <c r="I203" s="317" t="str">
        <f>IF(VLOOKUP($B201,Lane5_Swimmers,6,0) = "No", "Check for DQ",IF(IFERROR(SEARCH("Relay",$C204),0) = 0, IF(IFERROR(SEARCH("Squadron",$C204),0) = 0, IF(TRIM(VLOOKUP($B201,Lane5_Swimmers,2,0))="","Not Provided", VLOOKUP($B201,Lane5_Swimmers,2,0)), "Squadron"), IF(VLOOKUP($B201,Lane5_Swimmers,6,0)="No","Check for DQ",IF(VLOOKUP($B201+0.1,Lane5_Swimmers,6,0)="No","Check for DQ",IF(VLOOKUP($B201+0.2,Lane5_Swimmers,6,0)="No","Check for DQ",IF(VLOOKUP($B201+0.3,Lane5_Swimmers,6,0)="No","Check for DQ","Relay Team"))))))</f>
        <v>Relay Team</v>
      </c>
      <c r="J203" s="317" t="str">
        <f>IF(VLOOKUP($B201,Lane6_Swimmers,6,0) = "No", "Check for DQ",IF(IFERROR(SEARCH("Relay",$C204),0) = 0, IF(IFERROR(SEARCH("Squadron",$C204),0) = 0, IF(TRIM(VLOOKUP($B201,Lane6_Swimmers,2,0))="","Not Provided", VLOOKUP($B201,Lane6_Swimmers,2,0)), "Squadron"), IF(VLOOKUP($B201,Lane6_Swimmers,6,0)="No","Check for DQ",IF(VLOOKUP($B201+0.1,Lane6_Swimmers,6,0)="No","Check for DQ",IF(VLOOKUP($B201+0.2,Lane6_Swimmers,6,0)="No","Check for DQ",IF(VLOOKUP($B201+0.3,Lane6_Swimmers,6,0)="No","Check for DQ","Relay Team"))))))</f>
        <v>Relay Team</v>
      </c>
      <c r="K203" s="317" t="str">
        <f>IF(VLOOKUP($B201,Lane7_Swimmers,6,0) = "No", "Check for DQ",IF(IFERROR(SEARCH("Relay",$C204),0) = 0, IF(IFERROR(SEARCH("Squadron",$C204),0) = 0, IF(TRIM(VLOOKUP($B201,Lane7_Swimmers,2,0))="","Not Provided", VLOOKUP($B201,Lane7_Swimmers,2,0)), "Squadron"), IF(VLOOKUP($B201,Lane7_Swimmers,6,0)="No","Check for DQ",IF(VLOOKUP($B201+0.1,Lane7_Swimmers,6,0)="No","Check for DQ",IF(VLOOKUP($B201+0.2,Lane7_Swimmers,6,0)="No","Check for DQ",IF(VLOOKUP($B201+0.3,Lane7_Swimmers,6,0)="No","Check for DQ","Relay Team"))))))</f>
        <v>Relay Team</v>
      </c>
      <c r="L203" s="317" t="str">
        <f>IF(VLOOKUP($B201,Lane8_Swimmers,6,0) = "No", "Check for DQ",IF(IFERROR(SEARCH("Relay",$C204),0) = 0, IF(IFERROR(SEARCH("Squadron",$C204),0) = 0, IF(TRIM(VLOOKUP($B201,Lane8_Swimmers,2,0))="","Not Provided", VLOOKUP($B201,Lane8_Swimmers,2,0)), "Squadron"), IF(VLOOKUP($B201,Lane8_Swimmers,6,0)="No","Check for DQ",IF(VLOOKUP($B201+0.1,Lane8_Swimmers,6,0)="No","Check for DQ",IF(VLOOKUP($B201+0.2,Lane8_Swimmers,6,0)="No","Check for DQ",IF(VLOOKUP($B201+0.3,Lane8_Swimmers,6,0)="No","Check for DQ","Relay Team"))))))</f>
        <v>Relay Team</v>
      </c>
    </row>
    <row r="204" spans="2:20" ht="16.5" thickBot="1">
      <c r="B204" s="247" t="str">
        <f>TEXT(B201, "#0") &amp; ": " &amp; TRIM(D204)</f>
        <v>46: DQ Reason</v>
      </c>
      <c r="C204" s="264" t="str">
        <f>IF(HSL_Format="Majors",IF(HSL_Division=1,VLOOKUP(B203,HMLD1_EventList,4,0),IF(HSL_Division=2,VLOOKUP(B203,HMLD2_EventList,4,0),VLOOKUP(B203,HMLD3_EventList,4,0))),IF(HSL_Division=1,VLOOKUP(B203,NutsD1_EventList,4,0),IF(HSL_Division=2,VLOOKUP(B203,NutsD2_EventList,4,0),VLOOKUP(B203,NutsD3_EventList,4,0)))) &amp; " " &amp; IF(HSL_Format="Majors",IF(HSL_Division=1,VLOOKUP(B203,HMLD1_EventList,5,0),IF(HSL_Division=2,VLOOKUP(B203,HMLD2_EventList,5,0),VLOOKUP(B203,HMLD3_EventList,5,0))),IF(HSL_Division=1,VLOOKUP(B203,NutsD1_EventList,5,0),IF(HSL_Division=2,VLOOKUP(B203,NutsD2_EventList,5,0),VLOOKUP(B203,NutsD3_EventList,5,0))))</f>
        <v>4x25m Freestyle Relay</v>
      </c>
      <c r="D204" s="265" t="s">
        <v>111</v>
      </c>
      <c r="E204" s="246">
        <v>10.119999999999999</v>
      </c>
      <c r="F204" s="246"/>
      <c r="G204" s="246"/>
      <c r="H204" s="246"/>
      <c r="I204" s="246"/>
      <c r="J204" s="246"/>
      <c r="K204" s="246"/>
      <c r="L204" s="246"/>
    </row>
    <row r="205" spans="2:20">
      <c r="B205" s="247">
        <f>B201+1</f>
        <v>47</v>
      </c>
      <c r="C205" s="258" t="str">
        <f>"Event " &amp; TEXT(B205, "#0")</f>
        <v>Event 47</v>
      </c>
      <c r="D205" s="259" t="s">
        <v>109</v>
      </c>
      <c r="E205" s="244">
        <v>21823</v>
      </c>
      <c r="F205" s="244">
        <v>21131</v>
      </c>
      <c r="G205" s="244">
        <v>22012</v>
      </c>
      <c r="H205" s="244">
        <v>22019</v>
      </c>
      <c r="I205" s="244">
        <v>21162</v>
      </c>
      <c r="J205" s="244">
        <v>21450</v>
      </c>
      <c r="K205" s="244">
        <v>21441</v>
      </c>
      <c r="L205" s="244">
        <v>22488</v>
      </c>
    </row>
    <row r="206" spans="2:20">
      <c r="B206" s="247" t="str">
        <f>TEXT(B205, "#0") &amp; ":" &amp; TRIM(D206)</f>
        <v>47:Placing</v>
      </c>
      <c r="C206" s="260"/>
      <c r="D206" s="261" t="s">
        <v>134</v>
      </c>
      <c r="E206" s="245">
        <v>5</v>
      </c>
      <c r="F206" s="245">
        <v>1</v>
      </c>
      <c r="G206" s="245">
        <v>6</v>
      </c>
      <c r="H206" s="245">
        <v>7</v>
      </c>
      <c r="I206" s="245">
        <v>2</v>
      </c>
      <c r="J206" s="245">
        <v>4</v>
      </c>
      <c r="K206" s="245">
        <v>3</v>
      </c>
      <c r="L206" s="245">
        <v>8</v>
      </c>
      <c r="M206" s="250">
        <f t="shared" ref="M206:T206" si="46">VLOOKUP($B206,Working_ResultList,6+(E$7-1)*3,0)</f>
        <v>5</v>
      </c>
      <c r="N206" s="250">
        <f t="shared" si="46"/>
        <v>1</v>
      </c>
      <c r="O206" s="250">
        <f t="shared" si="46"/>
        <v>6</v>
      </c>
      <c r="P206" s="250">
        <f t="shared" si="46"/>
        <v>7</v>
      </c>
      <c r="Q206" s="250">
        <f t="shared" si="46"/>
        <v>2</v>
      </c>
      <c r="R206" s="250">
        <f t="shared" si="46"/>
        <v>4</v>
      </c>
      <c r="S206" s="250">
        <f t="shared" si="46"/>
        <v>3</v>
      </c>
      <c r="T206" s="250">
        <f t="shared" si="46"/>
        <v>8</v>
      </c>
    </row>
    <row r="207" spans="2:20">
      <c r="B207" s="247">
        <f>B205</f>
        <v>47</v>
      </c>
      <c r="C207" s="262" t="str">
        <f>IF(HSL_Format="Majors",IF(HSL_Division=1,VLOOKUP(B207,HMLD1_EventList,3,0),IF(HSL_Division=2,VLOOKUP(B207,HMLD2_EventList,3,0),VLOOKUP(B207,HMLD3_EventList,3,0))),IF(HSL_Division=1,VLOOKUP(B207,NutsD1_EventList,3,0),IF(HSL_Division=2,VLOOKUP(B207,NutsD2_EventList,3,0),VLOOKUP(B207,NutsD3_EventList,3,0)))) &amp; " " &amp; IF(HSL_Format="Majors",IF(HSL_Division=1,VLOOKUP(B207,HMLD1_EventList,2,0),IF(HSL_Division=2,VLOOKUP(B207,HMLD2_EventList,2,0),VLOOKUP(B207,HMLD3_EventList,2,0))),IF(HSL_Division=1,VLOOKUP(B207,NutsD1_EventList,2,0),IF(HSL_Division=2,VLOOKUP(B207,NutsD2_EventList,2,0),VLOOKUP(B207,NutsD3_EventList,2,0))))</f>
        <v xml:space="preserve">Mixed  </v>
      </c>
      <c r="D207" s="263" t="s">
        <v>110</v>
      </c>
      <c r="E207" s="317" t="str">
        <f>IF(VLOOKUP($B205,Lane1_Swimmers,6,0) = "No", "Check for DQ",IF(IFERROR(SEARCH("Relay",$C208),0) = 0, IF(IFERROR(SEARCH("Squadron",$C208),0) = 0, IF(TRIM(VLOOKUP($B205,Lane1_Swimmers,2,0))="","Not Provided", VLOOKUP($B205,Lane1_Swimmers,2,0)), "Squadron"), IF(VLOOKUP($B205,Lane1_Swimmers,6,0)="No","Check for DQ",IF(VLOOKUP($B205+0.1,Lane1_Swimmers,6,0)="No","Check for DQ",IF(VLOOKUP($B205+0.2,Lane1_Swimmers,6,0)="No","Check for DQ",IF(VLOOKUP($B205+0.3,Lane1_Swimmers,6,0)="No","Check for DQ","Relay Team"))))))</f>
        <v>Squadron</v>
      </c>
      <c r="F207" s="317" t="str">
        <f>IF(VLOOKUP($B205,Lane2_Swimmers,6,0) = "No", "Check for DQ",IF(IFERROR(SEARCH("Relay",$C208),0) = 0, IF(IFERROR(SEARCH("Squadron",$C208),0) = 0, IF(TRIM(VLOOKUP($B205,Lane2_Swimmers,2,0))="","Not Provided", VLOOKUP($B205,Lane2_Swimmers,2,0)), "Squadron"), IF(VLOOKUP($B205,Lane2_Swimmers,6,0)="No","Check for DQ",IF(VLOOKUP($B205+0.1,Lane2_Swimmers,6,0)="No","Check for DQ",IF(VLOOKUP($B205+0.2,Lane2_Swimmers,6,0)="No","Check for DQ",IF(VLOOKUP($B205+0.3,Lane2_Swimmers,6,0)="No","Check for DQ","Relay Team"))))))</f>
        <v>Squadron</v>
      </c>
      <c r="G207" s="317" t="str">
        <f>IF(VLOOKUP($B205,Lane3_Swimmers,6,0) = "No", "Check for DQ",IF(IFERROR(SEARCH("Relay",$C208),0) = 0, IF(IFERROR(SEARCH("Squadron",$C208),0) = 0, IF(TRIM(VLOOKUP($B205,Lane3_Swimmers,2,0))="","Not Provided", VLOOKUP($B205,Lane3_Swimmers,2,0)), "Squadron"), IF(VLOOKUP($B205,Lane3_Swimmers,6,0)="No","Check for DQ",IF(VLOOKUP($B205+0.1,Lane3_Swimmers,6,0)="No","Check for DQ",IF(VLOOKUP($B205+0.2,Lane3_Swimmers,6,0)="No","Check for DQ",IF(VLOOKUP($B205+0.3,Lane3_Swimmers,6,0)="No","Check for DQ","Relay Team"))))))</f>
        <v>Squadron</v>
      </c>
      <c r="H207" s="317" t="str">
        <f>IF(VLOOKUP($B205,Lane4_Swimmers,6,0) = "No", "Check for DQ",IF(IFERROR(SEARCH("Relay",$C208),0) = 0, IF(IFERROR(SEARCH("Squadron",$C208),0) = 0, IF(TRIM(VLOOKUP($B205,Lane4_Swimmers,2,0))="","Not Provided", VLOOKUP($B205,Lane4_Swimmers,2,0)), "Squadron"), IF(VLOOKUP($B205,Lane4_Swimmers,6,0)="No","Check for DQ",IF(VLOOKUP($B205+0.1,Lane4_Swimmers,6,0)="No","Check for DQ",IF(VLOOKUP($B205+0.2,Lane4_Swimmers,6,0)="No","Check for DQ",IF(VLOOKUP($B205+0.3,Lane4_Swimmers,6,0)="No","Check for DQ","Relay Team"))))))</f>
        <v>Squadron</v>
      </c>
      <c r="I207" s="317" t="str">
        <f>IF(VLOOKUP($B205,Lane5_Swimmers,6,0) = "No", "Check for DQ",IF(IFERROR(SEARCH("Relay",$C208),0) = 0, IF(IFERROR(SEARCH("Squadron",$C208),0) = 0, IF(TRIM(VLOOKUP($B205,Lane5_Swimmers,2,0))="","Not Provided", VLOOKUP($B205,Lane5_Swimmers,2,0)), "Squadron"), IF(VLOOKUP($B205,Lane5_Swimmers,6,0)="No","Check for DQ",IF(VLOOKUP($B205+0.1,Lane5_Swimmers,6,0)="No","Check for DQ",IF(VLOOKUP($B205+0.2,Lane5_Swimmers,6,0)="No","Check for DQ",IF(VLOOKUP($B205+0.3,Lane5_Swimmers,6,0)="No","Check for DQ","Relay Team"))))))</f>
        <v>Squadron</v>
      </c>
      <c r="J207" s="317" t="str">
        <f>IF(VLOOKUP($B205,Lane6_Swimmers,6,0) = "No", "Check for DQ",IF(IFERROR(SEARCH("Relay",$C208),0) = 0, IF(IFERROR(SEARCH("Squadron",$C208),0) = 0, IF(TRIM(VLOOKUP($B205,Lane6_Swimmers,2,0))="","Not Provided", VLOOKUP($B205,Lane6_Swimmers,2,0)), "Squadron"), IF(VLOOKUP($B205,Lane6_Swimmers,6,0)="No","Check for DQ",IF(VLOOKUP($B205+0.1,Lane6_Swimmers,6,0)="No","Check for DQ",IF(VLOOKUP($B205+0.2,Lane6_Swimmers,6,0)="No","Check for DQ",IF(VLOOKUP($B205+0.3,Lane6_Swimmers,6,0)="No","Check for DQ","Relay Team"))))))</f>
        <v>Squadron</v>
      </c>
      <c r="K207" s="317" t="str">
        <f>IF(VLOOKUP($B205,Lane7_Swimmers,6,0) = "No", "Check for DQ",IF(IFERROR(SEARCH("Relay",$C208),0) = 0, IF(IFERROR(SEARCH("Squadron",$C208),0) = 0, IF(TRIM(VLOOKUP($B205,Lane7_Swimmers,2,0))="","Not Provided", VLOOKUP($B205,Lane7_Swimmers,2,0)), "Squadron"), IF(VLOOKUP($B205,Lane7_Swimmers,6,0)="No","Check for DQ",IF(VLOOKUP($B205+0.1,Lane7_Swimmers,6,0)="No","Check for DQ",IF(VLOOKUP($B205+0.2,Lane7_Swimmers,6,0)="No","Check for DQ",IF(VLOOKUP($B205+0.3,Lane7_Swimmers,6,0)="No","Check for DQ","Relay Team"))))))</f>
        <v>Squadron</v>
      </c>
      <c r="L207" s="317" t="str">
        <f>IF(VLOOKUP($B205,Lane8_Swimmers,6,0) = "No", "Check for DQ",IF(IFERROR(SEARCH("Relay",$C208),0) = 0, IF(IFERROR(SEARCH("Squadron",$C208),0) = 0, IF(TRIM(VLOOKUP($B205,Lane8_Swimmers,2,0))="","Not Provided", VLOOKUP($B205,Lane8_Swimmers,2,0)), "Squadron"), IF(VLOOKUP($B205,Lane8_Swimmers,6,0)="No","Check for DQ",IF(VLOOKUP($B205+0.1,Lane8_Swimmers,6,0)="No","Check for DQ",IF(VLOOKUP($B205+0.2,Lane8_Swimmers,6,0)="No","Check for DQ",IF(VLOOKUP($B205+0.3,Lane8_Swimmers,6,0)="No","Check for DQ","Relay Team"))))))</f>
        <v>Squadron</v>
      </c>
    </row>
    <row r="208" spans="2:20" ht="16.5" thickBot="1">
      <c r="B208" s="247" t="str">
        <f>TEXT(B205, "#0") &amp; ": " &amp; TRIM(D208)</f>
        <v>47: DQ Reason</v>
      </c>
      <c r="C208" s="264" t="str">
        <f>IF(HSL_Format="Majors",IF(HSL_Division=1,VLOOKUP(B207,HMLD1_EventList,4,0),IF(HSL_Division=2,VLOOKUP(B207,HMLD2_EventList,4,0),VLOOKUP(B207,HMLD3_EventList,4,0))),IF(HSL_Division=1,VLOOKUP(B207,NutsD1_EventList,4,0),IF(HSL_Division=2,VLOOKUP(B207,NutsD2_EventList,4,0),VLOOKUP(B207,NutsD3_EventList,4,0)))) &amp; " " &amp; IF(HSL_Format="Majors",IF(HSL_Division=1,VLOOKUP(B207,HMLD1_EventList,5,0),IF(HSL_Division=2,VLOOKUP(B207,HMLD2_EventList,5,0),VLOOKUP(B207,HMLD3_EventList,5,0))),IF(HSL_Division=1,VLOOKUP(B207,NutsD1_EventList,5,0),IF(HSL_Division=2,VLOOKUP(B207,NutsD2_EventList,5,0),VLOOKUP(B207,NutsD3_EventList,5,0))))</f>
        <v>8x25m Squadron</v>
      </c>
      <c r="D208" s="265" t="s">
        <v>111</v>
      </c>
      <c r="E208" s="246"/>
      <c r="F208" s="246"/>
      <c r="G208" s="246"/>
      <c r="H208" s="246"/>
      <c r="I208" s="246"/>
      <c r="J208" s="246"/>
      <c r="K208" s="246"/>
      <c r="L208" s="246"/>
    </row>
    <row r="209" spans="2:20">
      <c r="B209" s="247">
        <f>B205+1</f>
        <v>48</v>
      </c>
      <c r="C209" s="258" t="str">
        <f>"Event " &amp; TEXT(B209, "#0")</f>
        <v>Event 48</v>
      </c>
      <c r="D209" s="259" t="s">
        <v>109</v>
      </c>
      <c r="E209" s="244"/>
      <c r="F209" s="244"/>
      <c r="G209" s="244"/>
      <c r="H209" s="244"/>
      <c r="I209" s="244"/>
      <c r="J209" s="244"/>
      <c r="K209" s="244"/>
      <c r="L209" s="244"/>
    </row>
    <row r="210" spans="2:20">
      <c r="B210" s="247" t="str">
        <f>TEXT(B209, "#0") &amp; ":" &amp; TRIM(D210)</f>
        <v>48:Placing</v>
      </c>
      <c r="C210" s="260"/>
      <c r="D210" s="261" t="s">
        <v>134</v>
      </c>
      <c r="E210" s="245"/>
      <c r="F210" s="245"/>
      <c r="G210" s="245"/>
      <c r="H210" s="245"/>
      <c r="I210" s="245"/>
      <c r="J210" s="245"/>
      <c r="K210" s="245"/>
      <c r="L210" s="245"/>
      <c r="M210" s="250">
        <f t="shared" ref="M210:T210" si="47">VLOOKUP($B210,Working_ResultList,6+(E$7-1)*3,0)</f>
        <v>0</v>
      </c>
      <c r="N210" s="250">
        <f t="shared" si="47"/>
        <v>0</v>
      </c>
      <c r="O210" s="250">
        <f t="shared" si="47"/>
        <v>0</v>
      </c>
      <c r="P210" s="250">
        <f t="shared" si="47"/>
        <v>0</v>
      </c>
      <c r="Q210" s="250">
        <f t="shared" si="47"/>
        <v>0</v>
      </c>
      <c r="R210" s="250">
        <f t="shared" si="47"/>
        <v>0</v>
      </c>
      <c r="S210" s="250">
        <f t="shared" si="47"/>
        <v>0</v>
      </c>
      <c r="T210" s="250">
        <f t="shared" si="47"/>
        <v>0</v>
      </c>
    </row>
    <row r="211" spans="2:20">
      <c r="B211" s="247">
        <f>B209</f>
        <v>48</v>
      </c>
      <c r="C211" s="262" t="str">
        <f>IF(HSL_Format="Majors",IF(HSL_Division=1,VLOOKUP(B211,HMLD1_EventList,3,0),IF(HSL_Division=2,VLOOKUP(B211,HMLD2_EventList,3,0),VLOOKUP(B211,HMLD3_EventList,3,0))),IF(HSL_Division=1,VLOOKUP(B211,NutsD1_EventList,3,0),IF(HSL_Division=2,VLOOKUP(B211,NutsD2_EventList,3,0),VLOOKUP(B211,NutsD3_EventList,3,0)))) &amp; " " &amp; IF(HSL_Format="Majors",IF(HSL_Division=1,VLOOKUP(B211,HMLD1_EventList,2,0),IF(HSL_Division=2,VLOOKUP(B211,HMLD2_EventList,2,0),VLOOKUP(B211,HMLD3_EventList,2,0))),IF(HSL_Division=1,VLOOKUP(B211,NutsD1_EventList,2,0),IF(HSL_Division=2,VLOOKUP(B211,NutsD2_EventList,2,0),VLOOKUP(B211,NutsD3_EventList,2,0))))</f>
        <v xml:space="preserve">   </v>
      </c>
      <c r="D211" s="263" t="s">
        <v>110</v>
      </c>
      <c r="E211" s="317" t="str">
        <f>IF(VLOOKUP($B209,Lane1_Swimmers,6,0) = "No", "Check for DQ",IF(IFERROR(SEARCH("Relay",$C212),0) = 0, IF(IFERROR(SEARCH("Squadron",$C212),0) = 0, IF(TRIM(VLOOKUP($B209,Lane1_Swimmers,2,0))="","Not Provided", VLOOKUP($B209,Lane1_Swimmers,2,0)), "Squadron"), IF(VLOOKUP($B209,Lane1_Swimmers,6,0)="No","Check for DQ",IF(VLOOKUP($B209+0.1,Lane1_Swimmers,6,0)="No","Check for DQ",IF(VLOOKUP($B209+0.2,Lane1_Swimmers,6,0)="No","Check for DQ",IF(VLOOKUP($B209+0.3,Lane1_Swimmers,6,0)="No","Check for DQ","Relay Team"))))))</f>
        <v>Not Provided</v>
      </c>
      <c r="F211" s="317" t="str">
        <f>IF(VLOOKUP($B209,Lane2_Swimmers,6,0) = "No", "Check for DQ",IF(IFERROR(SEARCH("Relay",$C212),0) = 0, IF(IFERROR(SEARCH("Squadron",$C212),0) = 0, IF(TRIM(VLOOKUP($B209,Lane2_Swimmers,2,0))="","Not Provided", VLOOKUP($B209,Lane2_Swimmers,2,0)), "Squadron"), IF(VLOOKUP($B209,Lane2_Swimmers,6,0)="No","Check for DQ",IF(VLOOKUP($B209+0.1,Lane2_Swimmers,6,0)="No","Check for DQ",IF(VLOOKUP($B209+0.2,Lane2_Swimmers,6,0)="No","Check for DQ",IF(VLOOKUP($B209+0.3,Lane2_Swimmers,6,0)="No","Check for DQ","Relay Team"))))))</f>
        <v>Not Provided</v>
      </c>
      <c r="G211" s="317" t="str">
        <f>IF(VLOOKUP($B209,Lane3_Swimmers,6,0) = "No", "Check for DQ",IF(IFERROR(SEARCH("Relay",$C212),0) = 0, IF(IFERROR(SEARCH("Squadron",$C212),0) = 0, IF(TRIM(VLOOKUP($B209,Lane3_Swimmers,2,0))="","Not Provided", VLOOKUP($B209,Lane3_Swimmers,2,0)), "Squadron"), IF(VLOOKUP($B209,Lane3_Swimmers,6,0)="No","Check for DQ",IF(VLOOKUP($B209+0.1,Lane3_Swimmers,6,0)="No","Check for DQ",IF(VLOOKUP($B209+0.2,Lane3_Swimmers,6,0)="No","Check for DQ",IF(VLOOKUP($B209+0.3,Lane3_Swimmers,6,0)="No","Check for DQ","Relay Team"))))))</f>
        <v>Not Provided</v>
      </c>
      <c r="H211" s="317" t="str">
        <f>IF(VLOOKUP($B209,Lane4_Swimmers,6,0) = "No", "Check for DQ",IF(IFERROR(SEARCH("Relay",$C212),0) = 0, IF(IFERROR(SEARCH("Squadron",$C212),0) = 0, IF(TRIM(VLOOKUP($B209,Lane4_Swimmers,2,0))="","Not Provided", VLOOKUP($B209,Lane4_Swimmers,2,0)), "Squadron"), IF(VLOOKUP($B209,Lane4_Swimmers,6,0)="No","Check for DQ",IF(VLOOKUP($B209+0.1,Lane4_Swimmers,6,0)="No","Check for DQ",IF(VLOOKUP($B209+0.2,Lane4_Swimmers,6,0)="No","Check for DQ",IF(VLOOKUP($B209+0.3,Lane4_Swimmers,6,0)="No","Check for DQ","Relay Team"))))))</f>
        <v>Not Provided</v>
      </c>
      <c r="I211" s="317" t="str">
        <f>IF(VLOOKUP($B209,Lane5_Swimmers,6,0) = "No", "Check for DQ",IF(IFERROR(SEARCH("Relay",$C212),0) = 0, IF(IFERROR(SEARCH("Squadron",$C212),0) = 0, IF(TRIM(VLOOKUP($B209,Lane5_Swimmers,2,0))="","Not Provided", VLOOKUP($B209,Lane5_Swimmers,2,0)), "Squadron"), IF(VLOOKUP($B209,Lane5_Swimmers,6,0)="No","Check for DQ",IF(VLOOKUP($B209+0.1,Lane5_Swimmers,6,0)="No","Check for DQ",IF(VLOOKUP($B209+0.2,Lane5_Swimmers,6,0)="No","Check for DQ",IF(VLOOKUP($B209+0.3,Lane5_Swimmers,6,0)="No","Check for DQ","Relay Team"))))))</f>
        <v>Not Provided</v>
      </c>
      <c r="J211" s="317" t="str">
        <f>IF(VLOOKUP($B209,Lane6_Swimmers,6,0) = "No", "Check for DQ",IF(IFERROR(SEARCH("Relay",$C212),0) = 0, IF(IFERROR(SEARCH("Squadron",$C212),0) = 0, IF(TRIM(VLOOKUP($B209,Lane6_Swimmers,2,0))="","Not Provided", VLOOKUP($B209,Lane6_Swimmers,2,0)), "Squadron"), IF(VLOOKUP($B209,Lane6_Swimmers,6,0)="No","Check for DQ",IF(VLOOKUP($B209+0.1,Lane6_Swimmers,6,0)="No","Check for DQ",IF(VLOOKUP($B209+0.2,Lane6_Swimmers,6,0)="No","Check for DQ",IF(VLOOKUP($B209+0.3,Lane6_Swimmers,6,0)="No","Check for DQ","Relay Team"))))))</f>
        <v>Not Provided</v>
      </c>
      <c r="K211" s="317" t="str">
        <f>IF(VLOOKUP($B209,Lane7_Swimmers,6,0) = "No", "Check for DQ",IF(IFERROR(SEARCH("Relay",$C212),0) = 0, IF(IFERROR(SEARCH("Squadron",$C212),0) = 0, IF(TRIM(VLOOKUP($B209,Lane7_Swimmers,2,0))="","Not Provided", VLOOKUP($B209,Lane7_Swimmers,2,0)), "Squadron"), IF(VLOOKUP($B209,Lane7_Swimmers,6,0)="No","Check for DQ",IF(VLOOKUP($B209+0.1,Lane7_Swimmers,6,0)="No","Check for DQ",IF(VLOOKUP($B209+0.2,Lane7_Swimmers,6,0)="No","Check for DQ",IF(VLOOKUP($B209+0.3,Lane7_Swimmers,6,0)="No","Check for DQ","Relay Team"))))))</f>
        <v>Not Provided</v>
      </c>
      <c r="L211" s="317" t="str">
        <f>IF(VLOOKUP($B209,Lane8_Swimmers,6,0) = "No", "Check for DQ",IF(IFERROR(SEARCH("Relay",$C212),0) = 0, IF(IFERROR(SEARCH("Squadron",$C212),0) = 0, IF(TRIM(VLOOKUP($B209,Lane8_Swimmers,2,0))="","Not Provided", VLOOKUP($B209,Lane8_Swimmers,2,0)), "Squadron"), IF(VLOOKUP($B209,Lane8_Swimmers,6,0)="No","Check for DQ",IF(VLOOKUP($B209+0.1,Lane8_Swimmers,6,0)="No","Check for DQ",IF(VLOOKUP($B209+0.2,Lane8_Swimmers,6,0)="No","Check for DQ",IF(VLOOKUP($B209+0.3,Lane8_Swimmers,6,0)="No","Check for DQ","Relay Team"))))))</f>
        <v>Not Provided</v>
      </c>
    </row>
    <row r="212" spans="2:20" ht="16.5" thickBot="1">
      <c r="B212" s="247" t="str">
        <f>TEXT(B209, "#0") &amp; ": " &amp; TRIM(D212)</f>
        <v>48: DQ Reason</v>
      </c>
      <c r="C212" s="264" t="str">
        <f>IF(HSL_Format="Majors",IF(HSL_Division=1,VLOOKUP(B211,HMLD1_EventList,4,0),IF(HSL_Division=2,VLOOKUP(B211,HMLD2_EventList,4,0),VLOOKUP(B211,HMLD3_EventList,4,0))),IF(HSL_Division=1,VLOOKUP(B211,NutsD1_EventList,4,0),IF(HSL_Division=2,VLOOKUP(B211,NutsD2_EventList,4,0),VLOOKUP(B211,NutsD3_EventList,4,0)))) &amp; " " &amp; IF(HSL_Format="Majors",IF(HSL_Division=1,VLOOKUP(B211,HMLD1_EventList,5,0),IF(HSL_Division=2,VLOOKUP(B211,HMLD2_EventList,5,0),VLOOKUP(B211,HMLD3_EventList,5,0))),IF(HSL_Division=1,VLOOKUP(B211,NutsD1_EventList,5,0),IF(HSL_Division=2,VLOOKUP(B211,NutsD2_EventList,5,0),VLOOKUP(B211,NutsD3_EventList,5,0))))</f>
        <v xml:space="preserve">   </v>
      </c>
      <c r="D212" s="265" t="s">
        <v>111</v>
      </c>
      <c r="E212" s="246"/>
      <c r="F212" s="246"/>
      <c r="G212" s="246"/>
      <c r="H212" s="246"/>
      <c r="I212" s="246"/>
      <c r="J212" s="246"/>
      <c r="K212" s="246"/>
      <c r="L212" s="246"/>
    </row>
    <row r="213" spans="2:20">
      <c r="B213" s="247">
        <f>B209+1</f>
        <v>49</v>
      </c>
      <c r="C213" s="258" t="str">
        <f>"Event " &amp; TEXT(B213, "#0")</f>
        <v>Event 49</v>
      </c>
      <c r="D213" s="259" t="s">
        <v>109</v>
      </c>
      <c r="E213" s="244"/>
      <c r="F213" s="244"/>
      <c r="G213" s="244"/>
      <c r="H213" s="244"/>
      <c r="I213" s="244"/>
      <c r="J213" s="244"/>
      <c r="K213" s="244"/>
      <c r="L213" s="244"/>
    </row>
    <row r="214" spans="2:20">
      <c r="B214" s="247" t="str">
        <f>TEXT(B213, "#0") &amp; ":" &amp; TRIM(D214)</f>
        <v>49:Placing</v>
      </c>
      <c r="C214" s="260"/>
      <c r="D214" s="261" t="s">
        <v>134</v>
      </c>
      <c r="E214" s="245"/>
      <c r="F214" s="245"/>
      <c r="G214" s="245"/>
      <c r="H214" s="245"/>
      <c r="I214" s="245"/>
      <c r="J214" s="245"/>
      <c r="K214" s="245"/>
      <c r="L214" s="245"/>
      <c r="M214" s="250">
        <f t="shared" ref="M214:T214" si="48">VLOOKUP($B214,Working_ResultList,6+(E$7-1)*3,0)</f>
        <v>0</v>
      </c>
      <c r="N214" s="250">
        <f t="shared" si="48"/>
        <v>0</v>
      </c>
      <c r="O214" s="250">
        <f t="shared" si="48"/>
        <v>0</v>
      </c>
      <c r="P214" s="250">
        <f t="shared" si="48"/>
        <v>0</v>
      </c>
      <c r="Q214" s="250">
        <f t="shared" si="48"/>
        <v>0</v>
      </c>
      <c r="R214" s="250">
        <f t="shared" si="48"/>
        <v>0</v>
      </c>
      <c r="S214" s="250">
        <f t="shared" si="48"/>
        <v>0</v>
      </c>
      <c r="T214" s="250">
        <f t="shared" si="48"/>
        <v>0</v>
      </c>
    </row>
    <row r="215" spans="2:20">
      <c r="B215" s="247">
        <f>B213</f>
        <v>49</v>
      </c>
      <c r="C215" s="262" t="str">
        <f>IF(HSL_Format="Majors",IF(HSL_Division=1,VLOOKUP(B215,HMLD1_EventList,3,0),IF(HSL_Division=2,VLOOKUP(B215,HMLD2_EventList,3,0),VLOOKUP(B215,HMLD3_EventList,3,0))),IF(HSL_Division=1,VLOOKUP(B215,NutsD1_EventList,3,0),IF(HSL_Division=2,VLOOKUP(B215,NutsD2_EventList,3,0),VLOOKUP(B215,NutsD3_EventList,3,0)))) &amp; " " &amp; IF(HSL_Format="Majors",IF(HSL_Division=1,VLOOKUP(B215,HMLD1_EventList,2,0),IF(HSL_Division=2,VLOOKUP(B215,HMLD2_EventList,2,0),VLOOKUP(B215,HMLD3_EventList,2,0))),IF(HSL_Division=1,VLOOKUP(B215,NutsD1_EventList,2,0),IF(HSL_Division=2,VLOOKUP(B215,NutsD2_EventList,2,0),VLOOKUP(B215,NutsD3_EventList,2,0))))</f>
        <v xml:space="preserve">   </v>
      </c>
      <c r="D215" s="263" t="s">
        <v>110</v>
      </c>
      <c r="E215" s="317" t="str">
        <f>IF(VLOOKUP($B213,Lane1_Swimmers,6,0) = "No", "Check for DQ",IF(IFERROR(SEARCH("Relay",$C216),0) = 0, IF(IFERROR(SEARCH("Squadron",$C216),0) = 0, IF(TRIM(VLOOKUP($B213,Lane1_Swimmers,2,0))="","Not Provided", VLOOKUP($B213,Lane1_Swimmers,2,0)), "Squadron"), IF(VLOOKUP($B213,Lane1_Swimmers,6,0)="No","Check for DQ",IF(VLOOKUP($B213+0.1,Lane1_Swimmers,6,0)="No","Check for DQ",IF(VLOOKUP($B213+0.2,Lane1_Swimmers,6,0)="No","Check for DQ",IF(VLOOKUP($B213+0.3,Lane1_Swimmers,6,0)="No","Check for DQ","Relay Team"))))))</f>
        <v>Not Provided</v>
      </c>
      <c r="F215" s="317" t="str">
        <f>IF(VLOOKUP($B213,Lane2_Swimmers,6,0) = "No", "Check for DQ",IF(IFERROR(SEARCH("Relay",$C216),0) = 0, IF(IFERROR(SEARCH("Squadron",$C216),0) = 0, IF(TRIM(VLOOKUP($B213,Lane2_Swimmers,2,0))="","Not Provided", VLOOKUP($B213,Lane2_Swimmers,2,0)), "Squadron"), IF(VLOOKUP($B213,Lane2_Swimmers,6,0)="No","Check for DQ",IF(VLOOKUP($B213+0.1,Lane2_Swimmers,6,0)="No","Check for DQ",IF(VLOOKUP($B213+0.2,Lane2_Swimmers,6,0)="No","Check for DQ",IF(VLOOKUP($B213+0.3,Lane2_Swimmers,6,0)="No","Check for DQ","Relay Team"))))))</f>
        <v>Not Provided</v>
      </c>
      <c r="G215" s="317" t="str">
        <f>IF(VLOOKUP($B213,Lane3_Swimmers,6,0) = "No", "Check for DQ",IF(IFERROR(SEARCH("Relay",$C216),0) = 0, IF(IFERROR(SEARCH("Squadron",$C216),0) = 0, IF(TRIM(VLOOKUP($B213,Lane3_Swimmers,2,0))="","Not Provided", VLOOKUP($B213,Lane3_Swimmers,2,0)), "Squadron"), IF(VLOOKUP($B213,Lane3_Swimmers,6,0)="No","Check for DQ",IF(VLOOKUP($B213+0.1,Lane3_Swimmers,6,0)="No","Check for DQ",IF(VLOOKUP($B213+0.2,Lane3_Swimmers,6,0)="No","Check for DQ",IF(VLOOKUP($B213+0.3,Lane3_Swimmers,6,0)="No","Check for DQ","Relay Team"))))))</f>
        <v>Not Provided</v>
      </c>
      <c r="H215" s="317" t="str">
        <f>IF(VLOOKUP($B213,Lane4_Swimmers,6,0) = "No", "Check for DQ",IF(IFERROR(SEARCH("Relay",$C216),0) = 0, IF(IFERROR(SEARCH("Squadron",$C216),0) = 0, IF(TRIM(VLOOKUP($B213,Lane4_Swimmers,2,0))="","Not Provided", VLOOKUP($B213,Lane4_Swimmers,2,0)), "Squadron"), IF(VLOOKUP($B213,Lane4_Swimmers,6,0)="No","Check for DQ",IF(VLOOKUP($B213+0.1,Lane4_Swimmers,6,0)="No","Check for DQ",IF(VLOOKUP($B213+0.2,Lane4_Swimmers,6,0)="No","Check for DQ",IF(VLOOKUP($B213+0.3,Lane4_Swimmers,6,0)="No","Check for DQ","Relay Team"))))))</f>
        <v>Not Provided</v>
      </c>
      <c r="I215" s="317" t="str">
        <f>IF(VLOOKUP($B213,Lane5_Swimmers,6,0) = "No", "Check for DQ",IF(IFERROR(SEARCH("Relay",$C216),0) = 0, IF(IFERROR(SEARCH("Squadron",$C216),0) = 0, IF(TRIM(VLOOKUP($B213,Lane5_Swimmers,2,0))="","Not Provided", VLOOKUP($B213,Lane5_Swimmers,2,0)), "Squadron"), IF(VLOOKUP($B213,Lane5_Swimmers,6,0)="No","Check for DQ",IF(VLOOKUP($B213+0.1,Lane5_Swimmers,6,0)="No","Check for DQ",IF(VLOOKUP($B213+0.2,Lane5_Swimmers,6,0)="No","Check for DQ",IF(VLOOKUP($B213+0.3,Lane5_Swimmers,6,0)="No","Check for DQ","Relay Team"))))))</f>
        <v>Not Provided</v>
      </c>
      <c r="J215" s="317" t="str">
        <f>IF(VLOOKUP($B213,Lane6_Swimmers,6,0) = "No", "Check for DQ",IF(IFERROR(SEARCH("Relay",$C216),0) = 0, IF(IFERROR(SEARCH("Squadron",$C216),0) = 0, IF(TRIM(VLOOKUP($B213,Lane6_Swimmers,2,0))="","Not Provided", VLOOKUP($B213,Lane6_Swimmers,2,0)), "Squadron"), IF(VLOOKUP($B213,Lane6_Swimmers,6,0)="No","Check for DQ",IF(VLOOKUP($B213+0.1,Lane6_Swimmers,6,0)="No","Check for DQ",IF(VLOOKUP($B213+0.2,Lane6_Swimmers,6,0)="No","Check for DQ",IF(VLOOKUP($B213+0.3,Lane6_Swimmers,6,0)="No","Check for DQ","Relay Team"))))))</f>
        <v>Not Provided</v>
      </c>
      <c r="K215" s="317" t="str">
        <f>IF(VLOOKUP($B213,Lane7_Swimmers,6,0) = "No", "Check for DQ",IF(IFERROR(SEARCH("Relay",$C216),0) = 0, IF(IFERROR(SEARCH("Squadron",$C216),0) = 0, IF(TRIM(VLOOKUP($B213,Lane7_Swimmers,2,0))="","Not Provided", VLOOKUP($B213,Lane7_Swimmers,2,0)), "Squadron"), IF(VLOOKUP($B213,Lane7_Swimmers,6,0)="No","Check for DQ",IF(VLOOKUP($B213+0.1,Lane7_Swimmers,6,0)="No","Check for DQ",IF(VLOOKUP($B213+0.2,Lane7_Swimmers,6,0)="No","Check for DQ",IF(VLOOKUP($B213+0.3,Lane7_Swimmers,6,0)="No","Check for DQ","Relay Team"))))))</f>
        <v>Not Provided</v>
      </c>
      <c r="L215" s="317" t="str">
        <f>IF(VLOOKUP($B213,Lane8_Swimmers,6,0) = "No", "Check for DQ",IF(IFERROR(SEARCH("Relay",$C216),0) = 0, IF(IFERROR(SEARCH("Squadron",$C216),0) = 0, IF(TRIM(VLOOKUP($B213,Lane8_Swimmers,2,0))="","Not Provided", VLOOKUP($B213,Lane8_Swimmers,2,0)), "Squadron"), IF(VLOOKUP($B213,Lane8_Swimmers,6,0)="No","Check for DQ",IF(VLOOKUP($B213+0.1,Lane8_Swimmers,6,0)="No","Check for DQ",IF(VLOOKUP($B213+0.2,Lane8_Swimmers,6,0)="No","Check for DQ",IF(VLOOKUP($B213+0.3,Lane8_Swimmers,6,0)="No","Check for DQ","Relay Team"))))))</f>
        <v>Not Provided</v>
      </c>
    </row>
    <row r="216" spans="2:20" ht="16.5" thickBot="1">
      <c r="B216" s="247" t="str">
        <f>TEXT(B213, "#0") &amp; ": " &amp; TRIM(D216)</f>
        <v>49: DQ Reason</v>
      </c>
      <c r="C216" s="264" t="str">
        <f>IF(HSL_Format="Majors",IF(HSL_Division=1,VLOOKUP(B215,HMLD1_EventList,4,0),IF(HSL_Division=2,VLOOKUP(B215,HMLD2_EventList,4,0),VLOOKUP(B215,HMLD3_EventList,4,0))),IF(HSL_Division=1,VLOOKUP(B215,NutsD1_EventList,4,0),IF(HSL_Division=2,VLOOKUP(B215,NutsD2_EventList,4,0),VLOOKUP(B215,NutsD3_EventList,4,0)))) &amp; " " &amp; IF(HSL_Format="Majors",IF(HSL_Division=1,VLOOKUP(B215,HMLD1_EventList,5,0),IF(HSL_Division=2,VLOOKUP(B215,HMLD2_EventList,5,0),VLOOKUP(B215,HMLD3_EventList,5,0))),IF(HSL_Division=1,VLOOKUP(B215,NutsD1_EventList,5,0),IF(HSL_Division=2,VLOOKUP(B215,NutsD2_EventList,5,0),VLOOKUP(B215,NutsD3_EventList,5,0))))</f>
        <v xml:space="preserve">   </v>
      </c>
      <c r="D216" s="265" t="s">
        <v>111</v>
      </c>
      <c r="E216" s="246"/>
      <c r="F216" s="246"/>
      <c r="G216" s="246"/>
      <c r="H216" s="246"/>
      <c r="I216" s="246"/>
      <c r="J216" s="246"/>
      <c r="K216" s="246"/>
      <c r="L216" s="246"/>
    </row>
  </sheetData>
  <sheetProtection algorithmName="SHA-512" hashValue="iXC9MwqVt6inMbEuxBNtJSVrb0EpAw6JVQ58TUmvSXturQXvh9GADzPZcd7ZGD4mLEXMyDwllqtgjs+1TFJYFg==" saltValue="/8Hu52dWMaAMudsY5f6T/w==" spinCount="100000" sheet="1" objects="1" scenarios="1" selectLockedCells="1"/>
  <mergeCells count="14">
    <mergeCell ref="C10:D10"/>
    <mergeCell ref="C11:D11"/>
    <mergeCell ref="C19:L19"/>
    <mergeCell ref="C20:D20"/>
    <mergeCell ref="E2:L2"/>
    <mergeCell ref="E3:L3"/>
    <mergeCell ref="C9:D9"/>
    <mergeCell ref="C13:D13"/>
    <mergeCell ref="C14:D14"/>
    <mergeCell ref="C15:D15"/>
    <mergeCell ref="C16:D16"/>
    <mergeCell ref="C17:D17"/>
    <mergeCell ref="C18:D18"/>
    <mergeCell ref="E5:L6"/>
  </mergeCells>
  <conditionalFormatting sqref="E13:L13">
    <cfRule type="cellIs" dxfId="974" priority="2470" operator="equal">
      <formula>0</formula>
    </cfRule>
  </conditionalFormatting>
  <conditionalFormatting sqref="E13:L13">
    <cfRule type="cellIs" dxfId="973" priority="2469" operator="equal">
      <formula>0</formula>
    </cfRule>
  </conditionalFormatting>
  <conditionalFormatting sqref="E9:L9">
    <cfRule type="cellIs" dxfId="972" priority="2468" operator="equal">
      <formula>0</formula>
    </cfRule>
  </conditionalFormatting>
  <conditionalFormatting sqref="E9:L9">
    <cfRule type="cellIs" dxfId="971" priority="2467" operator="equal">
      <formula>0</formula>
    </cfRule>
  </conditionalFormatting>
  <conditionalFormatting sqref="E10:L10">
    <cfRule type="cellIs" dxfId="970" priority="2466" operator="equal">
      <formula>0</formula>
    </cfRule>
  </conditionalFormatting>
  <conditionalFormatting sqref="E11:L11">
    <cfRule type="cellIs" dxfId="969" priority="2463" operator="greaterThan">
      <formula>1</formula>
    </cfRule>
    <cfRule type="cellIs" dxfId="968" priority="2464" operator="equal">
      <formula>0</formula>
    </cfRule>
    <cfRule type="cellIs" dxfId="967" priority="2465" operator="equal">
      <formula>1</formula>
    </cfRule>
  </conditionalFormatting>
  <conditionalFormatting sqref="E10">
    <cfRule type="cellIs" dxfId="966" priority="2462" operator="equal">
      <formula>0.00000000001</formula>
    </cfRule>
  </conditionalFormatting>
  <conditionalFormatting sqref="F10:L10">
    <cfRule type="cellIs" dxfId="965" priority="2461" operator="equal">
      <formula>0.00000000002</formula>
    </cfRule>
  </conditionalFormatting>
  <conditionalFormatting sqref="G10">
    <cfRule type="cellIs" dxfId="964" priority="2460" operator="equal">
      <formula>0.00000000003</formula>
    </cfRule>
  </conditionalFormatting>
  <conditionalFormatting sqref="H10">
    <cfRule type="cellIs" dxfId="963" priority="2459" operator="equal">
      <formula>0.00000000004</formula>
    </cfRule>
  </conditionalFormatting>
  <conditionalFormatting sqref="I10">
    <cfRule type="cellIs" dxfId="962" priority="2458" operator="equal">
      <formula>0.00000000005</formula>
    </cfRule>
  </conditionalFormatting>
  <conditionalFormatting sqref="J10">
    <cfRule type="cellIs" dxfId="961" priority="2456" operator="equal">
      <formula>0.00000000007</formula>
    </cfRule>
    <cfRule type="cellIs" dxfId="960" priority="2457" operator="equal">
      <formula>0.00000000006</formula>
    </cfRule>
  </conditionalFormatting>
  <conditionalFormatting sqref="K10">
    <cfRule type="cellIs" dxfId="959" priority="2455" operator="equal">
      <formula>0.00000000007</formula>
    </cfRule>
  </conditionalFormatting>
  <conditionalFormatting sqref="L10">
    <cfRule type="cellIs" dxfId="958" priority="2454" operator="equal">
      <formula>0.00000000008</formula>
    </cfRule>
  </conditionalFormatting>
  <conditionalFormatting sqref="E23:L23">
    <cfRule type="cellIs" dxfId="957" priority="2451" operator="equal">
      <formula>0</formula>
    </cfRule>
    <cfRule type="cellIs" dxfId="956" priority="2452" operator="notEqual">
      <formula>0</formula>
    </cfRule>
  </conditionalFormatting>
  <conditionalFormatting sqref="F10:L10">
    <cfRule type="cellIs" dxfId="955" priority="2260" operator="equal">
      <formula>0.00000000001</formula>
    </cfRule>
  </conditionalFormatting>
  <conditionalFormatting sqref="E24">
    <cfRule type="expression" dxfId="954" priority="1533" stopIfTrue="1">
      <formula>E24&lt;&gt;""</formula>
    </cfRule>
    <cfRule type="expression" dxfId="953" priority="1538">
      <formula>E24=""</formula>
    </cfRule>
  </conditionalFormatting>
  <conditionalFormatting sqref="F24:L24">
    <cfRule type="expression" dxfId="952" priority="1531" stopIfTrue="1">
      <formula>F24&lt;&gt;""</formula>
    </cfRule>
    <cfRule type="expression" dxfId="951" priority="1532">
      <formula>F24=""</formula>
    </cfRule>
  </conditionalFormatting>
  <conditionalFormatting sqref="F128:L128">
    <cfRule type="expression" dxfId="950" priority="294" stopIfTrue="1">
      <formula>F128&lt;&gt;""</formula>
    </cfRule>
    <cfRule type="expression" dxfId="949" priority="295">
      <formula>F128=""</formula>
    </cfRule>
  </conditionalFormatting>
  <conditionalFormatting sqref="E104">
    <cfRule type="expression" dxfId="948" priority="374" stopIfTrue="1">
      <formula>E104&lt;&gt;""</formula>
    </cfRule>
    <cfRule type="expression" dxfId="947" priority="375">
      <formula>E104=""</formula>
    </cfRule>
  </conditionalFormatting>
  <conditionalFormatting sqref="F88:L88">
    <cfRule type="expression" dxfId="946" priority="424" stopIfTrue="1">
      <formula>F88&lt;&gt;""</formula>
    </cfRule>
    <cfRule type="expression" dxfId="945" priority="425">
      <formula>F88=""</formula>
    </cfRule>
  </conditionalFormatting>
  <conditionalFormatting sqref="E64">
    <cfRule type="expression" dxfId="944" priority="504" stopIfTrue="1">
      <formula>E64&lt;&gt;""</formula>
    </cfRule>
    <cfRule type="expression" dxfId="943" priority="505">
      <formula>E64=""</formula>
    </cfRule>
  </conditionalFormatting>
  <conditionalFormatting sqref="F48:L48">
    <cfRule type="expression" dxfId="942" priority="554" stopIfTrue="1">
      <formula>F48&lt;&gt;""</formula>
    </cfRule>
    <cfRule type="expression" dxfId="941" priority="555">
      <formula>F48=""</formula>
    </cfRule>
  </conditionalFormatting>
  <conditionalFormatting sqref="F146:L146 G78:L78">
    <cfRule type="expression" dxfId="940" priority="226">
      <formula>IF(F78="","",F78&lt;&gt;N78)</formula>
    </cfRule>
  </conditionalFormatting>
  <conditionalFormatting sqref="E22">
    <cfRule type="expression" dxfId="939" priority="1383">
      <formula>IF(E22="","",E22&lt;&gt;M22)</formula>
    </cfRule>
  </conditionalFormatting>
  <conditionalFormatting sqref="E22 G78:L78">
    <cfRule type="expression" dxfId="938" priority="1382" stopIfTrue="1">
      <formula>E24&lt;&gt;""</formula>
    </cfRule>
  </conditionalFormatting>
  <conditionalFormatting sqref="F22:L22">
    <cfRule type="expression" dxfId="937" priority="1381">
      <formula>IF(F22="","",F22&lt;&gt;N22)</formula>
    </cfRule>
  </conditionalFormatting>
  <conditionalFormatting sqref="F22:L22">
    <cfRule type="expression" dxfId="936" priority="1380" stopIfTrue="1">
      <formula>F24&lt;&gt;""</formula>
    </cfRule>
  </conditionalFormatting>
  <conditionalFormatting sqref="E110">
    <cfRule type="expression" dxfId="935" priority="345">
      <formula>IF(E110="","",E110&lt;&gt;M110)</formula>
    </cfRule>
  </conditionalFormatting>
  <conditionalFormatting sqref="E110">
    <cfRule type="expression" dxfId="934" priority="344" stopIfTrue="1">
      <formula>E112&lt;&gt;""</formula>
    </cfRule>
  </conditionalFormatting>
  <conditionalFormatting sqref="E162">
    <cfRule type="expression" dxfId="933" priority="176">
      <formula>IF(E162="","",E162&lt;&gt;M162)</formula>
    </cfRule>
  </conditionalFormatting>
  <conditionalFormatting sqref="E162">
    <cfRule type="expression" dxfId="932" priority="175" stopIfTrue="1">
      <formula>E164&lt;&gt;""</formula>
    </cfRule>
  </conditionalFormatting>
  <conditionalFormatting sqref="F146:L146">
    <cfRule type="expression" dxfId="931" priority="225" stopIfTrue="1">
      <formula>F148&lt;&gt;""</formula>
    </cfRule>
  </conditionalFormatting>
  <conditionalFormatting sqref="F106:L106">
    <cfRule type="expression" dxfId="930" priority="356">
      <formula>IF(F106="","",F106&lt;&gt;N106)</formula>
    </cfRule>
  </conditionalFormatting>
  <conditionalFormatting sqref="F106:L106">
    <cfRule type="expression" dxfId="929" priority="355" stopIfTrue="1">
      <formula>F108&lt;&gt;""</formula>
    </cfRule>
  </conditionalFormatting>
  <conditionalFormatting sqref="E82">
    <cfRule type="expression" dxfId="928" priority="436">
      <formula>IF(E82="","",E82&lt;&gt;M82)</formula>
    </cfRule>
  </conditionalFormatting>
  <conditionalFormatting sqref="E82">
    <cfRule type="expression" dxfId="927" priority="435" stopIfTrue="1">
      <formula>E84&lt;&gt;""</formula>
    </cfRule>
  </conditionalFormatting>
  <conditionalFormatting sqref="E23">
    <cfRule type="cellIs" dxfId="926" priority="1275" operator="equal">
      <formula>"Check for DQ"</formula>
    </cfRule>
  </conditionalFormatting>
  <conditionalFormatting sqref="F23:L23">
    <cfRule type="containsText" dxfId="925" priority="1274" operator="containsText" text="DQ">
      <formula>NOT(ISERROR(SEARCH("DQ",F23)))</formula>
    </cfRule>
  </conditionalFormatting>
  <conditionalFormatting sqref="E26">
    <cfRule type="expression" dxfId="924" priority="618">
      <formula>IF(E26="","",E26&lt;&gt;M26)</formula>
    </cfRule>
  </conditionalFormatting>
  <conditionalFormatting sqref="E26">
    <cfRule type="expression" dxfId="923" priority="617" stopIfTrue="1">
      <formula>E28&lt;&gt;""</formula>
    </cfRule>
  </conditionalFormatting>
  <conditionalFormatting sqref="F66:L66">
    <cfRule type="expression" dxfId="922" priority="486">
      <formula>IF(F66="","",F66&lt;&gt;N66)</formula>
    </cfRule>
  </conditionalFormatting>
  <conditionalFormatting sqref="F66:L66">
    <cfRule type="expression" dxfId="921" priority="485" stopIfTrue="1">
      <formula>F68&lt;&gt;""</formula>
    </cfRule>
  </conditionalFormatting>
  <conditionalFormatting sqref="E122">
    <cfRule type="expression" dxfId="920" priority="306">
      <formula>IF(E122="","",E122&lt;&gt;M122)</formula>
    </cfRule>
  </conditionalFormatting>
  <conditionalFormatting sqref="E122">
    <cfRule type="expression" dxfId="919" priority="305" stopIfTrue="1">
      <formula>E124&lt;&gt;""</formula>
    </cfRule>
  </conditionalFormatting>
  <conditionalFormatting sqref="E123:L123">
    <cfRule type="cellIs" dxfId="918" priority="311" operator="equal">
      <formula>0</formula>
    </cfRule>
    <cfRule type="cellIs" dxfId="917" priority="312" operator="notEqual">
      <formula>0</formula>
    </cfRule>
  </conditionalFormatting>
  <conditionalFormatting sqref="E124">
    <cfRule type="expression" dxfId="916" priority="309" stopIfTrue="1">
      <formula>E124&lt;&gt;""</formula>
    </cfRule>
    <cfRule type="expression" dxfId="915" priority="310">
      <formula>E124=""</formula>
    </cfRule>
  </conditionalFormatting>
  <conditionalFormatting sqref="F124:L124">
    <cfRule type="expression" dxfId="914" priority="307" stopIfTrue="1">
      <formula>F124&lt;&gt;""</formula>
    </cfRule>
    <cfRule type="expression" dxfId="913" priority="308">
      <formula>F124=""</formula>
    </cfRule>
  </conditionalFormatting>
  <conditionalFormatting sqref="F122:L122">
    <cfRule type="expression" dxfId="912" priority="304">
      <formula>IF(F122="","",F122&lt;&gt;N122)</formula>
    </cfRule>
  </conditionalFormatting>
  <conditionalFormatting sqref="F122:L122">
    <cfRule type="expression" dxfId="911" priority="303" stopIfTrue="1">
      <formula>F124&lt;&gt;""</formula>
    </cfRule>
  </conditionalFormatting>
  <conditionalFormatting sqref="E123">
    <cfRule type="cellIs" dxfId="910" priority="302" operator="equal">
      <formula>"Check for DQ"</formula>
    </cfRule>
  </conditionalFormatting>
  <conditionalFormatting sqref="F123:L123">
    <cfRule type="containsText" dxfId="909" priority="301" operator="containsText" text="DQ">
      <formula>NOT(ISERROR(SEARCH("DQ",F123)))</formula>
    </cfRule>
  </conditionalFormatting>
  <conditionalFormatting sqref="E112">
    <cfRule type="expression" dxfId="908" priority="348" stopIfTrue="1">
      <formula>E112&lt;&gt;""</formula>
    </cfRule>
    <cfRule type="expression" dxfId="907" priority="349">
      <formula>E112=""</formula>
    </cfRule>
  </conditionalFormatting>
  <conditionalFormatting sqref="F28:L28">
    <cfRule type="expression" dxfId="906" priority="619" stopIfTrue="1">
      <formula>F28&lt;&gt;""</formula>
    </cfRule>
    <cfRule type="expression" dxfId="905" priority="620">
      <formula>F28=""</formula>
    </cfRule>
  </conditionalFormatting>
  <conditionalFormatting sqref="F26:L26">
    <cfRule type="expression" dxfId="904" priority="616">
      <formula>IF(F26="","",F26&lt;&gt;N26)</formula>
    </cfRule>
  </conditionalFormatting>
  <conditionalFormatting sqref="F26:L26">
    <cfRule type="expression" dxfId="903" priority="615" stopIfTrue="1">
      <formula>F28&lt;&gt;""</formula>
    </cfRule>
  </conditionalFormatting>
  <conditionalFormatting sqref="F27:L27">
    <cfRule type="cellIs" dxfId="902" priority="612" operator="equal">
      <formula>"Check for DQ"</formula>
    </cfRule>
  </conditionalFormatting>
  <conditionalFormatting sqref="E27:L27">
    <cfRule type="cellIs" dxfId="901" priority="623" operator="equal">
      <formula>0</formula>
    </cfRule>
    <cfRule type="cellIs" dxfId="900" priority="624" operator="notEqual">
      <formula>0</formula>
    </cfRule>
  </conditionalFormatting>
  <conditionalFormatting sqref="E28">
    <cfRule type="expression" dxfId="899" priority="621" stopIfTrue="1">
      <formula>E28&lt;&gt;""</formula>
    </cfRule>
    <cfRule type="expression" dxfId="898" priority="622">
      <formula>E28=""</formula>
    </cfRule>
  </conditionalFormatting>
  <conditionalFormatting sqref="E27">
    <cfRule type="cellIs" dxfId="897" priority="614" operator="equal">
      <formula>"Check for DQ"</formula>
    </cfRule>
  </conditionalFormatting>
  <conditionalFormatting sqref="F27:L27">
    <cfRule type="containsText" dxfId="896" priority="613" operator="containsText" text="DQ">
      <formula>NOT(ISERROR(SEARCH("DQ",F27)))</formula>
    </cfRule>
  </conditionalFormatting>
  <conditionalFormatting sqref="F23:L23">
    <cfRule type="cellIs" dxfId="895" priority="625" operator="equal">
      <formula>"Check for DQ"</formula>
    </cfRule>
  </conditionalFormatting>
  <conditionalFormatting sqref="E31:L31">
    <cfRule type="cellIs" dxfId="894" priority="610" operator="equal">
      <formula>0</formula>
    </cfRule>
    <cfRule type="cellIs" dxfId="893" priority="611" operator="notEqual">
      <formula>0</formula>
    </cfRule>
  </conditionalFormatting>
  <conditionalFormatting sqref="E32">
    <cfRule type="expression" dxfId="892" priority="608" stopIfTrue="1">
      <formula>E32&lt;&gt;""</formula>
    </cfRule>
    <cfRule type="expression" dxfId="891" priority="609">
      <formula>E32=""</formula>
    </cfRule>
  </conditionalFormatting>
  <conditionalFormatting sqref="F32:L32">
    <cfRule type="expression" dxfId="890" priority="606" stopIfTrue="1">
      <formula>F32&lt;&gt;""</formula>
    </cfRule>
    <cfRule type="expression" dxfId="889" priority="607">
      <formula>F32=""</formula>
    </cfRule>
  </conditionalFormatting>
  <conditionalFormatting sqref="E30">
    <cfRule type="expression" dxfId="888" priority="605">
      <formula>IF(E30="","",E30&lt;&gt;M30)</formula>
    </cfRule>
  </conditionalFormatting>
  <conditionalFormatting sqref="E30">
    <cfRule type="expression" dxfId="887" priority="604" stopIfTrue="1">
      <formula>E32&lt;&gt;""</formula>
    </cfRule>
  </conditionalFormatting>
  <conditionalFormatting sqref="F30:L30">
    <cfRule type="expression" dxfId="886" priority="603">
      <formula>IF(F30="","",F30&lt;&gt;N30)</formula>
    </cfRule>
  </conditionalFormatting>
  <conditionalFormatting sqref="F30:L30">
    <cfRule type="expression" dxfId="885" priority="602" stopIfTrue="1">
      <formula>F32&lt;&gt;""</formula>
    </cfRule>
  </conditionalFormatting>
  <conditionalFormatting sqref="E31">
    <cfRule type="cellIs" dxfId="884" priority="601" operator="equal">
      <formula>"Check for DQ"</formula>
    </cfRule>
  </conditionalFormatting>
  <conditionalFormatting sqref="F31:L31">
    <cfRule type="containsText" dxfId="883" priority="600" operator="containsText" text="DQ">
      <formula>NOT(ISERROR(SEARCH("DQ",F31)))</formula>
    </cfRule>
  </conditionalFormatting>
  <conditionalFormatting sqref="F31:L31">
    <cfRule type="cellIs" dxfId="882" priority="599" operator="equal">
      <formula>"Check for DQ"</formula>
    </cfRule>
  </conditionalFormatting>
  <conditionalFormatting sqref="E35:L35">
    <cfRule type="cellIs" dxfId="881" priority="597" operator="equal">
      <formula>0</formula>
    </cfRule>
    <cfRule type="cellIs" dxfId="880" priority="598" operator="notEqual">
      <formula>0</formula>
    </cfRule>
  </conditionalFormatting>
  <conditionalFormatting sqref="E36">
    <cfRule type="expression" dxfId="879" priority="595" stopIfTrue="1">
      <formula>E36&lt;&gt;""</formula>
    </cfRule>
    <cfRule type="expression" dxfId="878" priority="596">
      <formula>E36=""</formula>
    </cfRule>
  </conditionalFormatting>
  <conditionalFormatting sqref="F36:L36">
    <cfRule type="expression" dxfId="877" priority="593" stopIfTrue="1">
      <formula>F36&lt;&gt;""</formula>
    </cfRule>
    <cfRule type="expression" dxfId="876" priority="594">
      <formula>F36=""</formula>
    </cfRule>
  </conditionalFormatting>
  <conditionalFormatting sqref="E34">
    <cfRule type="expression" dxfId="875" priority="592">
      <formula>IF(E34="","",E34&lt;&gt;M34)</formula>
    </cfRule>
  </conditionalFormatting>
  <conditionalFormatting sqref="E34">
    <cfRule type="expression" dxfId="874" priority="591" stopIfTrue="1">
      <formula>E36&lt;&gt;""</formula>
    </cfRule>
  </conditionalFormatting>
  <conditionalFormatting sqref="F34:L34">
    <cfRule type="expression" dxfId="873" priority="590">
      <formula>IF(F34="","",F34&lt;&gt;N34)</formula>
    </cfRule>
  </conditionalFormatting>
  <conditionalFormatting sqref="F34:L34">
    <cfRule type="expression" dxfId="872" priority="589" stopIfTrue="1">
      <formula>F36&lt;&gt;""</formula>
    </cfRule>
  </conditionalFormatting>
  <conditionalFormatting sqref="E35">
    <cfRule type="cellIs" dxfId="871" priority="588" operator="equal">
      <formula>"Check for DQ"</formula>
    </cfRule>
  </conditionalFormatting>
  <conditionalFormatting sqref="F35:L35">
    <cfRule type="containsText" dxfId="870" priority="587" operator="containsText" text="DQ">
      <formula>NOT(ISERROR(SEARCH("DQ",F35)))</formula>
    </cfRule>
  </conditionalFormatting>
  <conditionalFormatting sqref="F35:L35">
    <cfRule type="cellIs" dxfId="869" priority="586" operator="equal">
      <formula>"Check for DQ"</formula>
    </cfRule>
  </conditionalFormatting>
  <conditionalFormatting sqref="E39:L39">
    <cfRule type="cellIs" dxfId="868" priority="584" operator="equal">
      <formula>0</formula>
    </cfRule>
    <cfRule type="cellIs" dxfId="867" priority="585" operator="notEqual">
      <formula>0</formula>
    </cfRule>
  </conditionalFormatting>
  <conditionalFormatting sqref="E40">
    <cfRule type="expression" dxfId="866" priority="582" stopIfTrue="1">
      <formula>E40&lt;&gt;""</formula>
    </cfRule>
    <cfRule type="expression" dxfId="865" priority="583">
      <formula>E40=""</formula>
    </cfRule>
  </conditionalFormatting>
  <conditionalFormatting sqref="F40:L40">
    <cfRule type="expression" dxfId="864" priority="580" stopIfTrue="1">
      <formula>F40&lt;&gt;""</formula>
    </cfRule>
    <cfRule type="expression" dxfId="863" priority="581">
      <formula>F40=""</formula>
    </cfRule>
  </conditionalFormatting>
  <conditionalFormatting sqref="E38">
    <cfRule type="expression" dxfId="862" priority="579">
      <formula>IF(E38="","",E38&lt;&gt;M38)</formula>
    </cfRule>
  </conditionalFormatting>
  <conditionalFormatting sqref="E38">
    <cfRule type="expression" dxfId="861" priority="578" stopIfTrue="1">
      <formula>E40&lt;&gt;""</formula>
    </cfRule>
  </conditionalFormatting>
  <conditionalFormatting sqref="F38:L38">
    <cfRule type="expression" dxfId="860" priority="577">
      <formula>IF(F38="","",F38&lt;&gt;N38)</formula>
    </cfRule>
  </conditionalFormatting>
  <conditionalFormatting sqref="F38:L38">
    <cfRule type="expression" dxfId="859" priority="576" stopIfTrue="1">
      <formula>F40&lt;&gt;""</formula>
    </cfRule>
  </conditionalFormatting>
  <conditionalFormatting sqref="E39">
    <cfRule type="cellIs" dxfId="858" priority="575" operator="equal">
      <formula>"Check for DQ"</formula>
    </cfRule>
  </conditionalFormatting>
  <conditionalFormatting sqref="F39:L39">
    <cfRule type="containsText" dxfId="857" priority="574" operator="containsText" text="DQ">
      <formula>NOT(ISERROR(SEARCH("DQ",F39)))</formula>
    </cfRule>
  </conditionalFormatting>
  <conditionalFormatting sqref="F39:L39">
    <cfRule type="cellIs" dxfId="856" priority="573" operator="equal">
      <formula>"Check for DQ"</formula>
    </cfRule>
  </conditionalFormatting>
  <conditionalFormatting sqref="E43:L43">
    <cfRule type="cellIs" dxfId="855" priority="571" operator="equal">
      <formula>0</formula>
    </cfRule>
    <cfRule type="cellIs" dxfId="854" priority="572" operator="notEqual">
      <formula>0</formula>
    </cfRule>
  </conditionalFormatting>
  <conditionalFormatting sqref="E44">
    <cfRule type="expression" dxfId="853" priority="569" stopIfTrue="1">
      <formula>E44&lt;&gt;""</formula>
    </cfRule>
    <cfRule type="expression" dxfId="852" priority="570">
      <formula>E44=""</formula>
    </cfRule>
  </conditionalFormatting>
  <conditionalFormatting sqref="F44:L44">
    <cfRule type="expression" dxfId="851" priority="567" stopIfTrue="1">
      <formula>F44&lt;&gt;""</formula>
    </cfRule>
    <cfRule type="expression" dxfId="850" priority="568">
      <formula>F44=""</formula>
    </cfRule>
  </conditionalFormatting>
  <conditionalFormatting sqref="E42">
    <cfRule type="expression" dxfId="849" priority="566">
      <formula>IF(E42="","",E42&lt;&gt;M42)</formula>
    </cfRule>
  </conditionalFormatting>
  <conditionalFormatting sqref="E42">
    <cfRule type="expression" dxfId="848" priority="565" stopIfTrue="1">
      <formula>E44&lt;&gt;""</formula>
    </cfRule>
  </conditionalFormatting>
  <conditionalFormatting sqref="F42:L42">
    <cfRule type="expression" dxfId="847" priority="564">
      <formula>IF(F42="","",F42&lt;&gt;N42)</formula>
    </cfRule>
  </conditionalFormatting>
  <conditionalFormatting sqref="F42:L42">
    <cfRule type="expression" dxfId="846" priority="563" stopIfTrue="1">
      <formula>F44&lt;&gt;""</formula>
    </cfRule>
  </conditionalFormatting>
  <conditionalFormatting sqref="E43">
    <cfRule type="cellIs" dxfId="845" priority="562" operator="equal">
      <formula>"Check for DQ"</formula>
    </cfRule>
  </conditionalFormatting>
  <conditionalFormatting sqref="F43:L43">
    <cfRule type="containsText" dxfId="844" priority="561" operator="containsText" text="DQ">
      <formula>NOT(ISERROR(SEARCH("DQ",F43)))</formula>
    </cfRule>
  </conditionalFormatting>
  <conditionalFormatting sqref="F43:L43">
    <cfRule type="cellIs" dxfId="843" priority="560" operator="equal">
      <formula>"Check for DQ"</formula>
    </cfRule>
  </conditionalFormatting>
  <conditionalFormatting sqref="E47:L47">
    <cfRule type="cellIs" dxfId="842" priority="558" operator="equal">
      <formula>0</formula>
    </cfRule>
    <cfRule type="cellIs" dxfId="841" priority="559" operator="notEqual">
      <formula>0</formula>
    </cfRule>
  </conditionalFormatting>
  <conditionalFormatting sqref="E48">
    <cfRule type="expression" dxfId="840" priority="556" stopIfTrue="1">
      <formula>E48&lt;&gt;""</formula>
    </cfRule>
    <cfRule type="expression" dxfId="839" priority="557">
      <formula>E48=""</formula>
    </cfRule>
  </conditionalFormatting>
  <conditionalFormatting sqref="E46">
    <cfRule type="expression" dxfId="838" priority="553">
      <formula>IF(E46="","",E46&lt;&gt;M46)</formula>
    </cfRule>
  </conditionalFormatting>
  <conditionalFormatting sqref="E46">
    <cfRule type="expression" dxfId="837" priority="552" stopIfTrue="1">
      <formula>E48&lt;&gt;""</formula>
    </cfRule>
  </conditionalFormatting>
  <conditionalFormatting sqref="F46:L46">
    <cfRule type="expression" dxfId="836" priority="551">
      <formula>IF(F46="","",F46&lt;&gt;N46)</formula>
    </cfRule>
  </conditionalFormatting>
  <conditionalFormatting sqref="F46:L46">
    <cfRule type="expression" dxfId="835" priority="550" stopIfTrue="1">
      <formula>F48&lt;&gt;""</formula>
    </cfRule>
  </conditionalFormatting>
  <conditionalFormatting sqref="E47">
    <cfRule type="cellIs" dxfId="834" priority="549" operator="equal">
      <formula>"Check for DQ"</formula>
    </cfRule>
  </conditionalFormatting>
  <conditionalFormatting sqref="F47:L47">
    <cfRule type="containsText" dxfId="833" priority="548" operator="containsText" text="DQ">
      <formula>NOT(ISERROR(SEARCH("DQ",F47)))</formula>
    </cfRule>
  </conditionalFormatting>
  <conditionalFormatting sqref="F47:L47">
    <cfRule type="cellIs" dxfId="832" priority="547" operator="equal">
      <formula>"Check for DQ"</formula>
    </cfRule>
  </conditionalFormatting>
  <conditionalFormatting sqref="E51:L51">
    <cfRule type="cellIs" dxfId="831" priority="545" operator="equal">
      <formula>0</formula>
    </cfRule>
    <cfRule type="cellIs" dxfId="830" priority="546" operator="notEqual">
      <formula>0</formula>
    </cfRule>
  </conditionalFormatting>
  <conditionalFormatting sqref="E52">
    <cfRule type="expression" dxfId="829" priority="543" stopIfTrue="1">
      <formula>E52&lt;&gt;""</formula>
    </cfRule>
    <cfRule type="expression" dxfId="828" priority="544">
      <formula>E52=""</formula>
    </cfRule>
  </conditionalFormatting>
  <conditionalFormatting sqref="F52:L52">
    <cfRule type="expression" dxfId="827" priority="541" stopIfTrue="1">
      <formula>F52&lt;&gt;""</formula>
    </cfRule>
    <cfRule type="expression" dxfId="826" priority="542">
      <formula>F52=""</formula>
    </cfRule>
  </conditionalFormatting>
  <conditionalFormatting sqref="E50">
    <cfRule type="expression" dxfId="825" priority="540">
      <formula>IF(E50="","",E50&lt;&gt;M50)</formula>
    </cfRule>
  </conditionalFormatting>
  <conditionalFormatting sqref="E50">
    <cfRule type="expression" dxfId="824" priority="539" stopIfTrue="1">
      <formula>E52&lt;&gt;""</formula>
    </cfRule>
  </conditionalFormatting>
  <conditionalFormatting sqref="F50:L50">
    <cfRule type="expression" dxfId="823" priority="538">
      <formula>IF(F50="","",F50&lt;&gt;N50)</formula>
    </cfRule>
  </conditionalFormatting>
  <conditionalFormatting sqref="F50:L50">
    <cfRule type="expression" dxfId="822" priority="537" stopIfTrue="1">
      <formula>F52&lt;&gt;""</formula>
    </cfRule>
  </conditionalFormatting>
  <conditionalFormatting sqref="E51">
    <cfRule type="cellIs" dxfId="821" priority="536" operator="equal">
      <formula>"Check for DQ"</formula>
    </cfRule>
  </conditionalFormatting>
  <conditionalFormatting sqref="F51:L51">
    <cfRule type="containsText" dxfId="820" priority="535" operator="containsText" text="DQ">
      <formula>NOT(ISERROR(SEARCH("DQ",F51)))</formula>
    </cfRule>
  </conditionalFormatting>
  <conditionalFormatting sqref="F51:L51">
    <cfRule type="cellIs" dxfId="819" priority="534" operator="equal">
      <formula>"Check for DQ"</formula>
    </cfRule>
  </conditionalFormatting>
  <conditionalFormatting sqref="E55:L55">
    <cfRule type="cellIs" dxfId="818" priority="532" operator="equal">
      <formula>0</formula>
    </cfRule>
    <cfRule type="cellIs" dxfId="817" priority="533" operator="notEqual">
      <formula>0</formula>
    </cfRule>
  </conditionalFormatting>
  <conditionalFormatting sqref="E56">
    <cfRule type="expression" dxfId="816" priority="530" stopIfTrue="1">
      <formula>E56&lt;&gt;""</formula>
    </cfRule>
    <cfRule type="expression" dxfId="815" priority="531">
      <formula>E56=""</formula>
    </cfRule>
  </conditionalFormatting>
  <conditionalFormatting sqref="F56:L56">
    <cfRule type="expression" dxfId="814" priority="528" stopIfTrue="1">
      <formula>F56&lt;&gt;""</formula>
    </cfRule>
    <cfRule type="expression" dxfId="813" priority="529">
      <formula>F56=""</formula>
    </cfRule>
  </conditionalFormatting>
  <conditionalFormatting sqref="E54">
    <cfRule type="expression" dxfId="812" priority="527">
      <formula>IF(E54="","",E54&lt;&gt;M54)</formula>
    </cfRule>
  </conditionalFormatting>
  <conditionalFormatting sqref="E54">
    <cfRule type="expression" dxfId="811" priority="526" stopIfTrue="1">
      <formula>E56&lt;&gt;""</formula>
    </cfRule>
  </conditionalFormatting>
  <conditionalFormatting sqref="F54:L54">
    <cfRule type="expression" dxfId="810" priority="525">
      <formula>IF(F54="","",F54&lt;&gt;N54)</formula>
    </cfRule>
  </conditionalFormatting>
  <conditionalFormatting sqref="F54:L54">
    <cfRule type="expression" dxfId="809" priority="524" stopIfTrue="1">
      <formula>F56&lt;&gt;""</formula>
    </cfRule>
  </conditionalFormatting>
  <conditionalFormatting sqref="E55">
    <cfRule type="cellIs" dxfId="808" priority="523" operator="equal">
      <formula>"Check for DQ"</formula>
    </cfRule>
  </conditionalFormatting>
  <conditionalFormatting sqref="F55:L55">
    <cfRule type="containsText" dxfId="807" priority="522" operator="containsText" text="DQ">
      <formula>NOT(ISERROR(SEARCH("DQ",F55)))</formula>
    </cfRule>
  </conditionalFormatting>
  <conditionalFormatting sqref="F55:L55">
    <cfRule type="cellIs" dxfId="806" priority="521" operator="equal">
      <formula>"Check for DQ"</formula>
    </cfRule>
  </conditionalFormatting>
  <conditionalFormatting sqref="E59:L59">
    <cfRule type="cellIs" dxfId="805" priority="519" operator="equal">
      <formula>0</formula>
    </cfRule>
    <cfRule type="cellIs" dxfId="804" priority="520" operator="notEqual">
      <formula>0</formula>
    </cfRule>
  </conditionalFormatting>
  <conditionalFormatting sqref="E60">
    <cfRule type="expression" dxfId="803" priority="517" stopIfTrue="1">
      <formula>E60&lt;&gt;""</formula>
    </cfRule>
    <cfRule type="expression" dxfId="802" priority="518">
      <formula>E60=""</formula>
    </cfRule>
  </conditionalFormatting>
  <conditionalFormatting sqref="F60:L60">
    <cfRule type="expression" dxfId="801" priority="515" stopIfTrue="1">
      <formula>F60&lt;&gt;""</formula>
    </cfRule>
    <cfRule type="expression" dxfId="800" priority="516">
      <formula>F60=""</formula>
    </cfRule>
  </conditionalFormatting>
  <conditionalFormatting sqref="E58">
    <cfRule type="expression" dxfId="799" priority="514">
      <formula>IF(E58="","",E58&lt;&gt;M58)</formula>
    </cfRule>
  </conditionalFormatting>
  <conditionalFormatting sqref="E58">
    <cfRule type="expression" dxfId="798" priority="513" stopIfTrue="1">
      <formula>E60&lt;&gt;""</formula>
    </cfRule>
  </conditionalFormatting>
  <conditionalFormatting sqref="F58:L58">
    <cfRule type="expression" dxfId="797" priority="512">
      <formula>IF(F58="","",F58&lt;&gt;N58)</formula>
    </cfRule>
  </conditionalFormatting>
  <conditionalFormatting sqref="F58:L58">
    <cfRule type="expression" dxfId="796" priority="511" stopIfTrue="1">
      <formula>F60&lt;&gt;""</formula>
    </cfRule>
  </conditionalFormatting>
  <conditionalFormatting sqref="E59">
    <cfRule type="cellIs" dxfId="795" priority="510" operator="equal">
      <formula>"Check for DQ"</formula>
    </cfRule>
  </conditionalFormatting>
  <conditionalFormatting sqref="F59:L59">
    <cfRule type="containsText" dxfId="794" priority="509" operator="containsText" text="DQ">
      <formula>NOT(ISERROR(SEARCH("DQ",F59)))</formula>
    </cfRule>
  </conditionalFormatting>
  <conditionalFormatting sqref="F59:L59">
    <cfRule type="cellIs" dxfId="793" priority="508" operator="equal">
      <formula>"Check for DQ"</formula>
    </cfRule>
  </conditionalFormatting>
  <conditionalFormatting sqref="E63:L63">
    <cfRule type="cellIs" dxfId="792" priority="506" operator="equal">
      <formula>0</formula>
    </cfRule>
    <cfRule type="cellIs" dxfId="791" priority="507" operator="notEqual">
      <formula>0</formula>
    </cfRule>
  </conditionalFormatting>
  <conditionalFormatting sqref="F64:L64">
    <cfRule type="expression" dxfId="790" priority="502" stopIfTrue="1">
      <formula>F64&lt;&gt;""</formula>
    </cfRule>
    <cfRule type="expression" dxfId="789" priority="503">
      <formula>F64=""</formula>
    </cfRule>
  </conditionalFormatting>
  <conditionalFormatting sqref="E62">
    <cfRule type="expression" dxfId="788" priority="501">
      <formula>IF(E62="","",E62&lt;&gt;M62)</formula>
    </cfRule>
  </conditionalFormatting>
  <conditionalFormatting sqref="E62">
    <cfRule type="expression" dxfId="787" priority="500" stopIfTrue="1">
      <formula>E64&lt;&gt;""</formula>
    </cfRule>
  </conditionalFormatting>
  <conditionalFormatting sqref="F62:L62">
    <cfRule type="expression" dxfId="786" priority="499">
      <formula>IF(F62="","",F62&lt;&gt;N62)</formula>
    </cfRule>
  </conditionalFormatting>
  <conditionalFormatting sqref="F62:L62">
    <cfRule type="expression" dxfId="785" priority="498" stopIfTrue="1">
      <formula>F64&lt;&gt;""</formula>
    </cfRule>
  </conditionalFormatting>
  <conditionalFormatting sqref="E63">
    <cfRule type="cellIs" dxfId="784" priority="497" operator="equal">
      <formula>"Check for DQ"</formula>
    </cfRule>
  </conditionalFormatting>
  <conditionalFormatting sqref="F63:L63">
    <cfRule type="containsText" dxfId="783" priority="496" operator="containsText" text="DQ">
      <formula>NOT(ISERROR(SEARCH("DQ",F63)))</formula>
    </cfRule>
  </conditionalFormatting>
  <conditionalFormatting sqref="F63:L63">
    <cfRule type="cellIs" dxfId="782" priority="495" operator="equal">
      <formula>"Check for DQ"</formula>
    </cfRule>
  </conditionalFormatting>
  <conditionalFormatting sqref="E67:L67">
    <cfRule type="cellIs" dxfId="781" priority="493" operator="equal">
      <formula>0</formula>
    </cfRule>
    <cfRule type="cellIs" dxfId="780" priority="494" operator="notEqual">
      <formula>0</formula>
    </cfRule>
  </conditionalFormatting>
  <conditionalFormatting sqref="E68">
    <cfRule type="expression" dxfId="779" priority="491" stopIfTrue="1">
      <formula>E68&lt;&gt;""</formula>
    </cfRule>
    <cfRule type="expression" dxfId="778" priority="492">
      <formula>E68=""</formula>
    </cfRule>
  </conditionalFormatting>
  <conditionalFormatting sqref="F68:L68">
    <cfRule type="expression" dxfId="777" priority="489" stopIfTrue="1">
      <formula>F68&lt;&gt;""</formula>
    </cfRule>
    <cfRule type="expression" dxfId="776" priority="490">
      <formula>F68=""</formula>
    </cfRule>
  </conditionalFormatting>
  <conditionalFormatting sqref="E66">
    <cfRule type="expression" dxfId="775" priority="488">
      <formula>IF(E66="","",E66&lt;&gt;M66)</formula>
    </cfRule>
  </conditionalFormatting>
  <conditionalFormatting sqref="E66">
    <cfRule type="expression" dxfId="774" priority="487" stopIfTrue="1">
      <formula>E68&lt;&gt;""</formula>
    </cfRule>
  </conditionalFormatting>
  <conditionalFormatting sqref="E67">
    <cfRule type="cellIs" dxfId="773" priority="484" operator="equal">
      <formula>"Check for DQ"</formula>
    </cfRule>
  </conditionalFormatting>
  <conditionalFormatting sqref="F67:L67">
    <cfRule type="containsText" dxfId="772" priority="483" operator="containsText" text="DQ">
      <formula>NOT(ISERROR(SEARCH("DQ",F67)))</formula>
    </cfRule>
  </conditionalFormatting>
  <conditionalFormatting sqref="F67:L67">
    <cfRule type="cellIs" dxfId="771" priority="482" operator="equal">
      <formula>"Check for DQ"</formula>
    </cfRule>
  </conditionalFormatting>
  <conditionalFormatting sqref="E71:L71">
    <cfRule type="cellIs" dxfId="770" priority="480" operator="equal">
      <formula>0</formula>
    </cfRule>
    <cfRule type="cellIs" dxfId="769" priority="481" operator="notEqual">
      <formula>0</formula>
    </cfRule>
  </conditionalFormatting>
  <conditionalFormatting sqref="E72">
    <cfRule type="expression" dxfId="768" priority="478" stopIfTrue="1">
      <formula>E72&lt;&gt;""</formula>
    </cfRule>
    <cfRule type="expression" dxfId="767" priority="479">
      <formula>E72=""</formula>
    </cfRule>
  </conditionalFormatting>
  <conditionalFormatting sqref="F72:L72">
    <cfRule type="expression" dxfId="766" priority="476" stopIfTrue="1">
      <formula>F72&lt;&gt;""</formula>
    </cfRule>
    <cfRule type="expression" dxfId="765" priority="477">
      <formula>F72=""</formula>
    </cfRule>
  </conditionalFormatting>
  <conditionalFormatting sqref="E70">
    <cfRule type="expression" dxfId="764" priority="475">
      <formula>IF(E70="","",E70&lt;&gt;M70)</formula>
    </cfRule>
  </conditionalFormatting>
  <conditionalFormatting sqref="E70">
    <cfRule type="expression" dxfId="763" priority="474" stopIfTrue="1">
      <formula>E72&lt;&gt;""</formula>
    </cfRule>
  </conditionalFormatting>
  <conditionalFormatting sqref="F70:L70">
    <cfRule type="expression" dxfId="762" priority="473">
      <formula>IF(F70="","",F70&lt;&gt;N70)</formula>
    </cfRule>
  </conditionalFormatting>
  <conditionalFormatting sqref="F70:L70">
    <cfRule type="expression" dxfId="761" priority="472" stopIfTrue="1">
      <formula>F72&lt;&gt;""</formula>
    </cfRule>
  </conditionalFormatting>
  <conditionalFormatting sqref="E71">
    <cfRule type="cellIs" dxfId="760" priority="471" operator="equal">
      <formula>"Check for DQ"</formula>
    </cfRule>
  </conditionalFormatting>
  <conditionalFormatting sqref="F71:L71">
    <cfRule type="containsText" dxfId="759" priority="470" operator="containsText" text="DQ">
      <formula>NOT(ISERROR(SEARCH("DQ",F71)))</formula>
    </cfRule>
  </conditionalFormatting>
  <conditionalFormatting sqref="F71:L71">
    <cfRule type="cellIs" dxfId="758" priority="469" operator="equal">
      <formula>"Check for DQ"</formula>
    </cfRule>
  </conditionalFormatting>
  <conditionalFormatting sqref="E75:L75">
    <cfRule type="cellIs" dxfId="757" priority="467" operator="equal">
      <formula>0</formula>
    </cfRule>
    <cfRule type="cellIs" dxfId="756" priority="468" operator="notEqual">
      <formula>0</formula>
    </cfRule>
  </conditionalFormatting>
  <conditionalFormatting sqref="E76">
    <cfRule type="expression" dxfId="755" priority="465" stopIfTrue="1">
      <formula>E76&lt;&gt;""</formula>
    </cfRule>
    <cfRule type="expression" dxfId="754" priority="466">
      <formula>E76=""</formula>
    </cfRule>
  </conditionalFormatting>
  <conditionalFormatting sqref="F76:L76">
    <cfRule type="expression" dxfId="753" priority="463" stopIfTrue="1">
      <formula>F76&lt;&gt;""</formula>
    </cfRule>
    <cfRule type="expression" dxfId="752" priority="464">
      <formula>F76=""</formula>
    </cfRule>
  </conditionalFormatting>
  <conditionalFormatting sqref="E74">
    <cfRule type="expression" dxfId="751" priority="462">
      <formula>IF(E74="","",E74&lt;&gt;M74)</formula>
    </cfRule>
  </conditionalFormatting>
  <conditionalFormatting sqref="E74">
    <cfRule type="expression" dxfId="750" priority="461" stopIfTrue="1">
      <formula>E76&lt;&gt;""</formula>
    </cfRule>
  </conditionalFormatting>
  <conditionalFormatting sqref="F74:L74">
    <cfRule type="expression" dxfId="749" priority="460">
      <formula>IF(F74="","",F74&lt;&gt;N74)</formula>
    </cfRule>
  </conditionalFormatting>
  <conditionalFormatting sqref="F74:L74">
    <cfRule type="expression" dxfId="748" priority="459" stopIfTrue="1">
      <formula>F76&lt;&gt;""</formula>
    </cfRule>
  </conditionalFormatting>
  <conditionalFormatting sqref="E75">
    <cfRule type="cellIs" dxfId="747" priority="458" operator="equal">
      <formula>"Check for DQ"</formula>
    </cfRule>
  </conditionalFormatting>
  <conditionalFormatting sqref="F75:L75">
    <cfRule type="containsText" dxfId="746" priority="457" operator="containsText" text="DQ">
      <formula>NOT(ISERROR(SEARCH("DQ",F75)))</formula>
    </cfRule>
  </conditionalFormatting>
  <conditionalFormatting sqref="F75:L75">
    <cfRule type="cellIs" dxfId="745" priority="456" operator="equal">
      <formula>"Check for DQ"</formula>
    </cfRule>
  </conditionalFormatting>
  <conditionalFormatting sqref="E79:L79">
    <cfRule type="cellIs" dxfId="744" priority="454" operator="equal">
      <formula>0</formula>
    </cfRule>
    <cfRule type="cellIs" dxfId="743" priority="455" operator="notEqual">
      <formula>0</formula>
    </cfRule>
  </conditionalFormatting>
  <conditionalFormatting sqref="E80">
    <cfRule type="expression" dxfId="742" priority="452" stopIfTrue="1">
      <formula>E80&lt;&gt;""</formula>
    </cfRule>
    <cfRule type="expression" dxfId="741" priority="453">
      <formula>E80=""</formula>
    </cfRule>
  </conditionalFormatting>
  <conditionalFormatting sqref="F80:L80">
    <cfRule type="expression" dxfId="740" priority="450" stopIfTrue="1">
      <formula>F80&lt;&gt;""</formula>
    </cfRule>
    <cfRule type="expression" dxfId="739" priority="451">
      <formula>F80=""</formula>
    </cfRule>
  </conditionalFormatting>
  <conditionalFormatting sqref="E78">
    <cfRule type="expression" dxfId="738" priority="449">
      <formula>IF(E78="","",E78&lt;&gt;M78)</formula>
    </cfRule>
  </conditionalFormatting>
  <conditionalFormatting sqref="E78">
    <cfRule type="expression" dxfId="737" priority="448" stopIfTrue="1">
      <formula>E80&lt;&gt;""</formula>
    </cfRule>
  </conditionalFormatting>
  <conditionalFormatting sqref="E79">
    <cfRule type="cellIs" dxfId="736" priority="445" operator="equal">
      <formula>"Check for DQ"</formula>
    </cfRule>
  </conditionalFormatting>
  <conditionalFormatting sqref="F79:L79">
    <cfRule type="containsText" dxfId="735" priority="444" operator="containsText" text="DQ">
      <formula>NOT(ISERROR(SEARCH("DQ",F79)))</formula>
    </cfRule>
  </conditionalFormatting>
  <conditionalFormatting sqref="F79:L79">
    <cfRule type="cellIs" dxfId="734" priority="443" operator="equal">
      <formula>"Check for DQ"</formula>
    </cfRule>
  </conditionalFormatting>
  <conditionalFormatting sqref="E83:L83">
    <cfRule type="cellIs" dxfId="733" priority="441" operator="equal">
      <formula>0</formula>
    </cfRule>
    <cfRule type="cellIs" dxfId="732" priority="442" operator="notEqual">
      <formula>0</formula>
    </cfRule>
  </conditionalFormatting>
  <conditionalFormatting sqref="E84">
    <cfRule type="expression" dxfId="731" priority="439" stopIfTrue="1">
      <formula>E84&lt;&gt;""</formula>
    </cfRule>
    <cfRule type="expression" dxfId="730" priority="440">
      <formula>E84=""</formula>
    </cfRule>
  </conditionalFormatting>
  <conditionalFormatting sqref="F84:L84">
    <cfRule type="expression" dxfId="729" priority="437" stopIfTrue="1">
      <formula>F84&lt;&gt;""</formula>
    </cfRule>
    <cfRule type="expression" dxfId="728" priority="438">
      <formula>F84=""</formula>
    </cfRule>
  </conditionalFormatting>
  <conditionalFormatting sqref="F82:L82">
    <cfRule type="expression" dxfId="727" priority="434">
      <formula>IF(F82="","",F82&lt;&gt;N82)</formula>
    </cfRule>
  </conditionalFormatting>
  <conditionalFormatting sqref="F82:L82">
    <cfRule type="expression" dxfId="726" priority="433" stopIfTrue="1">
      <formula>F84&lt;&gt;""</formula>
    </cfRule>
  </conditionalFormatting>
  <conditionalFormatting sqref="E83">
    <cfRule type="cellIs" dxfId="725" priority="432" operator="equal">
      <formula>"Check for DQ"</formula>
    </cfRule>
  </conditionalFormatting>
  <conditionalFormatting sqref="F83:L83">
    <cfRule type="containsText" dxfId="724" priority="431" operator="containsText" text="DQ">
      <formula>NOT(ISERROR(SEARCH("DQ",F83)))</formula>
    </cfRule>
  </conditionalFormatting>
  <conditionalFormatting sqref="F83:L83">
    <cfRule type="cellIs" dxfId="723" priority="430" operator="equal">
      <formula>"Check for DQ"</formula>
    </cfRule>
  </conditionalFormatting>
  <conditionalFormatting sqref="E87:L87">
    <cfRule type="cellIs" dxfId="722" priority="428" operator="equal">
      <formula>0</formula>
    </cfRule>
    <cfRule type="cellIs" dxfId="721" priority="429" operator="notEqual">
      <formula>0</formula>
    </cfRule>
  </conditionalFormatting>
  <conditionalFormatting sqref="E88">
    <cfRule type="expression" dxfId="720" priority="426" stopIfTrue="1">
      <formula>E88&lt;&gt;""</formula>
    </cfRule>
    <cfRule type="expression" dxfId="719" priority="427">
      <formula>E88=""</formula>
    </cfRule>
  </conditionalFormatting>
  <conditionalFormatting sqref="E86">
    <cfRule type="expression" dxfId="718" priority="423">
      <formula>IF(E86="","",E86&lt;&gt;M86)</formula>
    </cfRule>
  </conditionalFormatting>
  <conditionalFormatting sqref="E86">
    <cfRule type="expression" dxfId="717" priority="422" stopIfTrue="1">
      <formula>E88&lt;&gt;""</formula>
    </cfRule>
  </conditionalFormatting>
  <conditionalFormatting sqref="F86:L86">
    <cfRule type="expression" dxfId="716" priority="421">
      <formula>IF(F86="","",F86&lt;&gt;N86)</formula>
    </cfRule>
  </conditionalFormatting>
  <conditionalFormatting sqref="F86:L86">
    <cfRule type="expression" dxfId="715" priority="420" stopIfTrue="1">
      <formula>F88&lt;&gt;""</formula>
    </cfRule>
  </conditionalFormatting>
  <conditionalFormatting sqref="E87">
    <cfRule type="cellIs" dxfId="714" priority="419" operator="equal">
      <formula>"Check for DQ"</formula>
    </cfRule>
  </conditionalFormatting>
  <conditionalFormatting sqref="F87:L87">
    <cfRule type="containsText" dxfId="713" priority="418" operator="containsText" text="DQ">
      <formula>NOT(ISERROR(SEARCH("DQ",F87)))</formula>
    </cfRule>
  </conditionalFormatting>
  <conditionalFormatting sqref="F87:L87">
    <cfRule type="cellIs" dxfId="712" priority="417" operator="equal">
      <formula>"Check for DQ"</formula>
    </cfRule>
  </conditionalFormatting>
  <conditionalFormatting sqref="E91:L91">
    <cfRule type="cellIs" dxfId="711" priority="415" operator="equal">
      <formula>0</formula>
    </cfRule>
    <cfRule type="cellIs" dxfId="710" priority="416" operator="notEqual">
      <formula>0</formula>
    </cfRule>
  </conditionalFormatting>
  <conditionalFormatting sqref="E92">
    <cfRule type="expression" dxfId="709" priority="413" stopIfTrue="1">
      <formula>E92&lt;&gt;""</formula>
    </cfRule>
    <cfRule type="expression" dxfId="708" priority="414">
      <formula>E92=""</formula>
    </cfRule>
  </conditionalFormatting>
  <conditionalFormatting sqref="F92:L92">
    <cfRule type="expression" dxfId="707" priority="411" stopIfTrue="1">
      <formula>F92&lt;&gt;""</formula>
    </cfRule>
    <cfRule type="expression" dxfId="706" priority="412">
      <formula>F92=""</formula>
    </cfRule>
  </conditionalFormatting>
  <conditionalFormatting sqref="E90">
    <cfRule type="expression" dxfId="705" priority="410">
      <formula>IF(E90="","",E90&lt;&gt;M90)</formula>
    </cfRule>
  </conditionalFormatting>
  <conditionalFormatting sqref="E90">
    <cfRule type="expression" dxfId="704" priority="409" stopIfTrue="1">
      <formula>E92&lt;&gt;""</formula>
    </cfRule>
  </conditionalFormatting>
  <conditionalFormatting sqref="F90:L90">
    <cfRule type="expression" dxfId="703" priority="408">
      <formula>IF(F90="","",F90&lt;&gt;N90)</formula>
    </cfRule>
  </conditionalFormatting>
  <conditionalFormatting sqref="F90:L90">
    <cfRule type="expression" dxfId="702" priority="407" stopIfTrue="1">
      <formula>F92&lt;&gt;""</formula>
    </cfRule>
  </conditionalFormatting>
  <conditionalFormatting sqref="E91">
    <cfRule type="cellIs" dxfId="701" priority="406" operator="equal">
      <formula>"Check for DQ"</formula>
    </cfRule>
  </conditionalFormatting>
  <conditionalFormatting sqref="F91:L91">
    <cfRule type="containsText" dxfId="700" priority="405" operator="containsText" text="DQ">
      <formula>NOT(ISERROR(SEARCH("DQ",F91)))</formula>
    </cfRule>
  </conditionalFormatting>
  <conditionalFormatting sqref="F91:L91">
    <cfRule type="cellIs" dxfId="699" priority="404" operator="equal">
      <formula>"Check for DQ"</formula>
    </cfRule>
  </conditionalFormatting>
  <conditionalFormatting sqref="E95:L95">
    <cfRule type="cellIs" dxfId="698" priority="402" operator="equal">
      <formula>0</formula>
    </cfRule>
    <cfRule type="cellIs" dxfId="697" priority="403" operator="notEqual">
      <formula>0</formula>
    </cfRule>
  </conditionalFormatting>
  <conditionalFormatting sqref="E96">
    <cfRule type="expression" dxfId="696" priority="400" stopIfTrue="1">
      <formula>E96&lt;&gt;""</formula>
    </cfRule>
    <cfRule type="expression" dxfId="695" priority="401">
      <formula>E96=""</formula>
    </cfRule>
  </conditionalFormatting>
  <conditionalFormatting sqref="F96:L96">
    <cfRule type="expression" dxfId="694" priority="398" stopIfTrue="1">
      <formula>F96&lt;&gt;""</formula>
    </cfRule>
    <cfRule type="expression" dxfId="693" priority="399">
      <formula>F96=""</formula>
    </cfRule>
  </conditionalFormatting>
  <conditionalFormatting sqref="E94">
    <cfRule type="expression" dxfId="692" priority="397">
      <formula>IF(E94="","",E94&lt;&gt;M94)</formula>
    </cfRule>
  </conditionalFormatting>
  <conditionalFormatting sqref="E94">
    <cfRule type="expression" dxfId="691" priority="396" stopIfTrue="1">
      <formula>E96&lt;&gt;""</formula>
    </cfRule>
  </conditionalFormatting>
  <conditionalFormatting sqref="F94:L94">
    <cfRule type="expression" dxfId="690" priority="395">
      <formula>IF(F94="","",F94&lt;&gt;N94)</formula>
    </cfRule>
  </conditionalFormatting>
  <conditionalFormatting sqref="F94:L94">
    <cfRule type="expression" dxfId="689" priority="394" stopIfTrue="1">
      <formula>F96&lt;&gt;""</formula>
    </cfRule>
  </conditionalFormatting>
  <conditionalFormatting sqref="E95">
    <cfRule type="cellIs" dxfId="688" priority="393" operator="equal">
      <formula>"Check for DQ"</formula>
    </cfRule>
  </conditionalFormatting>
  <conditionalFormatting sqref="F95:L95">
    <cfRule type="containsText" dxfId="687" priority="392" operator="containsText" text="DQ">
      <formula>NOT(ISERROR(SEARCH("DQ",F95)))</formula>
    </cfRule>
  </conditionalFormatting>
  <conditionalFormatting sqref="F95:L95">
    <cfRule type="cellIs" dxfId="686" priority="391" operator="equal">
      <formula>"Check for DQ"</formula>
    </cfRule>
  </conditionalFormatting>
  <conditionalFormatting sqref="E99:L99">
    <cfRule type="cellIs" dxfId="685" priority="389" operator="equal">
      <formula>0</formula>
    </cfRule>
    <cfRule type="cellIs" dxfId="684" priority="390" operator="notEqual">
      <formula>0</formula>
    </cfRule>
  </conditionalFormatting>
  <conditionalFormatting sqref="E100">
    <cfRule type="expression" dxfId="683" priority="387" stopIfTrue="1">
      <formula>E100&lt;&gt;""</formula>
    </cfRule>
    <cfRule type="expression" dxfId="682" priority="388">
      <formula>E100=""</formula>
    </cfRule>
  </conditionalFormatting>
  <conditionalFormatting sqref="F100:L100">
    <cfRule type="expression" dxfId="681" priority="385" stopIfTrue="1">
      <formula>F100&lt;&gt;""</formula>
    </cfRule>
    <cfRule type="expression" dxfId="680" priority="386">
      <formula>F100=""</formula>
    </cfRule>
  </conditionalFormatting>
  <conditionalFormatting sqref="E98">
    <cfRule type="expression" dxfId="679" priority="384">
      <formula>IF(E98="","",E98&lt;&gt;M98)</formula>
    </cfRule>
  </conditionalFormatting>
  <conditionalFormatting sqref="E98">
    <cfRule type="expression" dxfId="678" priority="383" stopIfTrue="1">
      <formula>E100&lt;&gt;""</formula>
    </cfRule>
  </conditionalFormatting>
  <conditionalFormatting sqref="F98:L98">
    <cfRule type="expression" dxfId="677" priority="382">
      <formula>IF(F98="","",F98&lt;&gt;N98)</formula>
    </cfRule>
  </conditionalFormatting>
  <conditionalFormatting sqref="F98:L98">
    <cfRule type="expression" dxfId="676" priority="381" stopIfTrue="1">
      <formula>F100&lt;&gt;""</formula>
    </cfRule>
  </conditionalFormatting>
  <conditionalFormatting sqref="E99">
    <cfRule type="cellIs" dxfId="675" priority="380" operator="equal">
      <formula>"Check for DQ"</formula>
    </cfRule>
  </conditionalFormatting>
  <conditionalFormatting sqref="F99:L99">
    <cfRule type="containsText" dxfId="674" priority="379" operator="containsText" text="DQ">
      <formula>NOT(ISERROR(SEARCH("DQ",F99)))</formula>
    </cfRule>
  </conditionalFormatting>
  <conditionalFormatting sqref="F99:L99">
    <cfRule type="cellIs" dxfId="673" priority="378" operator="equal">
      <formula>"Check for DQ"</formula>
    </cfRule>
  </conditionalFormatting>
  <conditionalFormatting sqref="E103:L103">
    <cfRule type="cellIs" dxfId="672" priority="376" operator="equal">
      <formula>0</formula>
    </cfRule>
    <cfRule type="cellIs" dxfId="671" priority="377" operator="notEqual">
      <formula>0</formula>
    </cfRule>
  </conditionalFormatting>
  <conditionalFormatting sqref="F104:L104">
    <cfRule type="expression" dxfId="670" priority="372" stopIfTrue="1">
      <formula>F104&lt;&gt;""</formula>
    </cfRule>
    <cfRule type="expression" dxfId="669" priority="373">
      <formula>F104=""</formula>
    </cfRule>
  </conditionalFormatting>
  <conditionalFormatting sqref="E102">
    <cfRule type="expression" dxfId="668" priority="371">
      <formula>IF(E102="","",E102&lt;&gt;M102)</formula>
    </cfRule>
  </conditionalFormatting>
  <conditionalFormatting sqref="E102">
    <cfRule type="expression" dxfId="667" priority="370" stopIfTrue="1">
      <formula>E104&lt;&gt;""</formula>
    </cfRule>
  </conditionalFormatting>
  <conditionalFormatting sqref="F102:L102">
    <cfRule type="expression" dxfId="666" priority="369">
      <formula>IF(F102="","",F102&lt;&gt;N102)</formula>
    </cfRule>
  </conditionalFormatting>
  <conditionalFormatting sqref="F102:L102">
    <cfRule type="expression" dxfId="665" priority="368" stopIfTrue="1">
      <formula>F104&lt;&gt;""</formula>
    </cfRule>
  </conditionalFormatting>
  <conditionalFormatting sqref="E103">
    <cfRule type="cellIs" dxfId="664" priority="367" operator="equal">
      <formula>"Check for DQ"</formula>
    </cfRule>
  </conditionalFormatting>
  <conditionalFormatting sqref="F103:L103">
    <cfRule type="containsText" dxfId="663" priority="366" operator="containsText" text="DQ">
      <formula>NOT(ISERROR(SEARCH("DQ",F103)))</formula>
    </cfRule>
  </conditionalFormatting>
  <conditionalFormatting sqref="F103:L103">
    <cfRule type="cellIs" dxfId="662" priority="365" operator="equal">
      <formula>"Check for DQ"</formula>
    </cfRule>
  </conditionalFormatting>
  <conditionalFormatting sqref="E107:L107">
    <cfRule type="cellIs" dxfId="661" priority="363" operator="equal">
      <formula>0</formula>
    </cfRule>
    <cfRule type="cellIs" dxfId="660" priority="364" operator="notEqual">
      <formula>0</formula>
    </cfRule>
  </conditionalFormatting>
  <conditionalFormatting sqref="E108">
    <cfRule type="expression" dxfId="659" priority="361" stopIfTrue="1">
      <formula>E108&lt;&gt;""</formula>
    </cfRule>
    <cfRule type="expression" dxfId="658" priority="362">
      <formula>E108=""</formula>
    </cfRule>
  </conditionalFormatting>
  <conditionalFormatting sqref="F108:L108">
    <cfRule type="expression" dxfId="657" priority="359" stopIfTrue="1">
      <formula>F108&lt;&gt;""</formula>
    </cfRule>
    <cfRule type="expression" dxfId="656" priority="360">
      <formula>F108=""</formula>
    </cfRule>
  </conditionalFormatting>
  <conditionalFormatting sqref="E106">
    <cfRule type="expression" dxfId="655" priority="358">
      <formula>IF(E106="","",E106&lt;&gt;M106)</formula>
    </cfRule>
  </conditionalFormatting>
  <conditionalFormatting sqref="E106">
    <cfRule type="expression" dxfId="654" priority="357" stopIfTrue="1">
      <formula>E108&lt;&gt;""</formula>
    </cfRule>
  </conditionalFormatting>
  <conditionalFormatting sqref="E107">
    <cfRule type="cellIs" dxfId="653" priority="354" operator="equal">
      <formula>"Check for DQ"</formula>
    </cfRule>
  </conditionalFormatting>
  <conditionalFormatting sqref="F107:L107">
    <cfRule type="containsText" dxfId="652" priority="353" operator="containsText" text="DQ">
      <formula>NOT(ISERROR(SEARCH("DQ",F107)))</formula>
    </cfRule>
  </conditionalFormatting>
  <conditionalFormatting sqref="F107:L107">
    <cfRule type="cellIs" dxfId="651" priority="352" operator="equal">
      <formula>"Check for DQ"</formula>
    </cfRule>
  </conditionalFormatting>
  <conditionalFormatting sqref="E111:L111">
    <cfRule type="cellIs" dxfId="650" priority="350" operator="equal">
      <formula>0</formula>
    </cfRule>
    <cfRule type="cellIs" dxfId="649" priority="351" operator="notEqual">
      <formula>0</formula>
    </cfRule>
  </conditionalFormatting>
  <conditionalFormatting sqref="F112:L112">
    <cfRule type="expression" dxfId="648" priority="346" stopIfTrue="1">
      <formula>F112&lt;&gt;""</formula>
    </cfRule>
    <cfRule type="expression" dxfId="647" priority="347">
      <formula>F112=""</formula>
    </cfRule>
  </conditionalFormatting>
  <conditionalFormatting sqref="F110:L110">
    <cfRule type="expression" dxfId="646" priority="343">
      <formula>IF(F110="","",F110&lt;&gt;N110)</formula>
    </cfRule>
  </conditionalFormatting>
  <conditionalFormatting sqref="F110:L110">
    <cfRule type="expression" dxfId="645" priority="342" stopIfTrue="1">
      <formula>F112&lt;&gt;""</formula>
    </cfRule>
  </conditionalFormatting>
  <conditionalFormatting sqref="E111">
    <cfRule type="cellIs" dxfId="644" priority="341" operator="equal">
      <formula>"Check for DQ"</formula>
    </cfRule>
  </conditionalFormatting>
  <conditionalFormatting sqref="F111:L111">
    <cfRule type="containsText" dxfId="643" priority="340" operator="containsText" text="DQ">
      <formula>NOT(ISERROR(SEARCH("DQ",F111)))</formula>
    </cfRule>
  </conditionalFormatting>
  <conditionalFormatting sqref="F111:L111">
    <cfRule type="cellIs" dxfId="642" priority="339" operator="equal">
      <formula>"Check for DQ"</formula>
    </cfRule>
  </conditionalFormatting>
  <conditionalFormatting sqref="E115:L115">
    <cfRule type="cellIs" dxfId="641" priority="337" operator="equal">
      <formula>0</formula>
    </cfRule>
    <cfRule type="cellIs" dxfId="640" priority="338" operator="notEqual">
      <formula>0</formula>
    </cfRule>
  </conditionalFormatting>
  <conditionalFormatting sqref="E116">
    <cfRule type="expression" dxfId="639" priority="335" stopIfTrue="1">
      <formula>E116&lt;&gt;""</formula>
    </cfRule>
    <cfRule type="expression" dxfId="638" priority="336">
      <formula>E116=""</formula>
    </cfRule>
  </conditionalFormatting>
  <conditionalFormatting sqref="F116:L116">
    <cfRule type="expression" dxfId="637" priority="333" stopIfTrue="1">
      <formula>F116&lt;&gt;""</formula>
    </cfRule>
    <cfRule type="expression" dxfId="636" priority="334">
      <formula>F116=""</formula>
    </cfRule>
  </conditionalFormatting>
  <conditionalFormatting sqref="E114">
    <cfRule type="expression" dxfId="635" priority="332">
      <formula>IF(E114="","",E114&lt;&gt;M114)</formula>
    </cfRule>
  </conditionalFormatting>
  <conditionalFormatting sqref="E114">
    <cfRule type="expression" dxfId="634" priority="331" stopIfTrue="1">
      <formula>E116&lt;&gt;""</formula>
    </cfRule>
  </conditionalFormatting>
  <conditionalFormatting sqref="F114:L114">
    <cfRule type="expression" dxfId="633" priority="330">
      <formula>IF(F114="","",F114&lt;&gt;N114)</formula>
    </cfRule>
  </conditionalFormatting>
  <conditionalFormatting sqref="F114:L114">
    <cfRule type="expression" dxfId="632" priority="329" stopIfTrue="1">
      <formula>F116&lt;&gt;""</formula>
    </cfRule>
  </conditionalFormatting>
  <conditionalFormatting sqref="E115">
    <cfRule type="cellIs" dxfId="631" priority="328" operator="equal">
      <formula>"Check for DQ"</formula>
    </cfRule>
  </conditionalFormatting>
  <conditionalFormatting sqref="F115:L115">
    <cfRule type="containsText" dxfId="630" priority="327" operator="containsText" text="DQ">
      <formula>NOT(ISERROR(SEARCH("DQ",F115)))</formula>
    </cfRule>
  </conditionalFormatting>
  <conditionalFormatting sqref="F115:L115">
    <cfRule type="cellIs" dxfId="629" priority="326" operator="equal">
      <formula>"Check for DQ"</formula>
    </cfRule>
  </conditionalFormatting>
  <conditionalFormatting sqref="E119:L119">
    <cfRule type="cellIs" dxfId="628" priority="324" operator="equal">
      <formula>0</formula>
    </cfRule>
    <cfRule type="cellIs" dxfId="627" priority="325" operator="notEqual">
      <formula>0</formula>
    </cfRule>
  </conditionalFormatting>
  <conditionalFormatting sqref="E120">
    <cfRule type="expression" dxfId="626" priority="322" stopIfTrue="1">
      <formula>E120&lt;&gt;""</formula>
    </cfRule>
    <cfRule type="expression" dxfId="625" priority="323">
      <formula>E120=""</formula>
    </cfRule>
  </conditionalFormatting>
  <conditionalFormatting sqref="F120:L120">
    <cfRule type="expression" dxfId="624" priority="320" stopIfTrue="1">
      <formula>F120&lt;&gt;""</formula>
    </cfRule>
    <cfRule type="expression" dxfId="623" priority="321">
      <formula>F120=""</formula>
    </cfRule>
  </conditionalFormatting>
  <conditionalFormatting sqref="E118">
    <cfRule type="expression" dxfId="622" priority="319">
      <formula>IF(E118="","",E118&lt;&gt;M118)</formula>
    </cfRule>
  </conditionalFormatting>
  <conditionalFormatting sqref="E118">
    <cfRule type="expression" dxfId="621" priority="318" stopIfTrue="1">
      <formula>E120&lt;&gt;""</formula>
    </cfRule>
  </conditionalFormatting>
  <conditionalFormatting sqref="F118:L118">
    <cfRule type="expression" dxfId="620" priority="317">
      <formula>IF(F118="","",F118&lt;&gt;N118)</formula>
    </cfRule>
  </conditionalFormatting>
  <conditionalFormatting sqref="F118:L118">
    <cfRule type="expression" dxfId="619" priority="316" stopIfTrue="1">
      <formula>F120&lt;&gt;""</formula>
    </cfRule>
  </conditionalFormatting>
  <conditionalFormatting sqref="E119">
    <cfRule type="cellIs" dxfId="618" priority="315" operator="equal">
      <formula>"Check for DQ"</formula>
    </cfRule>
  </conditionalFormatting>
  <conditionalFormatting sqref="F119:L119">
    <cfRule type="containsText" dxfId="617" priority="314" operator="containsText" text="DQ">
      <formula>NOT(ISERROR(SEARCH("DQ",F119)))</formula>
    </cfRule>
  </conditionalFormatting>
  <conditionalFormatting sqref="F119:L119">
    <cfRule type="cellIs" dxfId="616" priority="313" operator="equal">
      <formula>"Check for DQ"</formula>
    </cfRule>
  </conditionalFormatting>
  <conditionalFormatting sqref="F123:L123">
    <cfRule type="cellIs" dxfId="615" priority="300" operator="equal">
      <formula>"Check for DQ"</formula>
    </cfRule>
  </conditionalFormatting>
  <conditionalFormatting sqref="E127:L127">
    <cfRule type="cellIs" dxfId="614" priority="298" operator="equal">
      <formula>0</formula>
    </cfRule>
    <cfRule type="cellIs" dxfId="613" priority="299" operator="notEqual">
      <formula>0</formula>
    </cfRule>
  </conditionalFormatting>
  <conditionalFormatting sqref="E128">
    <cfRule type="expression" dxfId="612" priority="296" stopIfTrue="1">
      <formula>E128&lt;&gt;""</formula>
    </cfRule>
    <cfRule type="expression" dxfId="611" priority="297">
      <formula>E128=""</formula>
    </cfRule>
  </conditionalFormatting>
  <conditionalFormatting sqref="E126">
    <cfRule type="expression" dxfId="610" priority="293">
      <formula>IF(E126="","",E126&lt;&gt;M126)</formula>
    </cfRule>
  </conditionalFormatting>
  <conditionalFormatting sqref="E126">
    <cfRule type="expression" dxfId="609" priority="292" stopIfTrue="1">
      <formula>E128&lt;&gt;""</formula>
    </cfRule>
  </conditionalFormatting>
  <conditionalFormatting sqref="F126:L126">
    <cfRule type="expression" dxfId="608" priority="291">
      <formula>IF(F126="","",F126&lt;&gt;N126)</formula>
    </cfRule>
  </conditionalFormatting>
  <conditionalFormatting sqref="F126:L126">
    <cfRule type="expression" dxfId="607" priority="290" stopIfTrue="1">
      <formula>F128&lt;&gt;""</formula>
    </cfRule>
  </conditionalFormatting>
  <conditionalFormatting sqref="E127">
    <cfRule type="cellIs" dxfId="606" priority="289" operator="equal">
      <formula>"Check for DQ"</formula>
    </cfRule>
  </conditionalFormatting>
  <conditionalFormatting sqref="F127:L127">
    <cfRule type="containsText" dxfId="605" priority="288" operator="containsText" text="DQ">
      <formula>NOT(ISERROR(SEARCH("DQ",F127)))</formula>
    </cfRule>
  </conditionalFormatting>
  <conditionalFormatting sqref="F127:L127">
    <cfRule type="cellIs" dxfId="604" priority="287" operator="equal">
      <formula>"Check for DQ"</formula>
    </cfRule>
  </conditionalFormatting>
  <conditionalFormatting sqref="E131:L131">
    <cfRule type="cellIs" dxfId="603" priority="285" operator="equal">
      <formula>0</formula>
    </cfRule>
    <cfRule type="cellIs" dxfId="602" priority="286" operator="notEqual">
      <formula>0</formula>
    </cfRule>
  </conditionalFormatting>
  <conditionalFormatting sqref="E132">
    <cfRule type="expression" dxfId="601" priority="283" stopIfTrue="1">
      <formula>E132&lt;&gt;""</formula>
    </cfRule>
    <cfRule type="expression" dxfId="600" priority="284">
      <formula>E132=""</formula>
    </cfRule>
  </conditionalFormatting>
  <conditionalFormatting sqref="F132:L132">
    <cfRule type="expression" dxfId="599" priority="281" stopIfTrue="1">
      <formula>F132&lt;&gt;""</formula>
    </cfRule>
    <cfRule type="expression" dxfId="598" priority="282">
      <formula>F132=""</formula>
    </cfRule>
  </conditionalFormatting>
  <conditionalFormatting sqref="E130">
    <cfRule type="expression" dxfId="597" priority="280">
      <formula>IF(E130="","",E130&lt;&gt;M130)</formula>
    </cfRule>
  </conditionalFormatting>
  <conditionalFormatting sqref="E130">
    <cfRule type="expression" dxfId="596" priority="279" stopIfTrue="1">
      <formula>E132&lt;&gt;""</formula>
    </cfRule>
  </conditionalFormatting>
  <conditionalFormatting sqref="F130:L130">
    <cfRule type="expression" dxfId="595" priority="278">
      <formula>IF(F130="","",F130&lt;&gt;N130)</formula>
    </cfRule>
  </conditionalFormatting>
  <conditionalFormatting sqref="F130:L130">
    <cfRule type="expression" dxfId="594" priority="277" stopIfTrue="1">
      <formula>F132&lt;&gt;""</formula>
    </cfRule>
  </conditionalFormatting>
  <conditionalFormatting sqref="E131">
    <cfRule type="cellIs" dxfId="593" priority="276" operator="equal">
      <formula>"Check for DQ"</formula>
    </cfRule>
  </conditionalFormatting>
  <conditionalFormatting sqref="F131:L131">
    <cfRule type="containsText" dxfId="592" priority="275" operator="containsText" text="DQ">
      <formula>NOT(ISERROR(SEARCH("DQ",F131)))</formula>
    </cfRule>
  </conditionalFormatting>
  <conditionalFormatting sqref="F131:L131">
    <cfRule type="cellIs" dxfId="591" priority="274" operator="equal">
      <formula>"Check for DQ"</formula>
    </cfRule>
  </conditionalFormatting>
  <conditionalFormatting sqref="E135:L135">
    <cfRule type="cellIs" dxfId="590" priority="272" operator="equal">
      <formula>0</formula>
    </cfRule>
    <cfRule type="cellIs" dxfId="589" priority="273" operator="notEqual">
      <formula>0</formula>
    </cfRule>
  </conditionalFormatting>
  <conditionalFormatting sqref="E136">
    <cfRule type="expression" dxfId="588" priority="270" stopIfTrue="1">
      <formula>E136&lt;&gt;""</formula>
    </cfRule>
    <cfRule type="expression" dxfId="587" priority="271">
      <formula>E136=""</formula>
    </cfRule>
  </conditionalFormatting>
  <conditionalFormatting sqref="F136:L136">
    <cfRule type="expression" dxfId="586" priority="268" stopIfTrue="1">
      <formula>F136&lt;&gt;""</formula>
    </cfRule>
    <cfRule type="expression" dxfId="585" priority="269">
      <formula>F136=""</formula>
    </cfRule>
  </conditionalFormatting>
  <conditionalFormatting sqref="E134">
    <cfRule type="expression" dxfId="584" priority="267">
      <formula>IF(E134="","",E134&lt;&gt;M134)</formula>
    </cfRule>
  </conditionalFormatting>
  <conditionalFormatting sqref="E134">
    <cfRule type="expression" dxfId="583" priority="266" stopIfTrue="1">
      <formula>E136&lt;&gt;""</formula>
    </cfRule>
  </conditionalFormatting>
  <conditionalFormatting sqref="F134:L134">
    <cfRule type="expression" dxfId="582" priority="265">
      <formula>IF(F134="","",F134&lt;&gt;N134)</formula>
    </cfRule>
  </conditionalFormatting>
  <conditionalFormatting sqref="F134:L134">
    <cfRule type="expression" dxfId="581" priority="264" stopIfTrue="1">
      <formula>F136&lt;&gt;""</formula>
    </cfRule>
  </conditionalFormatting>
  <conditionalFormatting sqref="E135">
    <cfRule type="cellIs" dxfId="580" priority="263" operator="equal">
      <formula>"Check for DQ"</formula>
    </cfRule>
  </conditionalFormatting>
  <conditionalFormatting sqref="F135:L135">
    <cfRule type="containsText" dxfId="579" priority="262" operator="containsText" text="DQ">
      <formula>NOT(ISERROR(SEARCH("DQ",F135)))</formula>
    </cfRule>
  </conditionalFormatting>
  <conditionalFormatting sqref="F135:L135">
    <cfRule type="cellIs" dxfId="578" priority="261" operator="equal">
      <formula>"Check for DQ"</formula>
    </cfRule>
  </conditionalFormatting>
  <conditionalFormatting sqref="E139:L139">
    <cfRule type="cellIs" dxfId="577" priority="259" operator="equal">
      <formula>0</formula>
    </cfRule>
    <cfRule type="cellIs" dxfId="576" priority="260" operator="notEqual">
      <formula>0</formula>
    </cfRule>
  </conditionalFormatting>
  <conditionalFormatting sqref="E140">
    <cfRule type="expression" dxfId="575" priority="257" stopIfTrue="1">
      <formula>E140&lt;&gt;""</formula>
    </cfRule>
    <cfRule type="expression" dxfId="574" priority="258">
      <formula>E140=""</formula>
    </cfRule>
  </conditionalFormatting>
  <conditionalFormatting sqref="F140:L140">
    <cfRule type="expression" dxfId="573" priority="255" stopIfTrue="1">
      <formula>F140&lt;&gt;""</formula>
    </cfRule>
    <cfRule type="expression" dxfId="572" priority="256">
      <formula>F140=""</formula>
    </cfRule>
  </conditionalFormatting>
  <conditionalFormatting sqref="E138">
    <cfRule type="expression" dxfId="571" priority="254">
      <formula>IF(E138="","",E138&lt;&gt;M138)</formula>
    </cfRule>
  </conditionalFormatting>
  <conditionalFormatting sqref="E138">
    <cfRule type="expression" dxfId="570" priority="253" stopIfTrue="1">
      <formula>E140&lt;&gt;""</formula>
    </cfRule>
  </conditionalFormatting>
  <conditionalFormatting sqref="F138:L138">
    <cfRule type="expression" dxfId="569" priority="252">
      <formula>IF(F138="","",F138&lt;&gt;N138)</formula>
    </cfRule>
  </conditionalFormatting>
  <conditionalFormatting sqref="F138:L138">
    <cfRule type="expression" dxfId="568" priority="251" stopIfTrue="1">
      <formula>F140&lt;&gt;""</formula>
    </cfRule>
  </conditionalFormatting>
  <conditionalFormatting sqref="E139">
    <cfRule type="cellIs" dxfId="567" priority="250" operator="equal">
      <formula>"Check for DQ"</formula>
    </cfRule>
  </conditionalFormatting>
  <conditionalFormatting sqref="F139:L139">
    <cfRule type="containsText" dxfId="566" priority="249" operator="containsText" text="DQ">
      <formula>NOT(ISERROR(SEARCH("DQ",F139)))</formula>
    </cfRule>
  </conditionalFormatting>
  <conditionalFormatting sqref="F139:L139">
    <cfRule type="cellIs" dxfId="565" priority="248" operator="equal">
      <formula>"Check for DQ"</formula>
    </cfRule>
  </conditionalFormatting>
  <conditionalFormatting sqref="E143:L143">
    <cfRule type="cellIs" dxfId="564" priority="246" operator="equal">
      <formula>0</formula>
    </cfRule>
    <cfRule type="cellIs" dxfId="563" priority="247" operator="notEqual">
      <formula>0</formula>
    </cfRule>
  </conditionalFormatting>
  <conditionalFormatting sqref="E144">
    <cfRule type="expression" dxfId="562" priority="244" stopIfTrue="1">
      <formula>E144&lt;&gt;""</formula>
    </cfRule>
    <cfRule type="expression" dxfId="561" priority="245">
      <formula>E144=""</formula>
    </cfRule>
  </conditionalFormatting>
  <conditionalFormatting sqref="F144:L144">
    <cfRule type="expression" dxfId="560" priority="242" stopIfTrue="1">
      <formula>F144&lt;&gt;""</formula>
    </cfRule>
    <cfRule type="expression" dxfId="559" priority="243">
      <formula>F144=""</formula>
    </cfRule>
  </conditionalFormatting>
  <conditionalFormatting sqref="E142">
    <cfRule type="expression" dxfId="558" priority="241">
      <formula>IF(E142="","",E142&lt;&gt;M142)</formula>
    </cfRule>
  </conditionalFormatting>
  <conditionalFormatting sqref="E142">
    <cfRule type="expression" dxfId="557" priority="240" stopIfTrue="1">
      <formula>E144&lt;&gt;""</formula>
    </cfRule>
  </conditionalFormatting>
  <conditionalFormatting sqref="F142:L142">
    <cfRule type="expression" dxfId="556" priority="239">
      <formula>IF(F142="","",F142&lt;&gt;N142)</formula>
    </cfRule>
  </conditionalFormatting>
  <conditionalFormatting sqref="F142:L142">
    <cfRule type="expression" dxfId="555" priority="238" stopIfTrue="1">
      <formula>F144&lt;&gt;""</formula>
    </cfRule>
  </conditionalFormatting>
  <conditionalFormatting sqref="E143">
    <cfRule type="cellIs" dxfId="554" priority="237" operator="equal">
      <formula>"Check for DQ"</formula>
    </cfRule>
  </conditionalFormatting>
  <conditionalFormatting sqref="F143:L143">
    <cfRule type="containsText" dxfId="553" priority="236" operator="containsText" text="DQ">
      <formula>NOT(ISERROR(SEARCH("DQ",F143)))</formula>
    </cfRule>
  </conditionalFormatting>
  <conditionalFormatting sqref="F143:L143">
    <cfRule type="cellIs" dxfId="552" priority="235" operator="equal">
      <formula>"Check for DQ"</formula>
    </cfRule>
  </conditionalFormatting>
  <conditionalFormatting sqref="E147:L147">
    <cfRule type="cellIs" dxfId="551" priority="233" operator="equal">
      <formula>0</formula>
    </cfRule>
    <cfRule type="cellIs" dxfId="550" priority="234" operator="notEqual">
      <formula>0</formula>
    </cfRule>
  </conditionalFormatting>
  <conditionalFormatting sqref="E148">
    <cfRule type="expression" dxfId="549" priority="231" stopIfTrue="1">
      <formula>E148&lt;&gt;""</formula>
    </cfRule>
    <cfRule type="expression" dxfId="548" priority="232">
      <formula>E148=""</formula>
    </cfRule>
  </conditionalFormatting>
  <conditionalFormatting sqref="F148:L148">
    <cfRule type="expression" dxfId="547" priority="229" stopIfTrue="1">
      <formula>F148&lt;&gt;""</formula>
    </cfRule>
    <cfRule type="expression" dxfId="546" priority="230">
      <formula>F148=""</formula>
    </cfRule>
  </conditionalFormatting>
  <conditionalFormatting sqref="E146">
    <cfRule type="expression" dxfId="545" priority="228">
      <formula>IF(E146="","",E146&lt;&gt;M146)</formula>
    </cfRule>
  </conditionalFormatting>
  <conditionalFormatting sqref="E146">
    <cfRule type="expression" dxfId="544" priority="227" stopIfTrue="1">
      <formula>E148&lt;&gt;""</formula>
    </cfRule>
  </conditionalFormatting>
  <conditionalFormatting sqref="E147">
    <cfRule type="cellIs" dxfId="543" priority="224" operator="equal">
      <formula>"Check for DQ"</formula>
    </cfRule>
  </conditionalFormatting>
  <conditionalFormatting sqref="F147:L147">
    <cfRule type="containsText" dxfId="542" priority="223" operator="containsText" text="DQ">
      <formula>NOT(ISERROR(SEARCH("DQ",F147)))</formula>
    </cfRule>
  </conditionalFormatting>
  <conditionalFormatting sqref="F147:L147">
    <cfRule type="cellIs" dxfId="541" priority="222" operator="equal">
      <formula>"Check for DQ"</formula>
    </cfRule>
  </conditionalFormatting>
  <conditionalFormatting sqref="E151:L151">
    <cfRule type="cellIs" dxfId="540" priority="220" operator="equal">
      <formula>0</formula>
    </cfRule>
    <cfRule type="cellIs" dxfId="539" priority="221" operator="notEqual">
      <formula>0</formula>
    </cfRule>
  </conditionalFormatting>
  <conditionalFormatting sqref="E152">
    <cfRule type="expression" dxfId="538" priority="218" stopIfTrue="1">
      <formula>E152&lt;&gt;""</formula>
    </cfRule>
    <cfRule type="expression" dxfId="537" priority="219">
      <formula>E152=""</formula>
    </cfRule>
  </conditionalFormatting>
  <conditionalFormatting sqref="F152:L152">
    <cfRule type="expression" dxfId="536" priority="216" stopIfTrue="1">
      <formula>F152&lt;&gt;""</formula>
    </cfRule>
    <cfRule type="expression" dxfId="535" priority="217">
      <formula>F152=""</formula>
    </cfRule>
  </conditionalFormatting>
  <conditionalFormatting sqref="E150">
    <cfRule type="expression" dxfId="534" priority="215">
      <formula>IF(E150="","",E150&lt;&gt;M150)</formula>
    </cfRule>
  </conditionalFormatting>
  <conditionalFormatting sqref="E150">
    <cfRule type="expression" dxfId="533" priority="214" stopIfTrue="1">
      <formula>E152&lt;&gt;""</formula>
    </cfRule>
  </conditionalFormatting>
  <conditionalFormatting sqref="F150:L150">
    <cfRule type="expression" dxfId="532" priority="213">
      <formula>IF(F150="","",F150&lt;&gt;N150)</formula>
    </cfRule>
  </conditionalFormatting>
  <conditionalFormatting sqref="F150:L150">
    <cfRule type="expression" dxfId="531" priority="212" stopIfTrue="1">
      <formula>F152&lt;&gt;""</formula>
    </cfRule>
  </conditionalFormatting>
  <conditionalFormatting sqref="E151">
    <cfRule type="cellIs" dxfId="530" priority="211" operator="equal">
      <formula>"Check for DQ"</formula>
    </cfRule>
  </conditionalFormatting>
  <conditionalFormatting sqref="F151:L151">
    <cfRule type="containsText" dxfId="529" priority="210" operator="containsText" text="DQ">
      <formula>NOT(ISERROR(SEARCH("DQ",F151)))</formula>
    </cfRule>
  </conditionalFormatting>
  <conditionalFormatting sqref="F151:L151">
    <cfRule type="cellIs" dxfId="528" priority="209" operator="equal">
      <formula>"Check for DQ"</formula>
    </cfRule>
  </conditionalFormatting>
  <conditionalFormatting sqref="E155:L155">
    <cfRule type="cellIs" dxfId="527" priority="207" operator="equal">
      <formula>0</formula>
    </cfRule>
    <cfRule type="cellIs" dxfId="526" priority="208" operator="notEqual">
      <formula>0</formula>
    </cfRule>
  </conditionalFormatting>
  <conditionalFormatting sqref="E156">
    <cfRule type="expression" dxfId="525" priority="205" stopIfTrue="1">
      <formula>E156&lt;&gt;""</formula>
    </cfRule>
    <cfRule type="expression" dxfId="524" priority="206">
      <formula>E156=""</formula>
    </cfRule>
  </conditionalFormatting>
  <conditionalFormatting sqref="F156:L156">
    <cfRule type="expression" dxfId="523" priority="203" stopIfTrue="1">
      <formula>F156&lt;&gt;""</formula>
    </cfRule>
    <cfRule type="expression" dxfId="522" priority="204">
      <formula>F156=""</formula>
    </cfRule>
  </conditionalFormatting>
  <conditionalFormatting sqref="E154">
    <cfRule type="expression" dxfId="521" priority="202">
      <formula>IF(E154="","",E154&lt;&gt;M154)</formula>
    </cfRule>
  </conditionalFormatting>
  <conditionalFormatting sqref="E154">
    <cfRule type="expression" dxfId="520" priority="201" stopIfTrue="1">
      <formula>E156&lt;&gt;""</formula>
    </cfRule>
  </conditionalFormatting>
  <conditionalFormatting sqref="F154:L154">
    <cfRule type="expression" dxfId="519" priority="200">
      <formula>IF(F154="","",F154&lt;&gt;N154)</formula>
    </cfRule>
  </conditionalFormatting>
  <conditionalFormatting sqref="F154:L154">
    <cfRule type="expression" dxfId="518" priority="199" stopIfTrue="1">
      <formula>F156&lt;&gt;""</formula>
    </cfRule>
  </conditionalFormatting>
  <conditionalFormatting sqref="E155">
    <cfRule type="cellIs" dxfId="517" priority="198" operator="equal">
      <formula>"Check for DQ"</formula>
    </cfRule>
  </conditionalFormatting>
  <conditionalFormatting sqref="F155:L155">
    <cfRule type="containsText" dxfId="516" priority="197" operator="containsText" text="DQ">
      <formula>NOT(ISERROR(SEARCH("DQ",F155)))</formula>
    </cfRule>
  </conditionalFormatting>
  <conditionalFormatting sqref="F155:L155">
    <cfRule type="cellIs" dxfId="515" priority="196" operator="equal">
      <formula>"Check for DQ"</formula>
    </cfRule>
  </conditionalFormatting>
  <conditionalFormatting sqref="E159:L159">
    <cfRule type="cellIs" dxfId="514" priority="194" operator="equal">
      <formula>0</formula>
    </cfRule>
    <cfRule type="cellIs" dxfId="513" priority="195" operator="notEqual">
      <formula>0</formula>
    </cfRule>
  </conditionalFormatting>
  <conditionalFormatting sqref="E160">
    <cfRule type="expression" dxfId="512" priority="192" stopIfTrue="1">
      <formula>E160&lt;&gt;""</formula>
    </cfRule>
    <cfRule type="expression" dxfId="511" priority="193">
      <formula>E160=""</formula>
    </cfRule>
  </conditionalFormatting>
  <conditionalFormatting sqref="F160:L160">
    <cfRule type="expression" dxfId="510" priority="190" stopIfTrue="1">
      <formula>F160&lt;&gt;""</formula>
    </cfRule>
    <cfRule type="expression" dxfId="509" priority="191">
      <formula>F160=""</formula>
    </cfRule>
  </conditionalFormatting>
  <conditionalFormatting sqref="E158">
    <cfRule type="expression" dxfId="508" priority="189">
      <formula>IF(E158="","",E158&lt;&gt;M158)</formula>
    </cfRule>
  </conditionalFormatting>
  <conditionalFormatting sqref="E158">
    <cfRule type="expression" dxfId="507" priority="188" stopIfTrue="1">
      <formula>E160&lt;&gt;""</formula>
    </cfRule>
  </conditionalFormatting>
  <conditionalFormatting sqref="F158:L158">
    <cfRule type="expression" dxfId="506" priority="187">
      <formula>IF(F158="","",F158&lt;&gt;N158)</formula>
    </cfRule>
  </conditionalFormatting>
  <conditionalFormatting sqref="F158:L158">
    <cfRule type="expression" dxfId="505" priority="186" stopIfTrue="1">
      <formula>F160&lt;&gt;""</formula>
    </cfRule>
  </conditionalFormatting>
  <conditionalFormatting sqref="E159">
    <cfRule type="cellIs" dxfId="504" priority="185" operator="equal">
      <formula>"Check for DQ"</formula>
    </cfRule>
  </conditionalFormatting>
  <conditionalFormatting sqref="F159:L159">
    <cfRule type="containsText" dxfId="503" priority="184" operator="containsText" text="DQ">
      <formula>NOT(ISERROR(SEARCH("DQ",F159)))</formula>
    </cfRule>
  </conditionalFormatting>
  <conditionalFormatting sqref="F159:L159">
    <cfRule type="cellIs" dxfId="502" priority="183" operator="equal">
      <formula>"Check for DQ"</formula>
    </cfRule>
  </conditionalFormatting>
  <conditionalFormatting sqref="E163:L163">
    <cfRule type="cellIs" dxfId="501" priority="181" operator="equal">
      <formula>0</formula>
    </cfRule>
    <cfRule type="cellIs" dxfId="500" priority="182" operator="notEqual">
      <formula>0</formula>
    </cfRule>
  </conditionalFormatting>
  <conditionalFormatting sqref="E164">
    <cfRule type="expression" dxfId="499" priority="179" stopIfTrue="1">
      <formula>E164&lt;&gt;""</formula>
    </cfRule>
    <cfRule type="expression" dxfId="498" priority="180">
      <formula>E164=""</formula>
    </cfRule>
  </conditionalFormatting>
  <conditionalFormatting sqref="F164:L164">
    <cfRule type="expression" dxfId="497" priority="177" stopIfTrue="1">
      <formula>F164&lt;&gt;""</formula>
    </cfRule>
    <cfRule type="expression" dxfId="496" priority="178">
      <formula>F164=""</formula>
    </cfRule>
  </conditionalFormatting>
  <conditionalFormatting sqref="F162:L162">
    <cfRule type="expression" dxfId="495" priority="174">
      <formula>IF(F162="","",F162&lt;&gt;N162)</formula>
    </cfRule>
  </conditionalFormatting>
  <conditionalFormatting sqref="F162:L162">
    <cfRule type="expression" dxfId="494" priority="173" stopIfTrue="1">
      <formula>F164&lt;&gt;""</formula>
    </cfRule>
  </conditionalFormatting>
  <conditionalFormatting sqref="E163">
    <cfRule type="cellIs" dxfId="493" priority="172" operator="equal">
      <formula>"Check for DQ"</formula>
    </cfRule>
  </conditionalFormatting>
  <conditionalFormatting sqref="F163:L163">
    <cfRule type="containsText" dxfId="492" priority="171" operator="containsText" text="DQ">
      <formula>NOT(ISERROR(SEARCH("DQ",F163)))</formula>
    </cfRule>
  </conditionalFormatting>
  <conditionalFormatting sqref="F163:L163">
    <cfRule type="cellIs" dxfId="491" priority="170" operator="equal">
      <formula>"Check for DQ"</formula>
    </cfRule>
  </conditionalFormatting>
  <conditionalFormatting sqref="E167:L167">
    <cfRule type="cellIs" dxfId="490" priority="168" operator="equal">
      <formula>0</formula>
    </cfRule>
    <cfRule type="cellIs" dxfId="489" priority="169" operator="notEqual">
      <formula>0</formula>
    </cfRule>
  </conditionalFormatting>
  <conditionalFormatting sqref="E168">
    <cfRule type="expression" dxfId="488" priority="166" stopIfTrue="1">
      <formula>E168&lt;&gt;""</formula>
    </cfRule>
    <cfRule type="expression" dxfId="487" priority="167">
      <formula>E168=""</formula>
    </cfRule>
  </conditionalFormatting>
  <conditionalFormatting sqref="F168:L168">
    <cfRule type="expression" dxfId="486" priority="164" stopIfTrue="1">
      <formula>F168&lt;&gt;""</formula>
    </cfRule>
    <cfRule type="expression" dxfId="485" priority="165">
      <formula>F168=""</formula>
    </cfRule>
  </conditionalFormatting>
  <conditionalFormatting sqref="E166">
    <cfRule type="expression" dxfId="484" priority="163">
      <formula>IF(E166="","",E166&lt;&gt;M166)</formula>
    </cfRule>
  </conditionalFormatting>
  <conditionalFormatting sqref="E166">
    <cfRule type="expression" dxfId="483" priority="162" stopIfTrue="1">
      <formula>E168&lt;&gt;""</formula>
    </cfRule>
  </conditionalFormatting>
  <conditionalFormatting sqref="F166:L166">
    <cfRule type="expression" dxfId="482" priority="161">
      <formula>IF(F166="","",F166&lt;&gt;N166)</formula>
    </cfRule>
  </conditionalFormatting>
  <conditionalFormatting sqref="F166:L166">
    <cfRule type="expression" dxfId="481" priority="160" stopIfTrue="1">
      <formula>F168&lt;&gt;""</formula>
    </cfRule>
  </conditionalFormatting>
  <conditionalFormatting sqref="E167">
    <cfRule type="cellIs" dxfId="480" priority="159" operator="equal">
      <formula>"Check for DQ"</formula>
    </cfRule>
  </conditionalFormatting>
  <conditionalFormatting sqref="F167:L167">
    <cfRule type="containsText" dxfId="479" priority="158" operator="containsText" text="DQ">
      <formula>NOT(ISERROR(SEARCH("DQ",F167)))</formula>
    </cfRule>
  </conditionalFormatting>
  <conditionalFormatting sqref="F167:L167">
    <cfRule type="cellIs" dxfId="478" priority="157" operator="equal">
      <formula>"Check for DQ"</formula>
    </cfRule>
  </conditionalFormatting>
  <conditionalFormatting sqref="E171:L171">
    <cfRule type="cellIs" dxfId="477" priority="155" operator="equal">
      <formula>0</formula>
    </cfRule>
    <cfRule type="cellIs" dxfId="476" priority="156" operator="notEqual">
      <formula>0</formula>
    </cfRule>
  </conditionalFormatting>
  <conditionalFormatting sqref="E172">
    <cfRule type="expression" dxfId="475" priority="153" stopIfTrue="1">
      <formula>E172&lt;&gt;""</formula>
    </cfRule>
    <cfRule type="expression" dxfId="474" priority="154">
      <formula>E172=""</formula>
    </cfRule>
  </conditionalFormatting>
  <conditionalFormatting sqref="F172:L172">
    <cfRule type="expression" dxfId="473" priority="151" stopIfTrue="1">
      <formula>F172&lt;&gt;""</formula>
    </cfRule>
    <cfRule type="expression" dxfId="472" priority="152">
      <formula>F172=""</formula>
    </cfRule>
  </conditionalFormatting>
  <conditionalFormatting sqref="E170">
    <cfRule type="expression" dxfId="471" priority="150">
      <formula>IF(E170="","",E170&lt;&gt;M170)</formula>
    </cfRule>
  </conditionalFormatting>
  <conditionalFormatting sqref="E170">
    <cfRule type="expression" dxfId="470" priority="149" stopIfTrue="1">
      <formula>E172&lt;&gt;""</formula>
    </cfRule>
  </conditionalFormatting>
  <conditionalFormatting sqref="F170:L170">
    <cfRule type="expression" dxfId="469" priority="148">
      <formula>IF(F170="","",F170&lt;&gt;N170)</formula>
    </cfRule>
  </conditionalFormatting>
  <conditionalFormatting sqref="F170:L170">
    <cfRule type="expression" dxfId="468" priority="147" stopIfTrue="1">
      <formula>F172&lt;&gt;""</formula>
    </cfRule>
  </conditionalFormatting>
  <conditionalFormatting sqref="E171">
    <cfRule type="cellIs" dxfId="467" priority="146" operator="equal">
      <formula>"Check for DQ"</formula>
    </cfRule>
  </conditionalFormatting>
  <conditionalFormatting sqref="F171:L171">
    <cfRule type="containsText" dxfId="466" priority="145" operator="containsText" text="DQ">
      <formula>NOT(ISERROR(SEARCH("DQ",F171)))</formula>
    </cfRule>
  </conditionalFormatting>
  <conditionalFormatting sqref="F171:L171">
    <cfRule type="cellIs" dxfId="465" priority="144" operator="equal">
      <formula>"Check for DQ"</formula>
    </cfRule>
  </conditionalFormatting>
  <conditionalFormatting sqref="E175:L175">
    <cfRule type="cellIs" dxfId="464" priority="142" operator="equal">
      <formula>0</formula>
    </cfRule>
    <cfRule type="cellIs" dxfId="463" priority="143" operator="notEqual">
      <formula>0</formula>
    </cfRule>
  </conditionalFormatting>
  <conditionalFormatting sqref="E176">
    <cfRule type="expression" dxfId="462" priority="140" stopIfTrue="1">
      <formula>E176&lt;&gt;""</formula>
    </cfRule>
    <cfRule type="expression" dxfId="461" priority="141">
      <formula>E176=""</formula>
    </cfRule>
  </conditionalFormatting>
  <conditionalFormatting sqref="F176:L176">
    <cfRule type="expression" dxfId="460" priority="138" stopIfTrue="1">
      <formula>F176&lt;&gt;""</formula>
    </cfRule>
    <cfRule type="expression" dxfId="459" priority="139">
      <formula>F176=""</formula>
    </cfRule>
  </conditionalFormatting>
  <conditionalFormatting sqref="E174">
    <cfRule type="expression" dxfId="458" priority="137">
      <formula>IF(E174="","",E174&lt;&gt;M174)</formula>
    </cfRule>
  </conditionalFormatting>
  <conditionalFormatting sqref="E174">
    <cfRule type="expression" dxfId="457" priority="136" stopIfTrue="1">
      <formula>E176&lt;&gt;""</formula>
    </cfRule>
  </conditionalFormatting>
  <conditionalFormatting sqref="F174:L174">
    <cfRule type="expression" dxfId="456" priority="135">
      <formula>IF(F174="","",F174&lt;&gt;N174)</formula>
    </cfRule>
  </conditionalFormatting>
  <conditionalFormatting sqref="F174:L174">
    <cfRule type="expression" dxfId="455" priority="134" stopIfTrue="1">
      <formula>F176&lt;&gt;""</formula>
    </cfRule>
  </conditionalFormatting>
  <conditionalFormatting sqref="E175">
    <cfRule type="cellIs" dxfId="454" priority="133" operator="equal">
      <formula>"Check for DQ"</formula>
    </cfRule>
  </conditionalFormatting>
  <conditionalFormatting sqref="F175:L175">
    <cfRule type="containsText" dxfId="453" priority="132" operator="containsText" text="DQ">
      <formula>NOT(ISERROR(SEARCH("DQ",F175)))</formula>
    </cfRule>
  </conditionalFormatting>
  <conditionalFormatting sqref="F175:L175">
    <cfRule type="cellIs" dxfId="452" priority="131" operator="equal">
      <formula>"Check for DQ"</formula>
    </cfRule>
  </conditionalFormatting>
  <conditionalFormatting sqref="E179:L179">
    <cfRule type="cellIs" dxfId="451" priority="129" operator="equal">
      <formula>0</formula>
    </cfRule>
    <cfRule type="cellIs" dxfId="450" priority="130" operator="notEqual">
      <formula>0</formula>
    </cfRule>
  </conditionalFormatting>
  <conditionalFormatting sqref="E180">
    <cfRule type="expression" dxfId="449" priority="127" stopIfTrue="1">
      <formula>E180&lt;&gt;""</formula>
    </cfRule>
    <cfRule type="expression" dxfId="448" priority="128">
      <formula>E180=""</formula>
    </cfRule>
  </conditionalFormatting>
  <conditionalFormatting sqref="F180:L180">
    <cfRule type="expression" dxfId="447" priority="125" stopIfTrue="1">
      <formula>F180&lt;&gt;""</formula>
    </cfRule>
    <cfRule type="expression" dxfId="446" priority="126">
      <formula>F180=""</formula>
    </cfRule>
  </conditionalFormatting>
  <conditionalFormatting sqref="E178">
    <cfRule type="expression" dxfId="445" priority="124">
      <formula>IF(E178="","",E178&lt;&gt;M178)</formula>
    </cfRule>
  </conditionalFormatting>
  <conditionalFormatting sqref="E178">
    <cfRule type="expression" dxfId="444" priority="123" stopIfTrue="1">
      <formula>E180&lt;&gt;""</formula>
    </cfRule>
  </conditionalFormatting>
  <conditionalFormatting sqref="F178:L178">
    <cfRule type="expression" dxfId="443" priority="122">
      <formula>IF(F178="","",F178&lt;&gt;N178)</formula>
    </cfRule>
  </conditionalFormatting>
  <conditionalFormatting sqref="F178:L178">
    <cfRule type="expression" dxfId="442" priority="121" stopIfTrue="1">
      <formula>F180&lt;&gt;""</formula>
    </cfRule>
  </conditionalFormatting>
  <conditionalFormatting sqref="E179">
    <cfRule type="cellIs" dxfId="441" priority="120" operator="equal">
      <formula>"Check for DQ"</formula>
    </cfRule>
  </conditionalFormatting>
  <conditionalFormatting sqref="F179:L179">
    <cfRule type="containsText" dxfId="440" priority="119" operator="containsText" text="DQ">
      <formula>NOT(ISERROR(SEARCH("DQ",F179)))</formula>
    </cfRule>
  </conditionalFormatting>
  <conditionalFormatting sqref="F179:L179">
    <cfRule type="cellIs" dxfId="439" priority="118" operator="equal">
      <formula>"Check for DQ"</formula>
    </cfRule>
  </conditionalFormatting>
  <conditionalFormatting sqref="E183:L183">
    <cfRule type="cellIs" dxfId="438" priority="116" operator="equal">
      <formula>0</formula>
    </cfRule>
    <cfRule type="cellIs" dxfId="437" priority="117" operator="notEqual">
      <formula>0</formula>
    </cfRule>
  </conditionalFormatting>
  <conditionalFormatting sqref="E184">
    <cfRule type="expression" dxfId="436" priority="114" stopIfTrue="1">
      <formula>E184&lt;&gt;""</formula>
    </cfRule>
    <cfRule type="expression" dxfId="435" priority="115">
      <formula>E184=""</formula>
    </cfRule>
  </conditionalFormatting>
  <conditionalFormatting sqref="F184:L184">
    <cfRule type="expression" dxfId="434" priority="112" stopIfTrue="1">
      <formula>F184&lt;&gt;""</formula>
    </cfRule>
    <cfRule type="expression" dxfId="433" priority="113">
      <formula>F184=""</formula>
    </cfRule>
  </conditionalFormatting>
  <conditionalFormatting sqref="E182">
    <cfRule type="expression" dxfId="432" priority="111">
      <formula>IF(E182="","",E182&lt;&gt;M182)</formula>
    </cfRule>
  </conditionalFormatting>
  <conditionalFormatting sqref="E182">
    <cfRule type="expression" dxfId="431" priority="110" stopIfTrue="1">
      <formula>E184&lt;&gt;""</formula>
    </cfRule>
  </conditionalFormatting>
  <conditionalFormatting sqref="F182:L182">
    <cfRule type="expression" dxfId="430" priority="109">
      <formula>IF(F182="","",F182&lt;&gt;N182)</formula>
    </cfRule>
  </conditionalFormatting>
  <conditionalFormatting sqref="F182:L182">
    <cfRule type="expression" dxfId="429" priority="108" stopIfTrue="1">
      <formula>F184&lt;&gt;""</formula>
    </cfRule>
  </conditionalFormatting>
  <conditionalFormatting sqref="E183">
    <cfRule type="cellIs" dxfId="428" priority="107" operator="equal">
      <formula>"Check for DQ"</formula>
    </cfRule>
  </conditionalFormatting>
  <conditionalFormatting sqref="F183:L183">
    <cfRule type="containsText" dxfId="427" priority="106" operator="containsText" text="DQ">
      <formula>NOT(ISERROR(SEARCH("DQ",F183)))</formula>
    </cfRule>
  </conditionalFormatting>
  <conditionalFormatting sqref="F183:L183">
    <cfRule type="cellIs" dxfId="426" priority="105" operator="equal">
      <formula>"Check for DQ"</formula>
    </cfRule>
  </conditionalFormatting>
  <conditionalFormatting sqref="E187:L187">
    <cfRule type="cellIs" dxfId="425" priority="103" operator="equal">
      <formula>0</formula>
    </cfRule>
    <cfRule type="cellIs" dxfId="424" priority="104" operator="notEqual">
      <formula>0</formula>
    </cfRule>
  </conditionalFormatting>
  <conditionalFormatting sqref="E188">
    <cfRule type="expression" dxfId="423" priority="101" stopIfTrue="1">
      <formula>E188&lt;&gt;""</formula>
    </cfRule>
    <cfRule type="expression" dxfId="422" priority="102">
      <formula>E188=""</formula>
    </cfRule>
  </conditionalFormatting>
  <conditionalFormatting sqref="F188:L188">
    <cfRule type="expression" dxfId="421" priority="99" stopIfTrue="1">
      <formula>F188&lt;&gt;""</formula>
    </cfRule>
    <cfRule type="expression" dxfId="420" priority="100">
      <formula>F188=""</formula>
    </cfRule>
  </conditionalFormatting>
  <conditionalFormatting sqref="E186">
    <cfRule type="expression" dxfId="419" priority="98">
      <formula>IF(E186="","",E186&lt;&gt;M186)</formula>
    </cfRule>
  </conditionalFormatting>
  <conditionalFormatting sqref="E186">
    <cfRule type="expression" dxfId="418" priority="97" stopIfTrue="1">
      <formula>E188&lt;&gt;""</formula>
    </cfRule>
  </conditionalFormatting>
  <conditionalFormatting sqref="F186:L186">
    <cfRule type="expression" dxfId="417" priority="96">
      <formula>IF(F186="","",F186&lt;&gt;N186)</formula>
    </cfRule>
  </conditionalFormatting>
  <conditionalFormatting sqref="F186:L186">
    <cfRule type="expression" dxfId="416" priority="95" stopIfTrue="1">
      <formula>F188&lt;&gt;""</formula>
    </cfRule>
  </conditionalFormatting>
  <conditionalFormatting sqref="E187">
    <cfRule type="cellIs" dxfId="415" priority="94" operator="equal">
      <formula>"Check for DQ"</formula>
    </cfRule>
  </conditionalFormatting>
  <conditionalFormatting sqref="F187:L187">
    <cfRule type="containsText" dxfId="414" priority="93" operator="containsText" text="DQ">
      <formula>NOT(ISERROR(SEARCH("DQ",F187)))</formula>
    </cfRule>
  </conditionalFormatting>
  <conditionalFormatting sqref="F187:L187">
    <cfRule type="cellIs" dxfId="413" priority="92" operator="equal">
      <formula>"Check for DQ"</formula>
    </cfRule>
  </conditionalFormatting>
  <conditionalFormatting sqref="E191:L191">
    <cfRule type="cellIs" dxfId="412" priority="90" operator="equal">
      <formula>0</formula>
    </cfRule>
    <cfRule type="cellIs" dxfId="411" priority="91" operator="notEqual">
      <formula>0</formula>
    </cfRule>
  </conditionalFormatting>
  <conditionalFormatting sqref="E192">
    <cfRule type="expression" dxfId="410" priority="88" stopIfTrue="1">
      <formula>E192&lt;&gt;""</formula>
    </cfRule>
    <cfRule type="expression" dxfId="409" priority="89">
      <formula>E192=""</formula>
    </cfRule>
  </conditionalFormatting>
  <conditionalFormatting sqref="F192:L192">
    <cfRule type="expression" dxfId="408" priority="86" stopIfTrue="1">
      <formula>F192&lt;&gt;""</formula>
    </cfRule>
    <cfRule type="expression" dxfId="407" priority="87">
      <formula>F192=""</formula>
    </cfRule>
  </conditionalFormatting>
  <conditionalFormatting sqref="E190">
    <cfRule type="expression" dxfId="406" priority="85">
      <formula>IF(E190="","",E190&lt;&gt;M190)</formula>
    </cfRule>
  </conditionalFormatting>
  <conditionalFormatting sqref="E190">
    <cfRule type="expression" dxfId="405" priority="84" stopIfTrue="1">
      <formula>E192&lt;&gt;""</formula>
    </cfRule>
  </conditionalFormatting>
  <conditionalFormatting sqref="F190:L190">
    <cfRule type="expression" dxfId="404" priority="83">
      <formula>IF(F190="","",F190&lt;&gt;N190)</formula>
    </cfRule>
  </conditionalFormatting>
  <conditionalFormatting sqref="F190:L190">
    <cfRule type="expression" dxfId="403" priority="82" stopIfTrue="1">
      <formula>F192&lt;&gt;""</formula>
    </cfRule>
  </conditionalFormatting>
  <conditionalFormatting sqref="E191">
    <cfRule type="cellIs" dxfId="402" priority="81" operator="equal">
      <formula>"Check for DQ"</formula>
    </cfRule>
  </conditionalFormatting>
  <conditionalFormatting sqref="F191:L191">
    <cfRule type="containsText" dxfId="401" priority="80" operator="containsText" text="DQ">
      <formula>NOT(ISERROR(SEARCH("DQ",F191)))</formula>
    </cfRule>
  </conditionalFormatting>
  <conditionalFormatting sqref="F191:L191">
    <cfRule type="cellIs" dxfId="400" priority="79" operator="equal">
      <formula>"Check for DQ"</formula>
    </cfRule>
  </conditionalFormatting>
  <conditionalFormatting sqref="E195:L195">
    <cfRule type="cellIs" dxfId="399" priority="77" operator="equal">
      <formula>0</formula>
    </cfRule>
    <cfRule type="cellIs" dxfId="398" priority="78" operator="notEqual">
      <formula>0</formula>
    </cfRule>
  </conditionalFormatting>
  <conditionalFormatting sqref="E196">
    <cfRule type="expression" dxfId="397" priority="75" stopIfTrue="1">
      <formula>E196&lt;&gt;""</formula>
    </cfRule>
    <cfRule type="expression" dxfId="396" priority="76">
      <formula>E196=""</formula>
    </cfRule>
  </conditionalFormatting>
  <conditionalFormatting sqref="F196:L196">
    <cfRule type="expression" dxfId="395" priority="73" stopIfTrue="1">
      <formula>F196&lt;&gt;""</formula>
    </cfRule>
    <cfRule type="expression" dxfId="394" priority="74">
      <formula>F196=""</formula>
    </cfRule>
  </conditionalFormatting>
  <conditionalFormatting sqref="E194">
    <cfRule type="expression" dxfId="393" priority="72">
      <formula>IF(E194="","",E194&lt;&gt;M194)</formula>
    </cfRule>
  </conditionalFormatting>
  <conditionalFormatting sqref="E194">
    <cfRule type="expression" dxfId="392" priority="71" stopIfTrue="1">
      <formula>E196&lt;&gt;""</formula>
    </cfRule>
  </conditionalFormatting>
  <conditionalFormatting sqref="F194:L194">
    <cfRule type="expression" dxfId="391" priority="70">
      <formula>IF(F194="","",F194&lt;&gt;N194)</formula>
    </cfRule>
  </conditionalFormatting>
  <conditionalFormatting sqref="F194:L194">
    <cfRule type="expression" dxfId="390" priority="69" stopIfTrue="1">
      <formula>F196&lt;&gt;""</formula>
    </cfRule>
  </conditionalFormatting>
  <conditionalFormatting sqref="E195">
    <cfRule type="cellIs" dxfId="389" priority="68" operator="equal">
      <formula>"Check for DQ"</formula>
    </cfRule>
  </conditionalFormatting>
  <conditionalFormatting sqref="F195:L195">
    <cfRule type="containsText" dxfId="388" priority="67" operator="containsText" text="DQ">
      <formula>NOT(ISERROR(SEARCH("DQ",F195)))</formula>
    </cfRule>
  </conditionalFormatting>
  <conditionalFormatting sqref="F195:L195">
    <cfRule type="cellIs" dxfId="387" priority="66" operator="equal">
      <formula>"Check for DQ"</formula>
    </cfRule>
  </conditionalFormatting>
  <conditionalFormatting sqref="E199:L199">
    <cfRule type="cellIs" dxfId="386" priority="64" operator="equal">
      <formula>0</formula>
    </cfRule>
    <cfRule type="cellIs" dxfId="385" priority="65" operator="notEqual">
      <formula>0</formula>
    </cfRule>
  </conditionalFormatting>
  <conditionalFormatting sqref="E200">
    <cfRule type="expression" dxfId="384" priority="62" stopIfTrue="1">
      <formula>E200&lt;&gt;""</formula>
    </cfRule>
    <cfRule type="expression" dxfId="383" priority="63">
      <formula>E200=""</formula>
    </cfRule>
  </conditionalFormatting>
  <conditionalFormatting sqref="F200:L200">
    <cfRule type="expression" dxfId="382" priority="60" stopIfTrue="1">
      <formula>F200&lt;&gt;""</formula>
    </cfRule>
    <cfRule type="expression" dxfId="381" priority="61">
      <formula>F200=""</formula>
    </cfRule>
  </conditionalFormatting>
  <conditionalFormatting sqref="E198">
    <cfRule type="expression" dxfId="380" priority="59">
      <formula>IF(E198="","",E198&lt;&gt;M198)</formula>
    </cfRule>
  </conditionalFormatting>
  <conditionalFormatting sqref="E198">
    <cfRule type="expression" dxfId="379" priority="58" stopIfTrue="1">
      <formula>E200&lt;&gt;""</formula>
    </cfRule>
  </conditionalFormatting>
  <conditionalFormatting sqref="F198:L198">
    <cfRule type="expression" dxfId="378" priority="57">
      <formula>IF(F198="","",F198&lt;&gt;N198)</formula>
    </cfRule>
  </conditionalFormatting>
  <conditionalFormatting sqref="F198:L198">
    <cfRule type="expression" dxfId="377" priority="56" stopIfTrue="1">
      <formula>F200&lt;&gt;""</formula>
    </cfRule>
  </conditionalFormatting>
  <conditionalFormatting sqref="E199">
    <cfRule type="cellIs" dxfId="376" priority="55" operator="equal">
      <formula>"Check for DQ"</formula>
    </cfRule>
  </conditionalFormatting>
  <conditionalFormatting sqref="F199:L199">
    <cfRule type="containsText" dxfId="375" priority="54" operator="containsText" text="DQ">
      <formula>NOT(ISERROR(SEARCH("DQ",F199)))</formula>
    </cfRule>
  </conditionalFormatting>
  <conditionalFormatting sqref="F199:L199">
    <cfRule type="cellIs" dxfId="374" priority="53" operator="equal">
      <formula>"Check for DQ"</formula>
    </cfRule>
  </conditionalFormatting>
  <conditionalFormatting sqref="E203:L203">
    <cfRule type="cellIs" dxfId="373" priority="51" operator="equal">
      <formula>0</formula>
    </cfRule>
    <cfRule type="cellIs" dxfId="372" priority="52" operator="notEqual">
      <formula>0</formula>
    </cfRule>
  </conditionalFormatting>
  <conditionalFormatting sqref="E204">
    <cfRule type="expression" dxfId="371" priority="49" stopIfTrue="1">
      <formula>E204&lt;&gt;""</formula>
    </cfRule>
    <cfRule type="expression" dxfId="370" priority="50">
      <formula>E204=""</formula>
    </cfRule>
  </conditionalFormatting>
  <conditionalFormatting sqref="F204:L204">
    <cfRule type="expression" dxfId="369" priority="47" stopIfTrue="1">
      <formula>F204&lt;&gt;""</formula>
    </cfRule>
    <cfRule type="expression" dxfId="368" priority="48">
      <formula>F204=""</formula>
    </cfRule>
  </conditionalFormatting>
  <conditionalFormatting sqref="E202">
    <cfRule type="expression" dxfId="367" priority="46">
      <formula>IF(E202="","",E202&lt;&gt;M202)</formula>
    </cfRule>
  </conditionalFormatting>
  <conditionalFormatting sqref="E202">
    <cfRule type="expression" dxfId="366" priority="45" stopIfTrue="1">
      <formula>E204&lt;&gt;""</formula>
    </cfRule>
  </conditionalFormatting>
  <conditionalFormatting sqref="F202:L202">
    <cfRule type="expression" dxfId="365" priority="44">
      <formula>IF(F202="","",F202&lt;&gt;N202)</formula>
    </cfRule>
  </conditionalFormatting>
  <conditionalFormatting sqref="F202:L202">
    <cfRule type="expression" dxfId="364" priority="43" stopIfTrue="1">
      <formula>F204&lt;&gt;""</formula>
    </cfRule>
  </conditionalFormatting>
  <conditionalFormatting sqref="E203">
    <cfRule type="cellIs" dxfId="363" priority="42" operator="equal">
      <formula>"Check for DQ"</formula>
    </cfRule>
  </conditionalFormatting>
  <conditionalFormatting sqref="F203:L203">
    <cfRule type="containsText" dxfId="362" priority="41" operator="containsText" text="DQ">
      <formula>NOT(ISERROR(SEARCH("DQ",F203)))</formula>
    </cfRule>
  </conditionalFormatting>
  <conditionalFormatting sqref="F203:L203">
    <cfRule type="cellIs" dxfId="361" priority="40" operator="equal">
      <formula>"Check for DQ"</formula>
    </cfRule>
  </conditionalFormatting>
  <conditionalFormatting sqref="E207:L207">
    <cfRule type="cellIs" dxfId="360" priority="38" operator="equal">
      <formula>0</formula>
    </cfRule>
    <cfRule type="cellIs" dxfId="359" priority="39" operator="notEqual">
      <formula>0</formula>
    </cfRule>
  </conditionalFormatting>
  <conditionalFormatting sqref="E208">
    <cfRule type="expression" dxfId="358" priority="36" stopIfTrue="1">
      <formula>E208&lt;&gt;""</formula>
    </cfRule>
    <cfRule type="expression" dxfId="357" priority="37">
      <formula>E208=""</formula>
    </cfRule>
  </conditionalFormatting>
  <conditionalFormatting sqref="F208:L208">
    <cfRule type="expression" dxfId="356" priority="34" stopIfTrue="1">
      <formula>F208&lt;&gt;""</formula>
    </cfRule>
    <cfRule type="expression" dxfId="355" priority="35">
      <formula>F208=""</formula>
    </cfRule>
  </conditionalFormatting>
  <conditionalFormatting sqref="E206">
    <cfRule type="expression" dxfId="354" priority="33">
      <formula>IF(E206="","",E206&lt;&gt;M206)</formula>
    </cfRule>
  </conditionalFormatting>
  <conditionalFormatting sqref="E206">
    <cfRule type="expression" dxfId="353" priority="32" stopIfTrue="1">
      <formula>E208&lt;&gt;""</formula>
    </cfRule>
  </conditionalFormatting>
  <conditionalFormatting sqref="F206:L206">
    <cfRule type="expression" dxfId="352" priority="31">
      <formula>IF(F206="","",F206&lt;&gt;N206)</formula>
    </cfRule>
  </conditionalFormatting>
  <conditionalFormatting sqref="F206:L206">
    <cfRule type="expression" dxfId="351" priority="30" stopIfTrue="1">
      <formula>F208&lt;&gt;""</formula>
    </cfRule>
  </conditionalFormatting>
  <conditionalFormatting sqref="E207">
    <cfRule type="cellIs" dxfId="350" priority="29" operator="equal">
      <formula>"Check for DQ"</formula>
    </cfRule>
  </conditionalFormatting>
  <conditionalFormatting sqref="F207:L207">
    <cfRule type="containsText" dxfId="349" priority="28" operator="containsText" text="DQ">
      <formula>NOT(ISERROR(SEARCH("DQ",F207)))</formula>
    </cfRule>
  </conditionalFormatting>
  <conditionalFormatting sqref="F207:L207">
    <cfRule type="cellIs" dxfId="348" priority="27" operator="equal">
      <formula>"Check for DQ"</formula>
    </cfRule>
  </conditionalFormatting>
  <conditionalFormatting sqref="E211:L211">
    <cfRule type="cellIs" dxfId="347" priority="25" operator="equal">
      <formula>0</formula>
    </cfRule>
    <cfRule type="cellIs" dxfId="346" priority="26" operator="notEqual">
      <formula>0</formula>
    </cfRule>
  </conditionalFormatting>
  <conditionalFormatting sqref="E212">
    <cfRule type="expression" dxfId="345" priority="23" stopIfTrue="1">
      <formula>E212&lt;&gt;""</formula>
    </cfRule>
    <cfRule type="expression" dxfId="344" priority="24">
      <formula>E212=""</formula>
    </cfRule>
  </conditionalFormatting>
  <conditionalFormatting sqref="F212:L212">
    <cfRule type="expression" dxfId="343" priority="21" stopIfTrue="1">
      <formula>F212&lt;&gt;""</formula>
    </cfRule>
    <cfRule type="expression" dxfId="342" priority="22">
      <formula>F212=""</formula>
    </cfRule>
  </conditionalFormatting>
  <conditionalFormatting sqref="E210">
    <cfRule type="expression" dxfId="341" priority="20">
      <formula>IF(E210="","",E210&lt;&gt;M210)</formula>
    </cfRule>
  </conditionalFormatting>
  <conditionalFormatting sqref="E210">
    <cfRule type="expression" dxfId="340" priority="19" stopIfTrue="1">
      <formula>E212&lt;&gt;""</formula>
    </cfRule>
  </conditionalFormatting>
  <conditionalFormatting sqref="F210:L210">
    <cfRule type="expression" dxfId="339" priority="18">
      <formula>IF(F210="","",F210&lt;&gt;N210)</formula>
    </cfRule>
  </conditionalFormatting>
  <conditionalFormatting sqref="F210:L210">
    <cfRule type="expression" dxfId="338" priority="17" stopIfTrue="1">
      <formula>F212&lt;&gt;""</formula>
    </cfRule>
  </conditionalFormatting>
  <conditionalFormatting sqref="E211">
    <cfRule type="cellIs" dxfId="337" priority="16" operator="equal">
      <formula>"Check for DQ"</formula>
    </cfRule>
  </conditionalFormatting>
  <conditionalFormatting sqref="F211:L211">
    <cfRule type="containsText" dxfId="336" priority="15" operator="containsText" text="DQ">
      <formula>NOT(ISERROR(SEARCH("DQ",F211)))</formula>
    </cfRule>
  </conditionalFormatting>
  <conditionalFormatting sqref="F211:L211">
    <cfRule type="cellIs" dxfId="335" priority="14" operator="equal">
      <formula>"Check for DQ"</formula>
    </cfRule>
  </conditionalFormatting>
  <conditionalFormatting sqref="E215:L215">
    <cfRule type="cellIs" dxfId="334" priority="12" operator="equal">
      <formula>0</formula>
    </cfRule>
    <cfRule type="cellIs" dxfId="333" priority="13" operator="notEqual">
      <formula>0</formula>
    </cfRule>
  </conditionalFormatting>
  <conditionalFormatting sqref="E216">
    <cfRule type="expression" dxfId="332" priority="10" stopIfTrue="1">
      <formula>E216&lt;&gt;""</formula>
    </cfRule>
    <cfRule type="expression" dxfId="331" priority="11">
      <formula>E216=""</formula>
    </cfRule>
  </conditionalFormatting>
  <conditionalFormatting sqref="F216:L216">
    <cfRule type="expression" dxfId="330" priority="8" stopIfTrue="1">
      <formula>F216&lt;&gt;""</formula>
    </cfRule>
    <cfRule type="expression" dxfId="329" priority="9">
      <formula>F216=""</formula>
    </cfRule>
  </conditionalFormatting>
  <conditionalFormatting sqref="E214">
    <cfRule type="expression" dxfId="328" priority="7">
      <formula>IF(E214="","",E214&lt;&gt;M214)</formula>
    </cfRule>
  </conditionalFormatting>
  <conditionalFormatting sqref="E214">
    <cfRule type="expression" dxfId="327" priority="6" stopIfTrue="1">
      <formula>E216&lt;&gt;""</formula>
    </cfRule>
  </conditionalFormatting>
  <conditionalFormatting sqref="F214:L214">
    <cfRule type="expression" dxfId="326" priority="5">
      <formula>IF(F214="","",F214&lt;&gt;N214)</formula>
    </cfRule>
  </conditionalFormatting>
  <conditionalFormatting sqref="F214:L214">
    <cfRule type="expression" dxfId="325" priority="4" stopIfTrue="1">
      <formula>F216&lt;&gt;""</formula>
    </cfRule>
  </conditionalFormatting>
  <conditionalFormatting sqref="E215">
    <cfRule type="cellIs" dxfId="324" priority="3" operator="equal">
      <formula>"Check for DQ"</formula>
    </cfRule>
  </conditionalFormatting>
  <conditionalFormatting sqref="F215:L215">
    <cfRule type="containsText" dxfId="323" priority="2" operator="containsText" text="DQ">
      <formula>NOT(ISERROR(SEARCH("DQ",F215)))</formula>
    </cfRule>
  </conditionalFormatting>
  <conditionalFormatting sqref="F215:L215">
    <cfRule type="cellIs" dxfId="322" priority="1" operator="equal">
      <formula>"Check for DQ"</formula>
    </cfRule>
  </conditionalFormatting>
  <conditionalFormatting sqref="F80">
    <cfRule type="expression" dxfId="321" priority="2472">
      <formula>IF(F80="","",F80&lt;&gt;N78)</formula>
    </cfRule>
  </conditionalFormatting>
  <conditionalFormatting sqref="F80">
    <cfRule type="expression" dxfId="320" priority="2474" stopIfTrue="1">
      <formula>#REF!&lt;&gt;""</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4" workbookViewId="0">
      <selection activeCell="B403" sqref="B403"/>
    </sheetView>
  </sheetViews>
  <sheetFormatPr baseColWidth="10" defaultColWidth="8.83203125" defaultRowHeight="15" x14ac:dyDescent="0"/>
  <cols>
    <col min="1" max="1" width="9" style="136" customWidth="1"/>
    <col min="2" max="2" width="15.1640625" style="136" customWidth="1"/>
    <col min="3" max="3" width="23.1640625" style="136" customWidth="1"/>
    <col min="4" max="4" width="26.83203125" style="136" customWidth="1"/>
    <col min="5" max="5" width="6" style="156" customWidth="1"/>
    <col min="6" max="6" width="11" style="157" customWidth="1"/>
    <col min="7" max="7" width="12.1640625" style="158" customWidth="1"/>
    <col min="8" max="8" width="9.83203125" style="158" customWidth="1"/>
    <col min="9" max="9" width="17.83203125" style="136" customWidth="1"/>
    <col min="10" max="10" width="9" style="136" customWidth="1"/>
    <col min="11" max="11" width="8.83203125" style="136"/>
    <col min="12" max="12" width="23.1640625" bestFit="1" customWidth="1"/>
    <col min="18" max="16384" width="8.83203125" style="136"/>
  </cols>
  <sheetData>
    <row r="1" spans="1:12" ht="16.5" thickBot="1">
      <c r="A1" s="149" t="s">
        <v>142</v>
      </c>
      <c r="B1" s="150" t="s">
        <v>143</v>
      </c>
      <c r="C1" s="150" t="s">
        <v>93</v>
      </c>
      <c r="D1" s="150" t="s">
        <v>144</v>
      </c>
      <c r="E1" s="151" t="s">
        <v>7</v>
      </c>
      <c r="F1" s="152" t="s">
        <v>145</v>
      </c>
      <c r="G1" s="153" t="s">
        <v>146</v>
      </c>
      <c r="H1" s="153" t="s">
        <v>147</v>
      </c>
      <c r="I1" s="154" t="s">
        <v>43</v>
      </c>
      <c r="L1" s="155" t="s">
        <v>144</v>
      </c>
    </row>
    <row r="2" spans="1:12">
      <c r="A2" s="136">
        <v>1</v>
      </c>
      <c r="B2" s="136" t="str">
        <f t="shared" ref="B2:B65" ca="1" si="0">TEXT(A2,"#0") &amp; ":" &amp; CELL("contents",Lane5_Club)</f>
        <v>1:Cheshunt</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IFERROR(INDEX(Lane5_BlanksRange,SMALL((IF(LEN(Lane5_BlanksRange),ROW(INDIRECT("1:"&amp;ROWS(Lane5_BlanksRange))))),ROW(D1)),1),"")</f>
        <v/>
      </c>
    </row>
    <row r="3" spans="1:12">
      <c r="A3" s="136">
        <f t="shared" ref="A3:A66" si="7">A2+1</f>
        <v>2</v>
      </c>
      <c r="B3" s="136" t="str">
        <f t="shared" ca="1" si="0"/>
        <v>2:Cheshunt</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IFERROR(INDEX(Lane5_BlanksRange,SMALL((IF(LEN(Lane5_BlanksRange),ROW(INDIRECT("1:"&amp;ROWS(Lane5_BlanksRange))))),ROW(D2)),1),"")</f>
        <v/>
      </c>
    </row>
    <row r="4" spans="1:12">
      <c r="A4" s="136">
        <f t="shared" si="7"/>
        <v>3</v>
      </c>
      <c r="B4" s="136" t="str">
        <f t="shared" ca="1" si="0"/>
        <v>3:Cheshunt</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IFERROR(INDEX(Lane5_BlanksRange,SMALL((IF(LEN(Lane5_BlanksRange),ROW(INDIRECT("1:"&amp;ROWS(Lane5_BlanksRange))))),ROW(D3)),1),"")</f>
        <v/>
      </c>
    </row>
    <row r="5" spans="1:12">
      <c r="A5" s="136">
        <f t="shared" si="7"/>
        <v>4</v>
      </c>
      <c r="B5" s="136" t="str">
        <f t="shared" ca="1" si="0"/>
        <v>4:Cheshunt</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IFERROR(INDEX(Lane5_BlanksRange,SMALL((IF(LEN(Lane5_BlanksRange),ROW(INDIRECT("1:"&amp;ROWS(Lane5_BlanksRange))))),ROW(D4)),1),"")</f>
        <v/>
      </c>
    </row>
    <row r="6" spans="1:12">
      <c r="A6" s="136">
        <f t="shared" si="7"/>
        <v>5</v>
      </c>
      <c r="B6" s="136" t="str">
        <f t="shared" ca="1" si="0"/>
        <v>5:Cheshunt</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IFERROR(INDEX(Lane5_BlanksRange,SMALL((IF(LEN(Lane5_BlanksRange),ROW(INDIRECT("1:"&amp;ROWS(Lane5_BlanksRange))))),ROW(D5)),1),"")</f>
        <v/>
      </c>
    </row>
    <row r="7" spans="1:12">
      <c r="A7" s="136">
        <f t="shared" si="7"/>
        <v>6</v>
      </c>
      <c r="B7" s="136" t="str">
        <f t="shared" ca="1" si="0"/>
        <v>6:Cheshunt</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IFERROR(INDEX(Lane5_BlanksRange,SMALL((IF(LEN(Lane5_BlanksRange),ROW(INDIRECT("1:"&amp;ROWS(Lane5_BlanksRange))))),ROW(D6)),1),"")</f>
        <v/>
      </c>
    </row>
    <row r="8" spans="1:12">
      <c r="A8" s="136">
        <f t="shared" si="7"/>
        <v>7</v>
      </c>
      <c r="B8" s="136" t="str">
        <f t="shared" ca="1" si="0"/>
        <v>7:Cheshunt</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IFERROR(INDEX(Lane5_BlanksRange,SMALL((IF(LEN(Lane5_BlanksRange),ROW(INDIRECT("1:"&amp;ROWS(Lane5_BlanksRange))))),ROW(D7)),1),"")</f>
        <v/>
      </c>
    </row>
    <row r="9" spans="1:12">
      <c r="A9" s="136">
        <f t="shared" si="7"/>
        <v>8</v>
      </c>
      <c r="B9" s="136" t="str">
        <f t="shared" ca="1" si="0"/>
        <v>8:Cheshunt</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IFERROR(INDEX(Lane5_BlanksRange,SMALL((IF(LEN(Lane5_BlanksRange),ROW(INDIRECT("1:"&amp;ROWS(Lane5_BlanksRange))))),ROW(D8)),1),"")</f>
        <v/>
      </c>
    </row>
    <row r="10" spans="1:12">
      <c r="A10" s="136">
        <f t="shared" si="7"/>
        <v>9</v>
      </c>
      <c r="B10" s="136" t="str">
        <f t="shared" ca="1" si="0"/>
        <v>9:Cheshunt</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IFERROR(INDEX(Lane5_BlanksRange,SMALL((IF(LEN(Lane5_BlanksRange),ROW(INDIRECT("1:"&amp;ROWS(Lane5_BlanksRange))))),ROW(D9)),1),"")</f>
        <v/>
      </c>
    </row>
    <row r="11" spans="1:12">
      <c r="A11" s="136">
        <f t="shared" si="7"/>
        <v>10</v>
      </c>
      <c r="B11" s="136" t="str">
        <f t="shared" ca="1" si="0"/>
        <v>10:Cheshunt</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IFERROR(INDEX(Lane5_BlanksRange,SMALL((IF(LEN(Lane5_BlanksRange),ROW(INDIRECT("1:"&amp;ROWS(Lane5_BlanksRange))))),ROW(D10)),1),"")</f>
        <v/>
      </c>
    </row>
    <row r="12" spans="1:12">
      <c r="A12" s="136">
        <f t="shared" si="7"/>
        <v>11</v>
      </c>
      <c r="B12" s="136" t="str">
        <f t="shared" ca="1" si="0"/>
        <v>11:Cheshunt</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IFERROR(INDEX(Lane5_BlanksRange,SMALL((IF(LEN(Lane5_BlanksRange),ROW(INDIRECT("1:"&amp;ROWS(Lane5_BlanksRange))))),ROW(D11)),1),"")</f>
        <v/>
      </c>
    </row>
    <row r="13" spans="1:12">
      <c r="A13" s="136">
        <f t="shared" si="7"/>
        <v>12</v>
      </c>
      <c r="B13" s="136" t="str">
        <f t="shared" ca="1" si="0"/>
        <v>12:Cheshunt</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IFERROR(INDEX(Lane5_BlanksRange,SMALL((IF(LEN(Lane5_BlanksRange),ROW(INDIRECT("1:"&amp;ROWS(Lane5_BlanksRange))))),ROW(D12)),1),"")</f>
        <v/>
      </c>
    </row>
    <row r="14" spans="1:12">
      <c r="A14" s="136">
        <f t="shared" si="7"/>
        <v>13</v>
      </c>
      <c r="B14" s="136" t="str">
        <f t="shared" ca="1" si="0"/>
        <v>13:Cheshunt</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IFERROR(INDEX(Lane5_BlanksRange,SMALL((IF(LEN(Lane5_BlanksRange),ROW(INDIRECT("1:"&amp;ROWS(Lane5_BlanksRange))))),ROW(D13)),1),"")</f>
        <v/>
      </c>
    </row>
    <row r="15" spans="1:12">
      <c r="A15" s="136">
        <f t="shared" si="7"/>
        <v>14</v>
      </c>
      <c r="B15" s="136" t="str">
        <f t="shared" ca="1" si="0"/>
        <v>14:Cheshunt</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IFERROR(INDEX(Lane5_BlanksRange,SMALL((IF(LEN(Lane5_BlanksRange),ROW(INDIRECT("1:"&amp;ROWS(Lane5_BlanksRange))))),ROW(D14)),1),"")</f>
        <v/>
      </c>
    </row>
    <row r="16" spans="1:12">
      <c r="A16" s="136">
        <f t="shared" si="7"/>
        <v>15</v>
      </c>
      <c r="B16" s="136" t="str">
        <f t="shared" ca="1" si="0"/>
        <v>15:Cheshunt</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IFERROR(INDEX(Lane5_BlanksRange,SMALL((IF(LEN(Lane5_BlanksRange),ROW(INDIRECT("1:"&amp;ROWS(Lane5_BlanksRange))))),ROW(D15)),1),"")</f>
        <v/>
      </c>
    </row>
    <row r="17" spans="1:12">
      <c r="A17" s="136">
        <f t="shared" si="7"/>
        <v>16</v>
      </c>
      <c r="B17" s="136" t="str">
        <f t="shared" ca="1" si="0"/>
        <v>16:Cheshunt</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IFERROR(INDEX(Lane5_BlanksRange,SMALL((IF(LEN(Lane5_BlanksRange),ROW(INDIRECT("1:"&amp;ROWS(Lane5_BlanksRange))))),ROW(D16)),1),"")</f>
        <v/>
      </c>
    </row>
    <row r="18" spans="1:12">
      <c r="A18" s="136">
        <f t="shared" si="7"/>
        <v>17</v>
      </c>
      <c r="B18" s="136" t="str">
        <f t="shared" ca="1" si="0"/>
        <v>17:Cheshunt</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IFERROR(INDEX(Lane5_BlanksRange,SMALL((IF(LEN(Lane5_BlanksRange),ROW(INDIRECT("1:"&amp;ROWS(Lane5_BlanksRange))))),ROW(D17)),1),"")</f>
        <v/>
      </c>
    </row>
    <row r="19" spans="1:12">
      <c r="A19" s="136">
        <f t="shared" si="7"/>
        <v>18</v>
      </c>
      <c r="B19" s="136" t="str">
        <f t="shared" ca="1" si="0"/>
        <v>18:Cheshunt</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IFERROR(INDEX(Lane5_BlanksRange,SMALL((IF(LEN(Lane5_BlanksRange),ROW(INDIRECT("1:"&amp;ROWS(Lane5_BlanksRange))))),ROW(D18)),1),"")</f>
        <v/>
      </c>
    </row>
    <row r="20" spans="1:12">
      <c r="A20" s="136">
        <f t="shared" si="7"/>
        <v>19</v>
      </c>
      <c r="B20" s="136" t="str">
        <f t="shared" ca="1" si="0"/>
        <v>19:Cheshunt</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IFERROR(INDEX(Lane5_BlanksRange,SMALL((IF(LEN(Lane5_BlanksRange),ROW(INDIRECT("1:"&amp;ROWS(Lane5_BlanksRange))))),ROW(D19)),1),"")</f>
        <v/>
      </c>
    </row>
    <row r="21" spans="1:12">
      <c r="A21" s="136">
        <f t="shared" si="7"/>
        <v>20</v>
      </c>
      <c r="B21" s="136" t="str">
        <f t="shared" ca="1" si="0"/>
        <v>20:Cheshunt</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IFERROR(INDEX(Lane5_BlanksRange,SMALL((IF(LEN(Lane5_BlanksRange),ROW(INDIRECT("1:"&amp;ROWS(Lane5_BlanksRange))))),ROW(D20)),1),"")</f>
        <v/>
      </c>
    </row>
    <row r="22" spans="1:12">
      <c r="A22" s="136">
        <f t="shared" si="7"/>
        <v>21</v>
      </c>
      <c r="B22" s="136" t="str">
        <f t="shared" ca="1" si="0"/>
        <v>21:Cheshunt</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IFERROR(INDEX(Lane5_BlanksRange,SMALL((IF(LEN(Lane5_BlanksRange),ROW(INDIRECT("1:"&amp;ROWS(Lane5_BlanksRange))))),ROW(D21)),1),"")</f>
        <v/>
      </c>
    </row>
    <row r="23" spans="1:12">
      <c r="A23" s="136">
        <f t="shared" si="7"/>
        <v>22</v>
      </c>
      <c r="B23" s="136" t="str">
        <f t="shared" ca="1" si="0"/>
        <v>22:Cheshunt</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IFERROR(INDEX(Lane5_BlanksRange,SMALL((IF(LEN(Lane5_BlanksRange),ROW(INDIRECT("1:"&amp;ROWS(Lane5_BlanksRange))))),ROW(D22)),1),"")</f>
        <v/>
      </c>
    </row>
    <row r="24" spans="1:12">
      <c r="A24" s="136">
        <f t="shared" si="7"/>
        <v>23</v>
      </c>
      <c r="B24" s="136" t="str">
        <f t="shared" ca="1" si="0"/>
        <v>23:Cheshunt</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IFERROR(INDEX(Lane5_BlanksRange,SMALL((IF(LEN(Lane5_BlanksRange),ROW(INDIRECT("1:"&amp;ROWS(Lane5_BlanksRange))))),ROW(D23)),1),"")</f>
        <v/>
      </c>
    </row>
    <row r="25" spans="1:12">
      <c r="A25" s="136">
        <f t="shared" si="7"/>
        <v>24</v>
      </c>
      <c r="B25" s="136" t="str">
        <f t="shared" ca="1" si="0"/>
        <v>24:Cheshunt</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IFERROR(INDEX(Lane5_BlanksRange,SMALL((IF(LEN(Lane5_BlanksRange),ROW(INDIRECT("1:"&amp;ROWS(Lane5_BlanksRange))))),ROW(D24)),1),"")</f>
        <v/>
      </c>
    </row>
    <row r="26" spans="1:12">
      <c r="A26" s="136">
        <f t="shared" si="7"/>
        <v>25</v>
      </c>
      <c r="B26" s="136" t="str">
        <f t="shared" ca="1" si="0"/>
        <v>25:Cheshunt</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IFERROR(INDEX(Lane5_BlanksRange,SMALL((IF(LEN(Lane5_BlanksRange),ROW(INDIRECT("1:"&amp;ROWS(Lane5_BlanksRange))))),ROW(D25)),1),"")</f>
        <v/>
      </c>
    </row>
    <row r="27" spans="1:12">
      <c r="A27" s="136">
        <f t="shared" si="7"/>
        <v>26</v>
      </c>
      <c r="B27" s="136" t="str">
        <f t="shared" ca="1" si="0"/>
        <v>26:Cheshunt</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IFERROR(INDEX(Lane5_BlanksRange,SMALL((IF(LEN(Lane5_BlanksRange),ROW(INDIRECT("1:"&amp;ROWS(Lane5_BlanksRange))))),ROW(D26)),1),"")</f>
        <v/>
      </c>
    </row>
    <row r="28" spans="1:12">
      <c r="A28" s="136">
        <f t="shared" si="7"/>
        <v>27</v>
      </c>
      <c r="B28" s="136" t="str">
        <f t="shared" ca="1" si="0"/>
        <v>27:Cheshunt</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IFERROR(INDEX(Lane5_BlanksRange,SMALL((IF(LEN(Lane5_BlanksRange),ROW(INDIRECT("1:"&amp;ROWS(Lane5_BlanksRange))))),ROW(D27)),1),"")</f>
        <v/>
      </c>
    </row>
    <row r="29" spans="1:12">
      <c r="A29" s="136">
        <f t="shared" si="7"/>
        <v>28</v>
      </c>
      <c r="B29" s="136" t="str">
        <f t="shared" ca="1" si="0"/>
        <v>28:Cheshunt</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IFERROR(INDEX(Lane5_BlanksRange,SMALL((IF(LEN(Lane5_BlanksRange),ROW(INDIRECT("1:"&amp;ROWS(Lane5_BlanksRange))))),ROW(D28)),1),"")</f>
        <v/>
      </c>
    </row>
    <row r="30" spans="1:12">
      <c r="A30" s="136">
        <f t="shared" si="7"/>
        <v>29</v>
      </c>
      <c r="B30" s="136" t="str">
        <f t="shared" ca="1" si="0"/>
        <v>29:Cheshunt</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IFERROR(INDEX(Lane5_BlanksRange,SMALL((IF(LEN(Lane5_BlanksRange),ROW(INDIRECT("1:"&amp;ROWS(Lane5_BlanksRange))))),ROW(D29)),1),"")</f>
        <v/>
      </c>
    </row>
    <row r="31" spans="1:12">
      <c r="A31" s="136">
        <f t="shared" si="7"/>
        <v>30</v>
      </c>
      <c r="B31" s="136" t="str">
        <f t="shared" ca="1" si="0"/>
        <v>30:Cheshunt</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IFERROR(INDEX(Lane5_BlanksRange,SMALL((IF(LEN(Lane5_BlanksRange),ROW(INDIRECT("1:"&amp;ROWS(Lane5_BlanksRange))))),ROW(D30)),1),"")</f>
        <v/>
      </c>
    </row>
    <row r="32" spans="1:12">
      <c r="A32" s="136">
        <f t="shared" si="7"/>
        <v>31</v>
      </c>
      <c r="B32" s="136" t="str">
        <f t="shared" ca="1" si="0"/>
        <v>31:Cheshunt</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IFERROR(INDEX(Lane5_BlanksRange,SMALL((IF(LEN(Lane5_BlanksRange),ROW(INDIRECT("1:"&amp;ROWS(Lane5_BlanksRange))))),ROW(D31)),1),"")</f>
        <v/>
      </c>
    </row>
    <row r="33" spans="1:12">
      <c r="A33" s="136">
        <f t="shared" si="7"/>
        <v>32</v>
      </c>
      <c r="B33" s="136" t="str">
        <f t="shared" ca="1" si="0"/>
        <v>32:Cheshunt</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IFERROR(INDEX(Lane5_BlanksRange,SMALL((IF(LEN(Lane5_BlanksRange),ROW(INDIRECT("1:"&amp;ROWS(Lane5_BlanksRange))))),ROW(D32)),1),"")</f>
        <v/>
      </c>
    </row>
    <row r="34" spans="1:12">
      <c r="A34" s="136">
        <f t="shared" si="7"/>
        <v>33</v>
      </c>
      <c r="B34" s="136" t="str">
        <f t="shared" ca="1" si="0"/>
        <v>33:Cheshunt</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IFERROR(INDEX(Lane5_BlanksRange,SMALL((IF(LEN(Lane5_BlanksRange),ROW(INDIRECT("1:"&amp;ROWS(Lane5_BlanksRange))))),ROW(D33)),1),"")</f>
        <v/>
      </c>
    </row>
    <row r="35" spans="1:12">
      <c r="A35" s="136">
        <f t="shared" si="7"/>
        <v>34</v>
      </c>
      <c r="B35" s="136" t="str">
        <f t="shared" ca="1" si="0"/>
        <v>34:Cheshunt</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IFERROR(INDEX(Lane5_BlanksRange,SMALL((IF(LEN(Lane5_BlanksRange),ROW(INDIRECT("1:"&amp;ROWS(Lane5_BlanksRange))))),ROW(D34)),1),"")</f>
        <v/>
      </c>
    </row>
    <row r="36" spans="1:12">
      <c r="A36" s="136">
        <f t="shared" si="7"/>
        <v>35</v>
      </c>
      <c r="B36" s="136" t="str">
        <f t="shared" ca="1" si="0"/>
        <v>35:Cheshunt</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IFERROR(INDEX(Lane5_BlanksRange,SMALL((IF(LEN(Lane5_BlanksRange),ROW(INDIRECT("1:"&amp;ROWS(Lane5_BlanksRange))))),ROW(D35)),1),"")</f>
        <v/>
      </c>
    </row>
    <row r="37" spans="1:12">
      <c r="A37" s="136">
        <f t="shared" si="7"/>
        <v>36</v>
      </c>
      <c r="B37" s="136" t="str">
        <f t="shared" ca="1" si="0"/>
        <v>36:Cheshunt</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IFERROR(INDEX(Lane5_BlanksRange,SMALL((IF(LEN(Lane5_BlanksRange),ROW(INDIRECT("1:"&amp;ROWS(Lane5_BlanksRange))))),ROW(D36)),1),"")</f>
        <v/>
      </c>
    </row>
    <row r="38" spans="1:12">
      <c r="A38" s="136">
        <f t="shared" si="7"/>
        <v>37</v>
      </c>
      <c r="B38" s="136" t="str">
        <f t="shared" ca="1" si="0"/>
        <v>37:Cheshunt</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IFERROR(INDEX(Lane5_BlanksRange,SMALL((IF(LEN(Lane5_BlanksRange),ROW(INDIRECT("1:"&amp;ROWS(Lane5_BlanksRange))))),ROW(D37)),1),"")</f>
        <v/>
      </c>
    </row>
    <row r="39" spans="1:12">
      <c r="A39" s="136">
        <f t="shared" si="7"/>
        <v>38</v>
      </c>
      <c r="B39" s="136" t="str">
        <f t="shared" ca="1" si="0"/>
        <v>38:Cheshunt</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IFERROR(INDEX(Lane5_BlanksRange,SMALL((IF(LEN(Lane5_BlanksRange),ROW(INDIRECT("1:"&amp;ROWS(Lane5_BlanksRange))))),ROW(D38)),1),"")</f>
        <v/>
      </c>
    </row>
    <row r="40" spans="1:12">
      <c r="A40" s="136">
        <f t="shared" si="7"/>
        <v>39</v>
      </c>
      <c r="B40" s="136" t="str">
        <f t="shared" ca="1" si="0"/>
        <v>39:Cheshunt</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IFERROR(INDEX(Lane5_BlanksRange,SMALL((IF(LEN(Lane5_BlanksRange),ROW(INDIRECT("1:"&amp;ROWS(Lane5_BlanksRange))))),ROW(D39)),1),"")</f>
        <v/>
      </c>
    </row>
    <row r="41" spans="1:12">
      <c r="A41" s="136">
        <f t="shared" si="7"/>
        <v>40</v>
      </c>
      <c r="B41" s="136" t="str">
        <f t="shared" ca="1" si="0"/>
        <v>40:Cheshunt</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IFERROR(INDEX(Lane5_BlanksRange,SMALL((IF(LEN(Lane5_BlanksRange),ROW(INDIRECT("1:"&amp;ROWS(Lane5_BlanksRange))))),ROW(D40)),1),"")</f>
        <v/>
      </c>
    </row>
    <row r="42" spans="1:12">
      <c r="A42" s="136">
        <f t="shared" si="7"/>
        <v>41</v>
      </c>
      <c r="B42" s="136" t="str">
        <f t="shared" ca="1" si="0"/>
        <v>41:Cheshunt</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IFERROR(INDEX(Lane5_BlanksRange,SMALL((IF(LEN(Lane5_BlanksRange),ROW(INDIRECT("1:"&amp;ROWS(Lane5_BlanksRange))))),ROW(D41)),1),"")</f>
        <v/>
      </c>
    </row>
    <row r="43" spans="1:12">
      <c r="A43" s="136">
        <f t="shared" si="7"/>
        <v>42</v>
      </c>
      <c r="B43" s="136" t="str">
        <f t="shared" ca="1" si="0"/>
        <v>42:Cheshunt</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IFERROR(INDEX(Lane5_BlanksRange,SMALL((IF(LEN(Lane5_BlanksRange),ROW(INDIRECT("1:"&amp;ROWS(Lane5_BlanksRange))))),ROW(D42)),1),"")</f>
        <v/>
      </c>
    </row>
    <row r="44" spans="1:12">
      <c r="A44" s="136">
        <f t="shared" si="7"/>
        <v>43</v>
      </c>
      <c r="B44" s="136" t="str">
        <f t="shared" ca="1" si="0"/>
        <v>43:Cheshunt</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IFERROR(INDEX(Lane5_BlanksRange,SMALL((IF(LEN(Lane5_BlanksRange),ROW(INDIRECT("1:"&amp;ROWS(Lane5_BlanksRange))))),ROW(D43)),1),"")</f>
        <v/>
      </c>
    </row>
    <row r="45" spans="1:12">
      <c r="A45" s="136">
        <f t="shared" si="7"/>
        <v>44</v>
      </c>
      <c r="B45" s="136" t="str">
        <f t="shared" ca="1" si="0"/>
        <v>44:Cheshunt</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IFERROR(INDEX(Lane5_BlanksRange,SMALL((IF(LEN(Lane5_BlanksRange),ROW(INDIRECT("1:"&amp;ROWS(Lane5_BlanksRange))))),ROW(D44)),1),"")</f>
        <v/>
      </c>
    </row>
    <row r="46" spans="1:12">
      <c r="A46" s="136">
        <f t="shared" si="7"/>
        <v>45</v>
      </c>
      <c r="B46" s="136" t="str">
        <f t="shared" ca="1" si="0"/>
        <v>45:Cheshunt</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IFERROR(INDEX(Lane5_BlanksRange,SMALL((IF(LEN(Lane5_BlanksRange),ROW(INDIRECT("1:"&amp;ROWS(Lane5_BlanksRange))))),ROW(D45)),1),"")</f>
        <v/>
      </c>
    </row>
    <row r="47" spans="1:12">
      <c r="A47" s="136">
        <f t="shared" si="7"/>
        <v>46</v>
      </c>
      <c r="B47" s="136" t="str">
        <f t="shared" ca="1" si="0"/>
        <v>46:Cheshunt</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IFERROR(INDEX(Lane5_BlanksRange,SMALL((IF(LEN(Lane5_BlanksRange),ROW(INDIRECT("1:"&amp;ROWS(Lane5_BlanksRange))))),ROW(D46)),1),"")</f>
        <v/>
      </c>
    </row>
    <row r="48" spans="1:12">
      <c r="A48" s="136">
        <f t="shared" si="7"/>
        <v>47</v>
      </c>
      <c r="B48" s="136" t="str">
        <f t="shared" ca="1" si="0"/>
        <v>47:Cheshunt</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IFERROR(INDEX(Lane5_BlanksRange,SMALL((IF(LEN(Lane5_BlanksRange),ROW(INDIRECT("1:"&amp;ROWS(Lane5_BlanksRange))))),ROW(D47)),1),"")</f>
        <v/>
      </c>
    </row>
    <row r="49" spans="1:12">
      <c r="A49" s="136">
        <f t="shared" si="7"/>
        <v>48</v>
      </c>
      <c r="B49" s="136" t="str">
        <f t="shared" ca="1" si="0"/>
        <v>48:Cheshunt</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IFERROR(INDEX(Lane5_BlanksRange,SMALL((IF(LEN(Lane5_BlanksRange),ROW(INDIRECT("1:"&amp;ROWS(Lane5_BlanksRange))))),ROW(D48)),1),"")</f>
        <v/>
      </c>
    </row>
    <row r="50" spans="1:12">
      <c r="A50" s="136">
        <f t="shared" si="7"/>
        <v>49</v>
      </c>
      <c r="B50" s="136" t="str">
        <f t="shared" ca="1" si="0"/>
        <v>49:Cheshunt</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IFERROR(INDEX(Lane5_BlanksRange,SMALL((IF(LEN(Lane5_BlanksRange),ROW(INDIRECT("1:"&amp;ROWS(Lane5_BlanksRange))))),ROW(D49)),1),"")</f>
        <v/>
      </c>
    </row>
    <row r="51" spans="1:12">
      <c r="A51" s="136">
        <f t="shared" si="7"/>
        <v>50</v>
      </c>
      <c r="B51" s="136" t="str">
        <f t="shared" ca="1" si="0"/>
        <v>50:Cheshunt</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IFERROR(INDEX(Lane5_BlanksRange,SMALL((IF(LEN(Lane5_BlanksRange),ROW(INDIRECT("1:"&amp;ROWS(Lane5_BlanksRange))))),ROW(D50)),1),"")</f>
        <v/>
      </c>
    </row>
    <row r="52" spans="1:12">
      <c r="A52" s="136">
        <f t="shared" si="7"/>
        <v>51</v>
      </c>
      <c r="B52" s="136" t="str">
        <f t="shared" ca="1" si="0"/>
        <v>51:Cheshunt</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IFERROR(INDEX(Lane5_BlanksRange,SMALL((IF(LEN(Lane5_BlanksRange),ROW(INDIRECT("1:"&amp;ROWS(Lane5_BlanksRange))))),ROW(D51)),1),"")</f>
        <v/>
      </c>
    </row>
    <row r="53" spans="1:12">
      <c r="A53" s="136">
        <f t="shared" si="7"/>
        <v>52</v>
      </c>
      <c r="B53" s="136" t="str">
        <f t="shared" ca="1" si="0"/>
        <v>52:Cheshunt</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IFERROR(INDEX(Lane5_BlanksRange,SMALL((IF(LEN(Lane5_BlanksRange),ROW(INDIRECT("1:"&amp;ROWS(Lane5_BlanksRange))))),ROW(D52)),1),"")</f>
        <v/>
      </c>
    </row>
    <row r="54" spans="1:12">
      <c r="A54" s="136">
        <f t="shared" si="7"/>
        <v>53</v>
      </c>
      <c r="B54" s="136" t="str">
        <f t="shared" ca="1" si="0"/>
        <v>53:Cheshunt</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IFERROR(INDEX(Lane5_BlanksRange,SMALL((IF(LEN(Lane5_BlanksRange),ROW(INDIRECT("1:"&amp;ROWS(Lane5_BlanksRange))))),ROW(D53)),1),"")</f>
        <v/>
      </c>
    </row>
    <row r="55" spans="1:12">
      <c r="A55" s="136">
        <f t="shared" si="7"/>
        <v>54</v>
      </c>
      <c r="B55" s="136" t="str">
        <f t="shared" ca="1" si="0"/>
        <v>54:Cheshunt</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IFERROR(INDEX(Lane5_BlanksRange,SMALL((IF(LEN(Lane5_BlanksRange),ROW(INDIRECT("1:"&amp;ROWS(Lane5_BlanksRange))))),ROW(D54)),1),"")</f>
        <v/>
      </c>
    </row>
    <row r="56" spans="1:12">
      <c r="A56" s="136">
        <f t="shared" si="7"/>
        <v>55</v>
      </c>
      <c r="B56" s="136" t="str">
        <f t="shared" ca="1" si="0"/>
        <v>55:Cheshunt</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IFERROR(INDEX(Lane5_BlanksRange,SMALL((IF(LEN(Lane5_BlanksRange),ROW(INDIRECT("1:"&amp;ROWS(Lane5_BlanksRange))))),ROW(D55)),1),"")</f>
        <v/>
      </c>
    </row>
    <row r="57" spans="1:12">
      <c r="A57" s="136">
        <f t="shared" si="7"/>
        <v>56</v>
      </c>
      <c r="B57" s="136" t="str">
        <f t="shared" ca="1" si="0"/>
        <v>56:Cheshunt</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IFERROR(INDEX(Lane5_BlanksRange,SMALL((IF(LEN(Lane5_BlanksRange),ROW(INDIRECT("1:"&amp;ROWS(Lane5_BlanksRange))))),ROW(D56)),1),"")</f>
        <v/>
      </c>
    </row>
    <row r="58" spans="1:12">
      <c r="A58" s="136">
        <f t="shared" si="7"/>
        <v>57</v>
      </c>
      <c r="B58" s="136" t="str">
        <f t="shared" ca="1" si="0"/>
        <v>57:Cheshunt</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IFERROR(INDEX(Lane5_BlanksRange,SMALL((IF(LEN(Lane5_BlanksRange),ROW(INDIRECT("1:"&amp;ROWS(Lane5_BlanksRange))))),ROW(D57)),1),"")</f>
        <v/>
      </c>
    </row>
    <row r="59" spans="1:12">
      <c r="A59" s="136">
        <f t="shared" si="7"/>
        <v>58</v>
      </c>
      <c r="B59" s="136" t="str">
        <f t="shared" ca="1" si="0"/>
        <v>58:Cheshunt</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IFERROR(INDEX(Lane5_BlanksRange,SMALL((IF(LEN(Lane5_BlanksRange),ROW(INDIRECT("1:"&amp;ROWS(Lane5_BlanksRange))))),ROW(D58)),1),"")</f>
        <v/>
      </c>
    </row>
    <row r="60" spans="1:12">
      <c r="A60" s="136">
        <f t="shared" si="7"/>
        <v>59</v>
      </c>
      <c r="B60" s="136" t="str">
        <f t="shared" ca="1" si="0"/>
        <v>59:Cheshunt</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IFERROR(INDEX(Lane5_BlanksRange,SMALL((IF(LEN(Lane5_BlanksRange),ROW(INDIRECT("1:"&amp;ROWS(Lane5_BlanksRange))))),ROW(D59)),1),"")</f>
        <v/>
      </c>
    </row>
    <row r="61" spans="1:12">
      <c r="A61" s="136">
        <f t="shared" si="7"/>
        <v>60</v>
      </c>
      <c r="B61" s="136" t="str">
        <f t="shared" ca="1" si="0"/>
        <v>60:Cheshunt</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IFERROR(INDEX(Lane5_BlanksRange,SMALL((IF(LEN(Lane5_BlanksRange),ROW(INDIRECT("1:"&amp;ROWS(Lane5_BlanksRange))))),ROW(D60)),1),"")</f>
        <v/>
      </c>
    </row>
    <row r="62" spans="1:12">
      <c r="A62" s="136">
        <f t="shared" si="7"/>
        <v>61</v>
      </c>
      <c r="B62" s="136" t="str">
        <f t="shared" ca="1" si="0"/>
        <v>61:Cheshunt</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IFERROR(INDEX(Lane5_BlanksRange,SMALL((IF(LEN(Lane5_BlanksRange),ROW(INDIRECT("1:"&amp;ROWS(Lane5_BlanksRange))))),ROW(D61)),1),"")</f>
        <v/>
      </c>
    </row>
    <row r="63" spans="1:12">
      <c r="A63" s="136">
        <f t="shared" si="7"/>
        <v>62</v>
      </c>
      <c r="B63" s="136" t="str">
        <f t="shared" ca="1" si="0"/>
        <v>62:Cheshunt</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IFERROR(INDEX(Lane5_BlanksRange,SMALL((IF(LEN(Lane5_BlanksRange),ROW(INDIRECT("1:"&amp;ROWS(Lane5_BlanksRange))))),ROW(D62)),1),"")</f>
        <v/>
      </c>
    </row>
    <row r="64" spans="1:12">
      <c r="A64" s="136">
        <f t="shared" si="7"/>
        <v>63</v>
      </c>
      <c r="B64" s="136" t="str">
        <f t="shared" ca="1" si="0"/>
        <v>63:Cheshunt</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IFERROR(INDEX(Lane5_BlanksRange,SMALL((IF(LEN(Lane5_BlanksRange),ROW(INDIRECT("1:"&amp;ROWS(Lane5_BlanksRange))))),ROW(D63)),1),"")</f>
        <v/>
      </c>
    </row>
    <row r="65" spans="1:12">
      <c r="A65" s="136">
        <f t="shared" si="7"/>
        <v>64</v>
      </c>
      <c r="B65" s="136" t="str">
        <f t="shared" ca="1" si="0"/>
        <v>64:Cheshunt</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IFERROR(INDEX(Lane5_BlanksRange,SMALL((IF(LEN(Lane5_BlanksRange),ROW(INDIRECT("1:"&amp;ROWS(Lane5_BlanksRange))))),ROW(D64)),1),"")</f>
        <v/>
      </c>
    </row>
    <row r="66" spans="1:12">
      <c r="A66" s="136">
        <f t="shared" si="7"/>
        <v>65</v>
      </c>
      <c r="B66" s="136" t="str">
        <f t="shared" ref="B66:B129" ca="1" si="9">TEXT(A66,"#0") &amp; ":" &amp; CELL("contents",Lane5_Club)</f>
        <v>65:Cheshunt</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IFERROR(INDEX(Lane5_BlanksRange,SMALL((IF(LEN(Lane5_BlanksRange),ROW(INDIRECT("1:"&amp;ROWS(Lane5_BlanksRange))))),ROW(D65)),1),"")</f>
        <v/>
      </c>
    </row>
    <row r="67" spans="1:12">
      <c r="A67" s="136">
        <f t="shared" ref="A67:A130" si="16">A66+1</f>
        <v>66</v>
      </c>
      <c r="B67" s="136" t="str">
        <f t="shared" ca="1" si="9"/>
        <v>66:Cheshunt</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IFERROR(INDEX(Lane5_BlanksRange,SMALL((IF(LEN(Lane5_BlanksRange),ROW(INDIRECT("1:"&amp;ROWS(Lane5_BlanksRange))))),ROW(D66)),1),"")</f>
        <v/>
      </c>
    </row>
    <row r="68" spans="1:12">
      <c r="A68" s="136">
        <f t="shared" si="16"/>
        <v>67</v>
      </c>
      <c r="B68" s="136" t="str">
        <f t="shared" ca="1" si="9"/>
        <v>67:Cheshunt</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IFERROR(INDEX(Lane5_BlanksRange,SMALL((IF(LEN(Lane5_BlanksRange),ROW(INDIRECT("1:"&amp;ROWS(Lane5_BlanksRange))))),ROW(D67)),1),"")</f>
        <v/>
      </c>
    </row>
    <row r="69" spans="1:12">
      <c r="A69" s="136">
        <f t="shared" si="16"/>
        <v>68</v>
      </c>
      <c r="B69" s="136" t="str">
        <f t="shared" ca="1" si="9"/>
        <v>68:Cheshunt</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IFERROR(INDEX(Lane5_BlanksRange,SMALL((IF(LEN(Lane5_BlanksRange),ROW(INDIRECT("1:"&amp;ROWS(Lane5_BlanksRange))))),ROW(D68)),1),"")</f>
        <v/>
      </c>
    </row>
    <row r="70" spans="1:12">
      <c r="A70" s="136">
        <f t="shared" si="16"/>
        <v>69</v>
      </c>
      <c r="B70" s="136" t="str">
        <f t="shared" ca="1" si="9"/>
        <v>69:Cheshunt</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IFERROR(INDEX(Lane5_BlanksRange,SMALL((IF(LEN(Lane5_BlanksRange),ROW(INDIRECT("1:"&amp;ROWS(Lane5_BlanksRange))))),ROW(D69)),1),"")</f>
        <v/>
      </c>
    </row>
    <row r="71" spans="1:12">
      <c r="A71" s="136">
        <f t="shared" si="16"/>
        <v>70</v>
      </c>
      <c r="B71" s="136" t="str">
        <f t="shared" ca="1" si="9"/>
        <v>70:Cheshunt</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IFERROR(INDEX(Lane5_BlanksRange,SMALL((IF(LEN(Lane5_BlanksRange),ROW(INDIRECT("1:"&amp;ROWS(Lane5_BlanksRange))))),ROW(D70)),1),"")</f>
        <v/>
      </c>
    </row>
    <row r="72" spans="1:12">
      <c r="A72" s="136">
        <f t="shared" si="16"/>
        <v>71</v>
      </c>
      <c r="B72" s="136" t="str">
        <f t="shared" ca="1" si="9"/>
        <v>71:Cheshunt</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IFERROR(INDEX(Lane5_BlanksRange,SMALL((IF(LEN(Lane5_BlanksRange),ROW(INDIRECT("1:"&amp;ROWS(Lane5_BlanksRange))))),ROW(D71)),1),"")</f>
        <v/>
      </c>
    </row>
    <row r="73" spans="1:12">
      <c r="A73" s="136">
        <f t="shared" si="16"/>
        <v>72</v>
      </c>
      <c r="B73" s="136" t="str">
        <f t="shared" ca="1" si="9"/>
        <v>72:Cheshunt</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IFERROR(INDEX(Lane5_BlanksRange,SMALL((IF(LEN(Lane5_BlanksRange),ROW(INDIRECT("1:"&amp;ROWS(Lane5_BlanksRange))))),ROW(D72)),1),"")</f>
        <v/>
      </c>
    </row>
    <row r="74" spans="1:12">
      <c r="A74" s="136">
        <f t="shared" si="16"/>
        <v>73</v>
      </c>
      <c r="B74" s="136" t="str">
        <f t="shared" ca="1" si="9"/>
        <v>73:Cheshunt</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IFERROR(INDEX(Lane5_BlanksRange,SMALL((IF(LEN(Lane5_BlanksRange),ROW(INDIRECT("1:"&amp;ROWS(Lane5_BlanksRange))))),ROW(D73)),1),"")</f>
        <v/>
      </c>
    </row>
    <row r="75" spans="1:12">
      <c r="A75" s="136">
        <f t="shared" si="16"/>
        <v>74</v>
      </c>
      <c r="B75" s="136" t="str">
        <f t="shared" ca="1" si="9"/>
        <v>74:Cheshunt</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IFERROR(INDEX(Lane5_BlanksRange,SMALL((IF(LEN(Lane5_BlanksRange),ROW(INDIRECT("1:"&amp;ROWS(Lane5_BlanksRange))))),ROW(D74)),1),"")</f>
        <v/>
      </c>
    </row>
    <row r="76" spans="1:12">
      <c r="A76" s="136">
        <f t="shared" si="16"/>
        <v>75</v>
      </c>
      <c r="B76" s="136" t="str">
        <f t="shared" ca="1" si="9"/>
        <v>75:Cheshunt</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IFERROR(INDEX(Lane5_BlanksRange,SMALL((IF(LEN(Lane5_BlanksRange),ROW(INDIRECT("1:"&amp;ROWS(Lane5_BlanksRange))))),ROW(D75)),1),"")</f>
        <v/>
      </c>
    </row>
    <row r="77" spans="1:12">
      <c r="A77" s="136">
        <f t="shared" si="16"/>
        <v>76</v>
      </c>
      <c r="B77" s="136" t="str">
        <f t="shared" ca="1" si="9"/>
        <v>76:Cheshunt</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IFERROR(INDEX(Lane5_BlanksRange,SMALL((IF(LEN(Lane5_BlanksRange),ROW(INDIRECT("1:"&amp;ROWS(Lane5_BlanksRange))))),ROW(D76)),1),"")</f>
        <v/>
      </c>
    </row>
    <row r="78" spans="1:12">
      <c r="A78" s="136">
        <f t="shared" si="16"/>
        <v>77</v>
      </c>
      <c r="B78" s="136" t="str">
        <f t="shared" ca="1" si="9"/>
        <v>77:Cheshunt</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IFERROR(INDEX(Lane5_BlanksRange,SMALL((IF(LEN(Lane5_BlanksRange),ROW(INDIRECT("1:"&amp;ROWS(Lane5_BlanksRange))))),ROW(D77)),1),"")</f>
        <v/>
      </c>
    </row>
    <row r="79" spans="1:12">
      <c r="A79" s="136">
        <f t="shared" si="16"/>
        <v>78</v>
      </c>
      <c r="B79" s="136" t="str">
        <f t="shared" ca="1" si="9"/>
        <v>78:Cheshunt</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IFERROR(INDEX(Lane5_BlanksRange,SMALL((IF(LEN(Lane5_BlanksRange),ROW(INDIRECT("1:"&amp;ROWS(Lane5_BlanksRange))))),ROW(D78)),1),"")</f>
        <v/>
      </c>
    </row>
    <row r="80" spans="1:12">
      <c r="A80" s="136">
        <f t="shared" si="16"/>
        <v>79</v>
      </c>
      <c r="B80" s="136" t="str">
        <f t="shared" ca="1" si="9"/>
        <v>79:Cheshunt</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IFERROR(INDEX(Lane5_BlanksRange,SMALL((IF(LEN(Lane5_BlanksRange),ROW(INDIRECT("1:"&amp;ROWS(Lane5_BlanksRange))))),ROW(D79)),1),"")</f>
        <v/>
      </c>
    </row>
    <row r="81" spans="1:12">
      <c r="A81" s="136">
        <f t="shared" si="16"/>
        <v>80</v>
      </c>
      <c r="B81" s="136" t="str">
        <f t="shared" ca="1" si="9"/>
        <v>80:Cheshunt</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IFERROR(INDEX(Lane5_BlanksRange,SMALL((IF(LEN(Lane5_BlanksRange),ROW(INDIRECT("1:"&amp;ROWS(Lane5_BlanksRange))))),ROW(D80)),1),"")</f>
        <v/>
      </c>
    </row>
    <row r="82" spans="1:12">
      <c r="A82" s="136">
        <f t="shared" si="16"/>
        <v>81</v>
      </c>
      <c r="B82" s="136" t="str">
        <f t="shared" ca="1" si="9"/>
        <v>81:Cheshunt</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IFERROR(INDEX(Lane5_BlanksRange,SMALL((IF(LEN(Lane5_BlanksRange),ROW(INDIRECT("1:"&amp;ROWS(Lane5_BlanksRange))))),ROW(D81)),1),"")</f>
        <v/>
      </c>
    </row>
    <row r="83" spans="1:12">
      <c r="A83" s="136">
        <f t="shared" si="16"/>
        <v>82</v>
      </c>
      <c r="B83" s="136" t="str">
        <f t="shared" ca="1" si="9"/>
        <v>82:Cheshunt</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IFERROR(INDEX(Lane5_BlanksRange,SMALL((IF(LEN(Lane5_BlanksRange),ROW(INDIRECT("1:"&amp;ROWS(Lane5_BlanksRange))))),ROW(D82)),1),"")</f>
        <v/>
      </c>
    </row>
    <row r="84" spans="1:12">
      <c r="A84" s="136">
        <f t="shared" si="16"/>
        <v>83</v>
      </c>
      <c r="B84" s="136" t="str">
        <f t="shared" ca="1" si="9"/>
        <v>83:Cheshunt</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IFERROR(INDEX(Lane5_BlanksRange,SMALL((IF(LEN(Lane5_BlanksRange),ROW(INDIRECT("1:"&amp;ROWS(Lane5_BlanksRange))))),ROW(D83)),1),"")</f>
        <v/>
      </c>
    </row>
    <row r="85" spans="1:12">
      <c r="A85" s="136">
        <f t="shared" si="16"/>
        <v>84</v>
      </c>
      <c r="B85" s="136" t="str">
        <f t="shared" ca="1" si="9"/>
        <v>84:Cheshunt</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IFERROR(INDEX(Lane5_BlanksRange,SMALL((IF(LEN(Lane5_BlanksRange),ROW(INDIRECT("1:"&amp;ROWS(Lane5_BlanksRange))))),ROW(D84)),1),"")</f>
        <v/>
      </c>
    </row>
    <row r="86" spans="1:12">
      <c r="A86" s="136">
        <f t="shared" si="16"/>
        <v>85</v>
      </c>
      <c r="B86" s="136" t="str">
        <f t="shared" ca="1" si="9"/>
        <v>85:Cheshunt</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IFERROR(INDEX(Lane5_BlanksRange,SMALL((IF(LEN(Lane5_BlanksRange),ROW(INDIRECT("1:"&amp;ROWS(Lane5_BlanksRange))))),ROW(D85)),1),"")</f>
        <v/>
      </c>
    </row>
    <row r="87" spans="1:12">
      <c r="A87" s="136">
        <f t="shared" si="16"/>
        <v>86</v>
      </c>
      <c r="B87" s="136" t="str">
        <f t="shared" ca="1" si="9"/>
        <v>86:Cheshunt</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IFERROR(INDEX(Lane5_BlanksRange,SMALL((IF(LEN(Lane5_BlanksRange),ROW(INDIRECT("1:"&amp;ROWS(Lane5_BlanksRange))))),ROW(D86)),1),"")</f>
        <v/>
      </c>
    </row>
    <row r="88" spans="1:12">
      <c r="A88" s="136">
        <f t="shared" si="16"/>
        <v>87</v>
      </c>
      <c r="B88" s="136" t="str">
        <f t="shared" ca="1" si="9"/>
        <v>87:Cheshunt</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IFERROR(INDEX(Lane5_BlanksRange,SMALL((IF(LEN(Lane5_BlanksRange),ROW(INDIRECT("1:"&amp;ROWS(Lane5_BlanksRange))))),ROW(D87)),1),"")</f>
        <v/>
      </c>
    </row>
    <row r="89" spans="1:12">
      <c r="A89" s="136">
        <f t="shared" si="16"/>
        <v>88</v>
      </c>
      <c r="B89" s="136" t="str">
        <f t="shared" ca="1" si="9"/>
        <v>88:Cheshunt</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IFERROR(INDEX(Lane5_BlanksRange,SMALL((IF(LEN(Lane5_BlanksRange),ROW(INDIRECT("1:"&amp;ROWS(Lane5_BlanksRange))))),ROW(D88)),1),"")</f>
        <v/>
      </c>
    </row>
    <row r="90" spans="1:12">
      <c r="A90" s="136">
        <f t="shared" si="16"/>
        <v>89</v>
      </c>
      <c r="B90" s="136" t="str">
        <f t="shared" ca="1" si="9"/>
        <v>89:Cheshunt</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IFERROR(INDEX(Lane5_BlanksRange,SMALL((IF(LEN(Lane5_BlanksRange),ROW(INDIRECT("1:"&amp;ROWS(Lane5_BlanksRange))))),ROW(D89)),1),"")</f>
        <v/>
      </c>
    </row>
    <row r="91" spans="1:12">
      <c r="A91" s="136">
        <f t="shared" si="16"/>
        <v>90</v>
      </c>
      <c r="B91" s="136" t="str">
        <f t="shared" ca="1" si="9"/>
        <v>90:Cheshunt</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IFERROR(INDEX(Lane5_BlanksRange,SMALL((IF(LEN(Lane5_BlanksRange),ROW(INDIRECT("1:"&amp;ROWS(Lane5_BlanksRange))))),ROW(D90)),1),"")</f>
        <v/>
      </c>
    </row>
    <row r="92" spans="1:12">
      <c r="A92" s="136">
        <f t="shared" si="16"/>
        <v>91</v>
      </c>
      <c r="B92" s="136" t="str">
        <f t="shared" ca="1" si="9"/>
        <v>91:Cheshunt</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IFERROR(INDEX(Lane5_BlanksRange,SMALL((IF(LEN(Lane5_BlanksRange),ROW(INDIRECT("1:"&amp;ROWS(Lane5_BlanksRange))))),ROW(D91)),1),"")</f>
        <v/>
      </c>
    </row>
    <row r="93" spans="1:12">
      <c r="A93" s="136">
        <f t="shared" si="16"/>
        <v>92</v>
      </c>
      <c r="B93" s="136" t="str">
        <f t="shared" ca="1" si="9"/>
        <v>92:Cheshunt</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IFERROR(INDEX(Lane5_BlanksRange,SMALL((IF(LEN(Lane5_BlanksRange),ROW(INDIRECT("1:"&amp;ROWS(Lane5_BlanksRange))))),ROW(D92)),1),"")</f>
        <v/>
      </c>
    </row>
    <row r="94" spans="1:12">
      <c r="A94" s="136">
        <f t="shared" si="16"/>
        <v>93</v>
      </c>
      <c r="B94" s="136" t="str">
        <f t="shared" ca="1" si="9"/>
        <v>93:Cheshunt</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IFERROR(INDEX(Lane5_BlanksRange,SMALL((IF(LEN(Lane5_BlanksRange),ROW(INDIRECT("1:"&amp;ROWS(Lane5_BlanksRange))))),ROW(D93)),1),"")</f>
        <v/>
      </c>
    </row>
    <row r="95" spans="1:12">
      <c r="A95" s="136">
        <f t="shared" si="16"/>
        <v>94</v>
      </c>
      <c r="B95" s="136" t="str">
        <f t="shared" ca="1" si="9"/>
        <v>94:Cheshunt</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IFERROR(INDEX(Lane5_BlanksRange,SMALL((IF(LEN(Lane5_BlanksRange),ROW(INDIRECT("1:"&amp;ROWS(Lane5_BlanksRange))))),ROW(D94)),1),"")</f>
        <v/>
      </c>
    </row>
    <row r="96" spans="1:12">
      <c r="A96" s="136">
        <f t="shared" si="16"/>
        <v>95</v>
      </c>
      <c r="B96" s="136" t="str">
        <f t="shared" ca="1" si="9"/>
        <v>95:Cheshunt</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IFERROR(INDEX(Lane5_BlanksRange,SMALL((IF(LEN(Lane5_BlanksRange),ROW(INDIRECT("1:"&amp;ROWS(Lane5_BlanksRange))))),ROW(D95)),1),"")</f>
        <v/>
      </c>
    </row>
    <row r="97" spans="1:12">
      <c r="A97" s="136">
        <f t="shared" si="16"/>
        <v>96</v>
      </c>
      <c r="B97" s="136" t="str">
        <f t="shared" ca="1" si="9"/>
        <v>96:Cheshunt</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IFERROR(INDEX(Lane5_BlanksRange,SMALL((IF(LEN(Lane5_BlanksRange),ROW(INDIRECT("1:"&amp;ROWS(Lane5_BlanksRange))))),ROW(D96)),1),"")</f>
        <v/>
      </c>
    </row>
    <row r="98" spans="1:12">
      <c r="A98" s="136">
        <f t="shared" si="16"/>
        <v>97</v>
      </c>
      <c r="B98" s="136" t="str">
        <f t="shared" ca="1" si="9"/>
        <v>97:Cheshunt</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IFERROR(INDEX(Lane5_BlanksRange,SMALL((IF(LEN(Lane5_BlanksRange),ROW(INDIRECT("1:"&amp;ROWS(Lane5_BlanksRange))))),ROW(D97)),1),"")</f>
        <v/>
      </c>
    </row>
    <row r="99" spans="1:12">
      <c r="A99" s="136">
        <f t="shared" si="16"/>
        <v>98</v>
      </c>
      <c r="B99" s="136" t="str">
        <f t="shared" ca="1" si="9"/>
        <v>98:Cheshunt</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IFERROR(INDEX(Lane5_BlanksRange,SMALL((IF(LEN(Lane5_BlanksRange),ROW(INDIRECT("1:"&amp;ROWS(Lane5_BlanksRange))))),ROW(D98)),1),"")</f>
        <v/>
      </c>
    </row>
    <row r="100" spans="1:12">
      <c r="A100" s="136">
        <f t="shared" si="16"/>
        <v>99</v>
      </c>
      <c r="B100" s="136" t="str">
        <f t="shared" ca="1" si="9"/>
        <v>99:Cheshunt</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IFERROR(INDEX(Lane5_BlanksRange,SMALL((IF(LEN(Lane5_BlanksRange),ROW(INDIRECT("1:"&amp;ROWS(Lane5_BlanksRange))))),ROW(D99)),1),"")</f>
        <v/>
      </c>
    </row>
    <row r="101" spans="1:12">
      <c r="A101" s="136">
        <f t="shared" si="16"/>
        <v>100</v>
      </c>
      <c r="B101" s="136" t="str">
        <f t="shared" ca="1" si="9"/>
        <v>100:Cheshunt</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IFERROR(INDEX(Lane5_BlanksRange,SMALL((IF(LEN(Lane5_BlanksRange),ROW(INDIRECT("1:"&amp;ROWS(Lane5_BlanksRange))))),ROW(D100)),1),"")</f>
        <v/>
      </c>
    </row>
    <row r="102" spans="1:12">
      <c r="A102" s="136">
        <f t="shared" si="16"/>
        <v>101</v>
      </c>
      <c r="B102" s="136" t="str">
        <f t="shared" ca="1" si="9"/>
        <v>101:Cheshunt</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IFERROR(INDEX(Lane5_BlanksRange,SMALL((IF(LEN(Lane5_BlanksRange),ROW(INDIRECT("1:"&amp;ROWS(Lane5_BlanksRange))))),ROW(D101)),1),"")</f>
        <v/>
      </c>
    </row>
    <row r="103" spans="1:12">
      <c r="A103" s="136">
        <f t="shared" si="16"/>
        <v>102</v>
      </c>
      <c r="B103" s="136" t="str">
        <f t="shared" ca="1" si="9"/>
        <v>102:Cheshunt</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IFERROR(INDEX(Lane5_BlanksRange,SMALL((IF(LEN(Lane5_BlanksRange),ROW(INDIRECT("1:"&amp;ROWS(Lane5_BlanksRange))))),ROW(D102)),1),"")</f>
        <v/>
      </c>
    </row>
    <row r="104" spans="1:12">
      <c r="A104" s="136">
        <f t="shared" si="16"/>
        <v>103</v>
      </c>
      <c r="B104" s="136" t="str">
        <f t="shared" ca="1" si="9"/>
        <v>103:Cheshunt</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IFERROR(INDEX(Lane5_BlanksRange,SMALL((IF(LEN(Lane5_BlanksRange),ROW(INDIRECT("1:"&amp;ROWS(Lane5_BlanksRange))))),ROW(D103)),1),"")</f>
        <v/>
      </c>
    </row>
    <row r="105" spans="1:12">
      <c r="A105" s="136">
        <f t="shared" si="16"/>
        <v>104</v>
      </c>
      <c r="B105" s="136" t="str">
        <f t="shared" ca="1" si="9"/>
        <v>104:Cheshunt</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IFERROR(INDEX(Lane5_BlanksRange,SMALL((IF(LEN(Lane5_BlanksRange),ROW(INDIRECT("1:"&amp;ROWS(Lane5_BlanksRange))))),ROW(D104)),1),"")</f>
        <v/>
      </c>
    </row>
    <row r="106" spans="1:12">
      <c r="A106" s="136">
        <f t="shared" si="16"/>
        <v>105</v>
      </c>
      <c r="B106" s="136" t="str">
        <f t="shared" ca="1" si="9"/>
        <v>105:Cheshunt</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IFERROR(INDEX(Lane5_BlanksRange,SMALL((IF(LEN(Lane5_BlanksRange),ROW(INDIRECT("1:"&amp;ROWS(Lane5_BlanksRange))))),ROW(D105)),1),"")</f>
        <v/>
      </c>
    </row>
    <row r="107" spans="1:12">
      <c r="A107" s="136">
        <f t="shared" si="16"/>
        <v>106</v>
      </c>
      <c r="B107" s="136" t="str">
        <f t="shared" ca="1" si="9"/>
        <v>106:Cheshunt</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IFERROR(INDEX(Lane5_BlanksRange,SMALL((IF(LEN(Lane5_BlanksRange),ROW(INDIRECT("1:"&amp;ROWS(Lane5_BlanksRange))))),ROW(D106)),1),"")</f>
        <v/>
      </c>
    </row>
    <row r="108" spans="1:12">
      <c r="A108" s="136">
        <f t="shared" si="16"/>
        <v>107</v>
      </c>
      <c r="B108" s="136" t="str">
        <f t="shared" ca="1" si="9"/>
        <v>107:Cheshunt</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IFERROR(INDEX(Lane5_BlanksRange,SMALL((IF(LEN(Lane5_BlanksRange),ROW(INDIRECT("1:"&amp;ROWS(Lane5_BlanksRange))))),ROW(D107)),1),"")</f>
        <v/>
      </c>
    </row>
    <row r="109" spans="1:12">
      <c r="A109" s="136">
        <f t="shared" si="16"/>
        <v>108</v>
      </c>
      <c r="B109" s="136" t="str">
        <f t="shared" ca="1" si="9"/>
        <v>108:Cheshunt</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IFERROR(INDEX(Lane5_BlanksRange,SMALL((IF(LEN(Lane5_BlanksRange),ROW(INDIRECT("1:"&amp;ROWS(Lane5_BlanksRange))))),ROW(D108)),1),"")</f>
        <v/>
      </c>
    </row>
    <row r="110" spans="1:12">
      <c r="A110" s="136">
        <f t="shared" si="16"/>
        <v>109</v>
      </c>
      <c r="B110" s="136" t="str">
        <f t="shared" ca="1" si="9"/>
        <v>109:Cheshunt</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IFERROR(INDEX(Lane5_BlanksRange,SMALL((IF(LEN(Lane5_BlanksRange),ROW(INDIRECT("1:"&amp;ROWS(Lane5_BlanksRange))))),ROW(D109)),1),"")</f>
        <v/>
      </c>
    </row>
    <row r="111" spans="1:12">
      <c r="A111" s="136">
        <f t="shared" si="16"/>
        <v>110</v>
      </c>
      <c r="B111" s="136" t="str">
        <f t="shared" ca="1" si="9"/>
        <v>110:Cheshunt</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IFERROR(INDEX(Lane5_BlanksRange,SMALL((IF(LEN(Lane5_BlanksRange),ROW(INDIRECT("1:"&amp;ROWS(Lane5_BlanksRange))))),ROW(D110)),1),"")</f>
        <v/>
      </c>
    </row>
    <row r="112" spans="1:12">
      <c r="A112" s="136">
        <f t="shared" si="16"/>
        <v>111</v>
      </c>
      <c r="B112" s="136" t="str">
        <f t="shared" ca="1" si="9"/>
        <v>111:Cheshunt</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IFERROR(INDEX(Lane5_BlanksRange,SMALL((IF(LEN(Lane5_BlanksRange),ROW(INDIRECT("1:"&amp;ROWS(Lane5_BlanksRange))))),ROW(D111)),1),"")</f>
        <v/>
      </c>
    </row>
    <row r="113" spans="1:12">
      <c r="A113" s="136">
        <f t="shared" si="16"/>
        <v>112</v>
      </c>
      <c r="B113" s="136" t="str">
        <f t="shared" ca="1" si="9"/>
        <v>112:Cheshunt</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IFERROR(INDEX(Lane5_BlanksRange,SMALL((IF(LEN(Lane5_BlanksRange),ROW(INDIRECT("1:"&amp;ROWS(Lane5_BlanksRange))))),ROW(D112)),1),"")</f>
        <v/>
      </c>
    </row>
    <row r="114" spans="1:12">
      <c r="A114" s="136">
        <f t="shared" si="16"/>
        <v>113</v>
      </c>
      <c r="B114" s="136" t="str">
        <f t="shared" ca="1" si="9"/>
        <v>113:Cheshunt</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IFERROR(INDEX(Lane5_BlanksRange,SMALL((IF(LEN(Lane5_BlanksRange),ROW(INDIRECT("1:"&amp;ROWS(Lane5_BlanksRange))))),ROW(D113)),1),"")</f>
        <v/>
      </c>
    </row>
    <row r="115" spans="1:12">
      <c r="A115" s="136">
        <f t="shared" si="16"/>
        <v>114</v>
      </c>
      <c r="B115" s="136" t="str">
        <f t="shared" ca="1" si="9"/>
        <v>114:Cheshunt</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IFERROR(INDEX(Lane5_BlanksRange,SMALL((IF(LEN(Lane5_BlanksRange),ROW(INDIRECT("1:"&amp;ROWS(Lane5_BlanksRange))))),ROW(D114)),1),"")</f>
        <v/>
      </c>
    </row>
    <row r="116" spans="1:12">
      <c r="A116" s="136">
        <f t="shared" si="16"/>
        <v>115</v>
      </c>
      <c r="B116" s="136" t="str">
        <f t="shared" ca="1" si="9"/>
        <v>115:Cheshunt</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IFERROR(INDEX(Lane5_BlanksRange,SMALL((IF(LEN(Lane5_BlanksRange),ROW(INDIRECT("1:"&amp;ROWS(Lane5_BlanksRange))))),ROW(D115)),1),"")</f>
        <v/>
      </c>
    </row>
    <row r="117" spans="1:12">
      <c r="A117" s="136">
        <f t="shared" si="16"/>
        <v>116</v>
      </c>
      <c r="B117" s="136" t="str">
        <f t="shared" ca="1" si="9"/>
        <v>116:Cheshunt</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IFERROR(INDEX(Lane5_BlanksRange,SMALL((IF(LEN(Lane5_BlanksRange),ROW(INDIRECT("1:"&amp;ROWS(Lane5_BlanksRange))))),ROW(D116)),1),"")</f>
        <v/>
      </c>
    </row>
    <row r="118" spans="1:12">
      <c r="A118" s="136">
        <f t="shared" si="16"/>
        <v>117</v>
      </c>
      <c r="B118" s="136" t="str">
        <f t="shared" ca="1" si="9"/>
        <v>117:Cheshunt</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IFERROR(INDEX(Lane5_BlanksRange,SMALL((IF(LEN(Lane5_BlanksRange),ROW(INDIRECT("1:"&amp;ROWS(Lane5_BlanksRange))))),ROW(D117)),1),"")</f>
        <v/>
      </c>
    </row>
    <row r="119" spans="1:12">
      <c r="A119" s="136">
        <f t="shared" si="16"/>
        <v>118</v>
      </c>
      <c r="B119" s="136" t="str">
        <f t="shared" ca="1" si="9"/>
        <v>118:Cheshunt</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IFERROR(INDEX(Lane5_BlanksRange,SMALL((IF(LEN(Lane5_BlanksRange),ROW(INDIRECT("1:"&amp;ROWS(Lane5_BlanksRange))))),ROW(D118)),1),"")</f>
        <v/>
      </c>
    </row>
    <row r="120" spans="1:12">
      <c r="A120" s="136">
        <f t="shared" si="16"/>
        <v>119</v>
      </c>
      <c r="B120" s="136" t="str">
        <f t="shared" ca="1" si="9"/>
        <v>119:Cheshunt</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IFERROR(INDEX(Lane5_BlanksRange,SMALL((IF(LEN(Lane5_BlanksRange),ROW(INDIRECT("1:"&amp;ROWS(Lane5_BlanksRange))))),ROW(D119)),1),"")</f>
        <v/>
      </c>
    </row>
    <row r="121" spans="1:12">
      <c r="A121" s="136">
        <f t="shared" si="16"/>
        <v>120</v>
      </c>
      <c r="B121" s="136" t="str">
        <f t="shared" ca="1" si="9"/>
        <v>120:Cheshunt</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IFERROR(INDEX(Lane5_BlanksRange,SMALL((IF(LEN(Lane5_BlanksRange),ROW(INDIRECT("1:"&amp;ROWS(Lane5_BlanksRange))))),ROW(D120)),1),"")</f>
        <v/>
      </c>
    </row>
    <row r="122" spans="1:12">
      <c r="A122" s="136">
        <f t="shared" si="16"/>
        <v>121</v>
      </c>
      <c r="B122" s="136" t="str">
        <f t="shared" ca="1" si="9"/>
        <v>121:Cheshunt</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IFERROR(INDEX(Lane5_BlanksRange,SMALL((IF(LEN(Lane5_BlanksRange),ROW(INDIRECT("1:"&amp;ROWS(Lane5_BlanksRange))))),ROW(D121)),1),"")</f>
        <v/>
      </c>
    </row>
    <row r="123" spans="1:12">
      <c r="A123" s="136">
        <f t="shared" si="16"/>
        <v>122</v>
      </c>
      <c r="B123" s="136" t="str">
        <f t="shared" ca="1" si="9"/>
        <v>122:Cheshunt</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IFERROR(INDEX(Lane5_BlanksRange,SMALL((IF(LEN(Lane5_BlanksRange),ROW(INDIRECT("1:"&amp;ROWS(Lane5_BlanksRange))))),ROW(D122)),1),"")</f>
        <v/>
      </c>
    </row>
    <row r="124" spans="1:12">
      <c r="A124" s="136">
        <f t="shared" si="16"/>
        <v>123</v>
      </c>
      <c r="B124" s="136" t="str">
        <f t="shared" ca="1" si="9"/>
        <v>123:Cheshunt</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IFERROR(INDEX(Lane5_BlanksRange,SMALL((IF(LEN(Lane5_BlanksRange),ROW(INDIRECT("1:"&amp;ROWS(Lane5_BlanksRange))))),ROW(D123)),1),"")</f>
        <v/>
      </c>
    </row>
    <row r="125" spans="1:12">
      <c r="A125" s="136">
        <f t="shared" si="16"/>
        <v>124</v>
      </c>
      <c r="B125" s="136" t="str">
        <f t="shared" ca="1" si="9"/>
        <v>124:Cheshunt</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IFERROR(INDEX(Lane5_BlanksRange,SMALL((IF(LEN(Lane5_BlanksRange),ROW(INDIRECT("1:"&amp;ROWS(Lane5_BlanksRange))))),ROW(D124)),1),"")</f>
        <v/>
      </c>
    </row>
    <row r="126" spans="1:12">
      <c r="A126" s="136">
        <f t="shared" si="16"/>
        <v>125</v>
      </c>
      <c r="B126" s="136" t="str">
        <f t="shared" ca="1" si="9"/>
        <v>125:Cheshunt</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IFERROR(INDEX(Lane5_BlanksRange,SMALL((IF(LEN(Lane5_BlanksRange),ROW(INDIRECT("1:"&amp;ROWS(Lane5_BlanksRange))))),ROW(D125)),1),"")</f>
        <v/>
      </c>
    </row>
    <row r="127" spans="1:12">
      <c r="A127" s="136">
        <f t="shared" si="16"/>
        <v>126</v>
      </c>
      <c r="B127" s="136" t="str">
        <f t="shared" ca="1" si="9"/>
        <v>126:Cheshunt</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IFERROR(INDEX(Lane5_BlanksRange,SMALL((IF(LEN(Lane5_BlanksRange),ROW(INDIRECT("1:"&amp;ROWS(Lane5_BlanksRange))))),ROW(D126)),1),"")</f>
        <v/>
      </c>
    </row>
    <row r="128" spans="1:12">
      <c r="A128" s="136">
        <f t="shared" si="16"/>
        <v>127</v>
      </c>
      <c r="B128" s="136" t="str">
        <f t="shared" ca="1" si="9"/>
        <v>127:Cheshunt</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IFERROR(INDEX(Lane5_BlanksRange,SMALL((IF(LEN(Lane5_BlanksRange),ROW(INDIRECT("1:"&amp;ROWS(Lane5_BlanksRange))))),ROW(D127)),1),"")</f>
        <v/>
      </c>
    </row>
    <row r="129" spans="1:12">
      <c r="A129" s="136">
        <f t="shared" si="16"/>
        <v>128</v>
      </c>
      <c r="B129" s="136" t="str">
        <f t="shared" ca="1" si="9"/>
        <v>128:Cheshunt</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IFERROR(INDEX(Lane5_BlanksRange,SMALL((IF(LEN(Lane5_BlanksRange),ROW(INDIRECT("1:"&amp;ROWS(Lane5_BlanksRange))))),ROW(D128)),1),"")</f>
        <v/>
      </c>
    </row>
    <row r="130" spans="1:12">
      <c r="A130" s="136">
        <f t="shared" si="16"/>
        <v>129</v>
      </c>
      <c r="B130" s="136" t="str">
        <f t="shared" ref="B130:B193" ca="1" si="18">TEXT(A130,"#0") &amp; ":" &amp; CELL("contents",Lane5_Club)</f>
        <v>129:Cheshunt</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IFERROR(INDEX(Lane5_BlanksRange,SMALL((IF(LEN(Lane5_BlanksRange),ROW(INDIRECT("1:"&amp;ROWS(Lane5_BlanksRange))))),ROW(D129)),1),"")</f>
        <v/>
      </c>
    </row>
    <row r="131" spans="1:12">
      <c r="A131" s="136">
        <f t="shared" ref="A131:A194" si="25">A130+1</f>
        <v>130</v>
      </c>
      <c r="B131" s="136" t="str">
        <f t="shared" ca="1" si="18"/>
        <v>130:Cheshunt</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IFERROR(INDEX(Lane5_BlanksRange,SMALL((IF(LEN(Lane5_BlanksRange),ROW(INDIRECT("1:"&amp;ROWS(Lane5_BlanksRange))))),ROW(D130)),1),"")</f>
        <v/>
      </c>
    </row>
    <row r="132" spans="1:12">
      <c r="A132" s="136">
        <f t="shared" si="25"/>
        <v>131</v>
      </c>
      <c r="B132" s="136" t="str">
        <f t="shared" ca="1" si="18"/>
        <v>131:Cheshunt</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IFERROR(INDEX(Lane5_BlanksRange,SMALL((IF(LEN(Lane5_BlanksRange),ROW(INDIRECT("1:"&amp;ROWS(Lane5_BlanksRange))))),ROW(D131)),1),"")</f>
        <v/>
      </c>
    </row>
    <row r="133" spans="1:12">
      <c r="A133" s="136">
        <f t="shared" si="25"/>
        <v>132</v>
      </c>
      <c r="B133" s="136" t="str">
        <f t="shared" ca="1" si="18"/>
        <v>132:Cheshunt</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IFERROR(INDEX(Lane5_BlanksRange,SMALL((IF(LEN(Lane5_BlanksRange),ROW(INDIRECT("1:"&amp;ROWS(Lane5_BlanksRange))))),ROW(D132)),1),"")</f>
        <v/>
      </c>
    </row>
    <row r="134" spans="1:12">
      <c r="A134" s="136">
        <f t="shared" si="25"/>
        <v>133</v>
      </c>
      <c r="B134" s="136" t="str">
        <f t="shared" ca="1" si="18"/>
        <v>133:Cheshunt</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IFERROR(INDEX(Lane5_BlanksRange,SMALL((IF(LEN(Lane5_BlanksRange),ROW(INDIRECT("1:"&amp;ROWS(Lane5_BlanksRange))))),ROW(D133)),1),"")</f>
        <v/>
      </c>
    </row>
    <row r="135" spans="1:12">
      <c r="A135" s="136">
        <f t="shared" si="25"/>
        <v>134</v>
      </c>
      <c r="B135" s="136" t="str">
        <f t="shared" ca="1" si="18"/>
        <v>134:Cheshunt</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IFERROR(INDEX(Lane5_BlanksRange,SMALL((IF(LEN(Lane5_BlanksRange),ROW(INDIRECT("1:"&amp;ROWS(Lane5_BlanksRange))))),ROW(D134)),1),"")</f>
        <v/>
      </c>
    </row>
    <row r="136" spans="1:12">
      <c r="A136" s="136">
        <f t="shared" si="25"/>
        <v>135</v>
      </c>
      <c r="B136" s="136" t="str">
        <f t="shared" ca="1" si="18"/>
        <v>135:Cheshunt</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IFERROR(INDEX(Lane5_BlanksRange,SMALL((IF(LEN(Lane5_BlanksRange),ROW(INDIRECT("1:"&amp;ROWS(Lane5_BlanksRange))))),ROW(D135)),1),"")</f>
        <v/>
      </c>
    </row>
    <row r="137" spans="1:12">
      <c r="A137" s="136">
        <f t="shared" si="25"/>
        <v>136</v>
      </c>
      <c r="B137" s="136" t="str">
        <f t="shared" ca="1" si="18"/>
        <v>136:Cheshunt</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IFERROR(INDEX(Lane5_BlanksRange,SMALL((IF(LEN(Lane5_BlanksRange),ROW(INDIRECT("1:"&amp;ROWS(Lane5_BlanksRange))))),ROW(D136)),1),"")</f>
        <v/>
      </c>
    </row>
    <row r="138" spans="1:12">
      <c r="A138" s="136">
        <f t="shared" si="25"/>
        <v>137</v>
      </c>
      <c r="B138" s="136" t="str">
        <f t="shared" ca="1" si="18"/>
        <v>137:Cheshunt</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IFERROR(INDEX(Lane5_BlanksRange,SMALL((IF(LEN(Lane5_BlanksRange),ROW(INDIRECT("1:"&amp;ROWS(Lane5_BlanksRange))))),ROW(D137)),1),"")</f>
        <v/>
      </c>
    </row>
    <row r="139" spans="1:12">
      <c r="A139" s="136">
        <f t="shared" si="25"/>
        <v>138</v>
      </c>
      <c r="B139" s="136" t="str">
        <f t="shared" ca="1" si="18"/>
        <v>138:Cheshunt</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IFERROR(INDEX(Lane5_BlanksRange,SMALL((IF(LEN(Lane5_BlanksRange),ROW(INDIRECT("1:"&amp;ROWS(Lane5_BlanksRange))))),ROW(D138)),1),"")</f>
        <v/>
      </c>
    </row>
    <row r="140" spans="1:12">
      <c r="A140" s="136">
        <f t="shared" si="25"/>
        <v>139</v>
      </c>
      <c r="B140" s="136" t="str">
        <f t="shared" ca="1" si="18"/>
        <v>139:Cheshunt</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IFERROR(INDEX(Lane5_BlanksRange,SMALL((IF(LEN(Lane5_BlanksRange),ROW(INDIRECT("1:"&amp;ROWS(Lane5_BlanksRange))))),ROW(D139)),1),"")</f>
        <v/>
      </c>
    </row>
    <row r="141" spans="1:12">
      <c r="A141" s="136">
        <f t="shared" si="25"/>
        <v>140</v>
      </c>
      <c r="B141" s="136" t="str">
        <f t="shared" ca="1" si="18"/>
        <v>140:Cheshunt</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IFERROR(INDEX(Lane5_BlanksRange,SMALL((IF(LEN(Lane5_BlanksRange),ROW(INDIRECT("1:"&amp;ROWS(Lane5_BlanksRange))))),ROW(D140)),1),"")</f>
        <v/>
      </c>
    </row>
    <row r="142" spans="1:12">
      <c r="A142" s="136">
        <f t="shared" si="25"/>
        <v>141</v>
      </c>
      <c r="B142" s="136" t="str">
        <f t="shared" ca="1" si="18"/>
        <v>141:Cheshunt</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IFERROR(INDEX(Lane5_BlanksRange,SMALL((IF(LEN(Lane5_BlanksRange),ROW(INDIRECT("1:"&amp;ROWS(Lane5_BlanksRange))))),ROW(D141)),1),"")</f>
        <v/>
      </c>
    </row>
    <row r="143" spans="1:12">
      <c r="A143" s="136">
        <f t="shared" si="25"/>
        <v>142</v>
      </c>
      <c r="B143" s="136" t="str">
        <f t="shared" ca="1" si="18"/>
        <v>142:Cheshunt</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IFERROR(INDEX(Lane5_BlanksRange,SMALL((IF(LEN(Lane5_BlanksRange),ROW(INDIRECT("1:"&amp;ROWS(Lane5_BlanksRange))))),ROW(D142)),1),"")</f>
        <v/>
      </c>
    </row>
    <row r="144" spans="1:12">
      <c r="A144" s="136">
        <f t="shared" si="25"/>
        <v>143</v>
      </c>
      <c r="B144" s="136" t="str">
        <f t="shared" ca="1" si="18"/>
        <v>143:Cheshunt</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IFERROR(INDEX(Lane5_BlanksRange,SMALL((IF(LEN(Lane5_BlanksRange),ROW(INDIRECT("1:"&amp;ROWS(Lane5_BlanksRange))))),ROW(D143)),1),"")</f>
        <v/>
      </c>
    </row>
    <row r="145" spans="1:12">
      <c r="A145" s="136">
        <f t="shared" si="25"/>
        <v>144</v>
      </c>
      <c r="B145" s="136" t="str">
        <f t="shared" ca="1" si="18"/>
        <v>144:Cheshunt</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IFERROR(INDEX(Lane5_BlanksRange,SMALL((IF(LEN(Lane5_BlanksRange),ROW(INDIRECT("1:"&amp;ROWS(Lane5_BlanksRange))))),ROW(D144)),1),"")</f>
        <v/>
      </c>
    </row>
    <row r="146" spans="1:12">
      <c r="A146" s="136">
        <f t="shared" si="25"/>
        <v>145</v>
      </c>
      <c r="B146" s="136" t="str">
        <f t="shared" ca="1" si="18"/>
        <v>145:Cheshunt</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IFERROR(INDEX(Lane5_BlanksRange,SMALL((IF(LEN(Lane5_BlanksRange),ROW(INDIRECT("1:"&amp;ROWS(Lane5_BlanksRange))))),ROW(D145)),1),"")</f>
        <v/>
      </c>
    </row>
    <row r="147" spans="1:12">
      <c r="A147" s="136">
        <f t="shared" si="25"/>
        <v>146</v>
      </c>
      <c r="B147" s="136" t="str">
        <f t="shared" ca="1" si="18"/>
        <v>146:Cheshunt</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IFERROR(INDEX(Lane5_BlanksRange,SMALL((IF(LEN(Lane5_BlanksRange),ROW(INDIRECT("1:"&amp;ROWS(Lane5_BlanksRange))))),ROW(D146)),1),"")</f>
        <v/>
      </c>
    </row>
    <row r="148" spans="1:12">
      <c r="A148" s="136">
        <f t="shared" si="25"/>
        <v>147</v>
      </c>
      <c r="B148" s="136" t="str">
        <f t="shared" ca="1" si="18"/>
        <v>147:Cheshunt</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IFERROR(INDEX(Lane5_BlanksRange,SMALL((IF(LEN(Lane5_BlanksRange),ROW(INDIRECT("1:"&amp;ROWS(Lane5_BlanksRange))))),ROW(D147)),1),"")</f>
        <v/>
      </c>
    </row>
    <row r="149" spans="1:12">
      <c r="A149" s="136">
        <f t="shared" si="25"/>
        <v>148</v>
      </c>
      <c r="B149" s="136" t="str">
        <f t="shared" ca="1" si="18"/>
        <v>148:Cheshunt</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IFERROR(INDEX(Lane5_BlanksRange,SMALL((IF(LEN(Lane5_BlanksRange),ROW(INDIRECT("1:"&amp;ROWS(Lane5_BlanksRange))))),ROW(D148)),1),"")</f>
        <v/>
      </c>
    </row>
    <row r="150" spans="1:12">
      <c r="A150" s="136">
        <f t="shared" si="25"/>
        <v>149</v>
      </c>
      <c r="B150" s="136" t="str">
        <f t="shared" ca="1" si="18"/>
        <v>149:Cheshunt</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IFERROR(INDEX(Lane5_BlanksRange,SMALL((IF(LEN(Lane5_BlanksRange),ROW(INDIRECT("1:"&amp;ROWS(Lane5_BlanksRange))))),ROW(D149)),1),"")</f>
        <v/>
      </c>
    </row>
    <row r="151" spans="1:12">
      <c r="A151" s="136">
        <f t="shared" si="25"/>
        <v>150</v>
      </c>
      <c r="B151" s="136" t="str">
        <f t="shared" ca="1" si="18"/>
        <v>150:Cheshunt</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IFERROR(INDEX(Lane5_BlanksRange,SMALL((IF(LEN(Lane5_BlanksRange),ROW(INDIRECT("1:"&amp;ROWS(Lane5_BlanksRange))))),ROW(D150)),1),"")</f>
        <v/>
      </c>
    </row>
    <row r="152" spans="1:12">
      <c r="A152" s="136">
        <f t="shared" si="25"/>
        <v>151</v>
      </c>
      <c r="B152" s="136" t="str">
        <f t="shared" ca="1" si="18"/>
        <v>151:Cheshunt</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IFERROR(INDEX(Lane5_BlanksRange,SMALL((IF(LEN(Lane5_BlanksRange),ROW(INDIRECT("1:"&amp;ROWS(Lane5_BlanksRange))))),ROW(D151)),1),"")</f>
        <v/>
      </c>
    </row>
    <row r="153" spans="1:12">
      <c r="A153" s="136">
        <f t="shared" si="25"/>
        <v>152</v>
      </c>
      <c r="B153" s="136" t="str">
        <f t="shared" ca="1" si="18"/>
        <v>152:Cheshunt</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IFERROR(INDEX(Lane5_BlanksRange,SMALL((IF(LEN(Lane5_BlanksRange),ROW(INDIRECT("1:"&amp;ROWS(Lane5_BlanksRange))))),ROW(D152)),1),"")</f>
        <v/>
      </c>
    </row>
    <row r="154" spans="1:12">
      <c r="A154" s="136">
        <f t="shared" si="25"/>
        <v>153</v>
      </c>
      <c r="B154" s="136" t="str">
        <f t="shared" ca="1" si="18"/>
        <v>153:Cheshunt</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IFERROR(INDEX(Lane5_BlanksRange,SMALL((IF(LEN(Lane5_BlanksRange),ROW(INDIRECT("1:"&amp;ROWS(Lane5_BlanksRange))))),ROW(D153)),1),"")</f>
        <v/>
      </c>
    </row>
    <row r="155" spans="1:12">
      <c r="A155" s="136">
        <f t="shared" si="25"/>
        <v>154</v>
      </c>
      <c r="B155" s="136" t="str">
        <f t="shared" ca="1" si="18"/>
        <v>154:Cheshunt</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IFERROR(INDEX(Lane5_BlanksRange,SMALL((IF(LEN(Lane5_BlanksRange),ROW(INDIRECT("1:"&amp;ROWS(Lane5_BlanksRange))))),ROW(D154)),1),"")</f>
        <v/>
      </c>
    </row>
    <row r="156" spans="1:12">
      <c r="A156" s="136">
        <f t="shared" si="25"/>
        <v>155</v>
      </c>
      <c r="B156" s="136" t="str">
        <f t="shared" ca="1" si="18"/>
        <v>155:Cheshunt</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IFERROR(INDEX(Lane5_BlanksRange,SMALL((IF(LEN(Lane5_BlanksRange),ROW(INDIRECT("1:"&amp;ROWS(Lane5_BlanksRange))))),ROW(D155)),1),"")</f>
        <v/>
      </c>
    </row>
    <row r="157" spans="1:12">
      <c r="A157" s="136">
        <f t="shared" si="25"/>
        <v>156</v>
      </c>
      <c r="B157" s="136" t="str">
        <f t="shared" ca="1" si="18"/>
        <v>156:Cheshunt</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IFERROR(INDEX(Lane5_BlanksRange,SMALL((IF(LEN(Lane5_BlanksRange),ROW(INDIRECT("1:"&amp;ROWS(Lane5_BlanksRange))))),ROW(D156)),1),"")</f>
        <v/>
      </c>
    </row>
    <row r="158" spans="1:12">
      <c r="A158" s="136">
        <f t="shared" si="25"/>
        <v>157</v>
      </c>
      <c r="B158" s="136" t="str">
        <f t="shared" ca="1" si="18"/>
        <v>157:Cheshunt</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IFERROR(INDEX(Lane5_BlanksRange,SMALL((IF(LEN(Lane5_BlanksRange),ROW(INDIRECT("1:"&amp;ROWS(Lane5_BlanksRange))))),ROW(D157)),1),"")</f>
        <v/>
      </c>
    </row>
    <row r="159" spans="1:12">
      <c r="A159" s="136">
        <f t="shared" si="25"/>
        <v>158</v>
      </c>
      <c r="B159" s="136" t="str">
        <f t="shared" ca="1" si="18"/>
        <v>158:Cheshunt</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IFERROR(INDEX(Lane5_BlanksRange,SMALL((IF(LEN(Lane5_BlanksRange),ROW(INDIRECT("1:"&amp;ROWS(Lane5_BlanksRange))))),ROW(D158)),1),"")</f>
        <v/>
      </c>
    </row>
    <row r="160" spans="1:12">
      <c r="A160" s="136">
        <f t="shared" si="25"/>
        <v>159</v>
      </c>
      <c r="B160" s="136" t="str">
        <f t="shared" ca="1" si="18"/>
        <v>159:Cheshunt</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IFERROR(INDEX(Lane5_BlanksRange,SMALL((IF(LEN(Lane5_BlanksRange),ROW(INDIRECT("1:"&amp;ROWS(Lane5_BlanksRange))))),ROW(D159)),1),"")</f>
        <v/>
      </c>
    </row>
    <row r="161" spans="1:12">
      <c r="A161" s="136">
        <f t="shared" si="25"/>
        <v>160</v>
      </c>
      <c r="B161" s="136" t="str">
        <f t="shared" ca="1" si="18"/>
        <v>160:Cheshunt</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IFERROR(INDEX(Lane5_BlanksRange,SMALL((IF(LEN(Lane5_BlanksRange),ROW(INDIRECT("1:"&amp;ROWS(Lane5_BlanksRange))))),ROW(D160)),1),"")</f>
        <v/>
      </c>
    </row>
    <row r="162" spans="1:12">
      <c r="A162" s="136">
        <f t="shared" si="25"/>
        <v>161</v>
      </c>
      <c r="B162" s="136" t="str">
        <f t="shared" ca="1" si="18"/>
        <v>161:Cheshunt</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IFERROR(INDEX(Lane5_BlanksRange,SMALL((IF(LEN(Lane5_BlanksRange),ROW(INDIRECT("1:"&amp;ROWS(Lane5_BlanksRange))))),ROW(D161)),1),"")</f>
        <v/>
      </c>
    </row>
    <row r="163" spans="1:12">
      <c r="A163" s="136">
        <f t="shared" si="25"/>
        <v>162</v>
      </c>
      <c r="B163" s="136" t="str">
        <f t="shared" ca="1" si="18"/>
        <v>162:Cheshunt</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IFERROR(INDEX(Lane5_BlanksRange,SMALL((IF(LEN(Lane5_BlanksRange),ROW(INDIRECT("1:"&amp;ROWS(Lane5_BlanksRange))))),ROW(D162)),1),"")</f>
        <v/>
      </c>
    </row>
    <row r="164" spans="1:12">
      <c r="A164" s="136">
        <f t="shared" si="25"/>
        <v>163</v>
      </c>
      <c r="B164" s="136" t="str">
        <f t="shared" ca="1" si="18"/>
        <v>163:Cheshunt</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IFERROR(INDEX(Lane5_BlanksRange,SMALL((IF(LEN(Lane5_BlanksRange),ROW(INDIRECT("1:"&amp;ROWS(Lane5_BlanksRange))))),ROW(D163)),1),"")</f>
        <v/>
      </c>
    </row>
    <row r="165" spans="1:12">
      <c r="A165" s="136">
        <f t="shared" si="25"/>
        <v>164</v>
      </c>
      <c r="B165" s="136" t="str">
        <f t="shared" ca="1" si="18"/>
        <v>164:Cheshunt</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IFERROR(INDEX(Lane5_BlanksRange,SMALL((IF(LEN(Lane5_BlanksRange),ROW(INDIRECT("1:"&amp;ROWS(Lane5_BlanksRange))))),ROW(D164)),1),"")</f>
        <v/>
      </c>
    </row>
    <row r="166" spans="1:12">
      <c r="A166" s="136">
        <f t="shared" si="25"/>
        <v>165</v>
      </c>
      <c r="B166" s="136" t="str">
        <f t="shared" ca="1" si="18"/>
        <v>165:Cheshunt</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IFERROR(INDEX(Lane5_BlanksRange,SMALL((IF(LEN(Lane5_BlanksRange),ROW(INDIRECT("1:"&amp;ROWS(Lane5_BlanksRange))))),ROW(D165)),1),"")</f>
        <v/>
      </c>
    </row>
    <row r="167" spans="1:12">
      <c r="A167" s="136">
        <f t="shared" si="25"/>
        <v>166</v>
      </c>
      <c r="B167" s="136" t="str">
        <f t="shared" ca="1" si="18"/>
        <v>166:Cheshunt</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IFERROR(INDEX(Lane5_BlanksRange,SMALL((IF(LEN(Lane5_BlanksRange),ROW(INDIRECT("1:"&amp;ROWS(Lane5_BlanksRange))))),ROW(D166)),1),"")</f>
        <v/>
      </c>
    </row>
    <row r="168" spans="1:12">
      <c r="A168" s="136">
        <f t="shared" si="25"/>
        <v>167</v>
      </c>
      <c r="B168" s="136" t="str">
        <f t="shared" ca="1" si="18"/>
        <v>167:Cheshunt</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IFERROR(INDEX(Lane5_BlanksRange,SMALL((IF(LEN(Lane5_BlanksRange),ROW(INDIRECT("1:"&amp;ROWS(Lane5_BlanksRange))))),ROW(D167)),1),"")</f>
        <v/>
      </c>
    </row>
    <row r="169" spans="1:12">
      <c r="A169" s="136">
        <f t="shared" si="25"/>
        <v>168</v>
      </c>
      <c r="B169" s="136" t="str">
        <f t="shared" ca="1" si="18"/>
        <v>168:Cheshunt</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IFERROR(INDEX(Lane5_BlanksRange,SMALL((IF(LEN(Lane5_BlanksRange),ROW(INDIRECT("1:"&amp;ROWS(Lane5_BlanksRange))))),ROW(D168)),1),"")</f>
        <v/>
      </c>
    </row>
    <row r="170" spans="1:12">
      <c r="A170" s="136">
        <f t="shared" si="25"/>
        <v>169</v>
      </c>
      <c r="B170" s="136" t="str">
        <f t="shared" ca="1" si="18"/>
        <v>169:Cheshunt</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IFERROR(INDEX(Lane5_BlanksRange,SMALL((IF(LEN(Lane5_BlanksRange),ROW(INDIRECT("1:"&amp;ROWS(Lane5_BlanksRange))))),ROW(D169)),1),"")</f>
        <v/>
      </c>
    </row>
    <row r="171" spans="1:12">
      <c r="A171" s="136">
        <f t="shared" si="25"/>
        <v>170</v>
      </c>
      <c r="B171" s="136" t="str">
        <f t="shared" ca="1" si="18"/>
        <v>170:Cheshunt</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IFERROR(INDEX(Lane5_BlanksRange,SMALL((IF(LEN(Lane5_BlanksRange),ROW(INDIRECT("1:"&amp;ROWS(Lane5_BlanksRange))))),ROW(D170)),1),"")</f>
        <v/>
      </c>
    </row>
    <row r="172" spans="1:12">
      <c r="A172" s="136">
        <f t="shared" si="25"/>
        <v>171</v>
      </c>
      <c r="B172" s="136" t="str">
        <f t="shared" ca="1" si="18"/>
        <v>171:Cheshunt</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IFERROR(INDEX(Lane5_BlanksRange,SMALL((IF(LEN(Lane5_BlanksRange),ROW(INDIRECT("1:"&amp;ROWS(Lane5_BlanksRange))))),ROW(D171)),1),"")</f>
        <v/>
      </c>
    </row>
    <row r="173" spans="1:12">
      <c r="A173" s="136">
        <f t="shared" si="25"/>
        <v>172</v>
      </c>
      <c r="B173" s="136" t="str">
        <f t="shared" ca="1" si="18"/>
        <v>172:Cheshunt</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IFERROR(INDEX(Lane5_BlanksRange,SMALL((IF(LEN(Lane5_BlanksRange),ROW(INDIRECT("1:"&amp;ROWS(Lane5_BlanksRange))))),ROW(D172)),1),"")</f>
        <v/>
      </c>
    </row>
    <row r="174" spans="1:12">
      <c r="A174" s="136">
        <f t="shared" si="25"/>
        <v>173</v>
      </c>
      <c r="B174" s="136" t="str">
        <f t="shared" ca="1" si="18"/>
        <v>173:Cheshunt</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IFERROR(INDEX(Lane5_BlanksRange,SMALL((IF(LEN(Lane5_BlanksRange),ROW(INDIRECT("1:"&amp;ROWS(Lane5_BlanksRange))))),ROW(D173)),1),"")</f>
        <v/>
      </c>
    </row>
    <row r="175" spans="1:12">
      <c r="A175" s="136">
        <f t="shared" si="25"/>
        <v>174</v>
      </c>
      <c r="B175" s="136" t="str">
        <f t="shared" ca="1" si="18"/>
        <v>174:Cheshunt</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IFERROR(INDEX(Lane5_BlanksRange,SMALL((IF(LEN(Lane5_BlanksRange),ROW(INDIRECT("1:"&amp;ROWS(Lane5_BlanksRange))))),ROW(D174)),1),"")</f>
        <v/>
      </c>
    </row>
    <row r="176" spans="1:12">
      <c r="A176" s="136">
        <f t="shared" si="25"/>
        <v>175</v>
      </c>
      <c r="B176" s="136" t="str">
        <f t="shared" ca="1" si="18"/>
        <v>175:Cheshunt</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IFERROR(INDEX(Lane5_BlanksRange,SMALL((IF(LEN(Lane5_BlanksRange),ROW(INDIRECT("1:"&amp;ROWS(Lane5_BlanksRange))))),ROW(D175)),1),"")</f>
        <v/>
      </c>
    </row>
    <row r="177" spans="1:12">
      <c r="A177" s="136">
        <f t="shared" si="25"/>
        <v>176</v>
      </c>
      <c r="B177" s="136" t="str">
        <f t="shared" ca="1" si="18"/>
        <v>176:Cheshunt</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IFERROR(INDEX(Lane5_BlanksRange,SMALL((IF(LEN(Lane5_BlanksRange),ROW(INDIRECT("1:"&amp;ROWS(Lane5_BlanksRange))))),ROW(D176)),1),"")</f>
        <v/>
      </c>
    </row>
    <row r="178" spans="1:12">
      <c r="A178" s="136">
        <f t="shared" si="25"/>
        <v>177</v>
      </c>
      <c r="B178" s="136" t="str">
        <f t="shared" ca="1" si="18"/>
        <v>177:Cheshunt</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IFERROR(INDEX(Lane5_BlanksRange,SMALL((IF(LEN(Lane5_BlanksRange),ROW(INDIRECT("1:"&amp;ROWS(Lane5_BlanksRange))))),ROW(D177)),1),"")</f>
        <v/>
      </c>
    </row>
    <row r="179" spans="1:12">
      <c r="A179" s="136">
        <f t="shared" si="25"/>
        <v>178</v>
      </c>
      <c r="B179" s="136" t="str">
        <f t="shared" ca="1" si="18"/>
        <v>178:Cheshunt</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IFERROR(INDEX(Lane5_BlanksRange,SMALL((IF(LEN(Lane5_BlanksRange),ROW(INDIRECT("1:"&amp;ROWS(Lane5_BlanksRange))))),ROW(D178)),1),"")</f>
        <v/>
      </c>
    </row>
    <row r="180" spans="1:12">
      <c r="A180" s="136">
        <f t="shared" si="25"/>
        <v>179</v>
      </c>
      <c r="B180" s="136" t="str">
        <f t="shared" ca="1" si="18"/>
        <v>179:Cheshunt</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IFERROR(INDEX(Lane5_BlanksRange,SMALL((IF(LEN(Lane5_BlanksRange),ROW(INDIRECT("1:"&amp;ROWS(Lane5_BlanksRange))))),ROW(D179)),1),"")</f>
        <v/>
      </c>
    </row>
    <row r="181" spans="1:12">
      <c r="A181" s="136">
        <f t="shared" si="25"/>
        <v>180</v>
      </c>
      <c r="B181" s="136" t="str">
        <f t="shared" ca="1" si="18"/>
        <v>180:Cheshunt</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IFERROR(INDEX(Lane5_BlanksRange,SMALL((IF(LEN(Lane5_BlanksRange),ROW(INDIRECT("1:"&amp;ROWS(Lane5_BlanksRange))))),ROW(D180)),1),"")</f>
        <v/>
      </c>
    </row>
    <row r="182" spans="1:12">
      <c r="A182" s="136">
        <f t="shared" si="25"/>
        <v>181</v>
      </c>
      <c r="B182" s="136" t="str">
        <f t="shared" ca="1" si="18"/>
        <v>181:Cheshunt</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IFERROR(INDEX(Lane5_BlanksRange,SMALL((IF(LEN(Lane5_BlanksRange),ROW(INDIRECT("1:"&amp;ROWS(Lane5_BlanksRange))))),ROW(D181)),1),"")</f>
        <v/>
      </c>
    </row>
    <row r="183" spans="1:12">
      <c r="A183" s="136">
        <f t="shared" si="25"/>
        <v>182</v>
      </c>
      <c r="B183" s="136" t="str">
        <f t="shared" ca="1" si="18"/>
        <v>182:Cheshunt</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IFERROR(INDEX(Lane5_BlanksRange,SMALL((IF(LEN(Lane5_BlanksRange),ROW(INDIRECT("1:"&amp;ROWS(Lane5_BlanksRange))))),ROW(D182)),1),"")</f>
        <v/>
      </c>
    </row>
    <row r="184" spans="1:12">
      <c r="A184" s="136">
        <f t="shared" si="25"/>
        <v>183</v>
      </c>
      <c r="B184" s="136" t="str">
        <f t="shared" ca="1" si="18"/>
        <v>183:Cheshunt</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IFERROR(INDEX(Lane5_BlanksRange,SMALL((IF(LEN(Lane5_BlanksRange),ROW(INDIRECT("1:"&amp;ROWS(Lane5_BlanksRange))))),ROW(D183)),1),"")</f>
        <v/>
      </c>
    </row>
    <row r="185" spans="1:12">
      <c r="A185" s="136">
        <f t="shared" si="25"/>
        <v>184</v>
      </c>
      <c r="B185" s="136" t="str">
        <f t="shared" ca="1" si="18"/>
        <v>184:Cheshunt</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IFERROR(INDEX(Lane5_BlanksRange,SMALL((IF(LEN(Lane5_BlanksRange),ROW(INDIRECT("1:"&amp;ROWS(Lane5_BlanksRange))))),ROW(D184)),1),"")</f>
        <v/>
      </c>
    </row>
    <row r="186" spans="1:12">
      <c r="A186" s="136">
        <f t="shared" si="25"/>
        <v>185</v>
      </c>
      <c r="B186" s="136" t="str">
        <f t="shared" ca="1" si="18"/>
        <v>185:Cheshunt</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IFERROR(INDEX(Lane5_BlanksRange,SMALL((IF(LEN(Lane5_BlanksRange),ROW(INDIRECT("1:"&amp;ROWS(Lane5_BlanksRange))))),ROW(D185)),1),"")</f>
        <v/>
      </c>
    </row>
    <row r="187" spans="1:12">
      <c r="A187" s="136">
        <f t="shared" si="25"/>
        <v>186</v>
      </c>
      <c r="B187" s="136" t="str">
        <f t="shared" ca="1" si="18"/>
        <v>186:Cheshunt</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IFERROR(INDEX(Lane5_BlanksRange,SMALL((IF(LEN(Lane5_BlanksRange),ROW(INDIRECT("1:"&amp;ROWS(Lane5_BlanksRange))))),ROW(D186)),1),"")</f>
        <v/>
      </c>
    </row>
    <row r="188" spans="1:12">
      <c r="A188" s="136">
        <f t="shared" si="25"/>
        <v>187</v>
      </c>
      <c r="B188" s="136" t="str">
        <f t="shared" ca="1" si="18"/>
        <v>187:Cheshunt</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IFERROR(INDEX(Lane5_BlanksRange,SMALL((IF(LEN(Lane5_BlanksRange),ROW(INDIRECT("1:"&amp;ROWS(Lane5_BlanksRange))))),ROW(D187)),1),"")</f>
        <v/>
      </c>
    </row>
    <row r="189" spans="1:12">
      <c r="A189" s="136">
        <f t="shared" si="25"/>
        <v>188</v>
      </c>
      <c r="B189" s="136" t="str">
        <f t="shared" ca="1" si="18"/>
        <v>188:Cheshunt</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IFERROR(INDEX(Lane5_BlanksRange,SMALL((IF(LEN(Lane5_BlanksRange),ROW(INDIRECT("1:"&amp;ROWS(Lane5_BlanksRange))))),ROW(D188)),1),"")</f>
        <v/>
      </c>
    </row>
    <row r="190" spans="1:12">
      <c r="A190" s="136">
        <f t="shared" si="25"/>
        <v>189</v>
      </c>
      <c r="B190" s="136" t="str">
        <f t="shared" ca="1" si="18"/>
        <v>189:Cheshunt</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IFERROR(INDEX(Lane5_BlanksRange,SMALL((IF(LEN(Lane5_BlanksRange),ROW(INDIRECT("1:"&amp;ROWS(Lane5_BlanksRange))))),ROW(D189)),1),"")</f>
        <v/>
      </c>
    </row>
    <row r="191" spans="1:12">
      <c r="A191" s="136">
        <f t="shared" si="25"/>
        <v>190</v>
      </c>
      <c r="B191" s="136" t="str">
        <f t="shared" ca="1" si="18"/>
        <v>190:Cheshunt</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IFERROR(INDEX(Lane5_BlanksRange,SMALL((IF(LEN(Lane5_BlanksRange),ROW(INDIRECT("1:"&amp;ROWS(Lane5_BlanksRange))))),ROW(D190)),1),"")</f>
        <v/>
      </c>
    </row>
    <row r="192" spans="1:12">
      <c r="A192" s="136">
        <f t="shared" si="25"/>
        <v>191</v>
      </c>
      <c r="B192" s="136" t="str">
        <f t="shared" ca="1" si="18"/>
        <v>191:Cheshunt</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IFERROR(INDEX(Lane5_BlanksRange,SMALL((IF(LEN(Lane5_BlanksRange),ROW(INDIRECT("1:"&amp;ROWS(Lane5_BlanksRange))))),ROW(D191)),1),"")</f>
        <v/>
      </c>
    </row>
    <row r="193" spans="1:12">
      <c r="A193" s="136">
        <f t="shared" si="25"/>
        <v>192</v>
      </c>
      <c r="B193" s="136" t="str">
        <f t="shared" ca="1" si="18"/>
        <v>192:Cheshunt</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IFERROR(INDEX(Lane5_BlanksRange,SMALL((IF(LEN(Lane5_BlanksRange),ROW(INDIRECT("1:"&amp;ROWS(Lane5_BlanksRange))))),ROW(D192)),1),"")</f>
        <v/>
      </c>
    </row>
    <row r="194" spans="1:12">
      <c r="A194" s="136">
        <f t="shared" si="25"/>
        <v>193</v>
      </c>
      <c r="B194" s="136" t="str">
        <f t="shared" ref="B194:B257" ca="1" si="27">TEXT(A194,"#0") &amp; ":" &amp; CELL("contents",Lane5_Club)</f>
        <v>193:Cheshunt</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IFERROR(INDEX(Lane5_BlanksRange,SMALL((IF(LEN(Lane5_BlanksRange),ROW(INDIRECT("1:"&amp;ROWS(Lane5_BlanksRange))))),ROW(D193)),1),"")</f>
        <v/>
      </c>
    </row>
    <row r="195" spans="1:12">
      <c r="A195" s="136">
        <f t="shared" ref="A195:A258" si="34">A194+1</f>
        <v>194</v>
      </c>
      <c r="B195" s="136" t="str">
        <f t="shared" ca="1" si="27"/>
        <v>194:Cheshunt</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IFERROR(INDEX(Lane5_BlanksRange,SMALL((IF(LEN(Lane5_BlanksRange),ROW(INDIRECT("1:"&amp;ROWS(Lane5_BlanksRange))))),ROW(D194)),1),"")</f>
        <v/>
      </c>
    </row>
    <row r="196" spans="1:12">
      <c r="A196" s="136">
        <f t="shared" si="34"/>
        <v>195</v>
      </c>
      <c r="B196" s="136" t="str">
        <f t="shared" ca="1" si="27"/>
        <v>195:Cheshunt</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IFERROR(INDEX(Lane5_BlanksRange,SMALL((IF(LEN(Lane5_BlanksRange),ROW(INDIRECT("1:"&amp;ROWS(Lane5_BlanksRange))))),ROW(D195)),1),"")</f>
        <v/>
      </c>
    </row>
    <row r="197" spans="1:12">
      <c r="A197" s="136">
        <f t="shared" si="34"/>
        <v>196</v>
      </c>
      <c r="B197" s="136" t="str">
        <f t="shared" ca="1" si="27"/>
        <v>196:Cheshunt</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IFERROR(INDEX(Lane5_BlanksRange,SMALL((IF(LEN(Lane5_BlanksRange),ROW(INDIRECT("1:"&amp;ROWS(Lane5_BlanksRange))))),ROW(D196)),1),"")</f>
        <v/>
      </c>
    </row>
    <row r="198" spans="1:12">
      <c r="A198" s="136">
        <f t="shared" si="34"/>
        <v>197</v>
      </c>
      <c r="B198" s="136" t="str">
        <f t="shared" ca="1" si="27"/>
        <v>197:Cheshunt</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IFERROR(INDEX(Lane5_BlanksRange,SMALL((IF(LEN(Lane5_BlanksRange),ROW(INDIRECT("1:"&amp;ROWS(Lane5_BlanksRange))))),ROW(D197)),1),"")</f>
        <v/>
      </c>
    </row>
    <row r="199" spans="1:12">
      <c r="A199" s="136">
        <f t="shared" si="34"/>
        <v>198</v>
      </c>
      <c r="B199" s="136" t="str">
        <f t="shared" ca="1" si="27"/>
        <v>198:Cheshunt</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IFERROR(INDEX(Lane5_BlanksRange,SMALL((IF(LEN(Lane5_BlanksRange),ROW(INDIRECT("1:"&amp;ROWS(Lane5_BlanksRange))))),ROW(D198)),1),"")</f>
        <v/>
      </c>
    </row>
    <row r="200" spans="1:12">
      <c r="A200" s="136">
        <f t="shared" si="34"/>
        <v>199</v>
      </c>
      <c r="B200" s="136" t="str">
        <f t="shared" ca="1" si="27"/>
        <v>199:Cheshunt</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IFERROR(INDEX(Lane5_BlanksRange,SMALL((IF(LEN(Lane5_BlanksRange),ROW(INDIRECT("1:"&amp;ROWS(Lane5_BlanksRange))))),ROW(D199)),1),"")</f>
        <v/>
      </c>
    </row>
    <row r="201" spans="1:12">
      <c r="A201" s="136">
        <f t="shared" si="34"/>
        <v>200</v>
      </c>
      <c r="B201" s="136" t="str">
        <f t="shared" ca="1" si="27"/>
        <v>200:Cheshunt</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IFERROR(INDEX(Lane5_BlanksRange,SMALL((IF(LEN(Lane5_BlanksRange),ROW(INDIRECT("1:"&amp;ROWS(Lane5_BlanksRange))))),ROW(D200)),1),"")</f>
        <v/>
      </c>
    </row>
    <row r="202" spans="1:12">
      <c r="A202" s="136">
        <f t="shared" si="34"/>
        <v>201</v>
      </c>
      <c r="B202" s="136" t="str">
        <f t="shared" ca="1" si="27"/>
        <v>201:Cheshunt</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IFERROR(INDEX(Lane5_BlanksRange,SMALL((IF(LEN(Lane5_BlanksRange),ROW(INDIRECT("1:"&amp;ROWS(Lane5_BlanksRange))))),ROW(D201)),1),"")</f>
        <v/>
      </c>
    </row>
    <row r="203" spans="1:12">
      <c r="A203" s="136">
        <f t="shared" si="34"/>
        <v>202</v>
      </c>
      <c r="B203" s="136" t="str">
        <f t="shared" ca="1" si="27"/>
        <v>202:Cheshunt</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IFERROR(INDEX(Lane5_BlanksRange,SMALL((IF(LEN(Lane5_BlanksRange),ROW(INDIRECT("1:"&amp;ROWS(Lane5_BlanksRange))))),ROW(D202)),1),"")</f>
        <v/>
      </c>
    </row>
    <row r="204" spans="1:12">
      <c r="A204" s="136">
        <f t="shared" si="34"/>
        <v>203</v>
      </c>
      <c r="B204" s="136" t="str">
        <f t="shared" ca="1" si="27"/>
        <v>203:Cheshunt</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IFERROR(INDEX(Lane5_BlanksRange,SMALL((IF(LEN(Lane5_BlanksRange),ROW(INDIRECT("1:"&amp;ROWS(Lane5_BlanksRange))))),ROW(D203)),1),"")</f>
        <v/>
      </c>
    </row>
    <row r="205" spans="1:12">
      <c r="A205" s="136">
        <f t="shared" si="34"/>
        <v>204</v>
      </c>
      <c r="B205" s="136" t="str">
        <f t="shared" ca="1" si="27"/>
        <v>204:Cheshunt</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IFERROR(INDEX(Lane5_BlanksRange,SMALL((IF(LEN(Lane5_BlanksRange),ROW(INDIRECT("1:"&amp;ROWS(Lane5_BlanksRange))))),ROW(D204)),1),"")</f>
        <v/>
      </c>
    </row>
    <row r="206" spans="1:12">
      <c r="A206" s="136">
        <f t="shared" si="34"/>
        <v>205</v>
      </c>
      <c r="B206" s="136" t="str">
        <f t="shared" ca="1" si="27"/>
        <v>205:Cheshunt</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IFERROR(INDEX(Lane5_BlanksRange,SMALL((IF(LEN(Lane5_BlanksRange),ROW(INDIRECT("1:"&amp;ROWS(Lane5_BlanksRange))))),ROW(D205)),1),"")</f>
        <v/>
      </c>
    </row>
    <row r="207" spans="1:12">
      <c r="A207" s="136">
        <f t="shared" si="34"/>
        <v>206</v>
      </c>
      <c r="B207" s="136" t="str">
        <f t="shared" ca="1" si="27"/>
        <v>206:Cheshunt</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IFERROR(INDEX(Lane5_BlanksRange,SMALL((IF(LEN(Lane5_BlanksRange),ROW(INDIRECT("1:"&amp;ROWS(Lane5_BlanksRange))))),ROW(D206)),1),"")</f>
        <v/>
      </c>
    </row>
    <row r="208" spans="1:12">
      <c r="A208" s="136">
        <f t="shared" si="34"/>
        <v>207</v>
      </c>
      <c r="B208" s="136" t="str">
        <f t="shared" ca="1" si="27"/>
        <v>207:Cheshunt</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IFERROR(INDEX(Lane5_BlanksRange,SMALL((IF(LEN(Lane5_BlanksRange),ROW(INDIRECT("1:"&amp;ROWS(Lane5_BlanksRange))))),ROW(D207)),1),"")</f>
        <v/>
      </c>
    </row>
    <row r="209" spans="1:12">
      <c r="A209" s="136">
        <f t="shared" si="34"/>
        <v>208</v>
      </c>
      <c r="B209" s="136" t="str">
        <f t="shared" ca="1" si="27"/>
        <v>208:Cheshunt</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IFERROR(INDEX(Lane5_BlanksRange,SMALL((IF(LEN(Lane5_BlanksRange),ROW(INDIRECT("1:"&amp;ROWS(Lane5_BlanksRange))))),ROW(D208)),1),"")</f>
        <v/>
      </c>
    </row>
    <row r="210" spans="1:12">
      <c r="A210" s="136">
        <f t="shared" si="34"/>
        <v>209</v>
      </c>
      <c r="B210" s="136" t="str">
        <f t="shared" ca="1" si="27"/>
        <v>209:Cheshunt</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IFERROR(INDEX(Lane5_BlanksRange,SMALL((IF(LEN(Lane5_BlanksRange),ROW(INDIRECT("1:"&amp;ROWS(Lane5_BlanksRange))))),ROW(D209)),1),"")</f>
        <v/>
      </c>
    </row>
    <row r="211" spans="1:12">
      <c r="A211" s="136">
        <f t="shared" si="34"/>
        <v>210</v>
      </c>
      <c r="B211" s="136" t="str">
        <f t="shared" ca="1" si="27"/>
        <v>210:Cheshunt</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IFERROR(INDEX(Lane5_BlanksRange,SMALL((IF(LEN(Lane5_BlanksRange),ROW(INDIRECT("1:"&amp;ROWS(Lane5_BlanksRange))))),ROW(D210)),1),"")</f>
        <v/>
      </c>
    </row>
    <row r="212" spans="1:12">
      <c r="A212" s="136">
        <f t="shared" si="34"/>
        <v>211</v>
      </c>
      <c r="B212" s="136" t="str">
        <f t="shared" ca="1" si="27"/>
        <v>211:Cheshunt</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IFERROR(INDEX(Lane5_BlanksRange,SMALL((IF(LEN(Lane5_BlanksRange),ROW(INDIRECT("1:"&amp;ROWS(Lane5_BlanksRange))))),ROW(D211)),1),"")</f>
        <v/>
      </c>
    </row>
    <row r="213" spans="1:12">
      <c r="A213" s="136">
        <f t="shared" si="34"/>
        <v>212</v>
      </c>
      <c r="B213" s="136" t="str">
        <f t="shared" ca="1" si="27"/>
        <v>212:Cheshunt</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IFERROR(INDEX(Lane5_BlanksRange,SMALL((IF(LEN(Lane5_BlanksRange),ROW(INDIRECT("1:"&amp;ROWS(Lane5_BlanksRange))))),ROW(D212)),1),"")</f>
        <v/>
      </c>
    </row>
    <row r="214" spans="1:12">
      <c r="A214" s="136">
        <f t="shared" si="34"/>
        <v>213</v>
      </c>
      <c r="B214" s="136" t="str">
        <f t="shared" ca="1" si="27"/>
        <v>213:Cheshunt</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IFERROR(INDEX(Lane5_BlanksRange,SMALL((IF(LEN(Lane5_BlanksRange),ROW(INDIRECT("1:"&amp;ROWS(Lane5_BlanksRange))))),ROW(D213)),1),"")</f>
        <v/>
      </c>
    </row>
    <row r="215" spans="1:12">
      <c r="A215" s="136">
        <f t="shared" si="34"/>
        <v>214</v>
      </c>
      <c r="B215" s="136" t="str">
        <f t="shared" ca="1" si="27"/>
        <v>214:Cheshunt</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IFERROR(INDEX(Lane5_BlanksRange,SMALL((IF(LEN(Lane5_BlanksRange),ROW(INDIRECT("1:"&amp;ROWS(Lane5_BlanksRange))))),ROW(D214)),1),"")</f>
        <v/>
      </c>
    </row>
    <row r="216" spans="1:12">
      <c r="A216" s="136">
        <f t="shared" si="34"/>
        <v>215</v>
      </c>
      <c r="B216" s="136" t="str">
        <f t="shared" ca="1" si="27"/>
        <v>215:Cheshunt</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IFERROR(INDEX(Lane5_BlanksRange,SMALL((IF(LEN(Lane5_BlanksRange),ROW(INDIRECT("1:"&amp;ROWS(Lane5_BlanksRange))))),ROW(D215)),1),"")</f>
        <v/>
      </c>
    </row>
    <row r="217" spans="1:12">
      <c r="A217" s="136">
        <f t="shared" si="34"/>
        <v>216</v>
      </c>
      <c r="B217" s="136" t="str">
        <f t="shared" ca="1" si="27"/>
        <v>216:Cheshunt</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IFERROR(INDEX(Lane5_BlanksRange,SMALL((IF(LEN(Lane5_BlanksRange),ROW(INDIRECT("1:"&amp;ROWS(Lane5_BlanksRange))))),ROW(D216)),1),"")</f>
        <v/>
      </c>
    </row>
    <row r="218" spans="1:12">
      <c r="A218" s="136">
        <f t="shared" si="34"/>
        <v>217</v>
      </c>
      <c r="B218" s="136" t="str">
        <f t="shared" ca="1" si="27"/>
        <v>217:Cheshunt</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IFERROR(INDEX(Lane5_BlanksRange,SMALL((IF(LEN(Lane5_BlanksRange),ROW(INDIRECT("1:"&amp;ROWS(Lane5_BlanksRange))))),ROW(D217)),1),"")</f>
        <v/>
      </c>
    </row>
    <row r="219" spans="1:12">
      <c r="A219" s="136">
        <f t="shared" si="34"/>
        <v>218</v>
      </c>
      <c r="B219" s="136" t="str">
        <f t="shared" ca="1" si="27"/>
        <v>218:Cheshunt</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IFERROR(INDEX(Lane5_BlanksRange,SMALL((IF(LEN(Lane5_BlanksRange),ROW(INDIRECT("1:"&amp;ROWS(Lane5_BlanksRange))))),ROW(D218)),1),"")</f>
        <v/>
      </c>
    </row>
    <row r="220" spans="1:12">
      <c r="A220" s="136">
        <f t="shared" si="34"/>
        <v>219</v>
      </c>
      <c r="B220" s="136" t="str">
        <f t="shared" ca="1" si="27"/>
        <v>219:Cheshunt</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IFERROR(INDEX(Lane5_BlanksRange,SMALL((IF(LEN(Lane5_BlanksRange),ROW(INDIRECT("1:"&amp;ROWS(Lane5_BlanksRange))))),ROW(D219)),1),"")</f>
        <v/>
      </c>
    </row>
    <row r="221" spans="1:12">
      <c r="A221" s="136">
        <f t="shared" si="34"/>
        <v>220</v>
      </c>
      <c r="B221" s="136" t="str">
        <f t="shared" ca="1" si="27"/>
        <v>220:Cheshunt</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IFERROR(INDEX(Lane5_BlanksRange,SMALL((IF(LEN(Lane5_BlanksRange),ROW(INDIRECT("1:"&amp;ROWS(Lane5_BlanksRange))))),ROW(D220)),1),"")</f>
        <v/>
      </c>
    </row>
    <row r="222" spans="1:12">
      <c r="A222" s="136">
        <f t="shared" si="34"/>
        <v>221</v>
      </c>
      <c r="B222" s="136" t="str">
        <f t="shared" ca="1" si="27"/>
        <v>221:Cheshunt</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IFERROR(INDEX(Lane5_BlanksRange,SMALL((IF(LEN(Lane5_BlanksRange),ROW(INDIRECT("1:"&amp;ROWS(Lane5_BlanksRange))))),ROW(D221)),1),"")</f>
        <v/>
      </c>
    </row>
    <row r="223" spans="1:12">
      <c r="A223" s="136">
        <f t="shared" si="34"/>
        <v>222</v>
      </c>
      <c r="B223" s="136" t="str">
        <f t="shared" ca="1" si="27"/>
        <v>222:Cheshunt</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IFERROR(INDEX(Lane5_BlanksRange,SMALL((IF(LEN(Lane5_BlanksRange),ROW(INDIRECT("1:"&amp;ROWS(Lane5_BlanksRange))))),ROW(D222)),1),"")</f>
        <v/>
      </c>
    </row>
    <row r="224" spans="1:12">
      <c r="A224" s="136">
        <f t="shared" si="34"/>
        <v>223</v>
      </c>
      <c r="B224" s="136" t="str">
        <f t="shared" ca="1" si="27"/>
        <v>223:Cheshunt</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IFERROR(INDEX(Lane5_BlanksRange,SMALL((IF(LEN(Lane5_BlanksRange),ROW(INDIRECT("1:"&amp;ROWS(Lane5_BlanksRange))))),ROW(D223)),1),"")</f>
        <v/>
      </c>
    </row>
    <row r="225" spans="1:12">
      <c r="A225" s="136">
        <f t="shared" si="34"/>
        <v>224</v>
      </c>
      <c r="B225" s="136" t="str">
        <f t="shared" ca="1" si="27"/>
        <v>224:Cheshunt</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IFERROR(INDEX(Lane5_BlanksRange,SMALL((IF(LEN(Lane5_BlanksRange),ROW(INDIRECT("1:"&amp;ROWS(Lane5_BlanksRange))))),ROW(D224)),1),"")</f>
        <v/>
      </c>
    </row>
    <row r="226" spans="1:12">
      <c r="A226" s="136">
        <f t="shared" si="34"/>
        <v>225</v>
      </c>
      <c r="B226" s="136" t="str">
        <f t="shared" ca="1" si="27"/>
        <v>225:Cheshunt</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IFERROR(INDEX(Lane5_BlanksRange,SMALL((IF(LEN(Lane5_BlanksRange),ROW(INDIRECT("1:"&amp;ROWS(Lane5_BlanksRange))))),ROW(D225)),1),"")</f>
        <v/>
      </c>
    </row>
    <row r="227" spans="1:12">
      <c r="A227" s="136">
        <f t="shared" si="34"/>
        <v>226</v>
      </c>
      <c r="B227" s="136" t="str">
        <f t="shared" ca="1" si="27"/>
        <v>226:Cheshunt</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IFERROR(INDEX(Lane5_BlanksRange,SMALL((IF(LEN(Lane5_BlanksRange),ROW(INDIRECT("1:"&amp;ROWS(Lane5_BlanksRange))))),ROW(D226)),1),"")</f>
        <v/>
      </c>
    </row>
    <row r="228" spans="1:12">
      <c r="A228" s="136">
        <f t="shared" si="34"/>
        <v>227</v>
      </c>
      <c r="B228" s="136" t="str">
        <f t="shared" ca="1" si="27"/>
        <v>227:Cheshunt</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IFERROR(INDEX(Lane5_BlanksRange,SMALL((IF(LEN(Lane5_BlanksRange),ROW(INDIRECT("1:"&amp;ROWS(Lane5_BlanksRange))))),ROW(D227)),1),"")</f>
        <v/>
      </c>
    </row>
    <row r="229" spans="1:12">
      <c r="A229" s="136">
        <f t="shared" si="34"/>
        <v>228</v>
      </c>
      <c r="B229" s="136" t="str">
        <f t="shared" ca="1" si="27"/>
        <v>228:Cheshunt</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IFERROR(INDEX(Lane5_BlanksRange,SMALL((IF(LEN(Lane5_BlanksRange),ROW(INDIRECT("1:"&amp;ROWS(Lane5_BlanksRange))))),ROW(D228)),1),"")</f>
        <v/>
      </c>
    </row>
    <row r="230" spans="1:12">
      <c r="A230" s="136">
        <f t="shared" si="34"/>
        <v>229</v>
      </c>
      <c r="B230" s="136" t="str">
        <f t="shared" ca="1" si="27"/>
        <v>229:Cheshunt</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IFERROR(INDEX(Lane5_BlanksRange,SMALL((IF(LEN(Lane5_BlanksRange),ROW(INDIRECT("1:"&amp;ROWS(Lane5_BlanksRange))))),ROW(D229)),1),"")</f>
        <v/>
      </c>
    </row>
    <row r="231" spans="1:12">
      <c r="A231" s="136">
        <f t="shared" si="34"/>
        <v>230</v>
      </c>
      <c r="B231" s="136" t="str">
        <f t="shared" ca="1" si="27"/>
        <v>230:Cheshunt</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IFERROR(INDEX(Lane5_BlanksRange,SMALL((IF(LEN(Lane5_BlanksRange),ROW(INDIRECT("1:"&amp;ROWS(Lane5_BlanksRange))))),ROW(D230)),1),"")</f>
        <v/>
      </c>
    </row>
    <row r="232" spans="1:12">
      <c r="A232" s="136">
        <f t="shared" si="34"/>
        <v>231</v>
      </c>
      <c r="B232" s="136" t="str">
        <f t="shared" ca="1" si="27"/>
        <v>231:Cheshunt</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IFERROR(INDEX(Lane5_BlanksRange,SMALL((IF(LEN(Lane5_BlanksRange),ROW(INDIRECT("1:"&amp;ROWS(Lane5_BlanksRange))))),ROW(D231)),1),"")</f>
        <v/>
      </c>
    </row>
    <row r="233" spans="1:12">
      <c r="A233" s="136">
        <f t="shared" si="34"/>
        <v>232</v>
      </c>
      <c r="B233" s="136" t="str">
        <f t="shared" ca="1" si="27"/>
        <v>232:Cheshunt</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IFERROR(INDEX(Lane5_BlanksRange,SMALL((IF(LEN(Lane5_BlanksRange),ROW(INDIRECT("1:"&amp;ROWS(Lane5_BlanksRange))))),ROW(D232)),1),"")</f>
        <v/>
      </c>
    </row>
    <row r="234" spans="1:12">
      <c r="A234" s="136">
        <f t="shared" si="34"/>
        <v>233</v>
      </c>
      <c r="B234" s="136" t="str">
        <f t="shared" ca="1" si="27"/>
        <v>233:Cheshunt</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IFERROR(INDEX(Lane5_BlanksRange,SMALL((IF(LEN(Lane5_BlanksRange),ROW(INDIRECT("1:"&amp;ROWS(Lane5_BlanksRange))))),ROW(D233)),1),"")</f>
        <v/>
      </c>
    </row>
    <row r="235" spans="1:12">
      <c r="A235" s="136">
        <f t="shared" si="34"/>
        <v>234</v>
      </c>
      <c r="B235" s="136" t="str">
        <f t="shared" ca="1" si="27"/>
        <v>234:Cheshunt</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IFERROR(INDEX(Lane5_BlanksRange,SMALL((IF(LEN(Lane5_BlanksRange),ROW(INDIRECT("1:"&amp;ROWS(Lane5_BlanksRange))))),ROW(D234)),1),"")</f>
        <v/>
      </c>
    </row>
    <row r="236" spans="1:12">
      <c r="A236" s="136">
        <f t="shared" si="34"/>
        <v>235</v>
      </c>
      <c r="B236" s="136" t="str">
        <f t="shared" ca="1" si="27"/>
        <v>235:Cheshunt</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IFERROR(INDEX(Lane5_BlanksRange,SMALL((IF(LEN(Lane5_BlanksRange),ROW(INDIRECT("1:"&amp;ROWS(Lane5_BlanksRange))))),ROW(D235)),1),"")</f>
        <v/>
      </c>
    </row>
    <row r="237" spans="1:12">
      <c r="A237" s="136">
        <f t="shared" si="34"/>
        <v>236</v>
      </c>
      <c r="B237" s="136" t="str">
        <f t="shared" ca="1" si="27"/>
        <v>236:Cheshunt</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IFERROR(INDEX(Lane5_BlanksRange,SMALL((IF(LEN(Lane5_BlanksRange),ROW(INDIRECT("1:"&amp;ROWS(Lane5_BlanksRange))))),ROW(D236)),1),"")</f>
        <v/>
      </c>
    </row>
    <row r="238" spans="1:12">
      <c r="A238" s="136">
        <f t="shared" si="34"/>
        <v>237</v>
      </c>
      <c r="B238" s="136" t="str">
        <f t="shared" ca="1" si="27"/>
        <v>237:Cheshunt</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IFERROR(INDEX(Lane5_BlanksRange,SMALL((IF(LEN(Lane5_BlanksRange),ROW(INDIRECT("1:"&amp;ROWS(Lane5_BlanksRange))))),ROW(D237)),1),"")</f>
        <v/>
      </c>
    </row>
    <row r="239" spans="1:12">
      <c r="A239" s="136">
        <f t="shared" si="34"/>
        <v>238</v>
      </c>
      <c r="B239" s="136" t="str">
        <f t="shared" ca="1" si="27"/>
        <v>238:Cheshunt</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IFERROR(INDEX(Lane5_BlanksRange,SMALL((IF(LEN(Lane5_BlanksRange),ROW(INDIRECT("1:"&amp;ROWS(Lane5_BlanksRange))))),ROW(D238)),1),"")</f>
        <v/>
      </c>
    </row>
    <row r="240" spans="1:12">
      <c r="A240" s="136">
        <f t="shared" si="34"/>
        <v>239</v>
      </c>
      <c r="B240" s="136" t="str">
        <f t="shared" ca="1" si="27"/>
        <v>239:Cheshunt</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IFERROR(INDEX(Lane5_BlanksRange,SMALL((IF(LEN(Lane5_BlanksRange),ROW(INDIRECT("1:"&amp;ROWS(Lane5_BlanksRange))))),ROW(D239)),1),"")</f>
        <v/>
      </c>
    </row>
    <row r="241" spans="1:12">
      <c r="A241" s="136">
        <f t="shared" si="34"/>
        <v>240</v>
      </c>
      <c r="B241" s="136" t="str">
        <f t="shared" ca="1" si="27"/>
        <v>240:Cheshunt</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IFERROR(INDEX(Lane5_BlanksRange,SMALL((IF(LEN(Lane5_BlanksRange),ROW(INDIRECT("1:"&amp;ROWS(Lane5_BlanksRange))))),ROW(D240)),1),"")</f>
        <v/>
      </c>
    </row>
    <row r="242" spans="1:12">
      <c r="A242" s="136">
        <f t="shared" si="34"/>
        <v>241</v>
      </c>
      <c r="B242" s="136" t="str">
        <f t="shared" ca="1" si="27"/>
        <v>241:Cheshunt</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IFERROR(INDEX(Lane5_BlanksRange,SMALL((IF(LEN(Lane5_BlanksRange),ROW(INDIRECT("1:"&amp;ROWS(Lane5_BlanksRange))))),ROW(D241)),1),"")</f>
        <v/>
      </c>
    </row>
    <row r="243" spans="1:12">
      <c r="A243" s="136">
        <f t="shared" si="34"/>
        <v>242</v>
      </c>
      <c r="B243" s="136" t="str">
        <f t="shared" ca="1" si="27"/>
        <v>242:Cheshunt</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IFERROR(INDEX(Lane5_BlanksRange,SMALL((IF(LEN(Lane5_BlanksRange),ROW(INDIRECT("1:"&amp;ROWS(Lane5_BlanksRange))))),ROW(D242)),1),"")</f>
        <v/>
      </c>
    </row>
    <row r="244" spans="1:12">
      <c r="A244" s="136">
        <f t="shared" si="34"/>
        <v>243</v>
      </c>
      <c r="B244" s="136" t="str">
        <f t="shared" ca="1" si="27"/>
        <v>243:Cheshunt</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IFERROR(INDEX(Lane5_BlanksRange,SMALL((IF(LEN(Lane5_BlanksRange),ROW(INDIRECT("1:"&amp;ROWS(Lane5_BlanksRange))))),ROW(D243)),1),"")</f>
        <v/>
      </c>
    </row>
    <row r="245" spans="1:12">
      <c r="A245" s="136">
        <f t="shared" si="34"/>
        <v>244</v>
      </c>
      <c r="B245" s="136" t="str">
        <f t="shared" ca="1" si="27"/>
        <v>244:Cheshunt</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IFERROR(INDEX(Lane5_BlanksRange,SMALL((IF(LEN(Lane5_BlanksRange),ROW(INDIRECT("1:"&amp;ROWS(Lane5_BlanksRange))))),ROW(D244)),1),"")</f>
        <v/>
      </c>
    </row>
    <row r="246" spans="1:12">
      <c r="A246" s="136">
        <f t="shared" si="34"/>
        <v>245</v>
      </c>
      <c r="B246" s="136" t="str">
        <f t="shared" ca="1" si="27"/>
        <v>245:Cheshunt</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IFERROR(INDEX(Lane5_BlanksRange,SMALL((IF(LEN(Lane5_BlanksRange),ROW(INDIRECT("1:"&amp;ROWS(Lane5_BlanksRange))))),ROW(D245)),1),"")</f>
        <v/>
      </c>
    </row>
    <row r="247" spans="1:12">
      <c r="A247" s="136">
        <f t="shared" si="34"/>
        <v>246</v>
      </c>
      <c r="B247" s="136" t="str">
        <f t="shared" ca="1" si="27"/>
        <v>246:Cheshunt</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IFERROR(INDEX(Lane5_BlanksRange,SMALL((IF(LEN(Lane5_BlanksRange),ROW(INDIRECT("1:"&amp;ROWS(Lane5_BlanksRange))))),ROW(D246)),1),"")</f>
        <v/>
      </c>
    </row>
    <row r="248" spans="1:12">
      <c r="A248" s="136">
        <f t="shared" si="34"/>
        <v>247</v>
      </c>
      <c r="B248" s="136" t="str">
        <f t="shared" ca="1" si="27"/>
        <v>247:Cheshunt</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IFERROR(INDEX(Lane5_BlanksRange,SMALL((IF(LEN(Lane5_BlanksRange),ROW(INDIRECT("1:"&amp;ROWS(Lane5_BlanksRange))))),ROW(D247)),1),"")</f>
        <v/>
      </c>
    </row>
    <row r="249" spans="1:12">
      <c r="A249" s="136">
        <f t="shared" si="34"/>
        <v>248</v>
      </c>
      <c r="B249" s="136" t="str">
        <f t="shared" ca="1" si="27"/>
        <v>248:Cheshunt</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IFERROR(INDEX(Lane5_BlanksRange,SMALL((IF(LEN(Lane5_BlanksRange),ROW(INDIRECT("1:"&amp;ROWS(Lane5_BlanksRange))))),ROW(D248)),1),"")</f>
        <v/>
      </c>
    </row>
    <row r="250" spans="1:12">
      <c r="A250" s="136">
        <f t="shared" si="34"/>
        <v>249</v>
      </c>
      <c r="B250" s="136" t="str">
        <f t="shared" ca="1" si="27"/>
        <v>249:Cheshunt</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IFERROR(INDEX(Lane5_BlanksRange,SMALL((IF(LEN(Lane5_BlanksRange),ROW(INDIRECT("1:"&amp;ROWS(Lane5_BlanksRange))))),ROW(D249)),1),"")</f>
        <v/>
      </c>
    </row>
    <row r="251" spans="1:12">
      <c r="A251" s="136">
        <f t="shared" si="34"/>
        <v>250</v>
      </c>
      <c r="B251" s="136" t="str">
        <f t="shared" ca="1" si="27"/>
        <v>250:Cheshunt</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IFERROR(INDEX(Lane5_BlanksRange,SMALL((IF(LEN(Lane5_BlanksRange),ROW(INDIRECT("1:"&amp;ROWS(Lane5_BlanksRange))))),ROW(D250)),1),"")</f>
        <v/>
      </c>
    </row>
    <row r="252" spans="1:12">
      <c r="A252" s="136">
        <f t="shared" si="34"/>
        <v>251</v>
      </c>
      <c r="B252" s="136" t="str">
        <f t="shared" ca="1" si="27"/>
        <v>251:Cheshunt</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IFERROR(INDEX(Lane5_BlanksRange,SMALL((IF(LEN(Lane5_BlanksRange),ROW(INDIRECT("1:"&amp;ROWS(Lane5_BlanksRange))))),ROW(D251)),1),"")</f>
        <v/>
      </c>
    </row>
    <row r="253" spans="1:12">
      <c r="A253" s="136">
        <f t="shared" si="34"/>
        <v>252</v>
      </c>
      <c r="B253" s="136" t="str">
        <f t="shared" ca="1" si="27"/>
        <v>252:Cheshunt</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IFERROR(INDEX(Lane5_BlanksRange,SMALL((IF(LEN(Lane5_BlanksRange),ROW(INDIRECT("1:"&amp;ROWS(Lane5_BlanksRange))))),ROW(D252)),1),"")</f>
        <v/>
      </c>
    </row>
    <row r="254" spans="1:12">
      <c r="A254" s="136">
        <f t="shared" si="34"/>
        <v>253</v>
      </c>
      <c r="B254" s="136" t="str">
        <f t="shared" ca="1" si="27"/>
        <v>253:Cheshunt</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IFERROR(INDEX(Lane5_BlanksRange,SMALL((IF(LEN(Lane5_BlanksRange),ROW(INDIRECT("1:"&amp;ROWS(Lane5_BlanksRange))))),ROW(D253)),1),"")</f>
        <v/>
      </c>
    </row>
    <row r="255" spans="1:12">
      <c r="A255" s="136">
        <f t="shared" si="34"/>
        <v>254</v>
      </c>
      <c r="B255" s="136" t="str">
        <f t="shared" ca="1" si="27"/>
        <v>254:Cheshunt</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IFERROR(INDEX(Lane5_BlanksRange,SMALL((IF(LEN(Lane5_BlanksRange),ROW(INDIRECT("1:"&amp;ROWS(Lane5_BlanksRange))))),ROW(D254)),1),"")</f>
        <v/>
      </c>
    </row>
    <row r="256" spans="1:12">
      <c r="A256" s="136">
        <f t="shared" si="34"/>
        <v>255</v>
      </c>
      <c r="B256" s="136" t="str">
        <f t="shared" ca="1" si="27"/>
        <v>255:Cheshunt</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IFERROR(INDEX(Lane5_BlanksRange,SMALL((IF(LEN(Lane5_BlanksRange),ROW(INDIRECT("1:"&amp;ROWS(Lane5_BlanksRange))))),ROW(D255)),1),"")</f>
        <v/>
      </c>
    </row>
    <row r="257" spans="1:12">
      <c r="A257" s="136">
        <f t="shared" si="34"/>
        <v>256</v>
      </c>
      <c r="B257" s="136" t="str">
        <f t="shared" ca="1" si="27"/>
        <v>256:Cheshunt</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IFERROR(INDEX(Lane5_BlanksRange,SMALL((IF(LEN(Lane5_BlanksRange),ROW(INDIRECT("1:"&amp;ROWS(Lane5_BlanksRange))))),ROW(D256)),1),"")</f>
        <v/>
      </c>
    </row>
    <row r="258" spans="1:12">
      <c r="A258" s="136">
        <f t="shared" si="34"/>
        <v>257</v>
      </c>
      <c r="B258" s="136" t="str">
        <f t="shared" ref="B258:B301" ca="1" si="36">TEXT(A258,"#0") &amp; ":" &amp; CELL("contents",Lane5_Club)</f>
        <v>257:Cheshunt</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IFERROR(INDEX(Lane5_BlanksRange,SMALL((IF(LEN(Lane5_BlanksRange),ROW(INDIRECT("1:"&amp;ROWS(Lane5_BlanksRange))))),ROW(D257)),1),"")</f>
        <v/>
      </c>
    </row>
    <row r="259" spans="1:12">
      <c r="A259" s="136">
        <f t="shared" ref="A259:A401" si="43">A258+1</f>
        <v>258</v>
      </c>
      <c r="B259" s="136" t="str">
        <f t="shared" ca="1" si="36"/>
        <v>258:Cheshunt</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IFERROR(INDEX(Lane5_BlanksRange,SMALL((IF(LEN(Lane5_BlanksRange),ROW(INDIRECT("1:"&amp;ROWS(Lane5_BlanksRange))))),ROW(D258)),1),"")</f>
        <v/>
      </c>
    </row>
    <row r="260" spans="1:12">
      <c r="A260" s="136">
        <f t="shared" si="43"/>
        <v>259</v>
      </c>
      <c r="B260" s="136" t="str">
        <f t="shared" ca="1" si="36"/>
        <v>259:Cheshunt</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IFERROR(INDEX(Lane5_BlanksRange,SMALL((IF(LEN(Lane5_BlanksRange),ROW(INDIRECT("1:"&amp;ROWS(Lane5_BlanksRange))))),ROW(D259)),1),"")</f>
        <v/>
      </c>
    </row>
    <row r="261" spans="1:12">
      <c r="A261" s="136">
        <f t="shared" si="43"/>
        <v>260</v>
      </c>
      <c r="B261" s="136" t="str">
        <f t="shared" ca="1" si="36"/>
        <v>260:Cheshunt</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IFERROR(INDEX(Lane5_BlanksRange,SMALL((IF(LEN(Lane5_BlanksRange),ROW(INDIRECT("1:"&amp;ROWS(Lane5_BlanksRange))))),ROW(D260)),1),"")</f>
        <v/>
      </c>
    </row>
    <row r="262" spans="1:12">
      <c r="A262" s="136">
        <f t="shared" si="43"/>
        <v>261</v>
      </c>
      <c r="B262" s="136" t="str">
        <f t="shared" ca="1" si="36"/>
        <v>261:Cheshunt</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IFERROR(INDEX(Lane5_BlanksRange,SMALL((IF(LEN(Lane5_BlanksRange),ROW(INDIRECT("1:"&amp;ROWS(Lane5_BlanksRange))))),ROW(D261)),1),"")</f>
        <v/>
      </c>
    </row>
    <row r="263" spans="1:12">
      <c r="A263" s="136">
        <f t="shared" si="43"/>
        <v>262</v>
      </c>
      <c r="B263" s="136" t="str">
        <f t="shared" ca="1" si="36"/>
        <v>262:Cheshunt</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IFERROR(INDEX(Lane5_BlanksRange,SMALL((IF(LEN(Lane5_BlanksRange),ROW(INDIRECT("1:"&amp;ROWS(Lane5_BlanksRange))))),ROW(D262)),1),"")</f>
        <v/>
      </c>
    </row>
    <row r="264" spans="1:12">
      <c r="A264" s="136">
        <f t="shared" si="43"/>
        <v>263</v>
      </c>
      <c r="B264" s="136" t="str">
        <f t="shared" ca="1" si="36"/>
        <v>263:Cheshunt</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IFERROR(INDEX(Lane5_BlanksRange,SMALL((IF(LEN(Lane5_BlanksRange),ROW(INDIRECT("1:"&amp;ROWS(Lane5_BlanksRange))))),ROW(D263)),1),"")</f>
        <v/>
      </c>
    </row>
    <row r="265" spans="1:12">
      <c r="A265" s="136">
        <f t="shared" si="43"/>
        <v>264</v>
      </c>
      <c r="B265" s="136" t="str">
        <f t="shared" ca="1" si="36"/>
        <v>264:Cheshunt</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IFERROR(INDEX(Lane5_BlanksRange,SMALL((IF(LEN(Lane5_BlanksRange),ROW(INDIRECT("1:"&amp;ROWS(Lane5_BlanksRange))))),ROW(D264)),1),"")</f>
        <v/>
      </c>
    </row>
    <row r="266" spans="1:12">
      <c r="A266" s="136">
        <f t="shared" si="43"/>
        <v>265</v>
      </c>
      <c r="B266" s="136" t="str">
        <f t="shared" ca="1" si="36"/>
        <v>265:Cheshunt</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IFERROR(INDEX(Lane5_BlanksRange,SMALL((IF(LEN(Lane5_BlanksRange),ROW(INDIRECT("1:"&amp;ROWS(Lane5_BlanksRange))))),ROW(D265)),1),"")</f>
        <v/>
      </c>
    </row>
    <row r="267" spans="1:12">
      <c r="A267" s="136">
        <f t="shared" si="43"/>
        <v>266</v>
      </c>
      <c r="B267" s="136" t="str">
        <f t="shared" ca="1" si="36"/>
        <v>266:Cheshunt</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IFERROR(INDEX(Lane5_BlanksRange,SMALL((IF(LEN(Lane5_BlanksRange),ROW(INDIRECT("1:"&amp;ROWS(Lane5_BlanksRange))))),ROW(D266)),1),"")</f>
        <v/>
      </c>
    </row>
    <row r="268" spans="1:12">
      <c r="A268" s="136">
        <f t="shared" si="43"/>
        <v>267</v>
      </c>
      <c r="B268" s="136" t="str">
        <f t="shared" ca="1" si="36"/>
        <v>267:Cheshunt</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IFERROR(INDEX(Lane5_BlanksRange,SMALL((IF(LEN(Lane5_BlanksRange),ROW(INDIRECT("1:"&amp;ROWS(Lane5_BlanksRange))))),ROW(D267)),1),"")</f>
        <v/>
      </c>
    </row>
    <row r="269" spans="1:12">
      <c r="A269" s="136">
        <f t="shared" si="43"/>
        <v>268</v>
      </c>
      <c r="B269" s="136" t="str">
        <f t="shared" ca="1" si="36"/>
        <v>268:Cheshunt</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IFERROR(INDEX(Lane5_BlanksRange,SMALL((IF(LEN(Lane5_BlanksRange),ROW(INDIRECT("1:"&amp;ROWS(Lane5_BlanksRange))))),ROW(D268)),1),"")</f>
        <v/>
      </c>
    </row>
    <row r="270" spans="1:12">
      <c r="A270" s="136">
        <f t="shared" si="43"/>
        <v>269</v>
      </c>
      <c r="B270" s="136" t="str">
        <f t="shared" ca="1" si="36"/>
        <v>269:Cheshunt</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IFERROR(INDEX(Lane5_BlanksRange,SMALL((IF(LEN(Lane5_BlanksRange),ROW(INDIRECT("1:"&amp;ROWS(Lane5_BlanksRange))))),ROW(D269)),1),"")</f>
        <v/>
      </c>
    </row>
    <row r="271" spans="1:12">
      <c r="A271" s="136">
        <f t="shared" si="43"/>
        <v>270</v>
      </c>
      <c r="B271" s="136" t="str">
        <f t="shared" ca="1" si="36"/>
        <v>270:Cheshunt</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IFERROR(INDEX(Lane5_BlanksRange,SMALL((IF(LEN(Lane5_BlanksRange),ROW(INDIRECT("1:"&amp;ROWS(Lane5_BlanksRange))))),ROW(D270)),1),"")</f>
        <v/>
      </c>
    </row>
    <row r="272" spans="1:12">
      <c r="A272" s="136">
        <f t="shared" si="43"/>
        <v>271</v>
      </c>
      <c r="B272" s="136" t="str">
        <f t="shared" ca="1" si="36"/>
        <v>271:Cheshunt</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IFERROR(INDEX(Lane5_BlanksRange,SMALL((IF(LEN(Lane5_BlanksRange),ROW(INDIRECT("1:"&amp;ROWS(Lane5_BlanksRange))))),ROW(D271)),1),"")</f>
        <v/>
      </c>
    </row>
    <row r="273" spans="1:12">
      <c r="A273" s="136">
        <f t="shared" si="43"/>
        <v>272</v>
      </c>
      <c r="B273" s="136" t="str">
        <f t="shared" ca="1" si="36"/>
        <v>272:Cheshunt</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IFERROR(INDEX(Lane5_BlanksRange,SMALL((IF(LEN(Lane5_BlanksRange),ROW(INDIRECT("1:"&amp;ROWS(Lane5_BlanksRange))))),ROW(D272)),1),"")</f>
        <v/>
      </c>
    </row>
    <row r="274" spans="1:12">
      <c r="A274" s="136">
        <f t="shared" si="43"/>
        <v>273</v>
      </c>
      <c r="B274" s="136" t="str">
        <f t="shared" ca="1" si="36"/>
        <v>273:Cheshunt</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IFERROR(INDEX(Lane5_BlanksRange,SMALL((IF(LEN(Lane5_BlanksRange),ROW(INDIRECT("1:"&amp;ROWS(Lane5_BlanksRange))))),ROW(D273)),1),"")</f>
        <v/>
      </c>
    </row>
    <row r="275" spans="1:12">
      <c r="A275" s="136">
        <f t="shared" si="43"/>
        <v>274</v>
      </c>
      <c r="B275" s="136" t="str">
        <f t="shared" ca="1" si="36"/>
        <v>274:Cheshunt</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IFERROR(INDEX(Lane5_BlanksRange,SMALL((IF(LEN(Lane5_BlanksRange),ROW(INDIRECT("1:"&amp;ROWS(Lane5_BlanksRange))))),ROW(D274)),1),"")</f>
        <v/>
      </c>
    </row>
    <row r="276" spans="1:12">
      <c r="A276" s="136">
        <f t="shared" si="43"/>
        <v>275</v>
      </c>
      <c r="B276" s="136" t="str">
        <f t="shared" ca="1" si="36"/>
        <v>275:Cheshunt</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IFERROR(INDEX(Lane5_BlanksRange,SMALL((IF(LEN(Lane5_BlanksRange),ROW(INDIRECT("1:"&amp;ROWS(Lane5_BlanksRange))))),ROW(D275)),1),"")</f>
        <v/>
      </c>
    </row>
    <row r="277" spans="1:12">
      <c r="A277" s="136">
        <f t="shared" si="43"/>
        <v>276</v>
      </c>
      <c r="B277" s="136" t="str">
        <f t="shared" ca="1" si="36"/>
        <v>276:Cheshunt</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IFERROR(INDEX(Lane5_BlanksRange,SMALL((IF(LEN(Lane5_BlanksRange),ROW(INDIRECT("1:"&amp;ROWS(Lane5_BlanksRange))))),ROW(D276)),1),"")</f>
        <v/>
      </c>
    </row>
    <row r="278" spans="1:12">
      <c r="A278" s="136">
        <f t="shared" si="43"/>
        <v>277</v>
      </c>
      <c r="B278" s="136" t="str">
        <f t="shared" ca="1" si="36"/>
        <v>277:Cheshunt</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IFERROR(INDEX(Lane5_BlanksRange,SMALL((IF(LEN(Lane5_BlanksRange),ROW(INDIRECT("1:"&amp;ROWS(Lane5_BlanksRange))))),ROW(D277)),1),"")</f>
        <v/>
      </c>
    </row>
    <row r="279" spans="1:12">
      <c r="A279" s="136">
        <f t="shared" si="43"/>
        <v>278</v>
      </c>
      <c r="B279" s="136" t="str">
        <f t="shared" ca="1" si="36"/>
        <v>278:Cheshunt</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IFERROR(INDEX(Lane5_BlanksRange,SMALL((IF(LEN(Lane5_BlanksRange),ROW(INDIRECT("1:"&amp;ROWS(Lane5_BlanksRange))))),ROW(D278)),1),"")</f>
        <v/>
      </c>
    </row>
    <row r="280" spans="1:12">
      <c r="A280" s="136">
        <f t="shared" si="43"/>
        <v>279</v>
      </c>
      <c r="B280" s="136" t="str">
        <f t="shared" ca="1" si="36"/>
        <v>279:Cheshunt</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IFERROR(INDEX(Lane5_BlanksRange,SMALL((IF(LEN(Lane5_BlanksRange),ROW(INDIRECT("1:"&amp;ROWS(Lane5_BlanksRange))))),ROW(D279)),1),"")</f>
        <v/>
      </c>
    </row>
    <row r="281" spans="1:12">
      <c r="A281" s="136">
        <f t="shared" si="43"/>
        <v>280</v>
      </c>
      <c r="B281" s="136" t="str">
        <f t="shared" ca="1" si="36"/>
        <v>280:Cheshunt</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IFERROR(INDEX(Lane5_BlanksRange,SMALL((IF(LEN(Lane5_BlanksRange),ROW(INDIRECT("1:"&amp;ROWS(Lane5_BlanksRange))))),ROW(D280)),1),"")</f>
        <v/>
      </c>
    </row>
    <row r="282" spans="1:12">
      <c r="A282" s="136">
        <f t="shared" si="43"/>
        <v>281</v>
      </c>
      <c r="B282" s="136" t="str">
        <f t="shared" ca="1" si="36"/>
        <v>281:Cheshunt</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IFERROR(INDEX(Lane5_BlanksRange,SMALL((IF(LEN(Lane5_BlanksRange),ROW(INDIRECT("1:"&amp;ROWS(Lane5_BlanksRange))))),ROW(D281)),1),"")</f>
        <v/>
      </c>
    </row>
    <row r="283" spans="1:12">
      <c r="A283" s="136">
        <f t="shared" si="43"/>
        <v>282</v>
      </c>
      <c r="B283" s="136" t="str">
        <f t="shared" ca="1" si="36"/>
        <v>282:Cheshunt</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IFERROR(INDEX(Lane5_BlanksRange,SMALL((IF(LEN(Lane5_BlanksRange),ROW(INDIRECT("1:"&amp;ROWS(Lane5_BlanksRange))))),ROW(D282)),1),"")</f>
        <v/>
      </c>
    </row>
    <row r="284" spans="1:12">
      <c r="A284" s="136">
        <f t="shared" si="43"/>
        <v>283</v>
      </c>
      <c r="B284" s="136" t="str">
        <f t="shared" ca="1" si="36"/>
        <v>283:Cheshunt</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IFERROR(INDEX(Lane5_BlanksRange,SMALL((IF(LEN(Lane5_BlanksRange),ROW(INDIRECT("1:"&amp;ROWS(Lane5_BlanksRange))))),ROW(D283)),1),"")</f>
        <v/>
      </c>
    </row>
    <row r="285" spans="1:12">
      <c r="A285" s="136">
        <f t="shared" si="43"/>
        <v>284</v>
      </c>
      <c r="B285" s="136" t="str">
        <f t="shared" ca="1" si="36"/>
        <v>284:Cheshunt</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IFERROR(INDEX(Lane5_BlanksRange,SMALL((IF(LEN(Lane5_BlanksRange),ROW(INDIRECT("1:"&amp;ROWS(Lane5_BlanksRange))))),ROW(D284)),1),"")</f>
        <v/>
      </c>
    </row>
    <row r="286" spans="1:12">
      <c r="A286" s="136">
        <f t="shared" si="43"/>
        <v>285</v>
      </c>
      <c r="B286" s="136" t="str">
        <f t="shared" ca="1" si="36"/>
        <v>285:Cheshunt</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IFERROR(INDEX(Lane5_BlanksRange,SMALL((IF(LEN(Lane5_BlanksRange),ROW(INDIRECT("1:"&amp;ROWS(Lane5_BlanksRange))))),ROW(D285)),1),"")</f>
        <v/>
      </c>
    </row>
    <row r="287" spans="1:12">
      <c r="A287" s="136">
        <f t="shared" si="43"/>
        <v>286</v>
      </c>
      <c r="B287" s="136" t="str">
        <f t="shared" ca="1" si="36"/>
        <v>286:Cheshunt</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IFERROR(INDEX(Lane5_BlanksRange,SMALL((IF(LEN(Lane5_BlanksRange),ROW(INDIRECT("1:"&amp;ROWS(Lane5_BlanksRange))))),ROW(D286)),1),"")</f>
        <v/>
      </c>
    </row>
    <row r="288" spans="1:12">
      <c r="A288" s="136">
        <f t="shared" si="43"/>
        <v>287</v>
      </c>
      <c r="B288" s="136" t="str">
        <f t="shared" ca="1" si="36"/>
        <v>287:Cheshunt</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IFERROR(INDEX(Lane5_BlanksRange,SMALL((IF(LEN(Lane5_BlanksRange),ROW(INDIRECT("1:"&amp;ROWS(Lane5_BlanksRange))))),ROW(D287)),1),"")</f>
        <v/>
      </c>
    </row>
    <row r="289" spans="1:12">
      <c r="A289" s="136">
        <f t="shared" si="43"/>
        <v>288</v>
      </c>
      <c r="B289" s="136" t="str">
        <f t="shared" ca="1" si="36"/>
        <v>288:Cheshunt</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IFERROR(INDEX(Lane5_BlanksRange,SMALL((IF(LEN(Lane5_BlanksRange),ROW(INDIRECT("1:"&amp;ROWS(Lane5_BlanksRange))))),ROW(D288)),1),"")</f>
        <v/>
      </c>
    </row>
    <row r="290" spans="1:12">
      <c r="A290" s="136">
        <f t="shared" si="43"/>
        <v>289</v>
      </c>
      <c r="B290" s="136" t="str">
        <f t="shared" ca="1" si="36"/>
        <v>289:Cheshunt</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IFERROR(INDEX(Lane5_BlanksRange,SMALL((IF(LEN(Lane5_BlanksRange),ROW(INDIRECT("1:"&amp;ROWS(Lane5_BlanksRange))))),ROW(D289)),1),"")</f>
        <v/>
      </c>
    </row>
    <row r="291" spans="1:12">
      <c r="A291" s="136">
        <f t="shared" si="43"/>
        <v>290</v>
      </c>
      <c r="B291" s="136" t="str">
        <f t="shared" ca="1" si="36"/>
        <v>290:Cheshunt</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IFERROR(INDEX(Lane5_BlanksRange,SMALL((IF(LEN(Lane5_BlanksRange),ROW(INDIRECT("1:"&amp;ROWS(Lane5_BlanksRange))))),ROW(D290)),1),"")</f>
        <v/>
      </c>
    </row>
    <row r="292" spans="1:12">
      <c r="A292" s="136">
        <f t="shared" si="43"/>
        <v>291</v>
      </c>
      <c r="B292" s="136" t="str">
        <f t="shared" ca="1" si="36"/>
        <v>291:Cheshunt</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IFERROR(INDEX(Lane5_BlanksRange,SMALL((IF(LEN(Lane5_BlanksRange),ROW(INDIRECT("1:"&amp;ROWS(Lane5_BlanksRange))))),ROW(D291)),1),"")</f>
        <v/>
      </c>
    </row>
    <row r="293" spans="1:12">
      <c r="A293" s="136">
        <f t="shared" si="43"/>
        <v>292</v>
      </c>
      <c r="B293" s="136" t="str">
        <f t="shared" ca="1" si="36"/>
        <v>292:Cheshunt</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IFERROR(INDEX(Lane5_BlanksRange,SMALL((IF(LEN(Lane5_BlanksRange),ROW(INDIRECT("1:"&amp;ROWS(Lane5_BlanksRange))))),ROW(D292)),1),"")</f>
        <v/>
      </c>
    </row>
    <row r="294" spans="1:12">
      <c r="A294" s="136">
        <f t="shared" si="43"/>
        <v>293</v>
      </c>
      <c r="B294" s="136" t="str">
        <f t="shared" ca="1" si="36"/>
        <v>293:Cheshunt</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IFERROR(INDEX(Lane5_BlanksRange,SMALL((IF(LEN(Lane5_BlanksRange),ROW(INDIRECT("1:"&amp;ROWS(Lane5_BlanksRange))))),ROW(D293)),1),"")</f>
        <v/>
      </c>
    </row>
    <row r="295" spans="1:12">
      <c r="A295" s="136">
        <f t="shared" si="43"/>
        <v>294</v>
      </c>
      <c r="B295" s="136" t="str">
        <f t="shared" ca="1" si="36"/>
        <v>294:Cheshunt</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IFERROR(INDEX(Lane5_BlanksRange,SMALL((IF(LEN(Lane5_BlanksRange),ROW(INDIRECT("1:"&amp;ROWS(Lane5_BlanksRange))))),ROW(D294)),1),"")</f>
        <v/>
      </c>
    </row>
    <row r="296" spans="1:12">
      <c r="A296" s="136">
        <f t="shared" si="43"/>
        <v>295</v>
      </c>
      <c r="B296" s="136" t="str">
        <f t="shared" ca="1" si="36"/>
        <v>295:Cheshunt</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IFERROR(INDEX(Lane5_BlanksRange,SMALL((IF(LEN(Lane5_BlanksRange),ROW(INDIRECT("1:"&amp;ROWS(Lane5_BlanksRange))))),ROW(D295)),1),"")</f>
        <v/>
      </c>
    </row>
    <row r="297" spans="1:12">
      <c r="A297" s="136">
        <f t="shared" si="43"/>
        <v>296</v>
      </c>
      <c r="B297" s="136" t="str">
        <f t="shared" ca="1" si="36"/>
        <v>296:Cheshunt</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IFERROR(INDEX(Lane5_BlanksRange,SMALL((IF(LEN(Lane5_BlanksRange),ROW(INDIRECT("1:"&amp;ROWS(Lane5_BlanksRange))))),ROW(D296)),1),"")</f>
        <v/>
      </c>
    </row>
    <row r="298" spans="1:12">
      <c r="A298" s="136">
        <f t="shared" si="43"/>
        <v>297</v>
      </c>
      <c r="B298" s="136" t="str">
        <f t="shared" ca="1" si="36"/>
        <v>297:Cheshunt</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IFERROR(INDEX(Lane5_BlanksRange,SMALL((IF(LEN(Lane5_BlanksRange),ROW(INDIRECT("1:"&amp;ROWS(Lane5_BlanksRange))))),ROW(D297)),1),"")</f>
        <v/>
      </c>
    </row>
    <row r="299" spans="1:12">
      <c r="A299" s="136">
        <f t="shared" si="43"/>
        <v>298</v>
      </c>
      <c r="B299" s="136" t="str">
        <f t="shared" ca="1" si="36"/>
        <v>298:Cheshunt</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IFERROR(INDEX(Lane5_BlanksRange,SMALL((IF(LEN(Lane5_BlanksRange),ROW(INDIRECT("1:"&amp;ROWS(Lane5_BlanksRange))))),ROW(D298)),1),"")</f>
        <v/>
      </c>
    </row>
    <row r="300" spans="1:12">
      <c r="A300" s="136">
        <f t="shared" si="43"/>
        <v>299</v>
      </c>
      <c r="B300" s="136" t="str">
        <f t="shared" ca="1" si="36"/>
        <v>299:Cheshunt</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IFERROR(INDEX(Lane5_BlanksRange,SMALL((IF(LEN(Lane5_BlanksRange),ROW(INDIRECT("1:"&amp;ROWS(Lane5_BlanksRange))))),ROW(D299)),1),"")</f>
        <v/>
      </c>
    </row>
    <row r="301" spans="1:12">
      <c r="A301" s="136">
        <f t="shared" si="43"/>
        <v>300</v>
      </c>
      <c r="B301" s="136" t="str">
        <f t="shared" ca="1" si="36"/>
        <v>300:Cheshunt</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IFERROR(INDEX(Lane5_BlanksRange,SMALL((IF(LEN(Lane5_BlanksRange),ROW(INDIRECT("1:"&amp;ROWS(Lane5_BlanksRange))))),ROW(D300)),1),"")</f>
        <v/>
      </c>
    </row>
    <row r="302" spans="1:12">
      <c r="A302" s="136">
        <f t="shared" si="43"/>
        <v>301</v>
      </c>
      <c r="B302" s="136" t="str">
        <f t="shared" ref="B302:B365" ca="1" si="45">TEXT(A302,"#0") &amp; ":" &amp; CELL("contents",Lane5_Club)</f>
        <v>301:Cheshunt</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IFERROR(INDEX(Lane5_BlanksRange,SMALL((IF(LEN(Lane5_BlanksRange),ROW(INDIRECT("1:"&amp;ROWS(Lane5_BlanksRange))))),ROW(D301)),1),"")</f>
        <v/>
      </c>
    </row>
    <row r="303" spans="1:12">
      <c r="A303" s="136">
        <f t="shared" si="43"/>
        <v>302</v>
      </c>
      <c r="B303" s="136" t="str">
        <f t="shared" ca="1" si="45"/>
        <v>302:Cheshunt</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IFERROR(INDEX(Lane5_BlanksRange,SMALL((IF(LEN(Lane5_BlanksRange),ROW(INDIRECT("1:"&amp;ROWS(Lane5_BlanksRange))))),ROW(D302)),1),"")</f>
        <v/>
      </c>
    </row>
    <row r="304" spans="1:12">
      <c r="A304" s="136">
        <f t="shared" si="43"/>
        <v>303</v>
      </c>
      <c r="B304" s="136" t="str">
        <f t="shared" ca="1" si="45"/>
        <v>303:Cheshunt</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IFERROR(INDEX(Lane5_BlanksRange,SMALL((IF(LEN(Lane5_BlanksRange),ROW(INDIRECT("1:"&amp;ROWS(Lane5_BlanksRange))))),ROW(D303)),1),"")</f>
        <v/>
      </c>
    </row>
    <row r="305" spans="1:12">
      <c r="A305" s="136">
        <f t="shared" si="43"/>
        <v>304</v>
      </c>
      <c r="B305" s="136" t="str">
        <f t="shared" ca="1" si="45"/>
        <v>304:Cheshunt</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IFERROR(INDEX(Lane5_BlanksRange,SMALL((IF(LEN(Lane5_BlanksRange),ROW(INDIRECT("1:"&amp;ROWS(Lane5_BlanksRange))))),ROW(D304)),1),"")</f>
        <v/>
      </c>
    </row>
    <row r="306" spans="1:12">
      <c r="A306" s="136">
        <f t="shared" si="43"/>
        <v>305</v>
      </c>
      <c r="B306" s="136" t="str">
        <f t="shared" ca="1" si="45"/>
        <v>305:Cheshunt</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IFERROR(INDEX(Lane5_BlanksRange,SMALL((IF(LEN(Lane5_BlanksRange),ROW(INDIRECT("1:"&amp;ROWS(Lane5_BlanksRange))))),ROW(D305)),1),"")</f>
        <v/>
      </c>
    </row>
    <row r="307" spans="1:12">
      <c r="A307" s="136">
        <f t="shared" si="43"/>
        <v>306</v>
      </c>
      <c r="B307" s="136" t="str">
        <f t="shared" ca="1" si="45"/>
        <v>306:Cheshunt</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IFERROR(INDEX(Lane5_BlanksRange,SMALL((IF(LEN(Lane5_BlanksRange),ROW(INDIRECT("1:"&amp;ROWS(Lane5_BlanksRange))))),ROW(D306)),1),"")</f>
        <v/>
      </c>
    </row>
    <row r="308" spans="1:12">
      <c r="A308" s="136">
        <f t="shared" si="43"/>
        <v>307</v>
      </c>
      <c r="B308" s="136" t="str">
        <f t="shared" ca="1" si="45"/>
        <v>307:Cheshunt</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IFERROR(INDEX(Lane5_BlanksRange,SMALL((IF(LEN(Lane5_BlanksRange),ROW(INDIRECT("1:"&amp;ROWS(Lane5_BlanksRange))))),ROW(D307)),1),"")</f>
        <v/>
      </c>
    </row>
    <row r="309" spans="1:12">
      <c r="A309" s="136">
        <f t="shared" si="43"/>
        <v>308</v>
      </c>
      <c r="B309" s="136" t="str">
        <f t="shared" ca="1" si="45"/>
        <v>308:Cheshunt</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IFERROR(INDEX(Lane5_BlanksRange,SMALL((IF(LEN(Lane5_BlanksRange),ROW(INDIRECT("1:"&amp;ROWS(Lane5_BlanksRange))))),ROW(D308)),1),"")</f>
        <v/>
      </c>
    </row>
    <row r="310" spans="1:12">
      <c r="A310" s="136">
        <f t="shared" si="43"/>
        <v>309</v>
      </c>
      <c r="B310" s="136" t="str">
        <f t="shared" ca="1" si="45"/>
        <v>309:Cheshunt</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IFERROR(INDEX(Lane5_BlanksRange,SMALL((IF(LEN(Lane5_BlanksRange),ROW(INDIRECT("1:"&amp;ROWS(Lane5_BlanksRange))))),ROW(D309)),1),"")</f>
        <v/>
      </c>
    </row>
    <row r="311" spans="1:12">
      <c r="A311" s="136">
        <f t="shared" si="43"/>
        <v>310</v>
      </c>
      <c r="B311" s="136" t="str">
        <f t="shared" ca="1" si="45"/>
        <v>310:Cheshunt</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IFERROR(INDEX(Lane5_BlanksRange,SMALL((IF(LEN(Lane5_BlanksRange),ROW(INDIRECT("1:"&amp;ROWS(Lane5_BlanksRange))))),ROW(D310)),1),"")</f>
        <v/>
      </c>
    </row>
    <row r="312" spans="1:12">
      <c r="A312" s="136">
        <f t="shared" si="43"/>
        <v>311</v>
      </c>
      <c r="B312" s="136" t="str">
        <f t="shared" ca="1" si="45"/>
        <v>311:Cheshunt</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IFERROR(INDEX(Lane5_BlanksRange,SMALL((IF(LEN(Lane5_BlanksRange),ROW(INDIRECT("1:"&amp;ROWS(Lane5_BlanksRange))))),ROW(D311)),1),"")</f>
        <v/>
      </c>
    </row>
    <row r="313" spans="1:12">
      <c r="A313" s="136">
        <f t="shared" si="43"/>
        <v>312</v>
      </c>
      <c r="B313" s="136" t="str">
        <f t="shared" ca="1" si="45"/>
        <v>312:Cheshunt</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IFERROR(INDEX(Lane5_BlanksRange,SMALL((IF(LEN(Lane5_BlanksRange),ROW(INDIRECT("1:"&amp;ROWS(Lane5_BlanksRange))))),ROW(D312)),1),"")</f>
        <v/>
      </c>
    </row>
    <row r="314" spans="1:12">
      <c r="A314" s="136">
        <f t="shared" si="43"/>
        <v>313</v>
      </c>
      <c r="B314" s="136" t="str">
        <f t="shared" ca="1" si="45"/>
        <v>313:Cheshunt</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IFERROR(INDEX(Lane5_BlanksRange,SMALL((IF(LEN(Lane5_BlanksRange),ROW(INDIRECT("1:"&amp;ROWS(Lane5_BlanksRange))))),ROW(D313)),1),"")</f>
        <v/>
      </c>
    </row>
    <row r="315" spans="1:12">
      <c r="A315" s="136">
        <f t="shared" si="43"/>
        <v>314</v>
      </c>
      <c r="B315" s="136" t="str">
        <f t="shared" ca="1" si="45"/>
        <v>314:Cheshunt</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IFERROR(INDEX(Lane5_BlanksRange,SMALL((IF(LEN(Lane5_BlanksRange),ROW(INDIRECT("1:"&amp;ROWS(Lane5_BlanksRange))))),ROW(D314)),1),"")</f>
        <v/>
      </c>
    </row>
    <row r="316" spans="1:12">
      <c r="A316" s="136">
        <f t="shared" si="43"/>
        <v>315</v>
      </c>
      <c r="B316" s="136" t="str">
        <f t="shared" ca="1" si="45"/>
        <v>315:Cheshunt</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IFERROR(INDEX(Lane5_BlanksRange,SMALL((IF(LEN(Lane5_BlanksRange),ROW(INDIRECT("1:"&amp;ROWS(Lane5_BlanksRange))))),ROW(D315)),1),"")</f>
        <v/>
      </c>
    </row>
    <row r="317" spans="1:12">
      <c r="A317" s="136">
        <f t="shared" si="43"/>
        <v>316</v>
      </c>
      <c r="B317" s="136" t="str">
        <f t="shared" ca="1" si="45"/>
        <v>316:Cheshunt</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IFERROR(INDEX(Lane5_BlanksRange,SMALL((IF(LEN(Lane5_BlanksRange),ROW(INDIRECT("1:"&amp;ROWS(Lane5_BlanksRange))))),ROW(D316)),1),"")</f>
        <v/>
      </c>
    </row>
    <row r="318" spans="1:12">
      <c r="A318" s="136">
        <f t="shared" si="43"/>
        <v>317</v>
      </c>
      <c r="B318" s="136" t="str">
        <f t="shared" ca="1" si="45"/>
        <v>317:Cheshunt</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IFERROR(INDEX(Lane5_BlanksRange,SMALL((IF(LEN(Lane5_BlanksRange),ROW(INDIRECT("1:"&amp;ROWS(Lane5_BlanksRange))))),ROW(D317)),1),"")</f>
        <v/>
      </c>
    </row>
    <row r="319" spans="1:12">
      <c r="A319" s="136">
        <f t="shared" si="43"/>
        <v>318</v>
      </c>
      <c r="B319" s="136" t="str">
        <f t="shared" ca="1" si="45"/>
        <v>318:Cheshunt</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IFERROR(INDEX(Lane5_BlanksRange,SMALL((IF(LEN(Lane5_BlanksRange),ROW(INDIRECT("1:"&amp;ROWS(Lane5_BlanksRange))))),ROW(D318)),1),"")</f>
        <v/>
      </c>
    </row>
    <row r="320" spans="1:12">
      <c r="A320" s="136">
        <f t="shared" si="43"/>
        <v>319</v>
      </c>
      <c r="B320" s="136" t="str">
        <f t="shared" ca="1" si="45"/>
        <v>319:Cheshunt</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IFERROR(INDEX(Lane5_BlanksRange,SMALL((IF(LEN(Lane5_BlanksRange),ROW(INDIRECT("1:"&amp;ROWS(Lane5_BlanksRange))))),ROW(D319)),1),"")</f>
        <v/>
      </c>
    </row>
    <row r="321" spans="1:12">
      <c r="A321" s="136">
        <f t="shared" si="43"/>
        <v>320</v>
      </c>
      <c r="B321" s="136" t="str">
        <f t="shared" ca="1" si="45"/>
        <v>320:Cheshunt</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IFERROR(INDEX(Lane5_BlanksRange,SMALL((IF(LEN(Lane5_BlanksRange),ROW(INDIRECT("1:"&amp;ROWS(Lane5_BlanksRange))))),ROW(D320)),1),"")</f>
        <v/>
      </c>
    </row>
    <row r="322" spans="1:12">
      <c r="A322" s="136">
        <f t="shared" si="43"/>
        <v>321</v>
      </c>
      <c r="B322" s="136" t="str">
        <f t="shared" ca="1" si="45"/>
        <v>321:Cheshunt</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IFERROR(INDEX(Lane5_BlanksRange,SMALL((IF(LEN(Lane5_BlanksRange),ROW(INDIRECT("1:"&amp;ROWS(Lane5_BlanksRange))))),ROW(D321)),1),"")</f>
        <v/>
      </c>
    </row>
    <row r="323" spans="1:12">
      <c r="A323" s="136">
        <f t="shared" si="43"/>
        <v>322</v>
      </c>
      <c r="B323" s="136" t="str">
        <f t="shared" ca="1" si="45"/>
        <v>322:Cheshunt</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IFERROR(INDEX(Lane5_BlanksRange,SMALL((IF(LEN(Lane5_BlanksRange),ROW(INDIRECT("1:"&amp;ROWS(Lane5_BlanksRange))))),ROW(D322)),1),"")</f>
        <v/>
      </c>
    </row>
    <row r="324" spans="1:12">
      <c r="A324" s="136">
        <f t="shared" si="43"/>
        <v>323</v>
      </c>
      <c r="B324" s="136" t="str">
        <f t="shared" ca="1" si="45"/>
        <v>323:Cheshunt</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IFERROR(INDEX(Lane5_BlanksRange,SMALL((IF(LEN(Lane5_BlanksRange),ROW(INDIRECT("1:"&amp;ROWS(Lane5_BlanksRange))))),ROW(D323)),1),"")</f>
        <v/>
      </c>
    </row>
    <row r="325" spans="1:12">
      <c r="A325" s="136">
        <f t="shared" si="43"/>
        <v>324</v>
      </c>
      <c r="B325" s="136" t="str">
        <f t="shared" ca="1" si="45"/>
        <v>324:Cheshunt</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IFERROR(INDEX(Lane5_BlanksRange,SMALL((IF(LEN(Lane5_BlanksRange),ROW(INDIRECT("1:"&amp;ROWS(Lane5_BlanksRange))))),ROW(D324)),1),"")</f>
        <v/>
      </c>
    </row>
    <row r="326" spans="1:12">
      <c r="A326" s="136">
        <f t="shared" si="43"/>
        <v>325</v>
      </c>
      <c r="B326" s="136" t="str">
        <f t="shared" ca="1" si="45"/>
        <v>325:Cheshunt</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IFERROR(INDEX(Lane5_BlanksRange,SMALL((IF(LEN(Lane5_BlanksRange),ROW(INDIRECT("1:"&amp;ROWS(Lane5_BlanksRange))))),ROW(D325)),1),"")</f>
        <v/>
      </c>
    </row>
    <row r="327" spans="1:12">
      <c r="A327" s="136">
        <f t="shared" si="43"/>
        <v>326</v>
      </c>
      <c r="B327" s="136" t="str">
        <f t="shared" ca="1" si="45"/>
        <v>326:Cheshunt</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IFERROR(INDEX(Lane5_BlanksRange,SMALL((IF(LEN(Lane5_BlanksRange),ROW(INDIRECT("1:"&amp;ROWS(Lane5_BlanksRange))))),ROW(D326)),1),"")</f>
        <v/>
      </c>
    </row>
    <row r="328" spans="1:12">
      <c r="A328" s="136">
        <f t="shared" si="43"/>
        <v>327</v>
      </c>
      <c r="B328" s="136" t="str">
        <f t="shared" ca="1" si="45"/>
        <v>327:Cheshunt</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IFERROR(INDEX(Lane5_BlanksRange,SMALL((IF(LEN(Lane5_BlanksRange),ROW(INDIRECT("1:"&amp;ROWS(Lane5_BlanksRange))))),ROW(D327)),1),"")</f>
        <v/>
      </c>
    </row>
    <row r="329" spans="1:12">
      <c r="A329" s="136">
        <f t="shared" si="43"/>
        <v>328</v>
      </c>
      <c r="B329" s="136" t="str">
        <f t="shared" ca="1" si="45"/>
        <v>328:Cheshunt</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IFERROR(INDEX(Lane5_BlanksRange,SMALL((IF(LEN(Lane5_BlanksRange),ROW(INDIRECT("1:"&amp;ROWS(Lane5_BlanksRange))))),ROW(D328)),1),"")</f>
        <v/>
      </c>
    </row>
    <row r="330" spans="1:12">
      <c r="A330" s="136">
        <f t="shared" si="43"/>
        <v>329</v>
      </c>
      <c r="B330" s="136" t="str">
        <f t="shared" ca="1" si="45"/>
        <v>329:Cheshunt</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IFERROR(INDEX(Lane5_BlanksRange,SMALL((IF(LEN(Lane5_BlanksRange),ROW(INDIRECT("1:"&amp;ROWS(Lane5_BlanksRange))))),ROW(D329)),1),"")</f>
        <v/>
      </c>
    </row>
    <row r="331" spans="1:12">
      <c r="A331" s="136">
        <f t="shared" si="43"/>
        <v>330</v>
      </c>
      <c r="B331" s="136" t="str">
        <f t="shared" ca="1" si="45"/>
        <v>330:Cheshunt</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IFERROR(INDEX(Lane5_BlanksRange,SMALL((IF(LEN(Lane5_BlanksRange),ROW(INDIRECT("1:"&amp;ROWS(Lane5_BlanksRange))))),ROW(D330)),1),"")</f>
        <v/>
      </c>
    </row>
    <row r="332" spans="1:12">
      <c r="A332" s="136">
        <f t="shared" si="43"/>
        <v>331</v>
      </c>
      <c r="B332" s="136" t="str">
        <f t="shared" ca="1" si="45"/>
        <v>331:Cheshunt</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IFERROR(INDEX(Lane5_BlanksRange,SMALL((IF(LEN(Lane5_BlanksRange),ROW(INDIRECT("1:"&amp;ROWS(Lane5_BlanksRange))))),ROW(D331)),1),"")</f>
        <v/>
      </c>
    </row>
    <row r="333" spans="1:12">
      <c r="A333" s="136">
        <f t="shared" si="43"/>
        <v>332</v>
      </c>
      <c r="B333" s="136" t="str">
        <f t="shared" ca="1" si="45"/>
        <v>332:Cheshunt</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IFERROR(INDEX(Lane5_BlanksRange,SMALL((IF(LEN(Lane5_BlanksRange),ROW(INDIRECT("1:"&amp;ROWS(Lane5_BlanksRange))))),ROW(D332)),1),"")</f>
        <v/>
      </c>
    </row>
    <row r="334" spans="1:12">
      <c r="A334" s="136">
        <f t="shared" si="43"/>
        <v>333</v>
      </c>
      <c r="B334" s="136" t="str">
        <f t="shared" ca="1" si="45"/>
        <v>333:Cheshunt</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IFERROR(INDEX(Lane5_BlanksRange,SMALL((IF(LEN(Lane5_BlanksRange),ROW(INDIRECT("1:"&amp;ROWS(Lane5_BlanksRange))))),ROW(D333)),1),"")</f>
        <v/>
      </c>
    </row>
    <row r="335" spans="1:12">
      <c r="A335" s="136">
        <f t="shared" si="43"/>
        <v>334</v>
      </c>
      <c r="B335" s="136" t="str">
        <f t="shared" ca="1" si="45"/>
        <v>334:Cheshunt</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IFERROR(INDEX(Lane5_BlanksRange,SMALL((IF(LEN(Lane5_BlanksRange),ROW(INDIRECT("1:"&amp;ROWS(Lane5_BlanksRange))))),ROW(D334)),1),"")</f>
        <v/>
      </c>
    </row>
    <row r="336" spans="1:12">
      <c r="A336" s="136">
        <f t="shared" si="43"/>
        <v>335</v>
      </c>
      <c r="B336" s="136" t="str">
        <f t="shared" ca="1" si="45"/>
        <v>335:Cheshunt</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IFERROR(INDEX(Lane5_BlanksRange,SMALL((IF(LEN(Lane5_BlanksRange),ROW(INDIRECT("1:"&amp;ROWS(Lane5_BlanksRange))))),ROW(D335)),1),"")</f>
        <v/>
      </c>
    </row>
    <row r="337" spans="1:12">
      <c r="A337" s="136">
        <f t="shared" si="43"/>
        <v>336</v>
      </c>
      <c r="B337" s="136" t="str">
        <f t="shared" ca="1" si="45"/>
        <v>336:Cheshunt</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IFERROR(INDEX(Lane5_BlanksRange,SMALL((IF(LEN(Lane5_BlanksRange),ROW(INDIRECT("1:"&amp;ROWS(Lane5_BlanksRange))))),ROW(D336)),1),"")</f>
        <v/>
      </c>
    </row>
    <row r="338" spans="1:12">
      <c r="A338" s="136">
        <f t="shared" si="43"/>
        <v>337</v>
      </c>
      <c r="B338" s="136" t="str">
        <f t="shared" ca="1" si="45"/>
        <v>337:Cheshunt</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IFERROR(INDEX(Lane5_BlanksRange,SMALL((IF(LEN(Lane5_BlanksRange),ROW(INDIRECT("1:"&amp;ROWS(Lane5_BlanksRange))))),ROW(D337)),1),"")</f>
        <v/>
      </c>
    </row>
    <row r="339" spans="1:12">
      <c r="A339" s="136">
        <f t="shared" si="43"/>
        <v>338</v>
      </c>
      <c r="B339" s="136" t="str">
        <f t="shared" ca="1" si="45"/>
        <v>338:Cheshunt</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IFERROR(INDEX(Lane5_BlanksRange,SMALL((IF(LEN(Lane5_BlanksRange),ROW(INDIRECT("1:"&amp;ROWS(Lane5_BlanksRange))))),ROW(D338)),1),"")</f>
        <v/>
      </c>
    </row>
    <row r="340" spans="1:12">
      <c r="A340" s="136">
        <f t="shared" si="43"/>
        <v>339</v>
      </c>
      <c r="B340" s="136" t="str">
        <f t="shared" ca="1" si="45"/>
        <v>339:Cheshunt</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IFERROR(INDEX(Lane5_BlanksRange,SMALL((IF(LEN(Lane5_BlanksRange),ROW(INDIRECT("1:"&amp;ROWS(Lane5_BlanksRange))))),ROW(D339)),1),"")</f>
        <v/>
      </c>
    </row>
    <row r="341" spans="1:12">
      <c r="A341" s="136">
        <f t="shared" si="43"/>
        <v>340</v>
      </c>
      <c r="B341" s="136" t="str">
        <f t="shared" ca="1" si="45"/>
        <v>340:Cheshunt</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IFERROR(INDEX(Lane5_BlanksRange,SMALL((IF(LEN(Lane5_BlanksRange),ROW(INDIRECT("1:"&amp;ROWS(Lane5_BlanksRange))))),ROW(D340)),1),"")</f>
        <v/>
      </c>
    </row>
    <row r="342" spans="1:12">
      <c r="A342" s="136">
        <f t="shared" si="43"/>
        <v>341</v>
      </c>
      <c r="B342" s="136" t="str">
        <f t="shared" ca="1" si="45"/>
        <v>341:Cheshunt</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IFERROR(INDEX(Lane5_BlanksRange,SMALL((IF(LEN(Lane5_BlanksRange),ROW(INDIRECT("1:"&amp;ROWS(Lane5_BlanksRange))))),ROW(D341)),1),"")</f>
        <v/>
      </c>
    </row>
    <row r="343" spans="1:12">
      <c r="A343" s="136">
        <f t="shared" si="43"/>
        <v>342</v>
      </c>
      <c r="B343" s="136" t="str">
        <f t="shared" ca="1" si="45"/>
        <v>342:Cheshunt</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IFERROR(INDEX(Lane5_BlanksRange,SMALL((IF(LEN(Lane5_BlanksRange),ROW(INDIRECT("1:"&amp;ROWS(Lane5_BlanksRange))))),ROW(D342)),1),"")</f>
        <v/>
      </c>
    </row>
    <row r="344" spans="1:12">
      <c r="A344" s="136">
        <f t="shared" si="43"/>
        <v>343</v>
      </c>
      <c r="B344" s="136" t="str">
        <f t="shared" ca="1" si="45"/>
        <v>343:Cheshunt</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IFERROR(INDEX(Lane5_BlanksRange,SMALL((IF(LEN(Lane5_BlanksRange),ROW(INDIRECT("1:"&amp;ROWS(Lane5_BlanksRange))))),ROW(D343)),1),"")</f>
        <v/>
      </c>
    </row>
    <row r="345" spans="1:12">
      <c r="A345" s="136">
        <f t="shared" si="43"/>
        <v>344</v>
      </c>
      <c r="B345" s="136" t="str">
        <f t="shared" ca="1" si="45"/>
        <v>344:Cheshunt</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IFERROR(INDEX(Lane5_BlanksRange,SMALL((IF(LEN(Lane5_BlanksRange),ROW(INDIRECT("1:"&amp;ROWS(Lane5_BlanksRange))))),ROW(D344)),1),"")</f>
        <v/>
      </c>
    </row>
    <row r="346" spans="1:12">
      <c r="A346" s="136">
        <f t="shared" si="43"/>
        <v>345</v>
      </c>
      <c r="B346" s="136" t="str">
        <f t="shared" ca="1" si="45"/>
        <v>345:Cheshunt</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IFERROR(INDEX(Lane5_BlanksRange,SMALL((IF(LEN(Lane5_BlanksRange),ROW(INDIRECT("1:"&amp;ROWS(Lane5_BlanksRange))))),ROW(D345)),1),"")</f>
        <v/>
      </c>
    </row>
    <row r="347" spans="1:12">
      <c r="A347" s="136">
        <f t="shared" si="43"/>
        <v>346</v>
      </c>
      <c r="B347" s="136" t="str">
        <f t="shared" ca="1" si="45"/>
        <v>346:Cheshunt</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IFERROR(INDEX(Lane5_BlanksRange,SMALL((IF(LEN(Lane5_BlanksRange),ROW(INDIRECT("1:"&amp;ROWS(Lane5_BlanksRange))))),ROW(D346)),1),"")</f>
        <v/>
      </c>
    </row>
    <row r="348" spans="1:12">
      <c r="A348" s="136">
        <f t="shared" si="43"/>
        <v>347</v>
      </c>
      <c r="B348" s="136" t="str">
        <f t="shared" ca="1" si="45"/>
        <v>347:Cheshunt</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IFERROR(INDEX(Lane5_BlanksRange,SMALL((IF(LEN(Lane5_BlanksRange),ROW(INDIRECT("1:"&amp;ROWS(Lane5_BlanksRange))))),ROW(D347)),1),"")</f>
        <v/>
      </c>
    </row>
    <row r="349" spans="1:12">
      <c r="A349" s="136">
        <f t="shared" si="43"/>
        <v>348</v>
      </c>
      <c r="B349" s="136" t="str">
        <f t="shared" ca="1" si="45"/>
        <v>348:Cheshunt</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IFERROR(INDEX(Lane5_BlanksRange,SMALL((IF(LEN(Lane5_BlanksRange),ROW(INDIRECT("1:"&amp;ROWS(Lane5_BlanksRange))))),ROW(D348)),1),"")</f>
        <v/>
      </c>
    </row>
    <row r="350" spans="1:12">
      <c r="A350" s="136">
        <f t="shared" si="43"/>
        <v>349</v>
      </c>
      <c r="B350" s="136" t="str">
        <f t="shared" ca="1" si="45"/>
        <v>349:Cheshunt</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IFERROR(INDEX(Lane5_BlanksRange,SMALL((IF(LEN(Lane5_BlanksRange),ROW(INDIRECT("1:"&amp;ROWS(Lane5_BlanksRange))))),ROW(D349)),1),"")</f>
        <v/>
      </c>
    </row>
    <row r="351" spans="1:12">
      <c r="A351" s="136">
        <f t="shared" si="43"/>
        <v>350</v>
      </c>
      <c r="B351" s="136" t="str">
        <f t="shared" ca="1" si="45"/>
        <v>350:Cheshunt</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IFERROR(INDEX(Lane5_BlanksRange,SMALL((IF(LEN(Lane5_BlanksRange),ROW(INDIRECT("1:"&amp;ROWS(Lane5_BlanksRange))))),ROW(D350)),1),"")</f>
        <v/>
      </c>
    </row>
    <row r="352" spans="1:12">
      <c r="A352" s="136">
        <f t="shared" si="43"/>
        <v>351</v>
      </c>
      <c r="B352" s="136" t="str">
        <f t="shared" ca="1" si="45"/>
        <v>351:Cheshunt</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IFERROR(INDEX(Lane5_BlanksRange,SMALL((IF(LEN(Lane5_BlanksRange),ROW(INDIRECT("1:"&amp;ROWS(Lane5_BlanksRange))))),ROW(D351)),1),"")</f>
        <v/>
      </c>
    </row>
    <row r="353" spans="1:12">
      <c r="A353" s="136">
        <f t="shared" si="43"/>
        <v>352</v>
      </c>
      <c r="B353" s="136" t="str">
        <f t="shared" ca="1" si="45"/>
        <v>352:Cheshunt</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IFERROR(INDEX(Lane5_BlanksRange,SMALL((IF(LEN(Lane5_BlanksRange),ROW(INDIRECT("1:"&amp;ROWS(Lane5_BlanksRange))))),ROW(D352)),1),"")</f>
        <v/>
      </c>
    </row>
    <row r="354" spans="1:12">
      <c r="A354" s="136">
        <f t="shared" si="43"/>
        <v>353</v>
      </c>
      <c r="B354" s="136" t="str">
        <f t="shared" ca="1" si="45"/>
        <v>353:Cheshunt</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IFERROR(INDEX(Lane5_BlanksRange,SMALL((IF(LEN(Lane5_BlanksRange),ROW(INDIRECT("1:"&amp;ROWS(Lane5_BlanksRange))))),ROW(D353)),1),"")</f>
        <v/>
      </c>
    </row>
    <row r="355" spans="1:12">
      <c r="A355" s="136">
        <f t="shared" si="43"/>
        <v>354</v>
      </c>
      <c r="B355" s="136" t="str">
        <f t="shared" ca="1" si="45"/>
        <v>354:Cheshunt</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IFERROR(INDEX(Lane5_BlanksRange,SMALL((IF(LEN(Lane5_BlanksRange),ROW(INDIRECT("1:"&amp;ROWS(Lane5_BlanksRange))))),ROW(D354)),1),"")</f>
        <v/>
      </c>
    </row>
    <row r="356" spans="1:12">
      <c r="A356" s="136">
        <f t="shared" si="43"/>
        <v>355</v>
      </c>
      <c r="B356" s="136" t="str">
        <f t="shared" ca="1" si="45"/>
        <v>355:Cheshunt</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IFERROR(INDEX(Lane5_BlanksRange,SMALL((IF(LEN(Lane5_BlanksRange),ROW(INDIRECT("1:"&amp;ROWS(Lane5_BlanksRange))))),ROW(D355)),1),"")</f>
        <v/>
      </c>
    </row>
    <row r="357" spans="1:12">
      <c r="A357" s="136">
        <f t="shared" si="43"/>
        <v>356</v>
      </c>
      <c r="B357" s="136" t="str">
        <f t="shared" ca="1" si="45"/>
        <v>356:Cheshunt</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IFERROR(INDEX(Lane5_BlanksRange,SMALL((IF(LEN(Lane5_BlanksRange),ROW(INDIRECT("1:"&amp;ROWS(Lane5_BlanksRange))))),ROW(D356)),1),"")</f>
        <v/>
      </c>
    </row>
    <row r="358" spans="1:12">
      <c r="A358" s="136">
        <f t="shared" si="43"/>
        <v>357</v>
      </c>
      <c r="B358" s="136" t="str">
        <f t="shared" ca="1" si="45"/>
        <v>357:Cheshunt</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IFERROR(INDEX(Lane5_BlanksRange,SMALL((IF(LEN(Lane5_BlanksRange),ROW(INDIRECT("1:"&amp;ROWS(Lane5_BlanksRange))))),ROW(D357)),1),"")</f>
        <v/>
      </c>
    </row>
    <row r="359" spans="1:12">
      <c r="A359" s="136">
        <f t="shared" si="43"/>
        <v>358</v>
      </c>
      <c r="B359" s="136" t="str">
        <f t="shared" ca="1" si="45"/>
        <v>358:Cheshunt</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IFERROR(INDEX(Lane5_BlanksRange,SMALL((IF(LEN(Lane5_BlanksRange),ROW(INDIRECT("1:"&amp;ROWS(Lane5_BlanksRange))))),ROW(D358)),1),"")</f>
        <v/>
      </c>
    </row>
    <row r="360" spans="1:12">
      <c r="A360" s="136">
        <f t="shared" si="43"/>
        <v>359</v>
      </c>
      <c r="B360" s="136" t="str">
        <f t="shared" ca="1" si="45"/>
        <v>359:Cheshunt</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IFERROR(INDEX(Lane5_BlanksRange,SMALL((IF(LEN(Lane5_BlanksRange),ROW(INDIRECT("1:"&amp;ROWS(Lane5_BlanksRange))))),ROW(D359)),1),"")</f>
        <v/>
      </c>
    </row>
    <row r="361" spans="1:12">
      <c r="A361" s="136">
        <f t="shared" si="43"/>
        <v>360</v>
      </c>
      <c r="B361" s="136" t="str">
        <f t="shared" ca="1" si="45"/>
        <v>360:Cheshunt</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IFERROR(INDEX(Lane5_BlanksRange,SMALL((IF(LEN(Lane5_BlanksRange),ROW(INDIRECT("1:"&amp;ROWS(Lane5_BlanksRange))))),ROW(D360)),1),"")</f>
        <v/>
      </c>
    </row>
    <row r="362" spans="1:12">
      <c r="A362" s="136">
        <f t="shared" si="43"/>
        <v>361</v>
      </c>
      <c r="B362" s="136" t="str">
        <f t="shared" ca="1" si="45"/>
        <v>361:Cheshunt</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IFERROR(INDEX(Lane5_BlanksRange,SMALL((IF(LEN(Lane5_BlanksRange),ROW(INDIRECT("1:"&amp;ROWS(Lane5_BlanksRange))))),ROW(D361)),1),"")</f>
        <v/>
      </c>
    </row>
    <row r="363" spans="1:12">
      <c r="A363" s="136">
        <f t="shared" si="43"/>
        <v>362</v>
      </c>
      <c r="B363" s="136" t="str">
        <f t="shared" ca="1" si="45"/>
        <v>362:Cheshunt</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IFERROR(INDEX(Lane5_BlanksRange,SMALL((IF(LEN(Lane5_BlanksRange),ROW(INDIRECT("1:"&amp;ROWS(Lane5_BlanksRange))))),ROW(D362)),1),"")</f>
        <v/>
      </c>
    </row>
    <row r="364" spans="1:12">
      <c r="A364" s="136">
        <f t="shared" si="43"/>
        <v>363</v>
      </c>
      <c r="B364" s="136" t="str">
        <f t="shared" ca="1" si="45"/>
        <v>363:Cheshunt</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IFERROR(INDEX(Lane5_BlanksRange,SMALL((IF(LEN(Lane5_BlanksRange),ROW(INDIRECT("1:"&amp;ROWS(Lane5_BlanksRange))))),ROW(D363)),1),"")</f>
        <v/>
      </c>
    </row>
    <row r="365" spans="1:12">
      <c r="A365" s="136">
        <f t="shared" si="43"/>
        <v>364</v>
      </c>
      <c r="B365" s="136" t="str">
        <f t="shared" ca="1" si="45"/>
        <v>364:Cheshunt</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IFERROR(INDEX(Lane5_BlanksRange,SMALL((IF(LEN(Lane5_BlanksRange),ROW(INDIRECT("1:"&amp;ROWS(Lane5_BlanksRange))))),ROW(D364)),1),"")</f>
        <v/>
      </c>
    </row>
    <row r="366" spans="1:12">
      <c r="A366" s="136">
        <f t="shared" si="43"/>
        <v>365</v>
      </c>
      <c r="B366" s="136" t="str">
        <f t="shared" ref="B366:B401" ca="1" si="47">TEXT(A366,"#0") &amp; ":" &amp; CELL("contents",Lane5_Club)</f>
        <v>365:Cheshunt</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IFERROR(INDEX(Lane5_BlanksRange,SMALL((IF(LEN(Lane5_BlanksRange),ROW(INDIRECT("1:"&amp;ROWS(Lane5_BlanksRange))))),ROW(D365)),1),"")</f>
        <v/>
      </c>
    </row>
    <row r="367" spans="1:12">
      <c r="A367" s="136">
        <f t="shared" si="43"/>
        <v>366</v>
      </c>
      <c r="B367" s="136" t="str">
        <f t="shared" ca="1" si="47"/>
        <v>366:Cheshunt</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IFERROR(INDEX(Lane5_BlanksRange,SMALL((IF(LEN(Lane5_BlanksRange),ROW(INDIRECT("1:"&amp;ROWS(Lane5_BlanksRange))))),ROW(D366)),1),"")</f>
        <v/>
      </c>
    </row>
    <row r="368" spans="1:12">
      <c r="A368" s="136">
        <f t="shared" si="43"/>
        <v>367</v>
      </c>
      <c r="B368" s="136" t="str">
        <f t="shared" ca="1" si="47"/>
        <v>367:Cheshunt</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IFERROR(INDEX(Lane5_BlanksRange,SMALL((IF(LEN(Lane5_BlanksRange),ROW(INDIRECT("1:"&amp;ROWS(Lane5_BlanksRange))))),ROW(D367)),1),"")</f>
        <v/>
      </c>
    </row>
    <row r="369" spans="1:12">
      <c r="A369" s="136">
        <f t="shared" si="43"/>
        <v>368</v>
      </c>
      <c r="B369" s="136" t="str">
        <f t="shared" ca="1" si="47"/>
        <v>368:Cheshunt</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IFERROR(INDEX(Lane5_BlanksRange,SMALL((IF(LEN(Lane5_BlanksRange),ROW(INDIRECT("1:"&amp;ROWS(Lane5_BlanksRange))))),ROW(D368)),1),"")</f>
        <v/>
      </c>
    </row>
    <row r="370" spans="1:12">
      <c r="A370" s="136">
        <f t="shared" si="43"/>
        <v>369</v>
      </c>
      <c r="B370" s="136" t="str">
        <f t="shared" ca="1" si="47"/>
        <v>369:Cheshunt</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IFERROR(INDEX(Lane5_BlanksRange,SMALL((IF(LEN(Lane5_BlanksRange),ROW(INDIRECT("1:"&amp;ROWS(Lane5_BlanksRange))))),ROW(D369)),1),"")</f>
        <v/>
      </c>
    </row>
    <row r="371" spans="1:12">
      <c r="A371" s="136">
        <f t="shared" si="43"/>
        <v>370</v>
      </c>
      <c r="B371" s="136" t="str">
        <f t="shared" ca="1" si="47"/>
        <v>370:Cheshunt</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IFERROR(INDEX(Lane5_BlanksRange,SMALL((IF(LEN(Lane5_BlanksRange),ROW(INDIRECT("1:"&amp;ROWS(Lane5_BlanksRange))))),ROW(D370)),1),"")</f>
        <v/>
      </c>
    </row>
    <row r="372" spans="1:12">
      <c r="A372" s="136">
        <f t="shared" si="43"/>
        <v>371</v>
      </c>
      <c r="B372" s="136" t="str">
        <f t="shared" ca="1" si="47"/>
        <v>371:Cheshunt</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IFERROR(INDEX(Lane5_BlanksRange,SMALL((IF(LEN(Lane5_BlanksRange),ROW(INDIRECT("1:"&amp;ROWS(Lane5_BlanksRange))))),ROW(D371)),1),"")</f>
        <v/>
      </c>
    </row>
    <row r="373" spans="1:12">
      <c r="A373" s="136">
        <f t="shared" si="43"/>
        <v>372</v>
      </c>
      <c r="B373" s="136" t="str">
        <f t="shared" ca="1" si="47"/>
        <v>372:Cheshunt</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IFERROR(INDEX(Lane5_BlanksRange,SMALL((IF(LEN(Lane5_BlanksRange),ROW(INDIRECT("1:"&amp;ROWS(Lane5_BlanksRange))))),ROW(D372)),1),"")</f>
        <v/>
      </c>
    </row>
    <row r="374" spans="1:12">
      <c r="A374" s="136">
        <f t="shared" si="43"/>
        <v>373</v>
      </c>
      <c r="B374" s="136" t="str">
        <f t="shared" ca="1" si="47"/>
        <v>373:Cheshunt</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IFERROR(INDEX(Lane5_BlanksRange,SMALL((IF(LEN(Lane5_BlanksRange),ROW(INDIRECT("1:"&amp;ROWS(Lane5_BlanksRange))))),ROW(D373)),1),"")</f>
        <v/>
      </c>
    </row>
    <row r="375" spans="1:12">
      <c r="A375" s="136">
        <f t="shared" si="43"/>
        <v>374</v>
      </c>
      <c r="B375" s="136" t="str">
        <f t="shared" ca="1" si="47"/>
        <v>374:Cheshunt</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IFERROR(INDEX(Lane5_BlanksRange,SMALL((IF(LEN(Lane5_BlanksRange),ROW(INDIRECT("1:"&amp;ROWS(Lane5_BlanksRange))))),ROW(D374)),1),"")</f>
        <v/>
      </c>
    </row>
    <row r="376" spans="1:12">
      <c r="A376" s="136">
        <f t="shared" si="43"/>
        <v>375</v>
      </c>
      <c r="B376" s="136" t="str">
        <f t="shared" ca="1" si="47"/>
        <v>375:Cheshunt</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IFERROR(INDEX(Lane5_BlanksRange,SMALL((IF(LEN(Lane5_BlanksRange),ROW(INDIRECT("1:"&amp;ROWS(Lane5_BlanksRange))))),ROW(D375)),1),"")</f>
        <v/>
      </c>
    </row>
    <row r="377" spans="1:12">
      <c r="A377" s="136">
        <f t="shared" si="43"/>
        <v>376</v>
      </c>
      <c r="B377" s="136" t="str">
        <f t="shared" ca="1" si="47"/>
        <v>376:Cheshunt</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IFERROR(INDEX(Lane5_BlanksRange,SMALL((IF(LEN(Lane5_BlanksRange),ROW(INDIRECT("1:"&amp;ROWS(Lane5_BlanksRange))))),ROW(D376)),1),"")</f>
        <v/>
      </c>
    </row>
    <row r="378" spans="1:12">
      <c r="A378" s="136">
        <f t="shared" si="43"/>
        <v>377</v>
      </c>
      <c r="B378" s="136" t="str">
        <f t="shared" ca="1" si="47"/>
        <v>377:Cheshunt</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IFERROR(INDEX(Lane5_BlanksRange,SMALL((IF(LEN(Lane5_BlanksRange),ROW(INDIRECT("1:"&amp;ROWS(Lane5_BlanksRange))))),ROW(D377)),1),"")</f>
        <v/>
      </c>
    </row>
    <row r="379" spans="1:12">
      <c r="A379" s="136">
        <f t="shared" si="43"/>
        <v>378</v>
      </c>
      <c r="B379" s="136" t="str">
        <f t="shared" ca="1" si="47"/>
        <v>378:Cheshunt</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IFERROR(INDEX(Lane5_BlanksRange,SMALL((IF(LEN(Lane5_BlanksRange),ROW(INDIRECT("1:"&amp;ROWS(Lane5_BlanksRange))))),ROW(D378)),1),"")</f>
        <v/>
      </c>
    </row>
    <row r="380" spans="1:12">
      <c r="A380" s="136">
        <f t="shared" si="43"/>
        <v>379</v>
      </c>
      <c r="B380" s="136" t="str">
        <f t="shared" ca="1" si="47"/>
        <v>379:Cheshunt</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IFERROR(INDEX(Lane5_BlanksRange,SMALL((IF(LEN(Lane5_BlanksRange),ROW(INDIRECT("1:"&amp;ROWS(Lane5_BlanksRange))))),ROW(D379)),1),"")</f>
        <v/>
      </c>
    </row>
    <row r="381" spans="1:12">
      <c r="A381" s="136">
        <f t="shared" si="43"/>
        <v>380</v>
      </c>
      <c r="B381" s="136" t="str">
        <f t="shared" ca="1" si="47"/>
        <v>380:Cheshunt</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IFERROR(INDEX(Lane5_BlanksRange,SMALL((IF(LEN(Lane5_BlanksRange),ROW(INDIRECT("1:"&amp;ROWS(Lane5_BlanksRange))))),ROW(D380)),1),"")</f>
        <v/>
      </c>
    </row>
    <row r="382" spans="1:12">
      <c r="A382" s="136">
        <f t="shared" si="43"/>
        <v>381</v>
      </c>
      <c r="B382" s="136" t="str">
        <f t="shared" ca="1" si="47"/>
        <v>381:Cheshunt</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IFERROR(INDEX(Lane5_BlanksRange,SMALL((IF(LEN(Lane5_BlanksRange),ROW(INDIRECT("1:"&amp;ROWS(Lane5_BlanksRange))))),ROW(D381)),1),"")</f>
        <v/>
      </c>
    </row>
    <row r="383" spans="1:12">
      <c r="A383" s="136">
        <f t="shared" si="43"/>
        <v>382</v>
      </c>
      <c r="B383" s="136" t="str">
        <f t="shared" ca="1" si="47"/>
        <v>382:Cheshunt</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IFERROR(INDEX(Lane5_BlanksRange,SMALL((IF(LEN(Lane5_BlanksRange),ROW(INDIRECT("1:"&amp;ROWS(Lane5_BlanksRange))))),ROW(D382)),1),"")</f>
        <v/>
      </c>
    </row>
    <row r="384" spans="1:12">
      <c r="A384" s="136">
        <f t="shared" si="43"/>
        <v>383</v>
      </c>
      <c r="B384" s="136" t="str">
        <f t="shared" ca="1" si="47"/>
        <v>383:Cheshunt</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IFERROR(INDEX(Lane5_BlanksRange,SMALL((IF(LEN(Lane5_BlanksRange),ROW(INDIRECT("1:"&amp;ROWS(Lane5_BlanksRange))))),ROW(D383)),1),"")</f>
        <v/>
      </c>
    </row>
    <row r="385" spans="1:12">
      <c r="A385" s="136">
        <f t="shared" si="43"/>
        <v>384</v>
      </c>
      <c r="B385" s="136" t="str">
        <f t="shared" ca="1" si="47"/>
        <v>384:Cheshunt</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IFERROR(INDEX(Lane5_BlanksRange,SMALL((IF(LEN(Lane5_BlanksRange),ROW(INDIRECT("1:"&amp;ROWS(Lane5_BlanksRange))))),ROW(D384)),1),"")</f>
        <v/>
      </c>
    </row>
    <row r="386" spans="1:12">
      <c r="A386" s="136">
        <f t="shared" si="43"/>
        <v>385</v>
      </c>
      <c r="B386" s="136" t="str">
        <f t="shared" ca="1" si="47"/>
        <v>385:Cheshunt</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IFERROR(INDEX(Lane5_BlanksRange,SMALL((IF(LEN(Lane5_BlanksRange),ROW(INDIRECT("1:"&amp;ROWS(Lane5_BlanksRange))))),ROW(D385)),1),"")</f>
        <v/>
      </c>
    </row>
    <row r="387" spans="1:12">
      <c r="A387" s="136">
        <f t="shared" si="43"/>
        <v>386</v>
      </c>
      <c r="B387" s="136" t="str">
        <f t="shared" ca="1" si="47"/>
        <v>386:Cheshunt</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IFERROR(INDEX(Lane5_BlanksRange,SMALL((IF(LEN(Lane5_BlanksRange),ROW(INDIRECT("1:"&amp;ROWS(Lane5_BlanksRange))))),ROW(D386)),1),"")</f>
        <v/>
      </c>
    </row>
    <row r="388" spans="1:12">
      <c r="A388" s="136">
        <f t="shared" si="43"/>
        <v>387</v>
      </c>
      <c r="B388" s="136" t="str">
        <f t="shared" ca="1" si="47"/>
        <v>387:Cheshunt</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IFERROR(INDEX(Lane5_BlanksRange,SMALL((IF(LEN(Lane5_BlanksRange),ROW(INDIRECT("1:"&amp;ROWS(Lane5_BlanksRange))))),ROW(D387)),1),"")</f>
        <v/>
      </c>
    </row>
    <row r="389" spans="1:12">
      <c r="A389" s="136">
        <f t="shared" si="43"/>
        <v>388</v>
      </c>
      <c r="B389" s="136" t="str">
        <f t="shared" ca="1" si="47"/>
        <v>388:Cheshunt</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IFERROR(INDEX(Lane5_BlanksRange,SMALL((IF(LEN(Lane5_BlanksRange),ROW(INDIRECT("1:"&amp;ROWS(Lane5_BlanksRange))))),ROW(D388)),1),"")</f>
        <v/>
      </c>
    </row>
    <row r="390" spans="1:12">
      <c r="A390" s="136">
        <f t="shared" si="43"/>
        <v>389</v>
      </c>
      <c r="B390" s="136" t="str">
        <f t="shared" ca="1" si="47"/>
        <v>389:Cheshunt</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IFERROR(INDEX(Lane5_BlanksRange,SMALL((IF(LEN(Lane5_BlanksRange),ROW(INDIRECT("1:"&amp;ROWS(Lane5_BlanksRange))))),ROW(D389)),1),"")</f>
        <v/>
      </c>
    </row>
    <row r="391" spans="1:12">
      <c r="A391" s="136">
        <f t="shared" si="43"/>
        <v>390</v>
      </c>
      <c r="B391" s="136" t="str">
        <f t="shared" ca="1" si="47"/>
        <v>390:Cheshunt</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IFERROR(INDEX(Lane5_BlanksRange,SMALL((IF(LEN(Lane5_BlanksRange),ROW(INDIRECT("1:"&amp;ROWS(Lane5_BlanksRange))))),ROW(D390)),1),"")</f>
        <v/>
      </c>
    </row>
    <row r="392" spans="1:12">
      <c r="A392" s="136">
        <f t="shared" si="43"/>
        <v>391</v>
      </c>
      <c r="B392" s="136" t="str">
        <f t="shared" ca="1" si="47"/>
        <v>391:Cheshunt</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IFERROR(INDEX(Lane5_BlanksRange,SMALL((IF(LEN(Lane5_BlanksRange),ROW(INDIRECT("1:"&amp;ROWS(Lane5_BlanksRange))))),ROW(D391)),1),"")</f>
        <v/>
      </c>
    </row>
    <row r="393" spans="1:12">
      <c r="A393" s="136">
        <f t="shared" si="43"/>
        <v>392</v>
      </c>
      <c r="B393" s="136" t="str">
        <f t="shared" ca="1" si="47"/>
        <v>392:Cheshunt</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IFERROR(INDEX(Lane5_BlanksRange,SMALL((IF(LEN(Lane5_BlanksRange),ROW(INDIRECT("1:"&amp;ROWS(Lane5_BlanksRange))))),ROW(D392)),1),"")</f>
        <v/>
      </c>
    </row>
    <row r="394" spans="1:12">
      <c r="A394" s="136">
        <f t="shared" si="43"/>
        <v>393</v>
      </c>
      <c r="B394" s="136" t="str">
        <f t="shared" ca="1" si="47"/>
        <v>393:Cheshunt</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IFERROR(INDEX(Lane5_BlanksRange,SMALL((IF(LEN(Lane5_BlanksRange),ROW(INDIRECT("1:"&amp;ROWS(Lane5_BlanksRange))))),ROW(D393)),1),"")</f>
        <v/>
      </c>
    </row>
    <row r="395" spans="1:12">
      <c r="A395" s="136">
        <f t="shared" si="43"/>
        <v>394</v>
      </c>
      <c r="B395" s="136" t="str">
        <f t="shared" ca="1" si="47"/>
        <v>394:Cheshunt</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IFERROR(INDEX(Lane5_BlanksRange,SMALL((IF(LEN(Lane5_BlanksRange),ROW(INDIRECT("1:"&amp;ROWS(Lane5_BlanksRange))))),ROW(D394)),1),"")</f>
        <v/>
      </c>
    </row>
    <row r="396" spans="1:12">
      <c r="A396" s="136">
        <f t="shared" si="43"/>
        <v>395</v>
      </c>
      <c r="B396" s="136" t="str">
        <f t="shared" ca="1" si="47"/>
        <v>395:Cheshunt</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IFERROR(INDEX(Lane5_BlanksRange,SMALL((IF(LEN(Lane5_BlanksRange),ROW(INDIRECT("1:"&amp;ROWS(Lane5_BlanksRange))))),ROW(D395)),1),"")</f>
        <v/>
      </c>
    </row>
    <row r="397" spans="1:12">
      <c r="A397" s="136">
        <f t="shared" si="43"/>
        <v>396</v>
      </c>
      <c r="B397" s="136" t="str">
        <f t="shared" ca="1" si="47"/>
        <v>396:Cheshunt</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IFERROR(INDEX(Lane5_BlanksRange,SMALL((IF(LEN(Lane5_BlanksRange),ROW(INDIRECT("1:"&amp;ROWS(Lane5_BlanksRange))))),ROW(D396)),1),"")</f>
        <v/>
      </c>
    </row>
    <row r="398" spans="1:12">
      <c r="A398" s="136">
        <f t="shared" si="43"/>
        <v>397</v>
      </c>
      <c r="B398" s="136" t="str">
        <f t="shared" ca="1" si="47"/>
        <v>397:Cheshunt</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IFERROR(INDEX(Lane5_BlanksRange,SMALL((IF(LEN(Lane5_BlanksRange),ROW(INDIRECT("1:"&amp;ROWS(Lane5_BlanksRange))))),ROW(D397)),1),"")</f>
        <v/>
      </c>
    </row>
    <row r="399" spans="1:12">
      <c r="A399" s="136">
        <f t="shared" si="43"/>
        <v>398</v>
      </c>
      <c r="B399" s="136" t="str">
        <f t="shared" ca="1" si="47"/>
        <v>398:Cheshunt</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IFERROR(INDEX(Lane5_BlanksRange,SMALL((IF(LEN(Lane5_BlanksRange),ROW(INDIRECT("1:"&amp;ROWS(Lane5_BlanksRange))))),ROW(D398)),1),"")</f>
        <v/>
      </c>
    </row>
    <row r="400" spans="1:12">
      <c r="A400" s="136">
        <f t="shared" si="43"/>
        <v>399</v>
      </c>
      <c r="B400" s="136" t="str">
        <f t="shared" ca="1" si="47"/>
        <v>399:Cheshunt</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IFERROR(INDEX(Lane5_BlanksRange,SMALL((IF(LEN(Lane5_BlanksRange),ROW(INDIRECT("1:"&amp;ROWS(Lane5_BlanksRange))))),ROW(D399)),1),"")</f>
        <v/>
      </c>
    </row>
    <row r="401" spans="1:12">
      <c r="A401" s="136">
        <f t="shared" si="43"/>
        <v>400</v>
      </c>
      <c r="B401" s="136" t="str">
        <f t="shared" ca="1" si="47"/>
        <v>400:Cheshunt</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IFERROR(INDEX(Lane5_BlanksRange,SMALL((IF(LEN(Lane5_BlanksRange),ROW(INDIRECT("1:"&amp;ROWS(Lane5_BlanksRange))))),ROW(D400)),1),"")</f>
        <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8" workbookViewId="0">
      <selection activeCell="L401" sqref="L401"/>
    </sheetView>
  </sheetViews>
  <sheetFormatPr baseColWidth="10" defaultColWidth="8.83203125" defaultRowHeight="15" x14ac:dyDescent="0"/>
  <cols>
    <col min="1" max="1" width="9" style="136" customWidth="1"/>
    <col min="2" max="2" width="15.1640625" style="136" customWidth="1"/>
    <col min="3" max="3" width="23.1640625" style="136" customWidth="1"/>
    <col min="4" max="4" width="26.83203125" style="136" customWidth="1"/>
    <col min="5" max="5" width="6" style="156" customWidth="1"/>
    <col min="6" max="6" width="11" style="157" customWidth="1"/>
    <col min="7" max="7" width="12.1640625" style="158" customWidth="1"/>
    <col min="8" max="8" width="9.83203125" style="158" customWidth="1"/>
    <col min="9" max="9" width="17.83203125" style="136" customWidth="1"/>
    <col min="10" max="10" width="9" style="136" customWidth="1"/>
    <col min="11" max="11" width="8.83203125" style="136"/>
    <col min="12" max="12" width="23.1640625" bestFit="1" customWidth="1"/>
    <col min="18" max="16384" width="8.83203125" style="136"/>
  </cols>
  <sheetData>
    <row r="1" spans="1:12" ht="16.5" thickBot="1">
      <c r="A1" s="149" t="s">
        <v>142</v>
      </c>
      <c r="B1" s="150" t="s">
        <v>143</v>
      </c>
      <c r="C1" s="150" t="s">
        <v>93</v>
      </c>
      <c r="D1" s="150" t="s">
        <v>144</v>
      </c>
      <c r="E1" s="151" t="s">
        <v>7</v>
      </c>
      <c r="F1" s="152" t="s">
        <v>145</v>
      </c>
      <c r="G1" s="153" t="s">
        <v>146</v>
      </c>
      <c r="H1" s="153" t="s">
        <v>147</v>
      </c>
      <c r="I1" s="154" t="s">
        <v>43</v>
      </c>
      <c r="L1" s="155" t="s">
        <v>144</v>
      </c>
    </row>
    <row r="2" spans="1:12">
      <c r="A2" s="136">
        <v>1</v>
      </c>
      <c r="B2" s="136" t="str">
        <f t="shared" ref="B2:B65" ca="1" si="0">TEXT(A2,"#0") &amp; ":" &amp; CELL("contents",Lane6_Club)</f>
        <v>1:Tring</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IFERROR(INDEX(Lane6_BlanksRange,SMALL((IF(LEN(Lane6_BlanksRange),ROW(INDIRECT("1:"&amp;ROWS(Lane6_BlanksRange))))),ROW(D1)),1),"")</f>
        <v/>
      </c>
    </row>
    <row r="3" spans="1:12">
      <c r="A3" s="136">
        <f t="shared" ref="A3:A66" si="7">A2+1</f>
        <v>2</v>
      </c>
      <c r="B3" s="136" t="str">
        <f t="shared" ca="1" si="0"/>
        <v>2:Tring</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IFERROR(INDEX(Lane6_BlanksRange,SMALL((IF(LEN(Lane6_BlanksRange),ROW(INDIRECT("1:"&amp;ROWS(Lane6_BlanksRange))))),ROW(D2)),1),"")</f>
        <v/>
      </c>
    </row>
    <row r="4" spans="1:12">
      <c r="A4" s="136">
        <f t="shared" si="7"/>
        <v>3</v>
      </c>
      <c r="B4" s="136" t="str">
        <f t="shared" ca="1" si="0"/>
        <v>3:Tring</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IFERROR(INDEX(Lane6_BlanksRange,SMALL((IF(LEN(Lane6_BlanksRange),ROW(INDIRECT("1:"&amp;ROWS(Lane6_BlanksRange))))),ROW(D3)),1),"")</f>
        <v/>
      </c>
    </row>
    <row r="5" spans="1:12">
      <c r="A5" s="136">
        <f t="shared" si="7"/>
        <v>4</v>
      </c>
      <c r="B5" s="136" t="str">
        <f t="shared" ca="1" si="0"/>
        <v>4:Tring</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IFERROR(INDEX(Lane6_BlanksRange,SMALL((IF(LEN(Lane6_BlanksRange),ROW(INDIRECT("1:"&amp;ROWS(Lane6_BlanksRange))))),ROW(D4)),1),"")</f>
        <v/>
      </c>
    </row>
    <row r="6" spans="1:12">
      <c r="A6" s="136">
        <f t="shared" si="7"/>
        <v>5</v>
      </c>
      <c r="B6" s="136" t="str">
        <f t="shared" ca="1" si="0"/>
        <v>5:Tring</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IFERROR(INDEX(Lane6_BlanksRange,SMALL((IF(LEN(Lane6_BlanksRange),ROW(INDIRECT("1:"&amp;ROWS(Lane6_BlanksRange))))),ROW(D5)),1),"")</f>
        <v/>
      </c>
    </row>
    <row r="7" spans="1:12">
      <c r="A7" s="136">
        <f t="shared" si="7"/>
        <v>6</v>
      </c>
      <c r="B7" s="136" t="str">
        <f t="shared" ca="1" si="0"/>
        <v>6:Tring</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IFERROR(INDEX(Lane6_BlanksRange,SMALL((IF(LEN(Lane6_BlanksRange),ROW(INDIRECT("1:"&amp;ROWS(Lane6_BlanksRange))))),ROW(D6)),1),"")</f>
        <v/>
      </c>
    </row>
    <row r="8" spans="1:12">
      <c r="A8" s="136">
        <f t="shared" si="7"/>
        <v>7</v>
      </c>
      <c r="B8" s="136" t="str">
        <f t="shared" ca="1" si="0"/>
        <v>7:Tring</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IFERROR(INDEX(Lane6_BlanksRange,SMALL((IF(LEN(Lane6_BlanksRange),ROW(INDIRECT("1:"&amp;ROWS(Lane6_BlanksRange))))),ROW(D7)),1),"")</f>
        <v/>
      </c>
    </row>
    <row r="9" spans="1:12">
      <c r="A9" s="136">
        <f t="shared" si="7"/>
        <v>8</v>
      </c>
      <c r="B9" s="136" t="str">
        <f t="shared" ca="1" si="0"/>
        <v>8:Tring</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IFERROR(INDEX(Lane6_BlanksRange,SMALL((IF(LEN(Lane6_BlanksRange),ROW(INDIRECT("1:"&amp;ROWS(Lane6_BlanksRange))))),ROW(D8)),1),"")</f>
        <v/>
      </c>
    </row>
    <row r="10" spans="1:12">
      <c r="A10" s="136">
        <f t="shared" si="7"/>
        <v>9</v>
      </c>
      <c r="B10" s="136" t="str">
        <f t="shared" ca="1" si="0"/>
        <v>9:Tring</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IFERROR(INDEX(Lane6_BlanksRange,SMALL((IF(LEN(Lane6_BlanksRange),ROW(INDIRECT("1:"&amp;ROWS(Lane6_BlanksRange))))),ROW(D9)),1),"")</f>
        <v/>
      </c>
    </row>
    <row r="11" spans="1:12">
      <c r="A11" s="136">
        <f t="shared" si="7"/>
        <v>10</v>
      </c>
      <c r="B11" s="136" t="str">
        <f t="shared" ca="1" si="0"/>
        <v>10:Tring</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IFERROR(INDEX(Lane6_BlanksRange,SMALL((IF(LEN(Lane6_BlanksRange),ROW(INDIRECT("1:"&amp;ROWS(Lane6_BlanksRange))))),ROW(D10)),1),"")</f>
        <v/>
      </c>
    </row>
    <row r="12" spans="1:12">
      <c r="A12" s="136">
        <f t="shared" si="7"/>
        <v>11</v>
      </c>
      <c r="B12" s="136" t="str">
        <f t="shared" ca="1" si="0"/>
        <v>11:Tring</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IFERROR(INDEX(Lane6_BlanksRange,SMALL((IF(LEN(Lane6_BlanksRange),ROW(INDIRECT("1:"&amp;ROWS(Lane6_BlanksRange))))),ROW(D11)),1),"")</f>
        <v/>
      </c>
    </row>
    <row r="13" spans="1:12">
      <c r="A13" s="136">
        <f t="shared" si="7"/>
        <v>12</v>
      </c>
      <c r="B13" s="136" t="str">
        <f t="shared" ca="1" si="0"/>
        <v>12:Tring</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IFERROR(INDEX(Lane6_BlanksRange,SMALL((IF(LEN(Lane6_BlanksRange),ROW(INDIRECT("1:"&amp;ROWS(Lane6_BlanksRange))))),ROW(D12)),1),"")</f>
        <v/>
      </c>
    </row>
    <row r="14" spans="1:12">
      <c r="A14" s="136">
        <f t="shared" si="7"/>
        <v>13</v>
      </c>
      <c r="B14" s="136" t="str">
        <f t="shared" ca="1" si="0"/>
        <v>13:Tring</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IFERROR(INDEX(Lane6_BlanksRange,SMALL((IF(LEN(Lane6_BlanksRange),ROW(INDIRECT("1:"&amp;ROWS(Lane6_BlanksRange))))),ROW(D13)),1),"")</f>
        <v/>
      </c>
    </row>
    <row r="15" spans="1:12">
      <c r="A15" s="136">
        <f t="shared" si="7"/>
        <v>14</v>
      </c>
      <c r="B15" s="136" t="str">
        <f t="shared" ca="1" si="0"/>
        <v>14:Tring</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IFERROR(INDEX(Lane6_BlanksRange,SMALL((IF(LEN(Lane6_BlanksRange),ROW(INDIRECT("1:"&amp;ROWS(Lane6_BlanksRange))))),ROW(D14)),1),"")</f>
        <v/>
      </c>
    </row>
    <row r="16" spans="1:12">
      <c r="A16" s="136">
        <f t="shared" si="7"/>
        <v>15</v>
      </c>
      <c r="B16" s="136" t="str">
        <f t="shared" ca="1" si="0"/>
        <v>15:Tring</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IFERROR(INDEX(Lane6_BlanksRange,SMALL((IF(LEN(Lane6_BlanksRange),ROW(INDIRECT("1:"&amp;ROWS(Lane6_BlanksRange))))),ROW(D15)),1),"")</f>
        <v/>
      </c>
    </row>
    <row r="17" spans="1:12">
      <c r="A17" s="136">
        <f t="shared" si="7"/>
        <v>16</v>
      </c>
      <c r="B17" s="136" t="str">
        <f t="shared" ca="1" si="0"/>
        <v>16:Tring</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IFERROR(INDEX(Lane6_BlanksRange,SMALL((IF(LEN(Lane6_BlanksRange),ROW(INDIRECT("1:"&amp;ROWS(Lane6_BlanksRange))))),ROW(D16)),1),"")</f>
        <v/>
      </c>
    </row>
    <row r="18" spans="1:12">
      <c r="A18" s="136">
        <f t="shared" si="7"/>
        <v>17</v>
      </c>
      <c r="B18" s="136" t="str">
        <f t="shared" ca="1" si="0"/>
        <v>17:Tring</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IFERROR(INDEX(Lane6_BlanksRange,SMALL((IF(LEN(Lane6_BlanksRange),ROW(INDIRECT("1:"&amp;ROWS(Lane6_BlanksRange))))),ROW(D17)),1),"")</f>
        <v/>
      </c>
    </row>
    <row r="19" spans="1:12">
      <c r="A19" s="136">
        <f t="shared" si="7"/>
        <v>18</v>
      </c>
      <c r="B19" s="136" t="str">
        <f t="shared" ca="1" si="0"/>
        <v>18:Tring</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IFERROR(INDEX(Lane6_BlanksRange,SMALL((IF(LEN(Lane6_BlanksRange),ROW(INDIRECT("1:"&amp;ROWS(Lane6_BlanksRange))))),ROW(D18)),1),"")</f>
        <v/>
      </c>
    </row>
    <row r="20" spans="1:12">
      <c r="A20" s="136">
        <f t="shared" si="7"/>
        <v>19</v>
      </c>
      <c r="B20" s="136" t="str">
        <f t="shared" ca="1" si="0"/>
        <v>19:Tring</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IFERROR(INDEX(Lane6_BlanksRange,SMALL((IF(LEN(Lane6_BlanksRange),ROW(INDIRECT("1:"&amp;ROWS(Lane6_BlanksRange))))),ROW(D19)),1),"")</f>
        <v/>
      </c>
    </row>
    <row r="21" spans="1:12">
      <c r="A21" s="136">
        <f t="shared" si="7"/>
        <v>20</v>
      </c>
      <c r="B21" s="136" t="str">
        <f t="shared" ca="1" si="0"/>
        <v>20:Tring</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IFERROR(INDEX(Lane6_BlanksRange,SMALL((IF(LEN(Lane6_BlanksRange),ROW(INDIRECT("1:"&amp;ROWS(Lane6_BlanksRange))))),ROW(D20)),1),"")</f>
        <v/>
      </c>
    </row>
    <row r="22" spans="1:12">
      <c r="A22" s="136">
        <f t="shared" si="7"/>
        <v>21</v>
      </c>
      <c r="B22" s="136" t="str">
        <f t="shared" ca="1" si="0"/>
        <v>21:Tring</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IFERROR(INDEX(Lane6_BlanksRange,SMALL((IF(LEN(Lane6_BlanksRange),ROW(INDIRECT("1:"&amp;ROWS(Lane6_BlanksRange))))),ROW(D21)),1),"")</f>
        <v/>
      </c>
    </row>
    <row r="23" spans="1:12">
      <c r="A23" s="136">
        <f t="shared" si="7"/>
        <v>22</v>
      </c>
      <c r="B23" s="136" t="str">
        <f t="shared" ca="1" si="0"/>
        <v>22:Tring</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IFERROR(INDEX(Lane6_BlanksRange,SMALL((IF(LEN(Lane6_BlanksRange),ROW(INDIRECT("1:"&amp;ROWS(Lane6_BlanksRange))))),ROW(D22)),1),"")</f>
        <v/>
      </c>
    </row>
    <row r="24" spans="1:12">
      <c r="A24" s="136">
        <f t="shared" si="7"/>
        <v>23</v>
      </c>
      <c r="B24" s="136" t="str">
        <f t="shared" ca="1" si="0"/>
        <v>23:Tring</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IFERROR(INDEX(Lane6_BlanksRange,SMALL((IF(LEN(Lane6_BlanksRange),ROW(INDIRECT("1:"&amp;ROWS(Lane6_BlanksRange))))),ROW(D23)),1),"")</f>
        <v/>
      </c>
    </row>
    <row r="25" spans="1:12">
      <c r="A25" s="136">
        <f t="shared" si="7"/>
        <v>24</v>
      </c>
      <c r="B25" s="136" t="str">
        <f t="shared" ca="1" si="0"/>
        <v>24:Tring</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IFERROR(INDEX(Lane6_BlanksRange,SMALL((IF(LEN(Lane6_BlanksRange),ROW(INDIRECT("1:"&amp;ROWS(Lane6_BlanksRange))))),ROW(D24)),1),"")</f>
        <v/>
      </c>
    </row>
    <row r="26" spans="1:12">
      <c r="A26" s="136">
        <f t="shared" si="7"/>
        <v>25</v>
      </c>
      <c r="B26" s="136" t="str">
        <f t="shared" ca="1" si="0"/>
        <v>25:Tring</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IFERROR(INDEX(Lane6_BlanksRange,SMALL((IF(LEN(Lane6_BlanksRange),ROW(INDIRECT("1:"&amp;ROWS(Lane6_BlanksRange))))),ROW(D25)),1),"")</f>
        <v/>
      </c>
    </row>
    <row r="27" spans="1:12">
      <c r="A27" s="136">
        <f t="shared" si="7"/>
        <v>26</v>
      </c>
      <c r="B27" s="136" t="str">
        <f t="shared" ca="1" si="0"/>
        <v>26:Tring</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IFERROR(INDEX(Lane6_BlanksRange,SMALL((IF(LEN(Lane6_BlanksRange),ROW(INDIRECT("1:"&amp;ROWS(Lane6_BlanksRange))))),ROW(D26)),1),"")</f>
        <v/>
      </c>
    </row>
    <row r="28" spans="1:12">
      <c r="A28" s="136">
        <f t="shared" si="7"/>
        <v>27</v>
      </c>
      <c r="B28" s="136" t="str">
        <f t="shared" ca="1" si="0"/>
        <v>27:Tring</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IFERROR(INDEX(Lane6_BlanksRange,SMALL((IF(LEN(Lane6_BlanksRange),ROW(INDIRECT("1:"&amp;ROWS(Lane6_BlanksRange))))),ROW(D27)),1),"")</f>
        <v/>
      </c>
    </row>
    <row r="29" spans="1:12">
      <c r="A29" s="136">
        <f t="shared" si="7"/>
        <v>28</v>
      </c>
      <c r="B29" s="136" t="str">
        <f t="shared" ca="1" si="0"/>
        <v>28:Tring</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IFERROR(INDEX(Lane6_BlanksRange,SMALL((IF(LEN(Lane6_BlanksRange),ROW(INDIRECT("1:"&amp;ROWS(Lane6_BlanksRange))))),ROW(D28)),1),"")</f>
        <v/>
      </c>
    </row>
    <row r="30" spans="1:12">
      <c r="A30" s="136">
        <f t="shared" si="7"/>
        <v>29</v>
      </c>
      <c r="B30" s="136" t="str">
        <f t="shared" ca="1" si="0"/>
        <v>29:Tring</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IFERROR(INDEX(Lane6_BlanksRange,SMALL((IF(LEN(Lane6_BlanksRange),ROW(INDIRECT("1:"&amp;ROWS(Lane6_BlanksRange))))),ROW(D29)),1),"")</f>
        <v/>
      </c>
    </row>
    <row r="31" spans="1:12">
      <c r="A31" s="136">
        <f t="shared" si="7"/>
        <v>30</v>
      </c>
      <c r="B31" s="136" t="str">
        <f t="shared" ca="1" si="0"/>
        <v>30:Tring</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IFERROR(INDEX(Lane6_BlanksRange,SMALL((IF(LEN(Lane6_BlanksRange),ROW(INDIRECT("1:"&amp;ROWS(Lane6_BlanksRange))))),ROW(D30)),1),"")</f>
        <v/>
      </c>
    </row>
    <row r="32" spans="1:12">
      <c r="A32" s="136">
        <f t="shared" si="7"/>
        <v>31</v>
      </c>
      <c r="B32" s="136" t="str">
        <f t="shared" ca="1" si="0"/>
        <v>31:Tring</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IFERROR(INDEX(Lane6_BlanksRange,SMALL((IF(LEN(Lane6_BlanksRange),ROW(INDIRECT("1:"&amp;ROWS(Lane6_BlanksRange))))),ROW(D31)),1),"")</f>
        <v/>
      </c>
    </row>
    <row r="33" spans="1:12">
      <c r="A33" s="136">
        <f t="shared" si="7"/>
        <v>32</v>
      </c>
      <c r="B33" s="136" t="str">
        <f t="shared" ca="1" si="0"/>
        <v>32:Tring</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IFERROR(INDEX(Lane6_BlanksRange,SMALL((IF(LEN(Lane6_BlanksRange),ROW(INDIRECT("1:"&amp;ROWS(Lane6_BlanksRange))))),ROW(D32)),1),"")</f>
        <v/>
      </c>
    </row>
    <row r="34" spans="1:12">
      <c r="A34" s="136">
        <f t="shared" si="7"/>
        <v>33</v>
      </c>
      <c r="B34" s="136" t="str">
        <f t="shared" ca="1" si="0"/>
        <v>33:Tring</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IFERROR(INDEX(Lane6_BlanksRange,SMALL((IF(LEN(Lane6_BlanksRange),ROW(INDIRECT("1:"&amp;ROWS(Lane6_BlanksRange))))),ROW(D33)),1),"")</f>
        <v/>
      </c>
    </row>
    <row r="35" spans="1:12">
      <c r="A35" s="136">
        <f t="shared" si="7"/>
        <v>34</v>
      </c>
      <c r="B35" s="136" t="str">
        <f t="shared" ca="1" si="0"/>
        <v>34:Tring</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IFERROR(INDEX(Lane6_BlanksRange,SMALL((IF(LEN(Lane6_BlanksRange),ROW(INDIRECT("1:"&amp;ROWS(Lane6_BlanksRange))))),ROW(D34)),1),"")</f>
        <v/>
      </c>
    </row>
    <row r="36" spans="1:12">
      <c r="A36" s="136">
        <f t="shared" si="7"/>
        <v>35</v>
      </c>
      <c r="B36" s="136" t="str">
        <f t="shared" ca="1" si="0"/>
        <v>35:Tring</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IFERROR(INDEX(Lane6_BlanksRange,SMALL((IF(LEN(Lane6_BlanksRange),ROW(INDIRECT("1:"&amp;ROWS(Lane6_BlanksRange))))),ROW(D35)),1),"")</f>
        <v/>
      </c>
    </row>
    <row r="37" spans="1:12">
      <c r="A37" s="136">
        <f t="shared" si="7"/>
        <v>36</v>
      </c>
      <c r="B37" s="136" t="str">
        <f t="shared" ca="1" si="0"/>
        <v>36:Tring</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IFERROR(INDEX(Lane6_BlanksRange,SMALL((IF(LEN(Lane6_BlanksRange),ROW(INDIRECT("1:"&amp;ROWS(Lane6_BlanksRange))))),ROW(D36)),1),"")</f>
        <v/>
      </c>
    </row>
    <row r="38" spans="1:12">
      <c r="A38" s="136">
        <f t="shared" si="7"/>
        <v>37</v>
      </c>
      <c r="B38" s="136" t="str">
        <f t="shared" ca="1" si="0"/>
        <v>37:Tring</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IFERROR(INDEX(Lane6_BlanksRange,SMALL((IF(LEN(Lane6_BlanksRange),ROW(INDIRECT("1:"&amp;ROWS(Lane6_BlanksRange))))),ROW(D37)),1),"")</f>
        <v/>
      </c>
    </row>
    <row r="39" spans="1:12">
      <c r="A39" s="136">
        <f t="shared" si="7"/>
        <v>38</v>
      </c>
      <c r="B39" s="136" t="str">
        <f t="shared" ca="1" si="0"/>
        <v>38:Tring</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IFERROR(INDEX(Lane6_BlanksRange,SMALL((IF(LEN(Lane6_BlanksRange),ROW(INDIRECT("1:"&amp;ROWS(Lane6_BlanksRange))))),ROW(D38)),1),"")</f>
        <v/>
      </c>
    </row>
    <row r="40" spans="1:12">
      <c r="A40" s="136">
        <f t="shared" si="7"/>
        <v>39</v>
      </c>
      <c r="B40" s="136" t="str">
        <f t="shared" ca="1" si="0"/>
        <v>39:Tring</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IFERROR(INDEX(Lane6_BlanksRange,SMALL((IF(LEN(Lane6_BlanksRange),ROW(INDIRECT("1:"&amp;ROWS(Lane6_BlanksRange))))),ROW(D39)),1),"")</f>
        <v/>
      </c>
    </row>
    <row r="41" spans="1:12">
      <c r="A41" s="136">
        <f t="shared" si="7"/>
        <v>40</v>
      </c>
      <c r="B41" s="136" t="str">
        <f t="shared" ca="1" si="0"/>
        <v>40:Tring</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IFERROR(INDEX(Lane6_BlanksRange,SMALL((IF(LEN(Lane6_BlanksRange),ROW(INDIRECT("1:"&amp;ROWS(Lane6_BlanksRange))))),ROW(D40)),1),"")</f>
        <v/>
      </c>
    </row>
    <row r="42" spans="1:12">
      <c r="A42" s="136">
        <f t="shared" si="7"/>
        <v>41</v>
      </c>
      <c r="B42" s="136" t="str">
        <f t="shared" ca="1" si="0"/>
        <v>41:Tring</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IFERROR(INDEX(Lane6_BlanksRange,SMALL((IF(LEN(Lane6_BlanksRange),ROW(INDIRECT("1:"&amp;ROWS(Lane6_BlanksRange))))),ROW(D41)),1),"")</f>
        <v/>
      </c>
    </row>
    <row r="43" spans="1:12">
      <c r="A43" s="136">
        <f t="shared" si="7"/>
        <v>42</v>
      </c>
      <c r="B43" s="136" t="str">
        <f t="shared" ca="1" si="0"/>
        <v>42:Tring</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IFERROR(INDEX(Lane6_BlanksRange,SMALL((IF(LEN(Lane6_BlanksRange),ROW(INDIRECT("1:"&amp;ROWS(Lane6_BlanksRange))))),ROW(D42)),1),"")</f>
        <v/>
      </c>
    </row>
    <row r="44" spans="1:12">
      <c r="A44" s="136">
        <f t="shared" si="7"/>
        <v>43</v>
      </c>
      <c r="B44" s="136" t="str">
        <f t="shared" ca="1" si="0"/>
        <v>43:Tring</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IFERROR(INDEX(Lane6_BlanksRange,SMALL((IF(LEN(Lane6_BlanksRange),ROW(INDIRECT("1:"&amp;ROWS(Lane6_BlanksRange))))),ROW(D43)),1),"")</f>
        <v/>
      </c>
    </row>
    <row r="45" spans="1:12">
      <c r="A45" s="136">
        <f t="shared" si="7"/>
        <v>44</v>
      </c>
      <c r="B45" s="136" t="str">
        <f t="shared" ca="1" si="0"/>
        <v>44:Tring</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IFERROR(INDEX(Lane6_BlanksRange,SMALL((IF(LEN(Lane6_BlanksRange),ROW(INDIRECT("1:"&amp;ROWS(Lane6_BlanksRange))))),ROW(D44)),1),"")</f>
        <v/>
      </c>
    </row>
    <row r="46" spans="1:12">
      <c r="A46" s="136">
        <f t="shared" si="7"/>
        <v>45</v>
      </c>
      <c r="B46" s="136" t="str">
        <f t="shared" ca="1" si="0"/>
        <v>45:Tring</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IFERROR(INDEX(Lane6_BlanksRange,SMALL((IF(LEN(Lane6_BlanksRange),ROW(INDIRECT("1:"&amp;ROWS(Lane6_BlanksRange))))),ROW(D45)),1),"")</f>
        <v/>
      </c>
    </row>
    <row r="47" spans="1:12">
      <c r="A47" s="136">
        <f t="shared" si="7"/>
        <v>46</v>
      </c>
      <c r="B47" s="136" t="str">
        <f t="shared" ca="1" si="0"/>
        <v>46:Tring</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IFERROR(INDEX(Lane6_BlanksRange,SMALL((IF(LEN(Lane6_BlanksRange),ROW(INDIRECT("1:"&amp;ROWS(Lane6_BlanksRange))))),ROW(D46)),1),"")</f>
        <v/>
      </c>
    </row>
    <row r="48" spans="1:12">
      <c r="A48" s="136">
        <f t="shared" si="7"/>
        <v>47</v>
      </c>
      <c r="B48" s="136" t="str">
        <f t="shared" ca="1" si="0"/>
        <v>47:Tring</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IFERROR(INDEX(Lane6_BlanksRange,SMALL((IF(LEN(Lane6_BlanksRange),ROW(INDIRECT("1:"&amp;ROWS(Lane6_BlanksRange))))),ROW(D47)),1),"")</f>
        <v/>
      </c>
    </row>
    <row r="49" spans="1:12">
      <c r="A49" s="136">
        <f t="shared" si="7"/>
        <v>48</v>
      </c>
      <c r="B49" s="136" t="str">
        <f t="shared" ca="1" si="0"/>
        <v>48:Tring</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IFERROR(INDEX(Lane6_BlanksRange,SMALL((IF(LEN(Lane6_BlanksRange),ROW(INDIRECT("1:"&amp;ROWS(Lane6_BlanksRange))))),ROW(D48)),1),"")</f>
        <v/>
      </c>
    </row>
    <row r="50" spans="1:12">
      <c r="A50" s="136">
        <f t="shared" si="7"/>
        <v>49</v>
      </c>
      <c r="B50" s="136" t="str">
        <f t="shared" ca="1" si="0"/>
        <v>49:Tring</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IFERROR(INDEX(Lane6_BlanksRange,SMALL((IF(LEN(Lane6_BlanksRange),ROW(INDIRECT("1:"&amp;ROWS(Lane6_BlanksRange))))),ROW(D49)),1),"")</f>
        <v/>
      </c>
    </row>
    <row r="51" spans="1:12">
      <c r="A51" s="136">
        <f t="shared" si="7"/>
        <v>50</v>
      </c>
      <c r="B51" s="136" t="str">
        <f t="shared" ca="1" si="0"/>
        <v>50:Tring</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IFERROR(INDEX(Lane6_BlanksRange,SMALL((IF(LEN(Lane6_BlanksRange),ROW(INDIRECT("1:"&amp;ROWS(Lane6_BlanksRange))))),ROW(D50)),1),"")</f>
        <v/>
      </c>
    </row>
    <row r="52" spans="1:12">
      <c r="A52" s="136">
        <f t="shared" si="7"/>
        <v>51</v>
      </c>
      <c r="B52" s="136" t="str">
        <f t="shared" ca="1" si="0"/>
        <v>51:Tring</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IFERROR(INDEX(Lane6_BlanksRange,SMALL((IF(LEN(Lane6_BlanksRange),ROW(INDIRECT("1:"&amp;ROWS(Lane6_BlanksRange))))),ROW(D51)),1),"")</f>
        <v/>
      </c>
    </row>
    <row r="53" spans="1:12">
      <c r="A53" s="136">
        <f t="shared" si="7"/>
        <v>52</v>
      </c>
      <c r="B53" s="136" t="str">
        <f t="shared" ca="1" si="0"/>
        <v>52:Tring</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IFERROR(INDEX(Lane6_BlanksRange,SMALL((IF(LEN(Lane6_BlanksRange),ROW(INDIRECT("1:"&amp;ROWS(Lane6_BlanksRange))))),ROW(D52)),1),"")</f>
        <v/>
      </c>
    </row>
    <row r="54" spans="1:12">
      <c r="A54" s="136">
        <f t="shared" si="7"/>
        <v>53</v>
      </c>
      <c r="B54" s="136" t="str">
        <f t="shared" ca="1" si="0"/>
        <v>53:Tring</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IFERROR(INDEX(Lane6_BlanksRange,SMALL((IF(LEN(Lane6_BlanksRange),ROW(INDIRECT("1:"&amp;ROWS(Lane6_BlanksRange))))),ROW(D53)),1),"")</f>
        <v/>
      </c>
    </row>
    <row r="55" spans="1:12">
      <c r="A55" s="136">
        <f t="shared" si="7"/>
        <v>54</v>
      </c>
      <c r="B55" s="136" t="str">
        <f t="shared" ca="1" si="0"/>
        <v>54:Tring</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IFERROR(INDEX(Lane6_BlanksRange,SMALL((IF(LEN(Lane6_BlanksRange),ROW(INDIRECT("1:"&amp;ROWS(Lane6_BlanksRange))))),ROW(D54)),1),"")</f>
        <v/>
      </c>
    </row>
    <row r="56" spans="1:12">
      <c r="A56" s="136">
        <f t="shared" si="7"/>
        <v>55</v>
      </c>
      <c r="B56" s="136" t="str">
        <f t="shared" ca="1" si="0"/>
        <v>55:Tring</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IFERROR(INDEX(Lane6_BlanksRange,SMALL((IF(LEN(Lane6_BlanksRange),ROW(INDIRECT("1:"&amp;ROWS(Lane6_BlanksRange))))),ROW(D55)),1),"")</f>
        <v/>
      </c>
    </row>
    <row r="57" spans="1:12">
      <c r="A57" s="136">
        <f t="shared" si="7"/>
        <v>56</v>
      </c>
      <c r="B57" s="136" t="str">
        <f t="shared" ca="1" si="0"/>
        <v>56:Tring</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IFERROR(INDEX(Lane6_BlanksRange,SMALL((IF(LEN(Lane6_BlanksRange),ROW(INDIRECT("1:"&amp;ROWS(Lane6_BlanksRange))))),ROW(D56)),1),"")</f>
        <v/>
      </c>
    </row>
    <row r="58" spans="1:12">
      <c r="A58" s="136">
        <f t="shared" si="7"/>
        <v>57</v>
      </c>
      <c r="B58" s="136" t="str">
        <f t="shared" ca="1" si="0"/>
        <v>57:Tring</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IFERROR(INDEX(Lane6_BlanksRange,SMALL((IF(LEN(Lane6_BlanksRange),ROW(INDIRECT("1:"&amp;ROWS(Lane6_BlanksRange))))),ROW(D57)),1),"")</f>
        <v/>
      </c>
    </row>
    <row r="59" spans="1:12">
      <c r="A59" s="136">
        <f t="shared" si="7"/>
        <v>58</v>
      </c>
      <c r="B59" s="136" t="str">
        <f t="shared" ca="1" si="0"/>
        <v>58:Tring</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IFERROR(INDEX(Lane6_BlanksRange,SMALL((IF(LEN(Lane6_BlanksRange),ROW(INDIRECT("1:"&amp;ROWS(Lane6_BlanksRange))))),ROW(D58)),1),"")</f>
        <v/>
      </c>
    </row>
    <row r="60" spans="1:12">
      <c r="A60" s="136">
        <f t="shared" si="7"/>
        <v>59</v>
      </c>
      <c r="B60" s="136" t="str">
        <f t="shared" ca="1" si="0"/>
        <v>59:Tring</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IFERROR(INDEX(Lane6_BlanksRange,SMALL((IF(LEN(Lane6_BlanksRange),ROW(INDIRECT("1:"&amp;ROWS(Lane6_BlanksRange))))),ROW(D59)),1),"")</f>
        <v/>
      </c>
    </row>
    <row r="61" spans="1:12">
      <c r="A61" s="136">
        <f t="shared" si="7"/>
        <v>60</v>
      </c>
      <c r="B61" s="136" t="str">
        <f t="shared" ca="1" si="0"/>
        <v>60:Tring</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IFERROR(INDEX(Lane6_BlanksRange,SMALL((IF(LEN(Lane6_BlanksRange),ROW(INDIRECT("1:"&amp;ROWS(Lane6_BlanksRange))))),ROW(D60)),1),"")</f>
        <v/>
      </c>
    </row>
    <row r="62" spans="1:12">
      <c r="A62" s="136">
        <f t="shared" si="7"/>
        <v>61</v>
      </c>
      <c r="B62" s="136" t="str">
        <f t="shared" ca="1" si="0"/>
        <v>61:Tring</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IFERROR(INDEX(Lane6_BlanksRange,SMALL((IF(LEN(Lane6_BlanksRange),ROW(INDIRECT("1:"&amp;ROWS(Lane6_BlanksRange))))),ROW(D61)),1),"")</f>
        <v/>
      </c>
    </row>
    <row r="63" spans="1:12">
      <c r="A63" s="136">
        <f t="shared" si="7"/>
        <v>62</v>
      </c>
      <c r="B63" s="136" t="str">
        <f t="shared" ca="1" si="0"/>
        <v>62:Tring</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IFERROR(INDEX(Lane6_BlanksRange,SMALL((IF(LEN(Lane6_BlanksRange),ROW(INDIRECT("1:"&amp;ROWS(Lane6_BlanksRange))))),ROW(D62)),1),"")</f>
        <v/>
      </c>
    </row>
    <row r="64" spans="1:12">
      <c r="A64" s="136">
        <f t="shared" si="7"/>
        <v>63</v>
      </c>
      <c r="B64" s="136" t="str">
        <f t="shared" ca="1" si="0"/>
        <v>63:Tring</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IFERROR(INDEX(Lane6_BlanksRange,SMALL((IF(LEN(Lane6_BlanksRange),ROW(INDIRECT("1:"&amp;ROWS(Lane6_BlanksRange))))),ROW(D63)),1),"")</f>
        <v/>
      </c>
    </row>
    <row r="65" spans="1:12">
      <c r="A65" s="136">
        <f t="shared" si="7"/>
        <v>64</v>
      </c>
      <c r="B65" s="136" t="str">
        <f t="shared" ca="1" si="0"/>
        <v>64:Tring</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IFERROR(INDEX(Lane6_BlanksRange,SMALL((IF(LEN(Lane6_BlanksRange),ROW(INDIRECT("1:"&amp;ROWS(Lane6_BlanksRange))))),ROW(D64)),1),"")</f>
        <v/>
      </c>
    </row>
    <row r="66" spans="1:12">
      <c r="A66" s="136">
        <f t="shared" si="7"/>
        <v>65</v>
      </c>
      <c r="B66" s="136" t="str">
        <f t="shared" ref="B66:B129" ca="1" si="9">TEXT(A66,"#0") &amp; ":" &amp; CELL("contents",Lane6_Club)</f>
        <v>65:Tring</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IFERROR(INDEX(Lane6_BlanksRange,SMALL((IF(LEN(Lane6_BlanksRange),ROW(INDIRECT("1:"&amp;ROWS(Lane6_BlanksRange))))),ROW(D65)),1),"")</f>
        <v/>
      </c>
    </row>
    <row r="67" spans="1:12">
      <c r="A67" s="136">
        <f t="shared" ref="A67:A130" si="16">A66+1</f>
        <v>66</v>
      </c>
      <c r="B67" s="136" t="str">
        <f t="shared" ca="1" si="9"/>
        <v>66:Tring</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IFERROR(INDEX(Lane6_BlanksRange,SMALL((IF(LEN(Lane6_BlanksRange),ROW(INDIRECT("1:"&amp;ROWS(Lane6_BlanksRange))))),ROW(D66)),1),"")</f>
        <v/>
      </c>
    </row>
    <row r="68" spans="1:12">
      <c r="A68" s="136">
        <f t="shared" si="16"/>
        <v>67</v>
      </c>
      <c r="B68" s="136" t="str">
        <f t="shared" ca="1" si="9"/>
        <v>67:Tring</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IFERROR(INDEX(Lane6_BlanksRange,SMALL((IF(LEN(Lane6_BlanksRange),ROW(INDIRECT("1:"&amp;ROWS(Lane6_BlanksRange))))),ROW(D67)),1),"")</f>
        <v/>
      </c>
    </row>
    <row r="69" spans="1:12">
      <c r="A69" s="136">
        <f t="shared" si="16"/>
        <v>68</v>
      </c>
      <c r="B69" s="136" t="str">
        <f t="shared" ca="1" si="9"/>
        <v>68:Tring</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IFERROR(INDEX(Lane6_BlanksRange,SMALL((IF(LEN(Lane6_BlanksRange),ROW(INDIRECT("1:"&amp;ROWS(Lane6_BlanksRange))))),ROW(D68)),1),"")</f>
        <v/>
      </c>
    </row>
    <row r="70" spans="1:12">
      <c r="A70" s="136">
        <f t="shared" si="16"/>
        <v>69</v>
      </c>
      <c r="B70" s="136" t="str">
        <f t="shared" ca="1" si="9"/>
        <v>69:Tring</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IFERROR(INDEX(Lane6_BlanksRange,SMALL((IF(LEN(Lane6_BlanksRange),ROW(INDIRECT("1:"&amp;ROWS(Lane6_BlanksRange))))),ROW(D69)),1),"")</f>
        <v/>
      </c>
    </row>
    <row r="71" spans="1:12">
      <c r="A71" s="136">
        <f t="shared" si="16"/>
        <v>70</v>
      </c>
      <c r="B71" s="136" t="str">
        <f t="shared" ca="1" si="9"/>
        <v>70:Tring</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IFERROR(INDEX(Lane6_BlanksRange,SMALL((IF(LEN(Lane6_BlanksRange),ROW(INDIRECT("1:"&amp;ROWS(Lane6_BlanksRange))))),ROW(D70)),1),"")</f>
        <v/>
      </c>
    </row>
    <row r="72" spans="1:12">
      <c r="A72" s="136">
        <f t="shared" si="16"/>
        <v>71</v>
      </c>
      <c r="B72" s="136" t="str">
        <f t="shared" ca="1" si="9"/>
        <v>71:Tring</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IFERROR(INDEX(Lane6_BlanksRange,SMALL((IF(LEN(Lane6_BlanksRange),ROW(INDIRECT("1:"&amp;ROWS(Lane6_BlanksRange))))),ROW(D71)),1),"")</f>
        <v/>
      </c>
    </row>
    <row r="73" spans="1:12">
      <c r="A73" s="136">
        <f t="shared" si="16"/>
        <v>72</v>
      </c>
      <c r="B73" s="136" t="str">
        <f t="shared" ca="1" si="9"/>
        <v>72:Tring</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IFERROR(INDEX(Lane6_BlanksRange,SMALL((IF(LEN(Lane6_BlanksRange),ROW(INDIRECT("1:"&amp;ROWS(Lane6_BlanksRange))))),ROW(D72)),1),"")</f>
        <v/>
      </c>
    </row>
    <row r="74" spans="1:12">
      <c r="A74" s="136">
        <f t="shared" si="16"/>
        <v>73</v>
      </c>
      <c r="B74" s="136" t="str">
        <f t="shared" ca="1" si="9"/>
        <v>73:Tring</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IFERROR(INDEX(Lane6_BlanksRange,SMALL((IF(LEN(Lane6_BlanksRange),ROW(INDIRECT("1:"&amp;ROWS(Lane6_BlanksRange))))),ROW(D73)),1),"")</f>
        <v/>
      </c>
    </row>
    <row r="75" spans="1:12">
      <c r="A75" s="136">
        <f t="shared" si="16"/>
        <v>74</v>
      </c>
      <c r="B75" s="136" t="str">
        <f t="shared" ca="1" si="9"/>
        <v>74:Tring</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IFERROR(INDEX(Lane6_BlanksRange,SMALL((IF(LEN(Lane6_BlanksRange),ROW(INDIRECT("1:"&amp;ROWS(Lane6_BlanksRange))))),ROW(D74)),1),"")</f>
        <v/>
      </c>
    </row>
    <row r="76" spans="1:12">
      <c r="A76" s="136">
        <f t="shared" si="16"/>
        <v>75</v>
      </c>
      <c r="B76" s="136" t="str">
        <f t="shared" ca="1" si="9"/>
        <v>75:Tring</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IFERROR(INDEX(Lane6_BlanksRange,SMALL((IF(LEN(Lane6_BlanksRange),ROW(INDIRECT("1:"&amp;ROWS(Lane6_BlanksRange))))),ROW(D75)),1),"")</f>
        <v/>
      </c>
    </row>
    <row r="77" spans="1:12">
      <c r="A77" s="136">
        <f t="shared" si="16"/>
        <v>76</v>
      </c>
      <c r="B77" s="136" t="str">
        <f t="shared" ca="1" si="9"/>
        <v>76:Tring</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IFERROR(INDEX(Lane6_BlanksRange,SMALL((IF(LEN(Lane6_BlanksRange),ROW(INDIRECT("1:"&amp;ROWS(Lane6_BlanksRange))))),ROW(D76)),1),"")</f>
        <v/>
      </c>
    </row>
    <row r="78" spans="1:12">
      <c r="A78" s="136">
        <f t="shared" si="16"/>
        <v>77</v>
      </c>
      <c r="B78" s="136" t="str">
        <f t="shared" ca="1" si="9"/>
        <v>77:Tring</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IFERROR(INDEX(Lane6_BlanksRange,SMALL((IF(LEN(Lane6_BlanksRange),ROW(INDIRECT("1:"&amp;ROWS(Lane6_BlanksRange))))),ROW(D77)),1),"")</f>
        <v/>
      </c>
    </row>
    <row r="79" spans="1:12">
      <c r="A79" s="136">
        <f t="shared" si="16"/>
        <v>78</v>
      </c>
      <c r="B79" s="136" t="str">
        <f t="shared" ca="1" si="9"/>
        <v>78:Tring</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IFERROR(INDEX(Lane6_BlanksRange,SMALL((IF(LEN(Lane6_BlanksRange),ROW(INDIRECT("1:"&amp;ROWS(Lane6_BlanksRange))))),ROW(D78)),1),"")</f>
        <v/>
      </c>
    </row>
    <row r="80" spans="1:12">
      <c r="A80" s="136">
        <f t="shared" si="16"/>
        <v>79</v>
      </c>
      <c r="B80" s="136" t="str">
        <f t="shared" ca="1" si="9"/>
        <v>79:Tring</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IFERROR(INDEX(Lane6_BlanksRange,SMALL((IF(LEN(Lane6_BlanksRange),ROW(INDIRECT("1:"&amp;ROWS(Lane6_BlanksRange))))),ROW(D79)),1),"")</f>
        <v/>
      </c>
    </row>
    <row r="81" spans="1:12">
      <c r="A81" s="136">
        <f t="shared" si="16"/>
        <v>80</v>
      </c>
      <c r="B81" s="136" t="str">
        <f t="shared" ca="1" si="9"/>
        <v>80:Tring</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IFERROR(INDEX(Lane6_BlanksRange,SMALL((IF(LEN(Lane6_BlanksRange),ROW(INDIRECT("1:"&amp;ROWS(Lane6_BlanksRange))))),ROW(D80)),1),"")</f>
        <v/>
      </c>
    </row>
    <row r="82" spans="1:12">
      <c r="A82" s="136">
        <f t="shared" si="16"/>
        <v>81</v>
      </c>
      <c r="B82" s="136" t="str">
        <f t="shared" ca="1" si="9"/>
        <v>81:Tring</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IFERROR(INDEX(Lane6_BlanksRange,SMALL((IF(LEN(Lane6_BlanksRange),ROW(INDIRECT("1:"&amp;ROWS(Lane6_BlanksRange))))),ROW(D81)),1),"")</f>
        <v/>
      </c>
    </row>
    <row r="83" spans="1:12">
      <c r="A83" s="136">
        <f t="shared" si="16"/>
        <v>82</v>
      </c>
      <c r="B83" s="136" t="str">
        <f t="shared" ca="1" si="9"/>
        <v>82:Tring</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IFERROR(INDEX(Lane6_BlanksRange,SMALL((IF(LEN(Lane6_BlanksRange),ROW(INDIRECT("1:"&amp;ROWS(Lane6_BlanksRange))))),ROW(D82)),1),"")</f>
        <v/>
      </c>
    </row>
    <row r="84" spans="1:12">
      <c r="A84" s="136">
        <f t="shared" si="16"/>
        <v>83</v>
      </c>
      <c r="B84" s="136" t="str">
        <f t="shared" ca="1" si="9"/>
        <v>83:Tring</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IFERROR(INDEX(Lane6_BlanksRange,SMALL((IF(LEN(Lane6_BlanksRange),ROW(INDIRECT("1:"&amp;ROWS(Lane6_BlanksRange))))),ROW(D83)),1),"")</f>
        <v/>
      </c>
    </row>
    <row r="85" spans="1:12">
      <c r="A85" s="136">
        <f t="shared" si="16"/>
        <v>84</v>
      </c>
      <c r="B85" s="136" t="str">
        <f t="shared" ca="1" si="9"/>
        <v>84:Tring</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IFERROR(INDEX(Lane6_BlanksRange,SMALL((IF(LEN(Lane6_BlanksRange),ROW(INDIRECT("1:"&amp;ROWS(Lane6_BlanksRange))))),ROW(D84)),1),"")</f>
        <v/>
      </c>
    </row>
    <row r="86" spans="1:12">
      <c r="A86" s="136">
        <f t="shared" si="16"/>
        <v>85</v>
      </c>
      <c r="B86" s="136" t="str">
        <f t="shared" ca="1" si="9"/>
        <v>85:Tring</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IFERROR(INDEX(Lane6_BlanksRange,SMALL((IF(LEN(Lane6_BlanksRange),ROW(INDIRECT("1:"&amp;ROWS(Lane6_BlanksRange))))),ROW(D85)),1),"")</f>
        <v/>
      </c>
    </row>
    <row r="87" spans="1:12">
      <c r="A87" s="136">
        <f t="shared" si="16"/>
        <v>86</v>
      </c>
      <c r="B87" s="136" t="str">
        <f t="shared" ca="1" si="9"/>
        <v>86:Tring</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IFERROR(INDEX(Lane6_BlanksRange,SMALL((IF(LEN(Lane6_BlanksRange),ROW(INDIRECT("1:"&amp;ROWS(Lane6_BlanksRange))))),ROW(D86)),1),"")</f>
        <v/>
      </c>
    </row>
    <row r="88" spans="1:12">
      <c r="A88" s="136">
        <f t="shared" si="16"/>
        <v>87</v>
      </c>
      <c r="B88" s="136" t="str">
        <f t="shared" ca="1" si="9"/>
        <v>87:Tring</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IFERROR(INDEX(Lane6_BlanksRange,SMALL((IF(LEN(Lane6_BlanksRange),ROW(INDIRECT("1:"&amp;ROWS(Lane6_BlanksRange))))),ROW(D87)),1),"")</f>
        <v/>
      </c>
    </row>
    <row r="89" spans="1:12">
      <c r="A89" s="136">
        <f t="shared" si="16"/>
        <v>88</v>
      </c>
      <c r="B89" s="136" t="str">
        <f t="shared" ca="1" si="9"/>
        <v>88:Tring</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IFERROR(INDEX(Lane6_BlanksRange,SMALL((IF(LEN(Lane6_BlanksRange),ROW(INDIRECT("1:"&amp;ROWS(Lane6_BlanksRange))))),ROW(D88)),1),"")</f>
        <v/>
      </c>
    </row>
    <row r="90" spans="1:12">
      <c r="A90" s="136">
        <f t="shared" si="16"/>
        <v>89</v>
      </c>
      <c r="B90" s="136" t="str">
        <f t="shared" ca="1" si="9"/>
        <v>89:Tring</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IFERROR(INDEX(Lane6_BlanksRange,SMALL((IF(LEN(Lane6_BlanksRange),ROW(INDIRECT("1:"&amp;ROWS(Lane6_BlanksRange))))),ROW(D89)),1),"")</f>
        <v/>
      </c>
    </row>
    <row r="91" spans="1:12">
      <c r="A91" s="136">
        <f t="shared" si="16"/>
        <v>90</v>
      </c>
      <c r="B91" s="136" t="str">
        <f t="shared" ca="1" si="9"/>
        <v>90:Tring</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IFERROR(INDEX(Lane6_BlanksRange,SMALL((IF(LEN(Lane6_BlanksRange),ROW(INDIRECT("1:"&amp;ROWS(Lane6_BlanksRange))))),ROW(D90)),1),"")</f>
        <v/>
      </c>
    </row>
    <row r="92" spans="1:12">
      <c r="A92" s="136">
        <f t="shared" si="16"/>
        <v>91</v>
      </c>
      <c r="B92" s="136" t="str">
        <f t="shared" ca="1" si="9"/>
        <v>91:Tring</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IFERROR(INDEX(Lane6_BlanksRange,SMALL((IF(LEN(Lane6_BlanksRange),ROW(INDIRECT("1:"&amp;ROWS(Lane6_BlanksRange))))),ROW(D91)),1),"")</f>
        <v/>
      </c>
    </row>
    <row r="93" spans="1:12">
      <c r="A93" s="136">
        <f t="shared" si="16"/>
        <v>92</v>
      </c>
      <c r="B93" s="136" t="str">
        <f t="shared" ca="1" si="9"/>
        <v>92:Tring</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IFERROR(INDEX(Lane6_BlanksRange,SMALL((IF(LEN(Lane6_BlanksRange),ROW(INDIRECT("1:"&amp;ROWS(Lane6_BlanksRange))))),ROW(D92)),1),"")</f>
        <v/>
      </c>
    </row>
    <row r="94" spans="1:12">
      <c r="A94" s="136">
        <f t="shared" si="16"/>
        <v>93</v>
      </c>
      <c r="B94" s="136" t="str">
        <f t="shared" ca="1" si="9"/>
        <v>93:Tring</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IFERROR(INDEX(Lane6_BlanksRange,SMALL((IF(LEN(Lane6_BlanksRange),ROW(INDIRECT("1:"&amp;ROWS(Lane6_BlanksRange))))),ROW(D93)),1),"")</f>
        <v/>
      </c>
    </row>
    <row r="95" spans="1:12">
      <c r="A95" s="136">
        <f t="shared" si="16"/>
        <v>94</v>
      </c>
      <c r="B95" s="136" t="str">
        <f t="shared" ca="1" si="9"/>
        <v>94:Tring</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IFERROR(INDEX(Lane6_BlanksRange,SMALL((IF(LEN(Lane6_BlanksRange),ROW(INDIRECT("1:"&amp;ROWS(Lane6_BlanksRange))))),ROW(D94)),1),"")</f>
        <v/>
      </c>
    </row>
    <row r="96" spans="1:12">
      <c r="A96" s="136">
        <f t="shared" si="16"/>
        <v>95</v>
      </c>
      <c r="B96" s="136" t="str">
        <f t="shared" ca="1" si="9"/>
        <v>95:Tring</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IFERROR(INDEX(Lane6_BlanksRange,SMALL((IF(LEN(Lane6_BlanksRange),ROW(INDIRECT("1:"&amp;ROWS(Lane6_BlanksRange))))),ROW(D95)),1),"")</f>
        <v/>
      </c>
    </row>
    <row r="97" spans="1:12">
      <c r="A97" s="136">
        <f t="shared" si="16"/>
        <v>96</v>
      </c>
      <c r="B97" s="136" t="str">
        <f t="shared" ca="1" si="9"/>
        <v>96:Tring</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IFERROR(INDEX(Lane6_BlanksRange,SMALL((IF(LEN(Lane6_BlanksRange),ROW(INDIRECT("1:"&amp;ROWS(Lane6_BlanksRange))))),ROW(D96)),1),"")</f>
        <v/>
      </c>
    </row>
    <row r="98" spans="1:12">
      <c r="A98" s="136">
        <f t="shared" si="16"/>
        <v>97</v>
      </c>
      <c r="B98" s="136" t="str">
        <f t="shared" ca="1" si="9"/>
        <v>97:Tring</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IFERROR(INDEX(Lane6_BlanksRange,SMALL((IF(LEN(Lane6_BlanksRange),ROW(INDIRECT("1:"&amp;ROWS(Lane6_BlanksRange))))),ROW(D97)),1),"")</f>
        <v/>
      </c>
    </row>
    <row r="99" spans="1:12">
      <c r="A99" s="136">
        <f t="shared" si="16"/>
        <v>98</v>
      </c>
      <c r="B99" s="136" t="str">
        <f t="shared" ca="1" si="9"/>
        <v>98:Tring</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IFERROR(INDEX(Lane6_BlanksRange,SMALL((IF(LEN(Lane6_BlanksRange),ROW(INDIRECT("1:"&amp;ROWS(Lane6_BlanksRange))))),ROW(D98)),1),"")</f>
        <v/>
      </c>
    </row>
    <row r="100" spans="1:12">
      <c r="A100" s="136">
        <f t="shared" si="16"/>
        <v>99</v>
      </c>
      <c r="B100" s="136" t="str">
        <f t="shared" ca="1" si="9"/>
        <v>99:Tring</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IFERROR(INDEX(Lane6_BlanksRange,SMALL((IF(LEN(Lane6_BlanksRange),ROW(INDIRECT("1:"&amp;ROWS(Lane6_BlanksRange))))),ROW(D99)),1),"")</f>
        <v/>
      </c>
    </row>
    <row r="101" spans="1:12">
      <c r="A101" s="136">
        <f t="shared" si="16"/>
        <v>100</v>
      </c>
      <c r="B101" s="136" t="str">
        <f t="shared" ca="1" si="9"/>
        <v>100:Tring</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IFERROR(INDEX(Lane6_BlanksRange,SMALL((IF(LEN(Lane6_BlanksRange),ROW(INDIRECT("1:"&amp;ROWS(Lane6_BlanksRange))))),ROW(D100)),1),"")</f>
        <v/>
      </c>
    </row>
    <row r="102" spans="1:12">
      <c r="A102" s="136">
        <f t="shared" si="16"/>
        <v>101</v>
      </c>
      <c r="B102" s="136" t="str">
        <f t="shared" ca="1" si="9"/>
        <v>101:Tring</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IFERROR(INDEX(Lane6_BlanksRange,SMALL((IF(LEN(Lane6_BlanksRange),ROW(INDIRECT("1:"&amp;ROWS(Lane6_BlanksRange))))),ROW(D101)),1),"")</f>
        <v/>
      </c>
    </row>
    <row r="103" spans="1:12">
      <c r="A103" s="136">
        <f t="shared" si="16"/>
        <v>102</v>
      </c>
      <c r="B103" s="136" t="str">
        <f t="shared" ca="1" si="9"/>
        <v>102:Tring</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IFERROR(INDEX(Lane6_BlanksRange,SMALL((IF(LEN(Lane6_BlanksRange),ROW(INDIRECT("1:"&amp;ROWS(Lane6_BlanksRange))))),ROW(D102)),1),"")</f>
        <v/>
      </c>
    </row>
    <row r="104" spans="1:12">
      <c r="A104" s="136">
        <f t="shared" si="16"/>
        <v>103</v>
      </c>
      <c r="B104" s="136" t="str">
        <f t="shared" ca="1" si="9"/>
        <v>103:Tring</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IFERROR(INDEX(Lane6_BlanksRange,SMALL((IF(LEN(Lane6_BlanksRange),ROW(INDIRECT("1:"&amp;ROWS(Lane6_BlanksRange))))),ROW(D103)),1),"")</f>
        <v/>
      </c>
    </row>
    <row r="105" spans="1:12">
      <c r="A105" s="136">
        <f t="shared" si="16"/>
        <v>104</v>
      </c>
      <c r="B105" s="136" t="str">
        <f t="shared" ca="1" si="9"/>
        <v>104:Tring</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IFERROR(INDEX(Lane6_BlanksRange,SMALL((IF(LEN(Lane6_BlanksRange),ROW(INDIRECT("1:"&amp;ROWS(Lane6_BlanksRange))))),ROW(D104)),1),"")</f>
        <v/>
      </c>
    </row>
    <row r="106" spans="1:12">
      <c r="A106" s="136">
        <f t="shared" si="16"/>
        <v>105</v>
      </c>
      <c r="B106" s="136" t="str">
        <f t="shared" ca="1" si="9"/>
        <v>105:Tring</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IFERROR(INDEX(Lane6_BlanksRange,SMALL((IF(LEN(Lane6_BlanksRange),ROW(INDIRECT("1:"&amp;ROWS(Lane6_BlanksRange))))),ROW(D105)),1),"")</f>
        <v/>
      </c>
    </row>
    <row r="107" spans="1:12">
      <c r="A107" s="136">
        <f t="shared" si="16"/>
        <v>106</v>
      </c>
      <c r="B107" s="136" t="str">
        <f t="shared" ca="1" si="9"/>
        <v>106:Tring</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IFERROR(INDEX(Lane6_BlanksRange,SMALL((IF(LEN(Lane6_BlanksRange),ROW(INDIRECT("1:"&amp;ROWS(Lane6_BlanksRange))))),ROW(D106)),1),"")</f>
        <v/>
      </c>
    </row>
    <row r="108" spans="1:12">
      <c r="A108" s="136">
        <f t="shared" si="16"/>
        <v>107</v>
      </c>
      <c r="B108" s="136" t="str">
        <f t="shared" ca="1" si="9"/>
        <v>107:Tring</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IFERROR(INDEX(Lane6_BlanksRange,SMALL((IF(LEN(Lane6_BlanksRange),ROW(INDIRECT("1:"&amp;ROWS(Lane6_BlanksRange))))),ROW(D107)),1),"")</f>
        <v/>
      </c>
    </row>
    <row r="109" spans="1:12">
      <c r="A109" s="136">
        <f t="shared" si="16"/>
        <v>108</v>
      </c>
      <c r="B109" s="136" t="str">
        <f t="shared" ca="1" si="9"/>
        <v>108:Tring</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IFERROR(INDEX(Lane6_BlanksRange,SMALL((IF(LEN(Lane6_BlanksRange),ROW(INDIRECT("1:"&amp;ROWS(Lane6_BlanksRange))))),ROW(D108)),1),"")</f>
        <v/>
      </c>
    </row>
    <row r="110" spans="1:12">
      <c r="A110" s="136">
        <f t="shared" si="16"/>
        <v>109</v>
      </c>
      <c r="B110" s="136" t="str">
        <f t="shared" ca="1" si="9"/>
        <v>109:Tring</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IFERROR(INDEX(Lane6_BlanksRange,SMALL((IF(LEN(Lane6_BlanksRange),ROW(INDIRECT("1:"&amp;ROWS(Lane6_BlanksRange))))),ROW(D109)),1),"")</f>
        <v/>
      </c>
    </row>
    <row r="111" spans="1:12">
      <c r="A111" s="136">
        <f t="shared" si="16"/>
        <v>110</v>
      </c>
      <c r="B111" s="136" t="str">
        <f t="shared" ca="1" si="9"/>
        <v>110:Tring</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IFERROR(INDEX(Lane6_BlanksRange,SMALL((IF(LEN(Lane6_BlanksRange),ROW(INDIRECT("1:"&amp;ROWS(Lane6_BlanksRange))))),ROW(D110)),1),"")</f>
        <v/>
      </c>
    </row>
    <row r="112" spans="1:12">
      <c r="A112" s="136">
        <f t="shared" si="16"/>
        <v>111</v>
      </c>
      <c r="B112" s="136" t="str">
        <f t="shared" ca="1" si="9"/>
        <v>111:Tring</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IFERROR(INDEX(Lane6_BlanksRange,SMALL((IF(LEN(Lane6_BlanksRange),ROW(INDIRECT("1:"&amp;ROWS(Lane6_BlanksRange))))),ROW(D111)),1),"")</f>
        <v/>
      </c>
    </row>
    <row r="113" spans="1:12">
      <c r="A113" s="136">
        <f t="shared" si="16"/>
        <v>112</v>
      </c>
      <c r="B113" s="136" t="str">
        <f t="shared" ca="1" si="9"/>
        <v>112:Tring</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IFERROR(INDEX(Lane6_BlanksRange,SMALL((IF(LEN(Lane6_BlanksRange),ROW(INDIRECT("1:"&amp;ROWS(Lane6_BlanksRange))))),ROW(D112)),1),"")</f>
        <v/>
      </c>
    </row>
    <row r="114" spans="1:12">
      <c r="A114" s="136">
        <f t="shared" si="16"/>
        <v>113</v>
      </c>
      <c r="B114" s="136" t="str">
        <f t="shared" ca="1" si="9"/>
        <v>113:Tring</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IFERROR(INDEX(Lane6_BlanksRange,SMALL((IF(LEN(Lane6_BlanksRange),ROW(INDIRECT("1:"&amp;ROWS(Lane6_BlanksRange))))),ROW(D113)),1),"")</f>
        <v/>
      </c>
    </row>
    <row r="115" spans="1:12">
      <c r="A115" s="136">
        <f t="shared" si="16"/>
        <v>114</v>
      </c>
      <c r="B115" s="136" t="str">
        <f t="shared" ca="1" si="9"/>
        <v>114:Tring</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IFERROR(INDEX(Lane6_BlanksRange,SMALL((IF(LEN(Lane6_BlanksRange),ROW(INDIRECT("1:"&amp;ROWS(Lane6_BlanksRange))))),ROW(D114)),1),"")</f>
        <v/>
      </c>
    </row>
    <row r="116" spans="1:12">
      <c r="A116" s="136">
        <f t="shared" si="16"/>
        <v>115</v>
      </c>
      <c r="B116" s="136" t="str">
        <f t="shared" ca="1" si="9"/>
        <v>115:Tring</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IFERROR(INDEX(Lane6_BlanksRange,SMALL((IF(LEN(Lane6_BlanksRange),ROW(INDIRECT("1:"&amp;ROWS(Lane6_BlanksRange))))),ROW(D115)),1),"")</f>
        <v/>
      </c>
    </row>
    <row r="117" spans="1:12">
      <c r="A117" s="136">
        <f t="shared" si="16"/>
        <v>116</v>
      </c>
      <c r="B117" s="136" t="str">
        <f t="shared" ca="1" si="9"/>
        <v>116:Tring</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IFERROR(INDEX(Lane6_BlanksRange,SMALL((IF(LEN(Lane6_BlanksRange),ROW(INDIRECT("1:"&amp;ROWS(Lane6_BlanksRange))))),ROW(D116)),1),"")</f>
        <v/>
      </c>
    </row>
    <row r="118" spans="1:12">
      <c r="A118" s="136">
        <f t="shared" si="16"/>
        <v>117</v>
      </c>
      <c r="B118" s="136" t="str">
        <f t="shared" ca="1" si="9"/>
        <v>117:Tring</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IFERROR(INDEX(Lane6_BlanksRange,SMALL((IF(LEN(Lane6_BlanksRange),ROW(INDIRECT("1:"&amp;ROWS(Lane6_BlanksRange))))),ROW(D117)),1),"")</f>
        <v/>
      </c>
    </row>
    <row r="119" spans="1:12">
      <c r="A119" s="136">
        <f t="shared" si="16"/>
        <v>118</v>
      </c>
      <c r="B119" s="136" t="str">
        <f t="shared" ca="1" si="9"/>
        <v>118:Tring</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IFERROR(INDEX(Lane6_BlanksRange,SMALL((IF(LEN(Lane6_BlanksRange),ROW(INDIRECT("1:"&amp;ROWS(Lane6_BlanksRange))))),ROW(D118)),1),"")</f>
        <v/>
      </c>
    </row>
    <row r="120" spans="1:12">
      <c r="A120" s="136">
        <f t="shared" si="16"/>
        <v>119</v>
      </c>
      <c r="B120" s="136" t="str">
        <f t="shared" ca="1" si="9"/>
        <v>119:Tring</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IFERROR(INDEX(Lane6_BlanksRange,SMALL((IF(LEN(Lane6_BlanksRange),ROW(INDIRECT("1:"&amp;ROWS(Lane6_BlanksRange))))),ROW(D119)),1),"")</f>
        <v/>
      </c>
    </row>
    <row r="121" spans="1:12">
      <c r="A121" s="136">
        <f t="shared" si="16"/>
        <v>120</v>
      </c>
      <c r="B121" s="136" t="str">
        <f t="shared" ca="1" si="9"/>
        <v>120:Tring</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IFERROR(INDEX(Lane6_BlanksRange,SMALL((IF(LEN(Lane6_BlanksRange),ROW(INDIRECT("1:"&amp;ROWS(Lane6_BlanksRange))))),ROW(D120)),1),"")</f>
        <v/>
      </c>
    </row>
    <row r="122" spans="1:12">
      <c r="A122" s="136">
        <f t="shared" si="16"/>
        <v>121</v>
      </c>
      <c r="B122" s="136" t="str">
        <f t="shared" ca="1" si="9"/>
        <v>121:Tring</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IFERROR(INDEX(Lane6_BlanksRange,SMALL((IF(LEN(Lane6_BlanksRange),ROW(INDIRECT("1:"&amp;ROWS(Lane6_BlanksRange))))),ROW(D121)),1),"")</f>
        <v/>
      </c>
    </row>
    <row r="123" spans="1:12">
      <c r="A123" s="136">
        <f t="shared" si="16"/>
        <v>122</v>
      </c>
      <c r="B123" s="136" t="str">
        <f t="shared" ca="1" si="9"/>
        <v>122:Tring</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IFERROR(INDEX(Lane6_BlanksRange,SMALL((IF(LEN(Lane6_BlanksRange),ROW(INDIRECT("1:"&amp;ROWS(Lane6_BlanksRange))))),ROW(D122)),1),"")</f>
        <v/>
      </c>
    </row>
    <row r="124" spans="1:12">
      <c r="A124" s="136">
        <f t="shared" si="16"/>
        <v>123</v>
      </c>
      <c r="B124" s="136" t="str">
        <f t="shared" ca="1" si="9"/>
        <v>123:Tring</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IFERROR(INDEX(Lane6_BlanksRange,SMALL((IF(LEN(Lane6_BlanksRange),ROW(INDIRECT("1:"&amp;ROWS(Lane6_BlanksRange))))),ROW(D123)),1),"")</f>
        <v/>
      </c>
    </row>
    <row r="125" spans="1:12">
      <c r="A125" s="136">
        <f t="shared" si="16"/>
        <v>124</v>
      </c>
      <c r="B125" s="136" t="str">
        <f t="shared" ca="1" si="9"/>
        <v>124:Tring</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IFERROR(INDEX(Lane6_BlanksRange,SMALL((IF(LEN(Lane6_BlanksRange),ROW(INDIRECT("1:"&amp;ROWS(Lane6_BlanksRange))))),ROW(D124)),1),"")</f>
        <v/>
      </c>
    </row>
    <row r="126" spans="1:12">
      <c r="A126" s="136">
        <f t="shared" si="16"/>
        <v>125</v>
      </c>
      <c r="B126" s="136" t="str">
        <f t="shared" ca="1" si="9"/>
        <v>125:Tring</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IFERROR(INDEX(Lane6_BlanksRange,SMALL((IF(LEN(Lane6_BlanksRange),ROW(INDIRECT("1:"&amp;ROWS(Lane6_BlanksRange))))),ROW(D125)),1),"")</f>
        <v/>
      </c>
    </row>
    <row r="127" spans="1:12">
      <c r="A127" s="136">
        <f t="shared" si="16"/>
        <v>126</v>
      </c>
      <c r="B127" s="136" t="str">
        <f t="shared" ca="1" si="9"/>
        <v>126:Tring</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IFERROR(INDEX(Lane6_BlanksRange,SMALL((IF(LEN(Lane6_BlanksRange),ROW(INDIRECT("1:"&amp;ROWS(Lane6_BlanksRange))))),ROW(D126)),1),"")</f>
        <v/>
      </c>
    </row>
    <row r="128" spans="1:12">
      <c r="A128" s="136">
        <f t="shared" si="16"/>
        <v>127</v>
      </c>
      <c r="B128" s="136" t="str">
        <f t="shared" ca="1" si="9"/>
        <v>127:Tring</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IFERROR(INDEX(Lane6_BlanksRange,SMALL((IF(LEN(Lane6_BlanksRange),ROW(INDIRECT("1:"&amp;ROWS(Lane6_BlanksRange))))),ROW(D127)),1),"")</f>
        <v/>
      </c>
    </row>
    <row r="129" spans="1:12">
      <c r="A129" s="136">
        <f t="shared" si="16"/>
        <v>128</v>
      </c>
      <c r="B129" s="136" t="str">
        <f t="shared" ca="1" si="9"/>
        <v>128:Tring</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IFERROR(INDEX(Lane6_BlanksRange,SMALL((IF(LEN(Lane6_BlanksRange),ROW(INDIRECT("1:"&amp;ROWS(Lane6_BlanksRange))))),ROW(D128)),1),"")</f>
        <v/>
      </c>
    </row>
    <row r="130" spans="1:12">
      <c r="A130" s="136">
        <f t="shared" si="16"/>
        <v>129</v>
      </c>
      <c r="B130" s="136" t="str">
        <f t="shared" ref="B130:B193" ca="1" si="18">TEXT(A130,"#0") &amp; ":" &amp; CELL("contents",Lane6_Club)</f>
        <v>129:Tring</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IFERROR(INDEX(Lane6_BlanksRange,SMALL((IF(LEN(Lane6_BlanksRange),ROW(INDIRECT("1:"&amp;ROWS(Lane6_BlanksRange))))),ROW(D129)),1),"")</f>
        <v/>
      </c>
    </row>
    <row r="131" spans="1:12">
      <c r="A131" s="136">
        <f t="shared" ref="A131:A194" si="25">A130+1</f>
        <v>130</v>
      </c>
      <c r="B131" s="136" t="str">
        <f t="shared" ca="1" si="18"/>
        <v>130:Tring</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IFERROR(INDEX(Lane6_BlanksRange,SMALL((IF(LEN(Lane6_BlanksRange),ROW(INDIRECT("1:"&amp;ROWS(Lane6_BlanksRange))))),ROW(D130)),1),"")</f>
        <v/>
      </c>
    </row>
    <row r="132" spans="1:12">
      <c r="A132" s="136">
        <f t="shared" si="25"/>
        <v>131</v>
      </c>
      <c r="B132" s="136" t="str">
        <f t="shared" ca="1" si="18"/>
        <v>131:Tring</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IFERROR(INDEX(Lane6_BlanksRange,SMALL((IF(LEN(Lane6_BlanksRange),ROW(INDIRECT("1:"&amp;ROWS(Lane6_BlanksRange))))),ROW(D131)),1),"")</f>
        <v/>
      </c>
    </row>
    <row r="133" spans="1:12">
      <c r="A133" s="136">
        <f t="shared" si="25"/>
        <v>132</v>
      </c>
      <c r="B133" s="136" t="str">
        <f t="shared" ca="1" si="18"/>
        <v>132:Tring</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IFERROR(INDEX(Lane6_BlanksRange,SMALL((IF(LEN(Lane6_BlanksRange),ROW(INDIRECT("1:"&amp;ROWS(Lane6_BlanksRange))))),ROW(D132)),1),"")</f>
        <v/>
      </c>
    </row>
    <row r="134" spans="1:12">
      <c r="A134" s="136">
        <f t="shared" si="25"/>
        <v>133</v>
      </c>
      <c r="B134" s="136" t="str">
        <f t="shared" ca="1" si="18"/>
        <v>133:Tring</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IFERROR(INDEX(Lane6_BlanksRange,SMALL((IF(LEN(Lane6_BlanksRange),ROW(INDIRECT("1:"&amp;ROWS(Lane6_BlanksRange))))),ROW(D133)),1),"")</f>
        <v/>
      </c>
    </row>
    <row r="135" spans="1:12">
      <c r="A135" s="136">
        <f t="shared" si="25"/>
        <v>134</v>
      </c>
      <c r="B135" s="136" t="str">
        <f t="shared" ca="1" si="18"/>
        <v>134:Tring</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IFERROR(INDEX(Lane6_BlanksRange,SMALL((IF(LEN(Lane6_BlanksRange),ROW(INDIRECT("1:"&amp;ROWS(Lane6_BlanksRange))))),ROW(D134)),1),"")</f>
        <v/>
      </c>
    </row>
    <row r="136" spans="1:12">
      <c r="A136" s="136">
        <f t="shared" si="25"/>
        <v>135</v>
      </c>
      <c r="B136" s="136" t="str">
        <f t="shared" ca="1" si="18"/>
        <v>135:Tring</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IFERROR(INDEX(Lane6_BlanksRange,SMALL((IF(LEN(Lane6_BlanksRange),ROW(INDIRECT("1:"&amp;ROWS(Lane6_BlanksRange))))),ROW(D135)),1),"")</f>
        <v/>
      </c>
    </row>
    <row r="137" spans="1:12">
      <c r="A137" s="136">
        <f t="shared" si="25"/>
        <v>136</v>
      </c>
      <c r="B137" s="136" t="str">
        <f t="shared" ca="1" si="18"/>
        <v>136:Tring</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IFERROR(INDEX(Lane6_BlanksRange,SMALL((IF(LEN(Lane6_BlanksRange),ROW(INDIRECT("1:"&amp;ROWS(Lane6_BlanksRange))))),ROW(D136)),1),"")</f>
        <v/>
      </c>
    </row>
    <row r="138" spans="1:12">
      <c r="A138" s="136">
        <f t="shared" si="25"/>
        <v>137</v>
      </c>
      <c r="B138" s="136" t="str">
        <f t="shared" ca="1" si="18"/>
        <v>137:Tring</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IFERROR(INDEX(Lane6_BlanksRange,SMALL((IF(LEN(Lane6_BlanksRange),ROW(INDIRECT("1:"&amp;ROWS(Lane6_BlanksRange))))),ROW(D137)),1),"")</f>
        <v/>
      </c>
    </row>
    <row r="139" spans="1:12">
      <c r="A139" s="136">
        <f t="shared" si="25"/>
        <v>138</v>
      </c>
      <c r="B139" s="136" t="str">
        <f t="shared" ca="1" si="18"/>
        <v>138:Tring</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IFERROR(INDEX(Lane6_BlanksRange,SMALL((IF(LEN(Lane6_BlanksRange),ROW(INDIRECT("1:"&amp;ROWS(Lane6_BlanksRange))))),ROW(D138)),1),"")</f>
        <v/>
      </c>
    </row>
    <row r="140" spans="1:12">
      <c r="A140" s="136">
        <f t="shared" si="25"/>
        <v>139</v>
      </c>
      <c r="B140" s="136" t="str">
        <f t="shared" ca="1" si="18"/>
        <v>139:Tring</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IFERROR(INDEX(Lane6_BlanksRange,SMALL((IF(LEN(Lane6_BlanksRange),ROW(INDIRECT("1:"&amp;ROWS(Lane6_BlanksRange))))),ROW(D139)),1),"")</f>
        <v/>
      </c>
    </row>
    <row r="141" spans="1:12">
      <c r="A141" s="136">
        <f t="shared" si="25"/>
        <v>140</v>
      </c>
      <c r="B141" s="136" t="str">
        <f t="shared" ca="1" si="18"/>
        <v>140:Tring</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IFERROR(INDEX(Lane6_BlanksRange,SMALL((IF(LEN(Lane6_BlanksRange),ROW(INDIRECT("1:"&amp;ROWS(Lane6_BlanksRange))))),ROW(D140)),1),"")</f>
        <v/>
      </c>
    </row>
    <row r="142" spans="1:12">
      <c r="A142" s="136">
        <f t="shared" si="25"/>
        <v>141</v>
      </c>
      <c r="B142" s="136" t="str">
        <f t="shared" ca="1" si="18"/>
        <v>141:Tring</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IFERROR(INDEX(Lane6_BlanksRange,SMALL((IF(LEN(Lane6_BlanksRange),ROW(INDIRECT("1:"&amp;ROWS(Lane6_BlanksRange))))),ROW(D141)),1),"")</f>
        <v/>
      </c>
    </row>
    <row r="143" spans="1:12">
      <c r="A143" s="136">
        <f t="shared" si="25"/>
        <v>142</v>
      </c>
      <c r="B143" s="136" t="str">
        <f t="shared" ca="1" si="18"/>
        <v>142:Tring</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IFERROR(INDEX(Lane6_BlanksRange,SMALL((IF(LEN(Lane6_BlanksRange),ROW(INDIRECT("1:"&amp;ROWS(Lane6_BlanksRange))))),ROW(D142)),1),"")</f>
        <v/>
      </c>
    </row>
    <row r="144" spans="1:12">
      <c r="A144" s="136">
        <f t="shared" si="25"/>
        <v>143</v>
      </c>
      <c r="B144" s="136" t="str">
        <f t="shared" ca="1" si="18"/>
        <v>143:Tring</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IFERROR(INDEX(Lane6_BlanksRange,SMALL((IF(LEN(Lane6_BlanksRange),ROW(INDIRECT("1:"&amp;ROWS(Lane6_BlanksRange))))),ROW(D143)),1),"")</f>
        <v/>
      </c>
    </row>
    <row r="145" spans="1:12">
      <c r="A145" s="136">
        <f t="shared" si="25"/>
        <v>144</v>
      </c>
      <c r="B145" s="136" t="str">
        <f t="shared" ca="1" si="18"/>
        <v>144:Tring</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IFERROR(INDEX(Lane6_BlanksRange,SMALL((IF(LEN(Lane6_BlanksRange),ROW(INDIRECT("1:"&amp;ROWS(Lane6_BlanksRange))))),ROW(D144)),1),"")</f>
        <v/>
      </c>
    </row>
    <row r="146" spans="1:12">
      <c r="A146" s="136">
        <f t="shared" si="25"/>
        <v>145</v>
      </c>
      <c r="B146" s="136" t="str">
        <f t="shared" ca="1" si="18"/>
        <v>145:Tring</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IFERROR(INDEX(Lane6_BlanksRange,SMALL((IF(LEN(Lane6_BlanksRange),ROW(INDIRECT("1:"&amp;ROWS(Lane6_BlanksRange))))),ROW(D145)),1),"")</f>
        <v/>
      </c>
    </row>
    <row r="147" spans="1:12">
      <c r="A147" s="136">
        <f t="shared" si="25"/>
        <v>146</v>
      </c>
      <c r="B147" s="136" t="str">
        <f t="shared" ca="1" si="18"/>
        <v>146:Tring</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IFERROR(INDEX(Lane6_BlanksRange,SMALL((IF(LEN(Lane6_BlanksRange),ROW(INDIRECT("1:"&amp;ROWS(Lane6_BlanksRange))))),ROW(D146)),1),"")</f>
        <v/>
      </c>
    </row>
    <row r="148" spans="1:12">
      <c r="A148" s="136">
        <f t="shared" si="25"/>
        <v>147</v>
      </c>
      <c r="B148" s="136" t="str">
        <f t="shared" ca="1" si="18"/>
        <v>147:Tring</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IFERROR(INDEX(Lane6_BlanksRange,SMALL((IF(LEN(Lane6_BlanksRange),ROW(INDIRECT("1:"&amp;ROWS(Lane6_BlanksRange))))),ROW(D147)),1),"")</f>
        <v/>
      </c>
    </row>
    <row r="149" spans="1:12">
      <c r="A149" s="136">
        <f t="shared" si="25"/>
        <v>148</v>
      </c>
      <c r="B149" s="136" t="str">
        <f t="shared" ca="1" si="18"/>
        <v>148:Tring</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IFERROR(INDEX(Lane6_BlanksRange,SMALL((IF(LEN(Lane6_BlanksRange),ROW(INDIRECT("1:"&amp;ROWS(Lane6_BlanksRange))))),ROW(D148)),1),"")</f>
        <v/>
      </c>
    </row>
    <row r="150" spans="1:12">
      <c r="A150" s="136">
        <f t="shared" si="25"/>
        <v>149</v>
      </c>
      <c r="B150" s="136" t="str">
        <f t="shared" ca="1" si="18"/>
        <v>149:Tring</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IFERROR(INDEX(Lane6_BlanksRange,SMALL((IF(LEN(Lane6_BlanksRange),ROW(INDIRECT("1:"&amp;ROWS(Lane6_BlanksRange))))),ROW(D149)),1),"")</f>
        <v/>
      </c>
    </row>
    <row r="151" spans="1:12">
      <c r="A151" s="136">
        <f t="shared" si="25"/>
        <v>150</v>
      </c>
      <c r="B151" s="136" t="str">
        <f t="shared" ca="1" si="18"/>
        <v>150:Tring</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IFERROR(INDEX(Lane6_BlanksRange,SMALL((IF(LEN(Lane6_BlanksRange),ROW(INDIRECT("1:"&amp;ROWS(Lane6_BlanksRange))))),ROW(D150)),1),"")</f>
        <v/>
      </c>
    </row>
    <row r="152" spans="1:12">
      <c r="A152" s="136">
        <f t="shared" si="25"/>
        <v>151</v>
      </c>
      <c r="B152" s="136" t="str">
        <f t="shared" ca="1" si="18"/>
        <v>151:Tring</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IFERROR(INDEX(Lane6_BlanksRange,SMALL((IF(LEN(Lane6_BlanksRange),ROW(INDIRECT("1:"&amp;ROWS(Lane6_BlanksRange))))),ROW(D151)),1),"")</f>
        <v/>
      </c>
    </row>
    <row r="153" spans="1:12">
      <c r="A153" s="136">
        <f t="shared" si="25"/>
        <v>152</v>
      </c>
      <c r="B153" s="136" t="str">
        <f t="shared" ca="1" si="18"/>
        <v>152:Tring</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IFERROR(INDEX(Lane6_BlanksRange,SMALL((IF(LEN(Lane6_BlanksRange),ROW(INDIRECT("1:"&amp;ROWS(Lane6_BlanksRange))))),ROW(D152)),1),"")</f>
        <v/>
      </c>
    </row>
    <row r="154" spans="1:12">
      <c r="A154" s="136">
        <f t="shared" si="25"/>
        <v>153</v>
      </c>
      <c r="B154" s="136" t="str">
        <f t="shared" ca="1" si="18"/>
        <v>153:Tring</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IFERROR(INDEX(Lane6_BlanksRange,SMALL((IF(LEN(Lane6_BlanksRange),ROW(INDIRECT("1:"&amp;ROWS(Lane6_BlanksRange))))),ROW(D153)),1),"")</f>
        <v/>
      </c>
    </row>
    <row r="155" spans="1:12">
      <c r="A155" s="136">
        <f t="shared" si="25"/>
        <v>154</v>
      </c>
      <c r="B155" s="136" t="str">
        <f t="shared" ca="1" si="18"/>
        <v>154:Tring</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IFERROR(INDEX(Lane6_BlanksRange,SMALL((IF(LEN(Lane6_BlanksRange),ROW(INDIRECT("1:"&amp;ROWS(Lane6_BlanksRange))))),ROW(D154)),1),"")</f>
        <v/>
      </c>
    </row>
    <row r="156" spans="1:12">
      <c r="A156" s="136">
        <f t="shared" si="25"/>
        <v>155</v>
      </c>
      <c r="B156" s="136" t="str">
        <f t="shared" ca="1" si="18"/>
        <v>155:Tring</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IFERROR(INDEX(Lane6_BlanksRange,SMALL((IF(LEN(Lane6_BlanksRange),ROW(INDIRECT("1:"&amp;ROWS(Lane6_BlanksRange))))),ROW(D155)),1),"")</f>
        <v/>
      </c>
    </row>
    <row r="157" spans="1:12">
      <c r="A157" s="136">
        <f t="shared" si="25"/>
        <v>156</v>
      </c>
      <c r="B157" s="136" t="str">
        <f t="shared" ca="1" si="18"/>
        <v>156:Tring</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IFERROR(INDEX(Lane6_BlanksRange,SMALL((IF(LEN(Lane6_BlanksRange),ROW(INDIRECT("1:"&amp;ROWS(Lane6_BlanksRange))))),ROW(D156)),1),"")</f>
        <v/>
      </c>
    </row>
    <row r="158" spans="1:12">
      <c r="A158" s="136">
        <f t="shared" si="25"/>
        <v>157</v>
      </c>
      <c r="B158" s="136" t="str">
        <f t="shared" ca="1" si="18"/>
        <v>157:Tring</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IFERROR(INDEX(Lane6_BlanksRange,SMALL((IF(LEN(Lane6_BlanksRange),ROW(INDIRECT("1:"&amp;ROWS(Lane6_BlanksRange))))),ROW(D157)),1),"")</f>
        <v/>
      </c>
    </row>
    <row r="159" spans="1:12">
      <c r="A159" s="136">
        <f t="shared" si="25"/>
        <v>158</v>
      </c>
      <c r="B159" s="136" t="str">
        <f t="shared" ca="1" si="18"/>
        <v>158:Tring</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IFERROR(INDEX(Lane6_BlanksRange,SMALL((IF(LEN(Lane6_BlanksRange),ROW(INDIRECT("1:"&amp;ROWS(Lane6_BlanksRange))))),ROW(D158)),1),"")</f>
        <v/>
      </c>
    </row>
    <row r="160" spans="1:12">
      <c r="A160" s="136">
        <f t="shared" si="25"/>
        <v>159</v>
      </c>
      <c r="B160" s="136" t="str">
        <f t="shared" ca="1" si="18"/>
        <v>159:Tring</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IFERROR(INDEX(Lane6_BlanksRange,SMALL((IF(LEN(Lane6_BlanksRange),ROW(INDIRECT("1:"&amp;ROWS(Lane6_BlanksRange))))),ROW(D159)),1),"")</f>
        <v/>
      </c>
    </row>
    <row r="161" spans="1:12">
      <c r="A161" s="136">
        <f t="shared" si="25"/>
        <v>160</v>
      </c>
      <c r="B161" s="136" t="str">
        <f t="shared" ca="1" si="18"/>
        <v>160:Tring</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IFERROR(INDEX(Lane6_BlanksRange,SMALL((IF(LEN(Lane6_BlanksRange),ROW(INDIRECT("1:"&amp;ROWS(Lane6_BlanksRange))))),ROW(D160)),1),"")</f>
        <v/>
      </c>
    </row>
    <row r="162" spans="1:12">
      <c r="A162" s="136">
        <f t="shared" si="25"/>
        <v>161</v>
      </c>
      <c r="B162" s="136" t="str">
        <f t="shared" ca="1" si="18"/>
        <v>161:Tring</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IFERROR(INDEX(Lane6_BlanksRange,SMALL((IF(LEN(Lane6_BlanksRange),ROW(INDIRECT("1:"&amp;ROWS(Lane6_BlanksRange))))),ROW(D161)),1),"")</f>
        <v/>
      </c>
    </row>
    <row r="163" spans="1:12">
      <c r="A163" s="136">
        <f t="shared" si="25"/>
        <v>162</v>
      </c>
      <c r="B163" s="136" t="str">
        <f t="shared" ca="1" si="18"/>
        <v>162:Tring</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IFERROR(INDEX(Lane6_BlanksRange,SMALL((IF(LEN(Lane6_BlanksRange),ROW(INDIRECT("1:"&amp;ROWS(Lane6_BlanksRange))))),ROW(D162)),1),"")</f>
        <v/>
      </c>
    </row>
    <row r="164" spans="1:12">
      <c r="A164" s="136">
        <f t="shared" si="25"/>
        <v>163</v>
      </c>
      <c r="B164" s="136" t="str">
        <f t="shared" ca="1" si="18"/>
        <v>163:Tring</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IFERROR(INDEX(Lane6_BlanksRange,SMALL((IF(LEN(Lane6_BlanksRange),ROW(INDIRECT("1:"&amp;ROWS(Lane6_BlanksRange))))),ROW(D163)),1),"")</f>
        <v/>
      </c>
    </row>
    <row r="165" spans="1:12">
      <c r="A165" s="136">
        <f t="shared" si="25"/>
        <v>164</v>
      </c>
      <c r="B165" s="136" t="str">
        <f t="shared" ca="1" si="18"/>
        <v>164:Tring</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IFERROR(INDEX(Lane6_BlanksRange,SMALL((IF(LEN(Lane6_BlanksRange),ROW(INDIRECT("1:"&amp;ROWS(Lane6_BlanksRange))))),ROW(D164)),1),"")</f>
        <v/>
      </c>
    </row>
    <row r="166" spans="1:12">
      <c r="A166" s="136">
        <f t="shared" si="25"/>
        <v>165</v>
      </c>
      <c r="B166" s="136" t="str">
        <f t="shared" ca="1" si="18"/>
        <v>165:Tring</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IFERROR(INDEX(Lane6_BlanksRange,SMALL((IF(LEN(Lane6_BlanksRange),ROW(INDIRECT("1:"&amp;ROWS(Lane6_BlanksRange))))),ROW(D165)),1),"")</f>
        <v/>
      </c>
    </row>
    <row r="167" spans="1:12">
      <c r="A167" s="136">
        <f t="shared" si="25"/>
        <v>166</v>
      </c>
      <c r="B167" s="136" t="str">
        <f t="shared" ca="1" si="18"/>
        <v>166:Tring</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IFERROR(INDEX(Lane6_BlanksRange,SMALL((IF(LEN(Lane6_BlanksRange),ROW(INDIRECT("1:"&amp;ROWS(Lane6_BlanksRange))))),ROW(D166)),1),"")</f>
        <v/>
      </c>
    </row>
    <row r="168" spans="1:12">
      <c r="A168" s="136">
        <f t="shared" si="25"/>
        <v>167</v>
      </c>
      <c r="B168" s="136" t="str">
        <f t="shared" ca="1" si="18"/>
        <v>167:Tring</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IFERROR(INDEX(Lane6_BlanksRange,SMALL((IF(LEN(Lane6_BlanksRange),ROW(INDIRECT("1:"&amp;ROWS(Lane6_BlanksRange))))),ROW(D167)),1),"")</f>
        <v/>
      </c>
    </row>
    <row r="169" spans="1:12">
      <c r="A169" s="136">
        <f t="shared" si="25"/>
        <v>168</v>
      </c>
      <c r="B169" s="136" t="str">
        <f t="shared" ca="1" si="18"/>
        <v>168:Tring</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IFERROR(INDEX(Lane6_BlanksRange,SMALL((IF(LEN(Lane6_BlanksRange),ROW(INDIRECT("1:"&amp;ROWS(Lane6_BlanksRange))))),ROW(D168)),1),"")</f>
        <v/>
      </c>
    </row>
    <row r="170" spans="1:12">
      <c r="A170" s="136">
        <f t="shared" si="25"/>
        <v>169</v>
      </c>
      <c r="B170" s="136" t="str">
        <f t="shared" ca="1" si="18"/>
        <v>169:Tring</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IFERROR(INDEX(Lane6_BlanksRange,SMALL((IF(LEN(Lane6_BlanksRange),ROW(INDIRECT("1:"&amp;ROWS(Lane6_BlanksRange))))),ROW(D169)),1),"")</f>
        <v/>
      </c>
    </row>
    <row r="171" spans="1:12">
      <c r="A171" s="136">
        <f t="shared" si="25"/>
        <v>170</v>
      </c>
      <c r="B171" s="136" t="str">
        <f t="shared" ca="1" si="18"/>
        <v>170:Tring</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IFERROR(INDEX(Lane6_BlanksRange,SMALL((IF(LEN(Lane6_BlanksRange),ROW(INDIRECT("1:"&amp;ROWS(Lane6_BlanksRange))))),ROW(D170)),1),"")</f>
        <v/>
      </c>
    </row>
    <row r="172" spans="1:12">
      <c r="A172" s="136">
        <f t="shared" si="25"/>
        <v>171</v>
      </c>
      <c r="B172" s="136" t="str">
        <f t="shared" ca="1" si="18"/>
        <v>171:Tring</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IFERROR(INDEX(Lane6_BlanksRange,SMALL((IF(LEN(Lane6_BlanksRange),ROW(INDIRECT("1:"&amp;ROWS(Lane6_BlanksRange))))),ROW(D171)),1),"")</f>
        <v/>
      </c>
    </row>
    <row r="173" spans="1:12">
      <c r="A173" s="136">
        <f t="shared" si="25"/>
        <v>172</v>
      </c>
      <c r="B173" s="136" t="str">
        <f t="shared" ca="1" si="18"/>
        <v>172:Tring</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IFERROR(INDEX(Lane6_BlanksRange,SMALL((IF(LEN(Lane6_BlanksRange),ROW(INDIRECT("1:"&amp;ROWS(Lane6_BlanksRange))))),ROW(D172)),1),"")</f>
        <v/>
      </c>
    </row>
    <row r="174" spans="1:12">
      <c r="A174" s="136">
        <f t="shared" si="25"/>
        <v>173</v>
      </c>
      <c r="B174" s="136" t="str">
        <f t="shared" ca="1" si="18"/>
        <v>173:Tring</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IFERROR(INDEX(Lane6_BlanksRange,SMALL((IF(LEN(Lane6_BlanksRange),ROW(INDIRECT("1:"&amp;ROWS(Lane6_BlanksRange))))),ROW(D173)),1),"")</f>
        <v/>
      </c>
    </row>
    <row r="175" spans="1:12">
      <c r="A175" s="136">
        <f t="shared" si="25"/>
        <v>174</v>
      </c>
      <c r="B175" s="136" t="str">
        <f t="shared" ca="1" si="18"/>
        <v>174:Tring</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IFERROR(INDEX(Lane6_BlanksRange,SMALL((IF(LEN(Lane6_BlanksRange),ROW(INDIRECT("1:"&amp;ROWS(Lane6_BlanksRange))))),ROW(D174)),1),"")</f>
        <v/>
      </c>
    </row>
    <row r="176" spans="1:12">
      <c r="A176" s="136">
        <f t="shared" si="25"/>
        <v>175</v>
      </c>
      <c r="B176" s="136" t="str">
        <f t="shared" ca="1" si="18"/>
        <v>175:Tring</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IFERROR(INDEX(Lane6_BlanksRange,SMALL((IF(LEN(Lane6_BlanksRange),ROW(INDIRECT("1:"&amp;ROWS(Lane6_BlanksRange))))),ROW(D175)),1),"")</f>
        <v/>
      </c>
    </row>
    <row r="177" spans="1:12">
      <c r="A177" s="136">
        <f t="shared" si="25"/>
        <v>176</v>
      </c>
      <c r="B177" s="136" t="str">
        <f t="shared" ca="1" si="18"/>
        <v>176:Tring</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IFERROR(INDEX(Lane6_BlanksRange,SMALL((IF(LEN(Lane6_BlanksRange),ROW(INDIRECT("1:"&amp;ROWS(Lane6_BlanksRange))))),ROW(D176)),1),"")</f>
        <v/>
      </c>
    </row>
    <row r="178" spans="1:12">
      <c r="A178" s="136">
        <f t="shared" si="25"/>
        <v>177</v>
      </c>
      <c r="B178" s="136" t="str">
        <f t="shared" ca="1" si="18"/>
        <v>177:Tring</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IFERROR(INDEX(Lane6_BlanksRange,SMALL((IF(LEN(Lane6_BlanksRange),ROW(INDIRECT("1:"&amp;ROWS(Lane6_BlanksRange))))),ROW(D177)),1),"")</f>
        <v/>
      </c>
    </row>
    <row r="179" spans="1:12">
      <c r="A179" s="136">
        <f t="shared" si="25"/>
        <v>178</v>
      </c>
      <c r="B179" s="136" t="str">
        <f t="shared" ca="1" si="18"/>
        <v>178:Tring</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IFERROR(INDEX(Lane6_BlanksRange,SMALL((IF(LEN(Lane6_BlanksRange),ROW(INDIRECT("1:"&amp;ROWS(Lane6_BlanksRange))))),ROW(D178)),1),"")</f>
        <v/>
      </c>
    </row>
    <row r="180" spans="1:12">
      <c r="A180" s="136">
        <f t="shared" si="25"/>
        <v>179</v>
      </c>
      <c r="B180" s="136" t="str">
        <f t="shared" ca="1" si="18"/>
        <v>179:Tring</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IFERROR(INDEX(Lane6_BlanksRange,SMALL((IF(LEN(Lane6_BlanksRange),ROW(INDIRECT("1:"&amp;ROWS(Lane6_BlanksRange))))),ROW(D179)),1),"")</f>
        <v/>
      </c>
    </row>
    <row r="181" spans="1:12">
      <c r="A181" s="136">
        <f t="shared" si="25"/>
        <v>180</v>
      </c>
      <c r="B181" s="136" t="str">
        <f t="shared" ca="1" si="18"/>
        <v>180:Tring</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IFERROR(INDEX(Lane6_BlanksRange,SMALL((IF(LEN(Lane6_BlanksRange),ROW(INDIRECT("1:"&amp;ROWS(Lane6_BlanksRange))))),ROW(D180)),1),"")</f>
        <v/>
      </c>
    </row>
    <row r="182" spans="1:12">
      <c r="A182" s="136">
        <f t="shared" si="25"/>
        <v>181</v>
      </c>
      <c r="B182" s="136" t="str">
        <f t="shared" ca="1" si="18"/>
        <v>181:Tring</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IFERROR(INDEX(Lane6_BlanksRange,SMALL((IF(LEN(Lane6_BlanksRange),ROW(INDIRECT("1:"&amp;ROWS(Lane6_BlanksRange))))),ROW(D181)),1),"")</f>
        <v/>
      </c>
    </row>
    <row r="183" spans="1:12">
      <c r="A183" s="136">
        <f t="shared" si="25"/>
        <v>182</v>
      </c>
      <c r="B183" s="136" t="str">
        <f t="shared" ca="1" si="18"/>
        <v>182:Tring</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IFERROR(INDEX(Lane6_BlanksRange,SMALL((IF(LEN(Lane6_BlanksRange),ROW(INDIRECT("1:"&amp;ROWS(Lane6_BlanksRange))))),ROW(D182)),1),"")</f>
        <v/>
      </c>
    </row>
    <row r="184" spans="1:12">
      <c r="A184" s="136">
        <f t="shared" si="25"/>
        <v>183</v>
      </c>
      <c r="B184" s="136" t="str">
        <f t="shared" ca="1" si="18"/>
        <v>183:Tring</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IFERROR(INDEX(Lane6_BlanksRange,SMALL((IF(LEN(Lane6_BlanksRange),ROW(INDIRECT("1:"&amp;ROWS(Lane6_BlanksRange))))),ROW(D183)),1),"")</f>
        <v/>
      </c>
    </row>
    <row r="185" spans="1:12">
      <c r="A185" s="136">
        <f t="shared" si="25"/>
        <v>184</v>
      </c>
      <c r="B185" s="136" t="str">
        <f t="shared" ca="1" si="18"/>
        <v>184:Tring</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IFERROR(INDEX(Lane6_BlanksRange,SMALL((IF(LEN(Lane6_BlanksRange),ROW(INDIRECT("1:"&amp;ROWS(Lane6_BlanksRange))))),ROW(D184)),1),"")</f>
        <v/>
      </c>
    </row>
    <row r="186" spans="1:12">
      <c r="A186" s="136">
        <f t="shared" si="25"/>
        <v>185</v>
      </c>
      <c r="B186" s="136" t="str">
        <f t="shared" ca="1" si="18"/>
        <v>185:Tring</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IFERROR(INDEX(Lane6_BlanksRange,SMALL((IF(LEN(Lane6_BlanksRange),ROW(INDIRECT("1:"&amp;ROWS(Lane6_BlanksRange))))),ROW(D185)),1),"")</f>
        <v/>
      </c>
    </row>
    <row r="187" spans="1:12">
      <c r="A187" s="136">
        <f t="shared" si="25"/>
        <v>186</v>
      </c>
      <c r="B187" s="136" t="str">
        <f t="shared" ca="1" si="18"/>
        <v>186:Tring</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IFERROR(INDEX(Lane6_BlanksRange,SMALL((IF(LEN(Lane6_BlanksRange),ROW(INDIRECT("1:"&amp;ROWS(Lane6_BlanksRange))))),ROW(D186)),1),"")</f>
        <v/>
      </c>
    </row>
    <row r="188" spans="1:12">
      <c r="A188" s="136">
        <f t="shared" si="25"/>
        <v>187</v>
      </c>
      <c r="B188" s="136" t="str">
        <f t="shared" ca="1" si="18"/>
        <v>187:Tring</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IFERROR(INDEX(Lane6_BlanksRange,SMALL((IF(LEN(Lane6_BlanksRange),ROW(INDIRECT("1:"&amp;ROWS(Lane6_BlanksRange))))),ROW(D187)),1),"")</f>
        <v/>
      </c>
    </row>
    <row r="189" spans="1:12">
      <c r="A189" s="136">
        <f t="shared" si="25"/>
        <v>188</v>
      </c>
      <c r="B189" s="136" t="str">
        <f t="shared" ca="1" si="18"/>
        <v>188:Tring</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IFERROR(INDEX(Lane6_BlanksRange,SMALL((IF(LEN(Lane6_BlanksRange),ROW(INDIRECT("1:"&amp;ROWS(Lane6_BlanksRange))))),ROW(D188)),1),"")</f>
        <v/>
      </c>
    </row>
    <row r="190" spans="1:12">
      <c r="A190" s="136">
        <f t="shared" si="25"/>
        <v>189</v>
      </c>
      <c r="B190" s="136" t="str">
        <f t="shared" ca="1" si="18"/>
        <v>189:Tring</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IFERROR(INDEX(Lane6_BlanksRange,SMALL((IF(LEN(Lane6_BlanksRange),ROW(INDIRECT("1:"&amp;ROWS(Lane6_BlanksRange))))),ROW(D189)),1),"")</f>
        <v/>
      </c>
    </row>
    <row r="191" spans="1:12">
      <c r="A191" s="136">
        <f t="shared" si="25"/>
        <v>190</v>
      </c>
      <c r="B191" s="136" t="str">
        <f t="shared" ca="1" si="18"/>
        <v>190:Tring</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IFERROR(INDEX(Lane6_BlanksRange,SMALL((IF(LEN(Lane6_BlanksRange),ROW(INDIRECT("1:"&amp;ROWS(Lane6_BlanksRange))))),ROW(D190)),1),"")</f>
        <v/>
      </c>
    </row>
    <row r="192" spans="1:12">
      <c r="A192" s="136">
        <f t="shared" si="25"/>
        <v>191</v>
      </c>
      <c r="B192" s="136" t="str">
        <f t="shared" ca="1" si="18"/>
        <v>191:Tring</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IFERROR(INDEX(Lane6_BlanksRange,SMALL((IF(LEN(Lane6_BlanksRange),ROW(INDIRECT("1:"&amp;ROWS(Lane6_BlanksRange))))),ROW(D191)),1),"")</f>
        <v/>
      </c>
    </row>
    <row r="193" spans="1:12">
      <c r="A193" s="136">
        <f t="shared" si="25"/>
        <v>192</v>
      </c>
      <c r="B193" s="136" t="str">
        <f t="shared" ca="1" si="18"/>
        <v>192:Tring</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IFERROR(INDEX(Lane6_BlanksRange,SMALL((IF(LEN(Lane6_BlanksRange),ROW(INDIRECT("1:"&amp;ROWS(Lane6_BlanksRange))))),ROW(D192)),1),"")</f>
        <v/>
      </c>
    </row>
    <row r="194" spans="1:12">
      <c r="A194" s="136">
        <f t="shared" si="25"/>
        <v>193</v>
      </c>
      <c r="B194" s="136" t="str">
        <f t="shared" ref="B194:B257" ca="1" si="27">TEXT(A194,"#0") &amp; ":" &amp; CELL("contents",Lane6_Club)</f>
        <v>193:Tring</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IFERROR(INDEX(Lane6_BlanksRange,SMALL((IF(LEN(Lane6_BlanksRange),ROW(INDIRECT("1:"&amp;ROWS(Lane6_BlanksRange))))),ROW(D193)),1),"")</f>
        <v/>
      </c>
    </row>
    <row r="195" spans="1:12">
      <c r="A195" s="136">
        <f t="shared" ref="A195:A258" si="34">A194+1</f>
        <v>194</v>
      </c>
      <c r="B195" s="136" t="str">
        <f t="shared" ca="1" si="27"/>
        <v>194:Tring</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IFERROR(INDEX(Lane6_BlanksRange,SMALL((IF(LEN(Lane6_BlanksRange),ROW(INDIRECT("1:"&amp;ROWS(Lane6_BlanksRange))))),ROW(D194)),1),"")</f>
        <v/>
      </c>
    </row>
    <row r="196" spans="1:12">
      <c r="A196" s="136">
        <f t="shared" si="34"/>
        <v>195</v>
      </c>
      <c r="B196" s="136" t="str">
        <f t="shared" ca="1" si="27"/>
        <v>195:Tring</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IFERROR(INDEX(Lane6_BlanksRange,SMALL((IF(LEN(Lane6_BlanksRange),ROW(INDIRECT("1:"&amp;ROWS(Lane6_BlanksRange))))),ROW(D195)),1),"")</f>
        <v/>
      </c>
    </row>
    <row r="197" spans="1:12">
      <c r="A197" s="136">
        <f t="shared" si="34"/>
        <v>196</v>
      </c>
      <c r="B197" s="136" t="str">
        <f t="shared" ca="1" si="27"/>
        <v>196:Tring</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IFERROR(INDEX(Lane6_BlanksRange,SMALL((IF(LEN(Lane6_BlanksRange),ROW(INDIRECT("1:"&amp;ROWS(Lane6_BlanksRange))))),ROW(D196)),1),"")</f>
        <v/>
      </c>
    </row>
    <row r="198" spans="1:12">
      <c r="A198" s="136">
        <f t="shared" si="34"/>
        <v>197</v>
      </c>
      <c r="B198" s="136" t="str">
        <f t="shared" ca="1" si="27"/>
        <v>197:Tring</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IFERROR(INDEX(Lane6_BlanksRange,SMALL((IF(LEN(Lane6_BlanksRange),ROW(INDIRECT("1:"&amp;ROWS(Lane6_BlanksRange))))),ROW(D197)),1),"")</f>
        <v/>
      </c>
    </row>
    <row r="199" spans="1:12">
      <c r="A199" s="136">
        <f t="shared" si="34"/>
        <v>198</v>
      </c>
      <c r="B199" s="136" t="str">
        <f t="shared" ca="1" si="27"/>
        <v>198:Tring</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IFERROR(INDEX(Lane6_BlanksRange,SMALL((IF(LEN(Lane6_BlanksRange),ROW(INDIRECT("1:"&amp;ROWS(Lane6_BlanksRange))))),ROW(D198)),1),"")</f>
        <v/>
      </c>
    </row>
    <row r="200" spans="1:12">
      <c r="A200" s="136">
        <f t="shared" si="34"/>
        <v>199</v>
      </c>
      <c r="B200" s="136" t="str">
        <f t="shared" ca="1" si="27"/>
        <v>199:Tring</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IFERROR(INDEX(Lane6_BlanksRange,SMALL((IF(LEN(Lane6_BlanksRange),ROW(INDIRECT("1:"&amp;ROWS(Lane6_BlanksRange))))),ROW(D199)),1),"")</f>
        <v/>
      </c>
    </row>
    <row r="201" spans="1:12">
      <c r="A201" s="136">
        <f t="shared" si="34"/>
        <v>200</v>
      </c>
      <c r="B201" s="136" t="str">
        <f t="shared" ca="1" si="27"/>
        <v>200:Tring</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IFERROR(INDEX(Lane6_BlanksRange,SMALL((IF(LEN(Lane6_BlanksRange),ROW(INDIRECT("1:"&amp;ROWS(Lane6_BlanksRange))))),ROW(D200)),1),"")</f>
        <v/>
      </c>
    </row>
    <row r="202" spans="1:12">
      <c r="A202" s="136">
        <f t="shared" si="34"/>
        <v>201</v>
      </c>
      <c r="B202" s="136" t="str">
        <f t="shared" ca="1" si="27"/>
        <v>201:Tring</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IFERROR(INDEX(Lane6_BlanksRange,SMALL((IF(LEN(Lane6_BlanksRange),ROW(INDIRECT("1:"&amp;ROWS(Lane6_BlanksRange))))),ROW(D201)),1),"")</f>
        <v/>
      </c>
    </row>
    <row r="203" spans="1:12">
      <c r="A203" s="136">
        <f t="shared" si="34"/>
        <v>202</v>
      </c>
      <c r="B203" s="136" t="str">
        <f t="shared" ca="1" si="27"/>
        <v>202:Tring</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IFERROR(INDEX(Lane6_BlanksRange,SMALL((IF(LEN(Lane6_BlanksRange),ROW(INDIRECT("1:"&amp;ROWS(Lane6_BlanksRange))))),ROW(D202)),1),"")</f>
        <v/>
      </c>
    </row>
    <row r="204" spans="1:12">
      <c r="A204" s="136">
        <f t="shared" si="34"/>
        <v>203</v>
      </c>
      <c r="B204" s="136" t="str">
        <f t="shared" ca="1" si="27"/>
        <v>203:Tring</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IFERROR(INDEX(Lane6_BlanksRange,SMALL((IF(LEN(Lane6_BlanksRange),ROW(INDIRECT("1:"&amp;ROWS(Lane6_BlanksRange))))),ROW(D203)),1),"")</f>
        <v/>
      </c>
    </row>
    <row r="205" spans="1:12">
      <c r="A205" s="136">
        <f t="shared" si="34"/>
        <v>204</v>
      </c>
      <c r="B205" s="136" t="str">
        <f t="shared" ca="1" si="27"/>
        <v>204:Tring</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IFERROR(INDEX(Lane6_BlanksRange,SMALL((IF(LEN(Lane6_BlanksRange),ROW(INDIRECT("1:"&amp;ROWS(Lane6_BlanksRange))))),ROW(D204)),1),"")</f>
        <v/>
      </c>
    </row>
    <row r="206" spans="1:12">
      <c r="A206" s="136">
        <f t="shared" si="34"/>
        <v>205</v>
      </c>
      <c r="B206" s="136" t="str">
        <f t="shared" ca="1" si="27"/>
        <v>205:Tring</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IFERROR(INDEX(Lane6_BlanksRange,SMALL((IF(LEN(Lane6_BlanksRange),ROW(INDIRECT("1:"&amp;ROWS(Lane6_BlanksRange))))),ROW(D205)),1),"")</f>
        <v/>
      </c>
    </row>
    <row r="207" spans="1:12">
      <c r="A207" s="136">
        <f t="shared" si="34"/>
        <v>206</v>
      </c>
      <c r="B207" s="136" t="str">
        <f t="shared" ca="1" si="27"/>
        <v>206:Tring</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IFERROR(INDEX(Lane6_BlanksRange,SMALL((IF(LEN(Lane6_BlanksRange),ROW(INDIRECT("1:"&amp;ROWS(Lane6_BlanksRange))))),ROW(D206)),1),"")</f>
        <v/>
      </c>
    </row>
    <row r="208" spans="1:12">
      <c r="A208" s="136">
        <f t="shared" si="34"/>
        <v>207</v>
      </c>
      <c r="B208" s="136" t="str">
        <f t="shared" ca="1" si="27"/>
        <v>207:Tring</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IFERROR(INDEX(Lane6_BlanksRange,SMALL((IF(LEN(Lane6_BlanksRange),ROW(INDIRECT("1:"&amp;ROWS(Lane6_BlanksRange))))),ROW(D207)),1),"")</f>
        <v/>
      </c>
    </row>
    <row r="209" spans="1:12">
      <c r="A209" s="136">
        <f t="shared" si="34"/>
        <v>208</v>
      </c>
      <c r="B209" s="136" t="str">
        <f t="shared" ca="1" si="27"/>
        <v>208:Tring</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IFERROR(INDEX(Lane6_BlanksRange,SMALL((IF(LEN(Lane6_BlanksRange),ROW(INDIRECT("1:"&amp;ROWS(Lane6_BlanksRange))))),ROW(D208)),1),"")</f>
        <v/>
      </c>
    </row>
    <row r="210" spans="1:12">
      <c r="A210" s="136">
        <f t="shared" si="34"/>
        <v>209</v>
      </c>
      <c r="B210" s="136" t="str">
        <f t="shared" ca="1" si="27"/>
        <v>209:Tring</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IFERROR(INDEX(Lane6_BlanksRange,SMALL((IF(LEN(Lane6_BlanksRange),ROW(INDIRECT("1:"&amp;ROWS(Lane6_BlanksRange))))),ROW(D209)),1),"")</f>
        <v/>
      </c>
    </row>
    <row r="211" spans="1:12">
      <c r="A211" s="136">
        <f t="shared" si="34"/>
        <v>210</v>
      </c>
      <c r="B211" s="136" t="str">
        <f t="shared" ca="1" si="27"/>
        <v>210:Tring</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IFERROR(INDEX(Lane6_BlanksRange,SMALL((IF(LEN(Lane6_BlanksRange),ROW(INDIRECT("1:"&amp;ROWS(Lane6_BlanksRange))))),ROW(D210)),1),"")</f>
        <v/>
      </c>
    </row>
    <row r="212" spans="1:12">
      <c r="A212" s="136">
        <f t="shared" si="34"/>
        <v>211</v>
      </c>
      <c r="B212" s="136" t="str">
        <f t="shared" ca="1" si="27"/>
        <v>211:Tring</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IFERROR(INDEX(Lane6_BlanksRange,SMALL((IF(LEN(Lane6_BlanksRange),ROW(INDIRECT("1:"&amp;ROWS(Lane6_BlanksRange))))),ROW(D211)),1),"")</f>
        <v/>
      </c>
    </row>
    <row r="213" spans="1:12">
      <c r="A213" s="136">
        <f t="shared" si="34"/>
        <v>212</v>
      </c>
      <c r="B213" s="136" t="str">
        <f t="shared" ca="1" si="27"/>
        <v>212:Tring</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IFERROR(INDEX(Lane6_BlanksRange,SMALL((IF(LEN(Lane6_BlanksRange),ROW(INDIRECT("1:"&amp;ROWS(Lane6_BlanksRange))))),ROW(D212)),1),"")</f>
        <v/>
      </c>
    </row>
    <row r="214" spans="1:12">
      <c r="A214" s="136">
        <f t="shared" si="34"/>
        <v>213</v>
      </c>
      <c r="B214" s="136" t="str">
        <f t="shared" ca="1" si="27"/>
        <v>213:Tring</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IFERROR(INDEX(Lane6_BlanksRange,SMALL((IF(LEN(Lane6_BlanksRange),ROW(INDIRECT("1:"&amp;ROWS(Lane6_BlanksRange))))),ROW(D213)),1),"")</f>
        <v/>
      </c>
    </row>
    <row r="215" spans="1:12">
      <c r="A215" s="136">
        <f t="shared" si="34"/>
        <v>214</v>
      </c>
      <c r="B215" s="136" t="str">
        <f t="shared" ca="1" si="27"/>
        <v>214:Tring</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IFERROR(INDEX(Lane6_BlanksRange,SMALL((IF(LEN(Lane6_BlanksRange),ROW(INDIRECT("1:"&amp;ROWS(Lane6_BlanksRange))))),ROW(D214)),1),"")</f>
        <v/>
      </c>
    </row>
    <row r="216" spans="1:12">
      <c r="A216" s="136">
        <f t="shared" si="34"/>
        <v>215</v>
      </c>
      <c r="B216" s="136" t="str">
        <f t="shared" ca="1" si="27"/>
        <v>215:Tring</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IFERROR(INDEX(Lane6_BlanksRange,SMALL((IF(LEN(Lane6_BlanksRange),ROW(INDIRECT("1:"&amp;ROWS(Lane6_BlanksRange))))),ROW(D215)),1),"")</f>
        <v/>
      </c>
    </row>
    <row r="217" spans="1:12">
      <c r="A217" s="136">
        <f t="shared" si="34"/>
        <v>216</v>
      </c>
      <c r="B217" s="136" t="str">
        <f t="shared" ca="1" si="27"/>
        <v>216:Tring</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IFERROR(INDEX(Lane6_BlanksRange,SMALL((IF(LEN(Lane6_BlanksRange),ROW(INDIRECT("1:"&amp;ROWS(Lane6_BlanksRange))))),ROW(D216)),1),"")</f>
        <v/>
      </c>
    </row>
    <row r="218" spans="1:12">
      <c r="A218" s="136">
        <f t="shared" si="34"/>
        <v>217</v>
      </c>
      <c r="B218" s="136" t="str">
        <f t="shared" ca="1" si="27"/>
        <v>217:Tring</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IFERROR(INDEX(Lane6_BlanksRange,SMALL((IF(LEN(Lane6_BlanksRange),ROW(INDIRECT("1:"&amp;ROWS(Lane6_BlanksRange))))),ROW(D217)),1),"")</f>
        <v/>
      </c>
    </row>
    <row r="219" spans="1:12">
      <c r="A219" s="136">
        <f t="shared" si="34"/>
        <v>218</v>
      </c>
      <c r="B219" s="136" t="str">
        <f t="shared" ca="1" si="27"/>
        <v>218:Tring</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IFERROR(INDEX(Lane6_BlanksRange,SMALL((IF(LEN(Lane6_BlanksRange),ROW(INDIRECT("1:"&amp;ROWS(Lane6_BlanksRange))))),ROW(D218)),1),"")</f>
        <v/>
      </c>
    </row>
    <row r="220" spans="1:12">
      <c r="A220" s="136">
        <f t="shared" si="34"/>
        <v>219</v>
      </c>
      <c r="B220" s="136" t="str">
        <f t="shared" ca="1" si="27"/>
        <v>219:Tring</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IFERROR(INDEX(Lane6_BlanksRange,SMALL((IF(LEN(Lane6_BlanksRange),ROW(INDIRECT("1:"&amp;ROWS(Lane6_BlanksRange))))),ROW(D219)),1),"")</f>
        <v/>
      </c>
    </row>
    <row r="221" spans="1:12">
      <c r="A221" s="136">
        <f t="shared" si="34"/>
        <v>220</v>
      </c>
      <c r="B221" s="136" t="str">
        <f t="shared" ca="1" si="27"/>
        <v>220:Tring</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IFERROR(INDEX(Lane6_BlanksRange,SMALL((IF(LEN(Lane6_BlanksRange),ROW(INDIRECT("1:"&amp;ROWS(Lane6_BlanksRange))))),ROW(D220)),1),"")</f>
        <v/>
      </c>
    </row>
    <row r="222" spans="1:12">
      <c r="A222" s="136">
        <f t="shared" si="34"/>
        <v>221</v>
      </c>
      <c r="B222" s="136" t="str">
        <f t="shared" ca="1" si="27"/>
        <v>221:Tring</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IFERROR(INDEX(Lane6_BlanksRange,SMALL((IF(LEN(Lane6_BlanksRange),ROW(INDIRECT("1:"&amp;ROWS(Lane6_BlanksRange))))),ROW(D221)),1),"")</f>
        <v/>
      </c>
    </row>
    <row r="223" spans="1:12">
      <c r="A223" s="136">
        <f t="shared" si="34"/>
        <v>222</v>
      </c>
      <c r="B223" s="136" t="str">
        <f t="shared" ca="1" si="27"/>
        <v>222:Tring</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IFERROR(INDEX(Lane6_BlanksRange,SMALL((IF(LEN(Lane6_BlanksRange),ROW(INDIRECT("1:"&amp;ROWS(Lane6_BlanksRange))))),ROW(D222)),1),"")</f>
        <v/>
      </c>
    </row>
    <row r="224" spans="1:12">
      <c r="A224" s="136">
        <f t="shared" si="34"/>
        <v>223</v>
      </c>
      <c r="B224" s="136" t="str">
        <f t="shared" ca="1" si="27"/>
        <v>223:Tring</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IFERROR(INDEX(Lane6_BlanksRange,SMALL((IF(LEN(Lane6_BlanksRange),ROW(INDIRECT("1:"&amp;ROWS(Lane6_BlanksRange))))),ROW(D223)),1),"")</f>
        <v/>
      </c>
    </row>
    <row r="225" spans="1:12">
      <c r="A225" s="136">
        <f t="shared" si="34"/>
        <v>224</v>
      </c>
      <c r="B225" s="136" t="str">
        <f t="shared" ca="1" si="27"/>
        <v>224:Tring</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IFERROR(INDEX(Lane6_BlanksRange,SMALL((IF(LEN(Lane6_BlanksRange),ROW(INDIRECT("1:"&amp;ROWS(Lane6_BlanksRange))))),ROW(D224)),1),"")</f>
        <v/>
      </c>
    </row>
    <row r="226" spans="1:12">
      <c r="A226" s="136">
        <f t="shared" si="34"/>
        <v>225</v>
      </c>
      <c r="B226" s="136" t="str">
        <f t="shared" ca="1" si="27"/>
        <v>225:Tring</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IFERROR(INDEX(Lane6_BlanksRange,SMALL((IF(LEN(Lane6_BlanksRange),ROW(INDIRECT("1:"&amp;ROWS(Lane6_BlanksRange))))),ROW(D225)),1),"")</f>
        <v/>
      </c>
    </row>
    <row r="227" spans="1:12">
      <c r="A227" s="136">
        <f t="shared" si="34"/>
        <v>226</v>
      </c>
      <c r="B227" s="136" t="str">
        <f t="shared" ca="1" si="27"/>
        <v>226:Tring</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IFERROR(INDEX(Lane6_BlanksRange,SMALL((IF(LEN(Lane6_BlanksRange),ROW(INDIRECT("1:"&amp;ROWS(Lane6_BlanksRange))))),ROW(D226)),1),"")</f>
        <v/>
      </c>
    </row>
    <row r="228" spans="1:12">
      <c r="A228" s="136">
        <f t="shared" si="34"/>
        <v>227</v>
      </c>
      <c r="B228" s="136" t="str">
        <f t="shared" ca="1" si="27"/>
        <v>227:Tring</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IFERROR(INDEX(Lane6_BlanksRange,SMALL((IF(LEN(Lane6_BlanksRange),ROW(INDIRECT("1:"&amp;ROWS(Lane6_BlanksRange))))),ROW(D227)),1),"")</f>
        <v/>
      </c>
    </row>
    <row r="229" spans="1:12">
      <c r="A229" s="136">
        <f t="shared" si="34"/>
        <v>228</v>
      </c>
      <c r="B229" s="136" t="str">
        <f t="shared" ca="1" si="27"/>
        <v>228:Tring</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IFERROR(INDEX(Lane6_BlanksRange,SMALL((IF(LEN(Lane6_BlanksRange),ROW(INDIRECT("1:"&amp;ROWS(Lane6_BlanksRange))))),ROW(D228)),1),"")</f>
        <v/>
      </c>
    </row>
    <row r="230" spans="1:12">
      <c r="A230" s="136">
        <f t="shared" si="34"/>
        <v>229</v>
      </c>
      <c r="B230" s="136" t="str">
        <f t="shared" ca="1" si="27"/>
        <v>229:Tring</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IFERROR(INDEX(Lane6_BlanksRange,SMALL((IF(LEN(Lane6_BlanksRange),ROW(INDIRECT("1:"&amp;ROWS(Lane6_BlanksRange))))),ROW(D229)),1),"")</f>
        <v/>
      </c>
    </row>
    <row r="231" spans="1:12">
      <c r="A231" s="136">
        <f t="shared" si="34"/>
        <v>230</v>
      </c>
      <c r="B231" s="136" t="str">
        <f t="shared" ca="1" si="27"/>
        <v>230:Tring</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IFERROR(INDEX(Lane6_BlanksRange,SMALL((IF(LEN(Lane6_BlanksRange),ROW(INDIRECT("1:"&amp;ROWS(Lane6_BlanksRange))))),ROW(D230)),1),"")</f>
        <v/>
      </c>
    </row>
    <row r="232" spans="1:12">
      <c r="A232" s="136">
        <f t="shared" si="34"/>
        <v>231</v>
      </c>
      <c r="B232" s="136" t="str">
        <f t="shared" ca="1" si="27"/>
        <v>231:Tring</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IFERROR(INDEX(Lane6_BlanksRange,SMALL((IF(LEN(Lane6_BlanksRange),ROW(INDIRECT("1:"&amp;ROWS(Lane6_BlanksRange))))),ROW(D231)),1),"")</f>
        <v/>
      </c>
    </row>
    <row r="233" spans="1:12">
      <c r="A233" s="136">
        <f t="shared" si="34"/>
        <v>232</v>
      </c>
      <c r="B233" s="136" t="str">
        <f t="shared" ca="1" si="27"/>
        <v>232:Tring</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IFERROR(INDEX(Lane6_BlanksRange,SMALL((IF(LEN(Lane6_BlanksRange),ROW(INDIRECT("1:"&amp;ROWS(Lane6_BlanksRange))))),ROW(D232)),1),"")</f>
        <v/>
      </c>
    </row>
    <row r="234" spans="1:12">
      <c r="A234" s="136">
        <f t="shared" si="34"/>
        <v>233</v>
      </c>
      <c r="B234" s="136" t="str">
        <f t="shared" ca="1" si="27"/>
        <v>233:Tring</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IFERROR(INDEX(Lane6_BlanksRange,SMALL((IF(LEN(Lane6_BlanksRange),ROW(INDIRECT("1:"&amp;ROWS(Lane6_BlanksRange))))),ROW(D233)),1),"")</f>
        <v/>
      </c>
    </row>
    <row r="235" spans="1:12">
      <c r="A235" s="136">
        <f t="shared" si="34"/>
        <v>234</v>
      </c>
      <c r="B235" s="136" t="str">
        <f t="shared" ca="1" si="27"/>
        <v>234:Tring</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IFERROR(INDEX(Lane6_BlanksRange,SMALL((IF(LEN(Lane6_BlanksRange),ROW(INDIRECT("1:"&amp;ROWS(Lane6_BlanksRange))))),ROW(D234)),1),"")</f>
        <v/>
      </c>
    </row>
    <row r="236" spans="1:12">
      <c r="A236" s="136">
        <f t="shared" si="34"/>
        <v>235</v>
      </c>
      <c r="B236" s="136" t="str">
        <f t="shared" ca="1" si="27"/>
        <v>235:Tring</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IFERROR(INDEX(Lane6_BlanksRange,SMALL((IF(LEN(Lane6_BlanksRange),ROW(INDIRECT("1:"&amp;ROWS(Lane6_BlanksRange))))),ROW(D235)),1),"")</f>
        <v/>
      </c>
    </row>
    <row r="237" spans="1:12">
      <c r="A237" s="136">
        <f t="shared" si="34"/>
        <v>236</v>
      </c>
      <c r="B237" s="136" t="str">
        <f t="shared" ca="1" si="27"/>
        <v>236:Tring</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IFERROR(INDEX(Lane6_BlanksRange,SMALL((IF(LEN(Lane6_BlanksRange),ROW(INDIRECT("1:"&amp;ROWS(Lane6_BlanksRange))))),ROW(D236)),1),"")</f>
        <v/>
      </c>
    </row>
    <row r="238" spans="1:12">
      <c r="A238" s="136">
        <f t="shared" si="34"/>
        <v>237</v>
      </c>
      <c r="B238" s="136" t="str">
        <f t="shared" ca="1" si="27"/>
        <v>237:Tring</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IFERROR(INDEX(Lane6_BlanksRange,SMALL((IF(LEN(Lane6_BlanksRange),ROW(INDIRECT("1:"&amp;ROWS(Lane6_BlanksRange))))),ROW(D237)),1),"")</f>
        <v/>
      </c>
    </row>
    <row r="239" spans="1:12">
      <c r="A239" s="136">
        <f t="shared" si="34"/>
        <v>238</v>
      </c>
      <c r="B239" s="136" t="str">
        <f t="shared" ca="1" si="27"/>
        <v>238:Tring</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IFERROR(INDEX(Lane6_BlanksRange,SMALL((IF(LEN(Lane6_BlanksRange),ROW(INDIRECT("1:"&amp;ROWS(Lane6_BlanksRange))))),ROW(D238)),1),"")</f>
        <v/>
      </c>
    </row>
    <row r="240" spans="1:12">
      <c r="A240" s="136">
        <f t="shared" si="34"/>
        <v>239</v>
      </c>
      <c r="B240" s="136" t="str">
        <f t="shared" ca="1" si="27"/>
        <v>239:Tring</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IFERROR(INDEX(Lane6_BlanksRange,SMALL((IF(LEN(Lane6_BlanksRange),ROW(INDIRECT("1:"&amp;ROWS(Lane6_BlanksRange))))),ROW(D239)),1),"")</f>
        <v/>
      </c>
    </row>
    <row r="241" spans="1:12">
      <c r="A241" s="136">
        <f t="shared" si="34"/>
        <v>240</v>
      </c>
      <c r="B241" s="136" t="str">
        <f t="shared" ca="1" si="27"/>
        <v>240:Tring</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IFERROR(INDEX(Lane6_BlanksRange,SMALL((IF(LEN(Lane6_BlanksRange),ROW(INDIRECT("1:"&amp;ROWS(Lane6_BlanksRange))))),ROW(D240)),1),"")</f>
        <v/>
      </c>
    </row>
    <row r="242" spans="1:12">
      <c r="A242" s="136">
        <f t="shared" si="34"/>
        <v>241</v>
      </c>
      <c r="B242" s="136" t="str">
        <f t="shared" ca="1" si="27"/>
        <v>241:Tring</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IFERROR(INDEX(Lane6_BlanksRange,SMALL((IF(LEN(Lane6_BlanksRange),ROW(INDIRECT("1:"&amp;ROWS(Lane6_BlanksRange))))),ROW(D241)),1),"")</f>
        <v/>
      </c>
    </row>
    <row r="243" spans="1:12">
      <c r="A243" s="136">
        <f t="shared" si="34"/>
        <v>242</v>
      </c>
      <c r="B243" s="136" t="str">
        <f t="shared" ca="1" si="27"/>
        <v>242:Tring</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IFERROR(INDEX(Lane6_BlanksRange,SMALL((IF(LEN(Lane6_BlanksRange),ROW(INDIRECT("1:"&amp;ROWS(Lane6_BlanksRange))))),ROW(D242)),1),"")</f>
        <v/>
      </c>
    </row>
    <row r="244" spans="1:12">
      <c r="A244" s="136">
        <f t="shared" si="34"/>
        <v>243</v>
      </c>
      <c r="B244" s="136" t="str">
        <f t="shared" ca="1" si="27"/>
        <v>243:Tring</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IFERROR(INDEX(Lane6_BlanksRange,SMALL((IF(LEN(Lane6_BlanksRange),ROW(INDIRECT("1:"&amp;ROWS(Lane6_BlanksRange))))),ROW(D243)),1),"")</f>
        <v/>
      </c>
    </row>
    <row r="245" spans="1:12">
      <c r="A245" s="136">
        <f t="shared" si="34"/>
        <v>244</v>
      </c>
      <c r="B245" s="136" t="str">
        <f t="shared" ca="1" si="27"/>
        <v>244:Tring</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IFERROR(INDEX(Lane6_BlanksRange,SMALL((IF(LEN(Lane6_BlanksRange),ROW(INDIRECT("1:"&amp;ROWS(Lane6_BlanksRange))))),ROW(D244)),1),"")</f>
        <v/>
      </c>
    </row>
    <row r="246" spans="1:12">
      <c r="A246" s="136">
        <f t="shared" si="34"/>
        <v>245</v>
      </c>
      <c r="B246" s="136" t="str">
        <f t="shared" ca="1" si="27"/>
        <v>245:Tring</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IFERROR(INDEX(Lane6_BlanksRange,SMALL((IF(LEN(Lane6_BlanksRange),ROW(INDIRECT("1:"&amp;ROWS(Lane6_BlanksRange))))),ROW(D245)),1),"")</f>
        <v/>
      </c>
    </row>
    <row r="247" spans="1:12">
      <c r="A247" s="136">
        <f t="shared" si="34"/>
        <v>246</v>
      </c>
      <c r="B247" s="136" t="str">
        <f t="shared" ca="1" si="27"/>
        <v>246:Tring</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IFERROR(INDEX(Lane6_BlanksRange,SMALL((IF(LEN(Lane6_BlanksRange),ROW(INDIRECT("1:"&amp;ROWS(Lane6_BlanksRange))))),ROW(D246)),1),"")</f>
        <v/>
      </c>
    </row>
    <row r="248" spans="1:12">
      <c r="A248" s="136">
        <f t="shared" si="34"/>
        <v>247</v>
      </c>
      <c r="B248" s="136" t="str">
        <f t="shared" ca="1" si="27"/>
        <v>247:Tring</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IFERROR(INDEX(Lane6_BlanksRange,SMALL((IF(LEN(Lane6_BlanksRange),ROW(INDIRECT("1:"&amp;ROWS(Lane6_BlanksRange))))),ROW(D247)),1),"")</f>
        <v/>
      </c>
    </row>
    <row r="249" spans="1:12">
      <c r="A249" s="136">
        <f t="shared" si="34"/>
        <v>248</v>
      </c>
      <c r="B249" s="136" t="str">
        <f t="shared" ca="1" si="27"/>
        <v>248:Tring</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IFERROR(INDEX(Lane6_BlanksRange,SMALL((IF(LEN(Lane6_BlanksRange),ROW(INDIRECT("1:"&amp;ROWS(Lane6_BlanksRange))))),ROW(D248)),1),"")</f>
        <v/>
      </c>
    </row>
    <row r="250" spans="1:12">
      <c r="A250" s="136">
        <f t="shared" si="34"/>
        <v>249</v>
      </c>
      <c r="B250" s="136" t="str">
        <f t="shared" ca="1" si="27"/>
        <v>249:Tring</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IFERROR(INDEX(Lane6_BlanksRange,SMALL((IF(LEN(Lane6_BlanksRange),ROW(INDIRECT("1:"&amp;ROWS(Lane6_BlanksRange))))),ROW(D249)),1),"")</f>
        <v/>
      </c>
    </row>
    <row r="251" spans="1:12">
      <c r="A251" s="136">
        <f t="shared" si="34"/>
        <v>250</v>
      </c>
      <c r="B251" s="136" t="str">
        <f t="shared" ca="1" si="27"/>
        <v>250:Tring</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IFERROR(INDEX(Lane6_BlanksRange,SMALL((IF(LEN(Lane6_BlanksRange),ROW(INDIRECT("1:"&amp;ROWS(Lane6_BlanksRange))))),ROW(D250)),1),"")</f>
        <v/>
      </c>
    </row>
    <row r="252" spans="1:12">
      <c r="A252" s="136">
        <f t="shared" si="34"/>
        <v>251</v>
      </c>
      <c r="B252" s="136" t="str">
        <f t="shared" ca="1" si="27"/>
        <v>251:Tring</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IFERROR(INDEX(Lane6_BlanksRange,SMALL((IF(LEN(Lane6_BlanksRange),ROW(INDIRECT("1:"&amp;ROWS(Lane6_BlanksRange))))),ROW(D251)),1),"")</f>
        <v/>
      </c>
    </row>
    <row r="253" spans="1:12">
      <c r="A253" s="136">
        <f t="shared" si="34"/>
        <v>252</v>
      </c>
      <c r="B253" s="136" t="str">
        <f t="shared" ca="1" si="27"/>
        <v>252:Tring</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IFERROR(INDEX(Lane6_BlanksRange,SMALL((IF(LEN(Lane6_BlanksRange),ROW(INDIRECT("1:"&amp;ROWS(Lane6_BlanksRange))))),ROW(D252)),1),"")</f>
        <v/>
      </c>
    </row>
    <row r="254" spans="1:12">
      <c r="A254" s="136">
        <f t="shared" si="34"/>
        <v>253</v>
      </c>
      <c r="B254" s="136" t="str">
        <f t="shared" ca="1" si="27"/>
        <v>253:Tring</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IFERROR(INDEX(Lane6_BlanksRange,SMALL((IF(LEN(Lane6_BlanksRange),ROW(INDIRECT("1:"&amp;ROWS(Lane6_BlanksRange))))),ROW(D253)),1),"")</f>
        <v/>
      </c>
    </row>
    <row r="255" spans="1:12">
      <c r="A255" s="136">
        <f t="shared" si="34"/>
        <v>254</v>
      </c>
      <c r="B255" s="136" t="str">
        <f t="shared" ca="1" si="27"/>
        <v>254:Tring</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IFERROR(INDEX(Lane6_BlanksRange,SMALL((IF(LEN(Lane6_BlanksRange),ROW(INDIRECT("1:"&amp;ROWS(Lane6_BlanksRange))))),ROW(D254)),1),"")</f>
        <v/>
      </c>
    </row>
    <row r="256" spans="1:12">
      <c r="A256" s="136">
        <f t="shared" si="34"/>
        <v>255</v>
      </c>
      <c r="B256" s="136" t="str">
        <f t="shared" ca="1" si="27"/>
        <v>255:Tring</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IFERROR(INDEX(Lane6_BlanksRange,SMALL((IF(LEN(Lane6_BlanksRange),ROW(INDIRECT("1:"&amp;ROWS(Lane6_BlanksRange))))),ROW(D255)),1),"")</f>
        <v/>
      </c>
    </row>
    <row r="257" spans="1:12">
      <c r="A257" s="136">
        <f t="shared" si="34"/>
        <v>256</v>
      </c>
      <c r="B257" s="136" t="str">
        <f t="shared" ca="1" si="27"/>
        <v>256:Tring</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IFERROR(INDEX(Lane6_BlanksRange,SMALL((IF(LEN(Lane6_BlanksRange),ROW(INDIRECT("1:"&amp;ROWS(Lane6_BlanksRange))))),ROW(D256)),1),"")</f>
        <v/>
      </c>
    </row>
    <row r="258" spans="1:12">
      <c r="A258" s="136">
        <f t="shared" si="34"/>
        <v>257</v>
      </c>
      <c r="B258" s="136" t="str">
        <f t="shared" ref="B258:B301" ca="1" si="36">TEXT(A258,"#0") &amp; ":" &amp; CELL("contents",Lane6_Club)</f>
        <v>257:Tring</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IFERROR(INDEX(Lane6_BlanksRange,SMALL((IF(LEN(Lane6_BlanksRange),ROW(INDIRECT("1:"&amp;ROWS(Lane6_BlanksRange))))),ROW(D257)),1),"")</f>
        <v/>
      </c>
    </row>
    <row r="259" spans="1:12">
      <c r="A259" s="136">
        <f t="shared" ref="A259:A401" si="43">A258+1</f>
        <v>258</v>
      </c>
      <c r="B259" s="136" t="str">
        <f t="shared" ca="1" si="36"/>
        <v>258:Tring</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IFERROR(INDEX(Lane6_BlanksRange,SMALL((IF(LEN(Lane6_BlanksRange),ROW(INDIRECT("1:"&amp;ROWS(Lane6_BlanksRange))))),ROW(D258)),1),"")</f>
        <v/>
      </c>
    </row>
    <row r="260" spans="1:12">
      <c r="A260" s="136">
        <f t="shared" si="43"/>
        <v>259</v>
      </c>
      <c r="B260" s="136" t="str">
        <f t="shared" ca="1" si="36"/>
        <v>259:Tring</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IFERROR(INDEX(Lane6_BlanksRange,SMALL((IF(LEN(Lane6_BlanksRange),ROW(INDIRECT("1:"&amp;ROWS(Lane6_BlanksRange))))),ROW(D259)),1),"")</f>
        <v/>
      </c>
    </row>
    <row r="261" spans="1:12">
      <c r="A261" s="136">
        <f t="shared" si="43"/>
        <v>260</v>
      </c>
      <c r="B261" s="136" t="str">
        <f t="shared" ca="1" si="36"/>
        <v>260:Tring</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IFERROR(INDEX(Lane6_BlanksRange,SMALL((IF(LEN(Lane6_BlanksRange),ROW(INDIRECT("1:"&amp;ROWS(Lane6_BlanksRange))))),ROW(D260)),1),"")</f>
        <v/>
      </c>
    </row>
    <row r="262" spans="1:12">
      <c r="A262" s="136">
        <f t="shared" si="43"/>
        <v>261</v>
      </c>
      <c r="B262" s="136" t="str">
        <f t="shared" ca="1" si="36"/>
        <v>261:Tring</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IFERROR(INDEX(Lane6_BlanksRange,SMALL((IF(LEN(Lane6_BlanksRange),ROW(INDIRECT("1:"&amp;ROWS(Lane6_BlanksRange))))),ROW(D261)),1),"")</f>
        <v/>
      </c>
    </row>
    <row r="263" spans="1:12">
      <c r="A263" s="136">
        <f t="shared" si="43"/>
        <v>262</v>
      </c>
      <c r="B263" s="136" t="str">
        <f t="shared" ca="1" si="36"/>
        <v>262:Tring</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IFERROR(INDEX(Lane6_BlanksRange,SMALL((IF(LEN(Lane6_BlanksRange),ROW(INDIRECT("1:"&amp;ROWS(Lane6_BlanksRange))))),ROW(D262)),1),"")</f>
        <v/>
      </c>
    </row>
    <row r="264" spans="1:12">
      <c r="A264" s="136">
        <f t="shared" si="43"/>
        <v>263</v>
      </c>
      <c r="B264" s="136" t="str">
        <f t="shared" ca="1" si="36"/>
        <v>263:Tring</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IFERROR(INDEX(Lane6_BlanksRange,SMALL((IF(LEN(Lane6_BlanksRange),ROW(INDIRECT("1:"&amp;ROWS(Lane6_BlanksRange))))),ROW(D263)),1),"")</f>
        <v/>
      </c>
    </row>
    <row r="265" spans="1:12">
      <c r="A265" s="136">
        <f t="shared" si="43"/>
        <v>264</v>
      </c>
      <c r="B265" s="136" t="str">
        <f t="shared" ca="1" si="36"/>
        <v>264:Tring</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IFERROR(INDEX(Lane6_BlanksRange,SMALL((IF(LEN(Lane6_BlanksRange),ROW(INDIRECT("1:"&amp;ROWS(Lane6_BlanksRange))))),ROW(D264)),1),"")</f>
        <v/>
      </c>
    </row>
    <row r="266" spans="1:12">
      <c r="A266" s="136">
        <f t="shared" si="43"/>
        <v>265</v>
      </c>
      <c r="B266" s="136" t="str">
        <f t="shared" ca="1" si="36"/>
        <v>265:Tring</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IFERROR(INDEX(Lane6_BlanksRange,SMALL((IF(LEN(Lane6_BlanksRange),ROW(INDIRECT("1:"&amp;ROWS(Lane6_BlanksRange))))),ROW(D265)),1),"")</f>
        <v/>
      </c>
    </row>
    <row r="267" spans="1:12">
      <c r="A267" s="136">
        <f t="shared" si="43"/>
        <v>266</v>
      </c>
      <c r="B267" s="136" t="str">
        <f t="shared" ca="1" si="36"/>
        <v>266:Tring</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IFERROR(INDEX(Lane6_BlanksRange,SMALL((IF(LEN(Lane6_BlanksRange),ROW(INDIRECT("1:"&amp;ROWS(Lane6_BlanksRange))))),ROW(D266)),1),"")</f>
        <v/>
      </c>
    </row>
    <row r="268" spans="1:12">
      <c r="A268" s="136">
        <f t="shared" si="43"/>
        <v>267</v>
      </c>
      <c r="B268" s="136" t="str">
        <f t="shared" ca="1" si="36"/>
        <v>267:Tring</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IFERROR(INDEX(Lane6_BlanksRange,SMALL((IF(LEN(Lane6_BlanksRange),ROW(INDIRECT("1:"&amp;ROWS(Lane6_BlanksRange))))),ROW(D267)),1),"")</f>
        <v/>
      </c>
    </row>
    <row r="269" spans="1:12">
      <c r="A269" s="136">
        <f t="shared" si="43"/>
        <v>268</v>
      </c>
      <c r="B269" s="136" t="str">
        <f t="shared" ca="1" si="36"/>
        <v>268:Tring</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IFERROR(INDEX(Lane6_BlanksRange,SMALL((IF(LEN(Lane6_BlanksRange),ROW(INDIRECT("1:"&amp;ROWS(Lane6_BlanksRange))))),ROW(D268)),1),"")</f>
        <v/>
      </c>
    </row>
    <row r="270" spans="1:12">
      <c r="A270" s="136">
        <f t="shared" si="43"/>
        <v>269</v>
      </c>
      <c r="B270" s="136" t="str">
        <f t="shared" ca="1" si="36"/>
        <v>269:Tring</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IFERROR(INDEX(Lane6_BlanksRange,SMALL((IF(LEN(Lane6_BlanksRange),ROW(INDIRECT("1:"&amp;ROWS(Lane6_BlanksRange))))),ROW(D269)),1),"")</f>
        <v/>
      </c>
    </row>
    <row r="271" spans="1:12">
      <c r="A271" s="136">
        <f t="shared" si="43"/>
        <v>270</v>
      </c>
      <c r="B271" s="136" t="str">
        <f t="shared" ca="1" si="36"/>
        <v>270:Tring</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IFERROR(INDEX(Lane6_BlanksRange,SMALL((IF(LEN(Lane6_BlanksRange),ROW(INDIRECT("1:"&amp;ROWS(Lane6_BlanksRange))))),ROW(D270)),1),"")</f>
        <v/>
      </c>
    </row>
    <row r="272" spans="1:12">
      <c r="A272" s="136">
        <f t="shared" si="43"/>
        <v>271</v>
      </c>
      <c r="B272" s="136" t="str">
        <f t="shared" ca="1" si="36"/>
        <v>271:Tring</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IFERROR(INDEX(Lane6_BlanksRange,SMALL((IF(LEN(Lane6_BlanksRange),ROW(INDIRECT("1:"&amp;ROWS(Lane6_BlanksRange))))),ROW(D271)),1),"")</f>
        <v/>
      </c>
    </row>
    <row r="273" spans="1:12">
      <c r="A273" s="136">
        <f t="shared" si="43"/>
        <v>272</v>
      </c>
      <c r="B273" s="136" t="str">
        <f t="shared" ca="1" si="36"/>
        <v>272:Tring</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IFERROR(INDEX(Lane6_BlanksRange,SMALL((IF(LEN(Lane6_BlanksRange),ROW(INDIRECT("1:"&amp;ROWS(Lane6_BlanksRange))))),ROW(D272)),1),"")</f>
        <v/>
      </c>
    </row>
    <row r="274" spans="1:12">
      <c r="A274" s="136">
        <f t="shared" si="43"/>
        <v>273</v>
      </c>
      <c r="B274" s="136" t="str">
        <f t="shared" ca="1" si="36"/>
        <v>273:Tring</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IFERROR(INDEX(Lane6_BlanksRange,SMALL((IF(LEN(Lane6_BlanksRange),ROW(INDIRECT("1:"&amp;ROWS(Lane6_BlanksRange))))),ROW(D273)),1),"")</f>
        <v/>
      </c>
    </row>
    <row r="275" spans="1:12">
      <c r="A275" s="136">
        <f t="shared" si="43"/>
        <v>274</v>
      </c>
      <c r="B275" s="136" t="str">
        <f t="shared" ca="1" si="36"/>
        <v>274:Tring</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IFERROR(INDEX(Lane6_BlanksRange,SMALL((IF(LEN(Lane6_BlanksRange),ROW(INDIRECT("1:"&amp;ROWS(Lane6_BlanksRange))))),ROW(D274)),1),"")</f>
        <v/>
      </c>
    </row>
    <row r="276" spans="1:12">
      <c r="A276" s="136">
        <f t="shared" si="43"/>
        <v>275</v>
      </c>
      <c r="B276" s="136" t="str">
        <f t="shared" ca="1" si="36"/>
        <v>275:Tring</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IFERROR(INDEX(Lane6_BlanksRange,SMALL((IF(LEN(Lane6_BlanksRange),ROW(INDIRECT("1:"&amp;ROWS(Lane6_BlanksRange))))),ROW(D275)),1),"")</f>
        <v/>
      </c>
    </row>
    <row r="277" spans="1:12">
      <c r="A277" s="136">
        <f t="shared" si="43"/>
        <v>276</v>
      </c>
      <c r="B277" s="136" t="str">
        <f t="shared" ca="1" si="36"/>
        <v>276:Tring</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IFERROR(INDEX(Lane6_BlanksRange,SMALL((IF(LEN(Lane6_BlanksRange),ROW(INDIRECT("1:"&amp;ROWS(Lane6_BlanksRange))))),ROW(D276)),1),"")</f>
        <v/>
      </c>
    </row>
    <row r="278" spans="1:12">
      <c r="A278" s="136">
        <f t="shared" si="43"/>
        <v>277</v>
      </c>
      <c r="B278" s="136" t="str">
        <f t="shared" ca="1" si="36"/>
        <v>277:Tring</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IFERROR(INDEX(Lane6_BlanksRange,SMALL((IF(LEN(Lane6_BlanksRange),ROW(INDIRECT("1:"&amp;ROWS(Lane6_BlanksRange))))),ROW(D277)),1),"")</f>
        <v/>
      </c>
    </row>
    <row r="279" spans="1:12">
      <c r="A279" s="136">
        <f t="shared" si="43"/>
        <v>278</v>
      </c>
      <c r="B279" s="136" t="str">
        <f t="shared" ca="1" si="36"/>
        <v>278:Tring</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IFERROR(INDEX(Lane6_BlanksRange,SMALL((IF(LEN(Lane6_BlanksRange),ROW(INDIRECT("1:"&amp;ROWS(Lane6_BlanksRange))))),ROW(D278)),1),"")</f>
        <v/>
      </c>
    </row>
    <row r="280" spans="1:12">
      <c r="A280" s="136">
        <f t="shared" si="43"/>
        <v>279</v>
      </c>
      <c r="B280" s="136" t="str">
        <f t="shared" ca="1" si="36"/>
        <v>279:Tring</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IFERROR(INDEX(Lane6_BlanksRange,SMALL((IF(LEN(Lane6_BlanksRange),ROW(INDIRECT("1:"&amp;ROWS(Lane6_BlanksRange))))),ROW(D279)),1),"")</f>
        <v/>
      </c>
    </row>
    <row r="281" spans="1:12">
      <c r="A281" s="136">
        <f t="shared" si="43"/>
        <v>280</v>
      </c>
      <c r="B281" s="136" t="str">
        <f t="shared" ca="1" si="36"/>
        <v>280:Tring</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IFERROR(INDEX(Lane6_BlanksRange,SMALL((IF(LEN(Lane6_BlanksRange),ROW(INDIRECT("1:"&amp;ROWS(Lane6_BlanksRange))))),ROW(D280)),1),"")</f>
        <v/>
      </c>
    </row>
    <row r="282" spans="1:12">
      <c r="A282" s="136">
        <f t="shared" si="43"/>
        <v>281</v>
      </c>
      <c r="B282" s="136" t="str">
        <f t="shared" ca="1" si="36"/>
        <v>281:Tring</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IFERROR(INDEX(Lane6_BlanksRange,SMALL((IF(LEN(Lane6_BlanksRange),ROW(INDIRECT("1:"&amp;ROWS(Lane6_BlanksRange))))),ROW(D281)),1),"")</f>
        <v/>
      </c>
    </row>
    <row r="283" spans="1:12">
      <c r="A283" s="136">
        <f t="shared" si="43"/>
        <v>282</v>
      </c>
      <c r="B283" s="136" t="str">
        <f t="shared" ca="1" si="36"/>
        <v>282:Tring</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IFERROR(INDEX(Lane6_BlanksRange,SMALL((IF(LEN(Lane6_BlanksRange),ROW(INDIRECT("1:"&amp;ROWS(Lane6_BlanksRange))))),ROW(D282)),1),"")</f>
        <v/>
      </c>
    </row>
    <row r="284" spans="1:12">
      <c r="A284" s="136">
        <f t="shared" si="43"/>
        <v>283</v>
      </c>
      <c r="B284" s="136" t="str">
        <f t="shared" ca="1" si="36"/>
        <v>283:Tring</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IFERROR(INDEX(Lane6_BlanksRange,SMALL((IF(LEN(Lane6_BlanksRange),ROW(INDIRECT("1:"&amp;ROWS(Lane6_BlanksRange))))),ROW(D283)),1),"")</f>
        <v/>
      </c>
    </row>
    <row r="285" spans="1:12">
      <c r="A285" s="136">
        <f t="shared" si="43"/>
        <v>284</v>
      </c>
      <c r="B285" s="136" t="str">
        <f t="shared" ca="1" si="36"/>
        <v>284:Tring</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IFERROR(INDEX(Lane6_BlanksRange,SMALL((IF(LEN(Lane6_BlanksRange),ROW(INDIRECT("1:"&amp;ROWS(Lane6_BlanksRange))))),ROW(D284)),1),"")</f>
        <v/>
      </c>
    </row>
    <row r="286" spans="1:12">
      <c r="A286" s="136">
        <f t="shared" si="43"/>
        <v>285</v>
      </c>
      <c r="B286" s="136" t="str">
        <f t="shared" ca="1" si="36"/>
        <v>285:Tring</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IFERROR(INDEX(Lane6_BlanksRange,SMALL((IF(LEN(Lane6_BlanksRange),ROW(INDIRECT("1:"&amp;ROWS(Lane6_BlanksRange))))),ROW(D285)),1),"")</f>
        <v/>
      </c>
    </row>
    <row r="287" spans="1:12">
      <c r="A287" s="136">
        <f t="shared" si="43"/>
        <v>286</v>
      </c>
      <c r="B287" s="136" t="str">
        <f t="shared" ca="1" si="36"/>
        <v>286:Tring</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IFERROR(INDEX(Lane6_BlanksRange,SMALL((IF(LEN(Lane6_BlanksRange),ROW(INDIRECT("1:"&amp;ROWS(Lane6_BlanksRange))))),ROW(D286)),1),"")</f>
        <v/>
      </c>
    </row>
    <row r="288" spans="1:12">
      <c r="A288" s="136">
        <f t="shared" si="43"/>
        <v>287</v>
      </c>
      <c r="B288" s="136" t="str">
        <f t="shared" ca="1" si="36"/>
        <v>287:Tring</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IFERROR(INDEX(Lane6_BlanksRange,SMALL((IF(LEN(Lane6_BlanksRange),ROW(INDIRECT("1:"&amp;ROWS(Lane6_BlanksRange))))),ROW(D287)),1),"")</f>
        <v/>
      </c>
    </row>
    <row r="289" spans="1:12">
      <c r="A289" s="136">
        <f t="shared" si="43"/>
        <v>288</v>
      </c>
      <c r="B289" s="136" t="str">
        <f t="shared" ca="1" si="36"/>
        <v>288:Tring</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IFERROR(INDEX(Lane6_BlanksRange,SMALL((IF(LEN(Lane6_BlanksRange),ROW(INDIRECT("1:"&amp;ROWS(Lane6_BlanksRange))))),ROW(D288)),1),"")</f>
        <v/>
      </c>
    </row>
    <row r="290" spans="1:12">
      <c r="A290" s="136">
        <f t="shared" si="43"/>
        <v>289</v>
      </c>
      <c r="B290" s="136" t="str">
        <f t="shared" ca="1" si="36"/>
        <v>289:Tring</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IFERROR(INDEX(Lane6_BlanksRange,SMALL((IF(LEN(Lane6_BlanksRange),ROW(INDIRECT("1:"&amp;ROWS(Lane6_BlanksRange))))),ROW(D289)),1),"")</f>
        <v/>
      </c>
    </row>
    <row r="291" spans="1:12">
      <c r="A291" s="136">
        <f t="shared" si="43"/>
        <v>290</v>
      </c>
      <c r="B291" s="136" t="str">
        <f t="shared" ca="1" si="36"/>
        <v>290:Tring</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IFERROR(INDEX(Lane6_BlanksRange,SMALL((IF(LEN(Lane6_BlanksRange),ROW(INDIRECT("1:"&amp;ROWS(Lane6_BlanksRange))))),ROW(D290)),1),"")</f>
        <v/>
      </c>
    </row>
    <row r="292" spans="1:12">
      <c r="A292" s="136">
        <f t="shared" si="43"/>
        <v>291</v>
      </c>
      <c r="B292" s="136" t="str">
        <f t="shared" ca="1" si="36"/>
        <v>291:Tring</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IFERROR(INDEX(Lane6_BlanksRange,SMALL((IF(LEN(Lane6_BlanksRange),ROW(INDIRECT("1:"&amp;ROWS(Lane6_BlanksRange))))),ROW(D291)),1),"")</f>
        <v/>
      </c>
    </row>
    <row r="293" spans="1:12">
      <c r="A293" s="136">
        <f t="shared" si="43"/>
        <v>292</v>
      </c>
      <c r="B293" s="136" t="str">
        <f t="shared" ca="1" si="36"/>
        <v>292:Tring</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IFERROR(INDEX(Lane6_BlanksRange,SMALL((IF(LEN(Lane6_BlanksRange),ROW(INDIRECT("1:"&amp;ROWS(Lane6_BlanksRange))))),ROW(D292)),1),"")</f>
        <v/>
      </c>
    </row>
    <row r="294" spans="1:12">
      <c r="A294" s="136">
        <f t="shared" si="43"/>
        <v>293</v>
      </c>
      <c r="B294" s="136" t="str">
        <f t="shared" ca="1" si="36"/>
        <v>293:Tring</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IFERROR(INDEX(Lane6_BlanksRange,SMALL((IF(LEN(Lane6_BlanksRange),ROW(INDIRECT("1:"&amp;ROWS(Lane6_BlanksRange))))),ROW(D293)),1),"")</f>
        <v/>
      </c>
    </row>
    <row r="295" spans="1:12">
      <c r="A295" s="136">
        <f t="shared" si="43"/>
        <v>294</v>
      </c>
      <c r="B295" s="136" t="str">
        <f t="shared" ca="1" si="36"/>
        <v>294:Tring</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IFERROR(INDEX(Lane6_BlanksRange,SMALL((IF(LEN(Lane6_BlanksRange),ROW(INDIRECT("1:"&amp;ROWS(Lane6_BlanksRange))))),ROW(D294)),1),"")</f>
        <v/>
      </c>
    </row>
    <row r="296" spans="1:12">
      <c r="A296" s="136">
        <f t="shared" si="43"/>
        <v>295</v>
      </c>
      <c r="B296" s="136" t="str">
        <f t="shared" ca="1" si="36"/>
        <v>295:Tring</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IFERROR(INDEX(Lane6_BlanksRange,SMALL((IF(LEN(Lane6_BlanksRange),ROW(INDIRECT("1:"&amp;ROWS(Lane6_BlanksRange))))),ROW(D295)),1),"")</f>
        <v/>
      </c>
    </row>
    <row r="297" spans="1:12">
      <c r="A297" s="136">
        <f t="shared" si="43"/>
        <v>296</v>
      </c>
      <c r="B297" s="136" t="str">
        <f t="shared" ca="1" si="36"/>
        <v>296:Tring</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IFERROR(INDEX(Lane6_BlanksRange,SMALL((IF(LEN(Lane6_BlanksRange),ROW(INDIRECT("1:"&amp;ROWS(Lane6_BlanksRange))))),ROW(D296)),1),"")</f>
        <v/>
      </c>
    </row>
    <row r="298" spans="1:12">
      <c r="A298" s="136">
        <f t="shared" si="43"/>
        <v>297</v>
      </c>
      <c r="B298" s="136" t="str">
        <f t="shared" ca="1" si="36"/>
        <v>297:Tring</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IFERROR(INDEX(Lane6_BlanksRange,SMALL((IF(LEN(Lane6_BlanksRange),ROW(INDIRECT("1:"&amp;ROWS(Lane6_BlanksRange))))),ROW(D297)),1),"")</f>
        <v/>
      </c>
    </row>
    <row r="299" spans="1:12">
      <c r="A299" s="136">
        <f t="shared" si="43"/>
        <v>298</v>
      </c>
      <c r="B299" s="136" t="str">
        <f t="shared" ca="1" si="36"/>
        <v>298:Tring</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IFERROR(INDEX(Lane6_BlanksRange,SMALL((IF(LEN(Lane6_BlanksRange),ROW(INDIRECT("1:"&amp;ROWS(Lane6_BlanksRange))))),ROW(D298)),1),"")</f>
        <v/>
      </c>
    </row>
    <row r="300" spans="1:12">
      <c r="A300" s="136">
        <f t="shared" si="43"/>
        <v>299</v>
      </c>
      <c r="B300" s="136" t="str">
        <f t="shared" ca="1" si="36"/>
        <v>299:Tring</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IFERROR(INDEX(Lane6_BlanksRange,SMALL((IF(LEN(Lane6_BlanksRange),ROW(INDIRECT("1:"&amp;ROWS(Lane6_BlanksRange))))),ROW(D299)),1),"")</f>
        <v/>
      </c>
    </row>
    <row r="301" spans="1:12">
      <c r="A301" s="136">
        <f t="shared" si="43"/>
        <v>300</v>
      </c>
      <c r="B301" s="136" t="str">
        <f t="shared" ca="1" si="36"/>
        <v>300:Tring</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IFERROR(INDEX(Lane6_BlanksRange,SMALL((IF(LEN(Lane6_BlanksRange),ROW(INDIRECT("1:"&amp;ROWS(Lane6_BlanksRange))))),ROW(D300)),1),"")</f>
        <v/>
      </c>
    </row>
    <row r="302" spans="1:12">
      <c r="A302" s="136">
        <f t="shared" si="43"/>
        <v>301</v>
      </c>
      <c r="B302" s="136" t="str">
        <f t="shared" ref="B302:B365" ca="1" si="45">TEXT(A302,"#0") &amp; ":" &amp; CELL("contents",Lane6_Club)</f>
        <v>301:Tring</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IFERROR(INDEX(Lane6_BlanksRange,SMALL((IF(LEN(Lane6_BlanksRange),ROW(INDIRECT("1:"&amp;ROWS(Lane6_BlanksRange))))),ROW(D301)),1),"")</f>
        <v/>
      </c>
    </row>
    <row r="303" spans="1:12">
      <c r="A303" s="136">
        <f t="shared" si="43"/>
        <v>302</v>
      </c>
      <c r="B303" s="136" t="str">
        <f t="shared" ca="1" si="45"/>
        <v>302:Tring</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IFERROR(INDEX(Lane6_BlanksRange,SMALL((IF(LEN(Lane6_BlanksRange),ROW(INDIRECT("1:"&amp;ROWS(Lane6_BlanksRange))))),ROW(D302)),1),"")</f>
        <v/>
      </c>
    </row>
    <row r="304" spans="1:12">
      <c r="A304" s="136">
        <f t="shared" si="43"/>
        <v>303</v>
      </c>
      <c r="B304" s="136" t="str">
        <f t="shared" ca="1" si="45"/>
        <v>303:Tring</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IFERROR(INDEX(Lane6_BlanksRange,SMALL((IF(LEN(Lane6_BlanksRange),ROW(INDIRECT("1:"&amp;ROWS(Lane6_BlanksRange))))),ROW(D303)),1),"")</f>
        <v/>
      </c>
    </row>
    <row r="305" spans="1:12">
      <c r="A305" s="136">
        <f t="shared" si="43"/>
        <v>304</v>
      </c>
      <c r="B305" s="136" t="str">
        <f t="shared" ca="1" si="45"/>
        <v>304:Tring</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IFERROR(INDEX(Lane6_BlanksRange,SMALL((IF(LEN(Lane6_BlanksRange),ROW(INDIRECT("1:"&amp;ROWS(Lane6_BlanksRange))))),ROW(D304)),1),"")</f>
        <v/>
      </c>
    </row>
    <row r="306" spans="1:12">
      <c r="A306" s="136">
        <f t="shared" si="43"/>
        <v>305</v>
      </c>
      <c r="B306" s="136" t="str">
        <f t="shared" ca="1" si="45"/>
        <v>305:Tring</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IFERROR(INDEX(Lane6_BlanksRange,SMALL((IF(LEN(Lane6_BlanksRange),ROW(INDIRECT("1:"&amp;ROWS(Lane6_BlanksRange))))),ROW(D305)),1),"")</f>
        <v/>
      </c>
    </row>
    <row r="307" spans="1:12">
      <c r="A307" s="136">
        <f t="shared" si="43"/>
        <v>306</v>
      </c>
      <c r="B307" s="136" t="str">
        <f t="shared" ca="1" si="45"/>
        <v>306:Tring</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IFERROR(INDEX(Lane6_BlanksRange,SMALL((IF(LEN(Lane6_BlanksRange),ROW(INDIRECT("1:"&amp;ROWS(Lane6_BlanksRange))))),ROW(D306)),1),"")</f>
        <v/>
      </c>
    </row>
    <row r="308" spans="1:12">
      <c r="A308" s="136">
        <f t="shared" si="43"/>
        <v>307</v>
      </c>
      <c r="B308" s="136" t="str">
        <f t="shared" ca="1" si="45"/>
        <v>307:Tring</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IFERROR(INDEX(Lane6_BlanksRange,SMALL((IF(LEN(Lane6_BlanksRange),ROW(INDIRECT("1:"&amp;ROWS(Lane6_BlanksRange))))),ROW(D307)),1),"")</f>
        <v/>
      </c>
    </row>
    <row r="309" spans="1:12">
      <c r="A309" s="136">
        <f t="shared" si="43"/>
        <v>308</v>
      </c>
      <c r="B309" s="136" t="str">
        <f t="shared" ca="1" si="45"/>
        <v>308:Tring</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IFERROR(INDEX(Lane6_BlanksRange,SMALL((IF(LEN(Lane6_BlanksRange),ROW(INDIRECT("1:"&amp;ROWS(Lane6_BlanksRange))))),ROW(D308)),1),"")</f>
        <v/>
      </c>
    </row>
    <row r="310" spans="1:12">
      <c r="A310" s="136">
        <f t="shared" si="43"/>
        <v>309</v>
      </c>
      <c r="B310" s="136" t="str">
        <f t="shared" ca="1" si="45"/>
        <v>309:Tring</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IFERROR(INDEX(Lane6_BlanksRange,SMALL((IF(LEN(Lane6_BlanksRange),ROW(INDIRECT("1:"&amp;ROWS(Lane6_BlanksRange))))),ROW(D309)),1),"")</f>
        <v/>
      </c>
    </row>
    <row r="311" spans="1:12">
      <c r="A311" s="136">
        <f t="shared" si="43"/>
        <v>310</v>
      </c>
      <c r="B311" s="136" t="str">
        <f t="shared" ca="1" si="45"/>
        <v>310:Tring</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IFERROR(INDEX(Lane6_BlanksRange,SMALL((IF(LEN(Lane6_BlanksRange),ROW(INDIRECT("1:"&amp;ROWS(Lane6_BlanksRange))))),ROW(D310)),1),"")</f>
        <v/>
      </c>
    </row>
    <row r="312" spans="1:12">
      <c r="A312" s="136">
        <f t="shared" si="43"/>
        <v>311</v>
      </c>
      <c r="B312" s="136" t="str">
        <f t="shared" ca="1" si="45"/>
        <v>311:Tring</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IFERROR(INDEX(Lane6_BlanksRange,SMALL((IF(LEN(Lane6_BlanksRange),ROW(INDIRECT("1:"&amp;ROWS(Lane6_BlanksRange))))),ROW(D311)),1),"")</f>
        <v/>
      </c>
    </row>
    <row r="313" spans="1:12">
      <c r="A313" s="136">
        <f t="shared" si="43"/>
        <v>312</v>
      </c>
      <c r="B313" s="136" t="str">
        <f t="shared" ca="1" si="45"/>
        <v>312:Tring</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IFERROR(INDEX(Lane6_BlanksRange,SMALL((IF(LEN(Lane6_BlanksRange),ROW(INDIRECT("1:"&amp;ROWS(Lane6_BlanksRange))))),ROW(D312)),1),"")</f>
        <v/>
      </c>
    </row>
    <row r="314" spans="1:12">
      <c r="A314" s="136">
        <f t="shared" si="43"/>
        <v>313</v>
      </c>
      <c r="B314" s="136" t="str">
        <f t="shared" ca="1" si="45"/>
        <v>313:Tring</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IFERROR(INDEX(Lane6_BlanksRange,SMALL((IF(LEN(Lane6_BlanksRange),ROW(INDIRECT("1:"&amp;ROWS(Lane6_BlanksRange))))),ROW(D313)),1),"")</f>
        <v/>
      </c>
    </row>
    <row r="315" spans="1:12">
      <c r="A315" s="136">
        <f t="shared" si="43"/>
        <v>314</v>
      </c>
      <c r="B315" s="136" t="str">
        <f t="shared" ca="1" si="45"/>
        <v>314:Tring</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IFERROR(INDEX(Lane6_BlanksRange,SMALL((IF(LEN(Lane6_BlanksRange),ROW(INDIRECT("1:"&amp;ROWS(Lane6_BlanksRange))))),ROW(D314)),1),"")</f>
        <v/>
      </c>
    </row>
    <row r="316" spans="1:12">
      <c r="A316" s="136">
        <f t="shared" si="43"/>
        <v>315</v>
      </c>
      <c r="B316" s="136" t="str">
        <f t="shared" ca="1" si="45"/>
        <v>315:Tring</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IFERROR(INDEX(Lane6_BlanksRange,SMALL((IF(LEN(Lane6_BlanksRange),ROW(INDIRECT("1:"&amp;ROWS(Lane6_BlanksRange))))),ROW(D315)),1),"")</f>
        <v/>
      </c>
    </row>
    <row r="317" spans="1:12">
      <c r="A317" s="136">
        <f t="shared" si="43"/>
        <v>316</v>
      </c>
      <c r="B317" s="136" t="str">
        <f t="shared" ca="1" si="45"/>
        <v>316:Tring</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IFERROR(INDEX(Lane6_BlanksRange,SMALL((IF(LEN(Lane6_BlanksRange),ROW(INDIRECT("1:"&amp;ROWS(Lane6_BlanksRange))))),ROW(D316)),1),"")</f>
        <v/>
      </c>
    </row>
    <row r="318" spans="1:12">
      <c r="A318" s="136">
        <f t="shared" si="43"/>
        <v>317</v>
      </c>
      <c r="B318" s="136" t="str">
        <f t="shared" ca="1" si="45"/>
        <v>317:Tring</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IFERROR(INDEX(Lane6_BlanksRange,SMALL((IF(LEN(Lane6_BlanksRange),ROW(INDIRECT("1:"&amp;ROWS(Lane6_BlanksRange))))),ROW(D317)),1),"")</f>
        <v/>
      </c>
    </row>
    <row r="319" spans="1:12">
      <c r="A319" s="136">
        <f t="shared" si="43"/>
        <v>318</v>
      </c>
      <c r="B319" s="136" t="str">
        <f t="shared" ca="1" si="45"/>
        <v>318:Tring</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IFERROR(INDEX(Lane6_BlanksRange,SMALL((IF(LEN(Lane6_BlanksRange),ROW(INDIRECT("1:"&amp;ROWS(Lane6_BlanksRange))))),ROW(D318)),1),"")</f>
        <v/>
      </c>
    </row>
    <row r="320" spans="1:12">
      <c r="A320" s="136">
        <f t="shared" si="43"/>
        <v>319</v>
      </c>
      <c r="B320" s="136" t="str">
        <f t="shared" ca="1" si="45"/>
        <v>319:Tring</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IFERROR(INDEX(Lane6_BlanksRange,SMALL((IF(LEN(Lane6_BlanksRange),ROW(INDIRECT("1:"&amp;ROWS(Lane6_BlanksRange))))),ROW(D319)),1),"")</f>
        <v/>
      </c>
    </row>
    <row r="321" spans="1:12">
      <c r="A321" s="136">
        <f t="shared" si="43"/>
        <v>320</v>
      </c>
      <c r="B321" s="136" t="str">
        <f t="shared" ca="1" si="45"/>
        <v>320:Tring</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IFERROR(INDEX(Lane6_BlanksRange,SMALL((IF(LEN(Lane6_BlanksRange),ROW(INDIRECT("1:"&amp;ROWS(Lane6_BlanksRange))))),ROW(D320)),1),"")</f>
        <v/>
      </c>
    </row>
    <row r="322" spans="1:12">
      <c r="A322" s="136">
        <f t="shared" si="43"/>
        <v>321</v>
      </c>
      <c r="B322" s="136" t="str">
        <f t="shared" ca="1" si="45"/>
        <v>321:Tring</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IFERROR(INDEX(Lane6_BlanksRange,SMALL((IF(LEN(Lane6_BlanksRange),ROW(INDIRECT("1:"&amp;ROWS(Lane6_BlanksRange))))),ROW(D321)),1),"")</f>
        <v/>
      </c>
    </row>
    <row r="323" spans="1:12">
      <c r="A323" s="136">
        <f t="shared" si="43"/>
        <v>322</v>
      </c>
      <c r="B323" s="136" t="str">
        <f t="shared" ca="1" si="45"/>
        <v>322:Tring</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IFERROR(INDEX(Lane6_BlanksRange,SMALL((IF(LEN(Lane6_BlanksRange),ROW(INDIRECT("1:"&amp;ROWS(Lane6_BlanksRange))))),ROW(D322)),1),"")</f>
        <v/>
      </c>
    </row>
    <row r="324" spans="1:12">
      <c r="A324" s="136">
        <f t="shared" si="43"/>
        <v>323</v>
      </c>
      <c r="B324" s="136" t="str">
        <f t="shared" ca="1" si="45"/>
        <v>323:Tring</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IFERROR(INDEX(Lane6_BlanksRange,SMALL((IF(LEN(Lane6_BlanksRange),ROW(INDIRECT("1:"&amp;ROWS(Lane6_BlanksRange))))),ROW(D323)),1),"")</f>
        <v/>
      </c>
    </row>
    <row r="325" spans="1:12">
      <c r="A325" s="136">
        <f t="shared" si="43"/>
        <v>324</v>
      </c>
      <c r="B325" s="136" t="str">
        <f t="shared" ca="1" si="45"/>
        <v>324:Tring</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IFERROR(INDEX(Lane6_BlanksRange,SMALL((IF(LEN(Lane6_BlanksRange),ROW(INDIRECT("1:"&amp;ROWS(Lane6_BlanksRange))))),ROW(D324)),1),"")</f>
        <v/>
      </c>
    </row>
    <row r="326" spans="1:12">
      <c r="A326" s="136">
        <f t="shared" si="43"/>
        <v>325</v>
      </c>
      <c r="B326" s="136" t="str">
        <f t="shared" ca="1" si="45"/>
        <v>325:Tring</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IFERROR(INDEX(Lane6_BlanksRange,SMALL((IF(LEN(Lane6_BlanksRange),ROW(INDIRECT("1:"&amp;ROWS(Lane6_BlanksRange))))),ROW(D325)),1),"")</f>
        <v/>
      </c>
    </row>
    <row r="327" spans="1:12">
      <c r="A327" s="136">
        <f t="shared" si="43"/>
        <v>326</v>
      </c>
      <c r="B327" s="136" t="str">
        <f t="shared" ca="1" si="45"/>
        <v>326:Tring</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IFERROR(INDEX(Lane6_BlanksRange,SMALL((IF(LEN(Lane6_BlanksRange),ROW(INDIRECT("1:"&amp;ROWS(Lane6_BlanksRange))))),ROW(D326)),1),"")</f>
        <v/>
      </c>
    </row>
    <row r="328" spans="1:12">
      <c r="A328" s="136">
        <f t="shared" si="43"/>
        <v>327</v>
      </c>
      <c r="B328" s="136" t="str">
        <f t="shared" ca="1" si="45"/>
        <v>327:Tring</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IFERROR(INDEX(Lane6_BlanksRange,SMALL((IF(LEN(Lane6_BlanksRange),ROW(INDIRECT("1:"&amp;ROWS(Lane6_BlanksRange))))),ROW(D327)),1),"")</f>
        <v/>
      </c>
    </row>
    <row r="329" spans="1:12">
      <c r="A329" s="136">
        <f t="shared" si="43"/>
        <v>328</v>
      </c>
      <c r="B329" s="136" t="str">
        <f t="shared" ca="1" si="45"/>
        <v>328:Tring</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IFERROR(INDEX(Lane6_BlanksRange,SMALL((IF(LEN(Lane6_BlanksRange),ROW(INDIRECT("1:"&amp;ROWS(Lane6_BlanksRange))))),ROW(D328)),1),"")</f>
        <v/>
      </c>
    </row>
    <row r="330" spans="1:12">
      <c r="A330" s="136">
        <f t="shared" si="43"/>
        <v>329</v>
      </c>
      <c r="B330" s="136" t="str">
        <f t="shared" ca="1" si="45"/>
        <v>329:Tring</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IFERROR(INDEX(Lane6_BlanksRange,SMALL((IF(LEN(Lane6_BlanksRange),ROW(INDIRECT("1:"&amp;ROWS(Lane6_BlanksRange))))),ROW(D329)),1),"")</f>
        <v/>
      </c>
    </row>
    <row r="331" spans="1:12">
      <c r="A331" s="136">
        <f t="shared" si="43"/>
        <v>330</v>
      </c>
      <c r="B331" s="136" t="str">
        <f t="shared" ca="1" si="45"/>
        <v>330:Tring</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IFERROR(INDEX(Lane6_BlanksRange,SMALL((IF(LEN(Lane6_BlanksRange),ROW(INDIRECT("1:"&amp;ROWS(Lane6_BlanksRange))))),ROW(D330)),1),"")</f>
        <v/>
      </c>
    </row>
    <row r="332" spans="1:12">
      <c r="A332" s="136">
        <f t="shared" si="43"/>
        <v>331</v>
      </c>
      <c r="B332" s="136" t="str">
        <f t="shared" ca="1" si="45"/>
        <v>331:Tring</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IFERROR(INDEX(Lane6_BlanksRange,SMALL((IF(LEN(Lane6_BlanksRange),ROW(INDIRECT("1:"&amp;ROWS(Lane6_BlanksRange))))),ROW(D331)),1),"")</f>
        <v/>
      </c>
    </row>
    <row r="333" spans="1:12">
      <c r="A333" s="136">
        <f t="shared" si="43"/>
        <v>332</v>
      </c>
      <c r="B333" s="136" t="str">
        <f t="shared" ca="1" si="45"/>
        <v>332:Tring</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IFERROR(INDEX(Lane6_BlanksRange,SMALL((IF(LEN(Lane6_BlanksRange),ROW(INDIRECT("1:"&amp;ROWS(Lane6_BlanksRange))))),ROW(D332)),1),"")</f>
        <v/>
      </c>
    </row>
    <row r="334" spans="1:12">
      <c r="A334" s="136">
        <f t="shared" si="43"/>
        <v>333</v>
      </c>
      <c r="B334" s="136" t="str">
        <f t="shared" ca="1" si="45"/>
        <v>333:Tring</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IFERROR(INDEX(Lane6_BlanksRange,SMALL((IF(LEN(Lane6_BlanksRange),ROW(INDIRECT("1:"&amp;ROWS(Lane6_BlanksRange))))),ROW(D333)),1),"")</f>
        <v/>
      </c>
    </row>
    <row r="335" spans="1:12">
      <c r="A335" s="136">
        <f t="shared" si="43"/>
        <v>334</v>
      </c>
      <c r="B335" s="136" t="str">
        <f t="shared" ca="1" si="45"/>
        <v>334:Tring</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IFERROR(INDEX(Lane6_BlanksRange,SMALL((IF(LEN(Lane6_BlanksRange),ROW(INDIRECT("1:"&amp;ROWS(Lane6_BlanksRange))))),ROW(D334)),1),"")</f>
        <v/>
      </c>
    </row>
    <row r="336" spans="1:12">
      <c r="A336" s="136">
        <f t="shared" si="43"/>
        <v>335</v>
      </c>
      <c r="B336" s="136" t="str">
        <f t="shared" ca="1" si="45"/>
        <v>335:Tring</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IFERROR(INDEX(Lane6_BlanksRange,SMALL((IF(LEN(Lane6_BlanksRange),ROW(INDIRECT("1:"&amp;ROWS(Lane6_BlanksRange))))),ROW(D335)),1),"")</f>
        <v/>
      </c>
    </row>
    <row r="337" spans="1:12">
      <c r="A337" s="136">
        <f t="shared" si="43"/>
        <v>336</v>
      </c>
      <c r="B337" s="136" t="str">
        <f t="shared" ca="1" si="45"/>
        <v>336:Tring</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IFERROR(INDEX(Lane6_BlanksRange,SMALL((IF(LEN(Lane6_BlanksRange),ROW(INDIRECT("1:"&amp;ROWS(Lane6_BlanksRange))))),ROW(D336)),1),"")</f>
        <v/>
      </c>
    </row>
    <row r="338" spans="1:12">
      <c r="A338" s="136">
        <f t="shared" si="43"/>
        <v>337</v>
      </c>
      <c r="B338" s="136" t="str">
        <f t="shared" ca="1" si="45"/>
        <v>337:Tring</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IFERROR(INDEX(Lane6_BlanksRange,SMALL((IF(LEN(Lane6_BlanksRange),ROW(INDIRECT("1:"&amp;ROWS(Lane6_BlanksRange))))),ROW(D337)),1),"")</f>
        <v/>
      </c>
    </row>
    <row r="339" spans="1:12">
      <c r="A339" s="136">
        <f t="shared" si="43"/>
        <v>338</v>
      </c>
      <c r="B339" s="136" t="str">
        <f t="shared" ca="1" si="45"/>
        <v>338:Tring</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IFERROR(INDEX(Lane6_BlanksRange,SMALL((IF(LEN(Lane6_BlanksRange),ROW(INDIRECT("1:"&amp;ROWS(Lane6_BlanksRange))))),ROW(D338)),1),"")</f>
        <v/>
      </c>
    </row>
    <row r="340" spans="1:12">
      <c r="A340" s="136">
        <f t="shared" si="43"/>
        <v>339</v>
      </c>
      <c r="B340" s="136" t="str">
        <f t="shared" ca="1" si="45"/>
        <v>339:Tring</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IFERROR(INDEX(Lane6_BlanksRange,SMALL((IF(LEN(Lane6_BlanksRange),ROW(INDIRECT("1:"&amp;ROWS(Lane6_BlanksRange))))),ROW(D339)),1),"")</f>
        <v/>
      </c>
    </row>
    <row r="341" spans="1:12">
      <c r="A341" s="136">
        <f t="shared" si="43"/>
        <v>340</v>
      </c>
      <c r="B341" s="136" t="str">
        <f t="shared" ca="1" si="45"/>
        <v>340:Tring</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IFERROR(INDEX(Lane6_BlanksRange,SMALL((IF(LEN(Lane6_BlanksRange),ROW(INDIRECT("1:"&amp;ROWS(Lane6_BlanksRange))))),ROW(D340)),1),"")</f>
        <v/>
      </c>
    </row>
    <row r="342" spans="1:12">
      <c r="A342" s="136">
        <f t="shared" si="43"/>
        <v>341</v>
      </c>
      <c r="B342" s="136" t="str">
        <f t="shared" ca="1" si="45"/>
        <v>341:Tring</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IFERROR(INDEX(Lane6_BlanksRange,SMALL((IF(LEN(Lane6_BlanksRange),ROW(INDIRECT("1:"&amp;ROWS(Lane6_BlanksRange))))),ROW(D341)),1),"")</f>
        <v/>
      </c>
    </row>
    <row r="343" spans="1:12">
      <c r="A343" s="136">
        <f t="shared" si="43"/>
        <v>342</v>
      </c>
      <c r="B343" s="136" t="str">
        <f t="shared" ca="1" si="45"/>
        <v>342:Tring</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IFERROR(INDEX(Lane6_BlanksRange,SMALL((IF(LEN(Lane6_BlanksRange),ROW(INDIRECT("1:"&amp;ROWS(Lane6_BlanksRange))))),ROW(D342)),1),"")</f>
        <v/>
      </c>
    </row>
    <row r="344" spans="1:12">
      <c r="A344" s="136">
        <f t="shared" si="43"/>
        <v>343</v>
      </c>
      <c r="B344" s="136" t="str">
        <f t="shared" ca="1" si="45"/>
        <v>343:Tring</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IFERROR(INDEX(Lane6_BlanksRange,SMALL((IF(LEN(Lane6_BlanksRange),ROW(INDIRECT("1:"&amp;ROWS(Lane6_BlanksRange))))),ROW(D343)),1),"")</f>
        <v/>
      </c>
    </row>
    <row r="345" spans="1:12">
      <c r="A345" s="136">
        <f t="shared" si="43"/>
        <v>344</v>
      </c>
      <c r="B345" s="136" t="str">
        <f t="shared" ca="1" si="45"/>
        <v>344:Tring</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IFERROR(INDEX(Lane6_BlanksRange,SMALL((IF(LEN(Lane6_BlanksRange),ROW(INDIRECT("1:"&amp;ROWS(Lane6_BlanksRange))))),ROW(D344)),1),"")</f>
        <v/>
      </c>
    </row>
    <row r="346" spans="1:12">
      <c r="A346" s="136">
        <f t="shared" si="43"/>
        <v>345</v>
      </c>
      <c r="B346" s="136" t="str">
        <f t="shared" ca="1" si="45"/>
        <v>345:Tring</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IFERROR(INDEX(Lane6_BlanksRange,SMALL((IF(LEN(Lane6_BlanksRange),ROW(INDIRECT("1:"&amp;ROWS(Lane6_BlanksRange))))),ROW(D345)),1),"")</f>
        <v/>
      </c>
    </row>
    <row r="347" spans="1:12">
      <c r="A347" s="136">
        <f t="shared" si="43"/>
        <v>346</v>
      </c>
      <c r="B347" s="136" t="str">
        <f t="shared" ca="1" si="45"/>
        <v>346:Tring</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IFERROR(INDEX(Lane6_BlanksRange,SMALL((IF(LEN(Lane6_BlanksRange),ROW(INDIRECT("1:"&amp;ROWS(Lane6_BlanksRange))))),ROW(D346)),1),"")</f>
        <v/>
      </c>
    </row>
    <row r="348" spans="1:12">
      <c r="A348" s="136">
        <f t="shared" si="43"/>
        <v>347</v>
      </c>
      <c r="B348" s="136" t="str">
        <f t="shared" ca="1" si="45"/>
        <v>347:Tring</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IFERROR(INDEX(Lane6_BlanksRange,SMALL((IF(LEN(Lane6_BlanksRange),ROW(INDIRECT("1:"&amp;ROWS(Lane6_BlanksRange))))),ROW(D347)),1),"")</f>
        <v/>
      </c>
    </row>
    <row r="349" spans="1:12">
      <c r="A349" s="136">
        <f t="shared" si="43"/>
        <v>348</v>
      </c>
      <c r="B349" s="136" t="str">
        <f t="shared" ca="1" si="45"/>
        <v>348:Tring</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IFERROR(INDEX(Lane6_BlanksRange,SMALL((IF(LEN(Lane6_BlanksRange),ROW(INDIRECT("1:"&amp;ROWS(Lane6_BlanksRange))))),ROW(D348)),1),"")</f>
        <v/>
      </c>
    </row>
    <row r="350" spans="1:12">
      <c r="A350" s="136">
        <f t="shared" si="43"/>
        <v>349</v>
      </c>
      <c r="B350" s="136" t="str">
        <f t="shared" ca="1" si="45"/>
        <v>349:Tring</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IFERROR(INDEX(Lane6_BlanksRange,SMALL((IF(LEN(Lane6_BlanksRange),ROW(INDIRECT("1:"&amp;ROWS(Lane6_BlanksRange))))),ROW(D349)),1),"")</f>
        <v/>
      </c>
    </row>
    <row r="351" spans="1:12">
      <c r="A351" s="136">
        <f t="shared" si="43"/>
        <v>350</v>
      </c>
      <c r="B351" s="136" t="str">
        <f t="shared" ca="1" si="45"/>
        <v>350:Tring</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IFERROR(INDEX(Lane6_BlanksRange,SMALL((IF(LEN(Lane6_BlanksRange),ROW(INDIRECT("1:"&amp;ROWS(Lane6_BlanksRange))))),ROW(D350)),1),"")</f>
        <v/>
      </c>
    </row>
    <row r="352" spans="1:12">
      <c r="A352" s="136">
        <f t="shared" si="43"/>
        <v>351</v>
      </c>
      <c r="B352" s="136" t="str">
        <f t="shared" ca="1" si="45"/>
        <v>351:Tring</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IFERROR(INDEX(Lane6_BlanksRange,SMALL((IF(LEN(Lane6_BlanksRange),ROW(INDIRECT("1:"&amp;ROWS(Lane6_BlanksRange))))),ROW(D351)),1),"")</f>
        <v/>
      </c>
    </row>
    <row r="353" spans="1:12">
      <c r="A353" s="136">
        <f t="shared" si="43"/>
        <v>352</v>
      </c>
      <c r="B353" s="136" t="str">
        <f t="shared" ca="1" si="45"/>
        <v>352:Tring</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IFERROR(INDEX(Lane6_BlanksRange,SMALL((IF(LEN(Lane6_BlanksRange),ROW(INDIRECT("1:"&amp;ROWS(Lane6_BlanksRange))))),ROW(D352)),1),"")</f>
        <v/>
      </c>
    </row>
    <row r="354" spans="1:12">
      <c r="A354" s="136">
        <f t="shared" si="43"/>
        <v>353</v>
      </c>
      <c r="B354" s="136" t="str">
        <f t="shared" ca="1" si="45"/>
        <v>353:Tring</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IFERROR(INDEX(Lane6_BlanksRange,SMALL((IF(LEN(Lane6_BlanksRange),ROW(INDIRECT("1:"&amp;ROWS(Lane6_BlanksRange))))),ROW(D353)),1),"")</f>
        <v/>
      </c>
    </row>
    <row r="355" spans="1:12">
      <c r="A355" s="136">
        <f t="shared" si="43"/>
        <v>354</v>
      </c>
      <c r="B355" s="136" t="str">
        <f t="shared" ca="1" si="45"/>
        <v>354:Tring</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IFERROR(INDEX(Lane6_BlanksRange,SMALL((IF(LEN(Lane6_BlanksRange),ROW(INDIRECT("1:"&amp;ROWS(Lane6_BlanksRange))))),ROW(D354)),1),"")</f>
        <v/>
      </c>
    </row>
    <row r="356" spans="1:12">
      <c r="A356" s="136">
        <f t="shared" si="43"/>
        <v>355</v>
      </c>
      <c r="B356" s="136" t="str">
        <f t="shared" ca="1" si="45"/>
        <v>355:Tring</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IFERROR(INDEX(Lane6_BlanksRange,SMALL((IF(LEN(Lane6_BlanksRange),ROW(INDIRECT("1:"&amp;ROWS(Lane6_BlanksRange))))),ROW(D355)),1),"")</f>
        <v/>
      </c>
    </row>
    <row r="357" spans="1:12">
      <c r="A357" s="136">
        <f t="shared" si="43"/>
        <v>356</v>
      </c>
      <c r="B357" s="136" t="str">
        <f t="shared" ca="1" si="45"/>
        <v>356:Tring</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IFERROR(INDEX(Lane6_BlanksRange,SMALL((IF(LEN(Lane6_BlanksRange),ROW(INDIRECT("1:"&amp;ROWS(Lane6_BlanksRange))))),ROW(D356)),1),"")</f>
        <v/>
      </c>
    </row>
    <row r="358" spans="1:12">
      <c r="A358" s="136">
        <f t="shared" si="43"/>
        <v>357</v>
      </c>
      <c r="B358" s="136" t="str">
        <f t="shared" ca="1" si="45"/>
        <v>357:Tring</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IFERROR(INDEX(Lane6_BlanksRange,SMALL((IF(LEN(Lane6_BlanksRange),ROW(INDIRECT("1:"&amp;ROWS(Lane6_BlanksRange))))),ROW(D357)),1),"")</f>
        <v/>
      </c>
    </row>
    <row r="359" spans="1:12">
      <c r="A359" s="136">
        <f t="shared" si="43"/>
        <v>358</v>
      </c>
      <c r="B359" s="136" t="str">
        <f t="shared" ca="1" si="45"/>
        <v>358:Tring</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IFERROR(INDEX(Lane6_BlanksRange,SMALL((IF(LEN(Lane6_BlanksRange),ROW(INDIRECT("1:"&amp;ROWS(Lane6_BlanksRange))))),ROW(D358)),1),"")</f>
        <v/>
      </c>
    </row>
    <row r="360" spans="1:12">
      <c r="A360" s="136">
        <f t="shared" si="43"/>
        <v>359</v>
      </c>
      <c r="B360" s="136" t="str">
        <f t="shared" ca="1" si="45"/>
        <v>359:Tring</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IFERROR(INDEX(Lane6_BlanksRange,SMALL((IF(LEN(Lane6_BlanksRange),ROW(INDIRECT("1:"&amp;ROWS(Lane6_BlanksRange))))),ROW(D359)),1),"")</f>
        <v/>
      </c>
    </row>
    <row r="361" spans="1:12">
      <c r="A361" s="136">
        <f t="shared" si="43"/>
        <v>360</v>
      </c>
      <c r="B361" s="136" t="str">
        <f t="shared" ca="1" si="45"/>
        <v>360:Tring</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IFERROR(INDEX(Lane6_BlanksRange,SMALL((IF(LEN(Lane6_BlanksRange),ROW(INDIRECT("1:"&amp;ROWS(Lane6_BlanksRange))))),ROW(D360)),1),"")</f>
        <v/>
      </c>
    </row>
    <row r="362" spans="1:12">
      <c r="A362" s="136">
        <f t="shared" si="43"/>
        <v>361</v>
      </c>
      <c r="B362" s="136" t="str">
        <f t="shared" ca="1" si="45"/>
        <v>361:Tring</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IFERROR(INDEX(Lane6_BlanksRange,SMALL((IF(LEN(Lane6_BlanksRange),ROW(INDIRECT("1:"&amp;ROWS(Lane6_BlanksRange))))),ROW(D361)),1),"")</f>
        <v/>
      </c>
    </row>
    <row r="363" spans="1:12">
      <c r="A363" s="136">
        <f t="shared" si="43"/>
        <v>362</v>
      </c>
      <c r="B363" s="136" t="str">
        <f t="shared" ca="1" si="45"/>
        <v>362:Tring</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IFERROR(INDEX(Lane6_BlanksRange,SMALL((IF(LEN(Lane6_BlanksRange),ROW(INDIRECT("1:"&amp;ROWS(Lane6_BlanksRange))))),ROW(D362)),1),"")</f>
        <v/>
      </c>
    </row>
    <row r="364" spans="1:12">
      <c r="A364" s="136">
        <f t="shared" si="43"/>
        <v>363</v>
      </c>
      <c r="B364" s="136" t="str">
        <f t="shared" ca="1" si="45"/>
        <v>363:Tring</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IFERROR(INDEX(Lane6_BlanksRange,SMALL((IF(LEN(Lane6_BlanksRange),ROW(INDIRECT("1:"&amp;ROWS(Lane6_BlanksRange))))),ROW(D363)),1),"")</f>
        <v/>
      </c>
    </row>
    <row r="365" spans="1:12">
      <c r="A365" s="136">
        <f t="shared" si="43"/>
        <v>364</v>
      </c>
      <c r="B365" s="136" t="str">
        <f t="shared" ca="1" si="45"/>
        <v>364:Tring</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IFERROR(INDEX(Lane6_BlanksRange,SMALL((IF(LEN(Lane6_BlanksRange),ROW(INDIRECT("1:"&amp;ROWS(Lane6_BlanksRange))))),ROW(D364)),1),"")</f>
        <v/>
      </c>
    </row>
    <row r="366" spans="1:12">
      <c r="A366" s="136">
        <f t="shared" si="43"/>
        <v>365</v>
      </c>
      <c r="B366" s="136" t="str">
        <f t="shared" ref="B366:B401" ca="1" si="47">TEXT(A366,"#0") &amp; ":" &amp; CELL("contents",Lane6_Club)</f>
        <v>365:Tring</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IFERROR(INDEX(Lane6_BlanksRange,SMALL((IF(LEN(Lane6_BlanksRange),ROW(INDIRECT("1:"&amp;ROWS(Lane6_BlanksRange))))),ROW(D365)),1),"")</f>
        <v/>
      </c>
    </row>
    <row r="367" spans="1:12">
      <c r="A367" s="136">
        <f t="shared" si="43"/>
        <v>366</v>
      </c>
      <c r="B367" s="136" t="str">
        <f t="shared" ca="1" si="47"/>
        <v>366:Tring</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IFERROR(INDEX(Lane6_BlanksRange,SMALL((IF(LEN(Lane6_BlanksRange),ROW(INDIRECT("1:"&amp;ROWS(Lane6_BlanksRange))))),ROW(D366)),1),"")</f>
        <v/>
      </c>
    </row>
    <row r="368" spans="1:12">
      <c r="A368" s="136">
        <f t="shared" si="43"/>
        <v>367</v>
      </c>
      <c r="B368" s="136" t="str">
        <f t="shared" ca="1" si="47"/>
        <v>367:Tring</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IFERROR(INDEX(Lane6_BlanksRange,SMALL((IF(LEN(Lane6_BlanksRange),ROW(INDIRECT("1:"&amp;ROWS(Lane6_BlanksRange))))),ROW(D367)),1),"")</f>
        <v/>
      </c>
    </row>
    <row r="369" spans="1:12">
      <c r="A369" s="136">
        <f t="shared" si="43"/>
        <v>368</v>
      </c>
      <c r="B369" s="136" t="str">
        <f t="shared" ca="1" si="47"/>
        <v>368:Tring</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IFERROR(INDEX(Lane6_BlanksRange,SMALL((IF(LEN(Lane6_BlanksRange),ROW(INDIRECT("1:"&amp;ROWS(Lane6_BlanksRange))))),ROW(D368)),1),"")</f>
        <v/>
      </c>
    </row>
    <row r="370" spans="1:12">
      <c r="A370" s="136">
        <f t="shared" si="43"/>
        <v>369</v>
      </c>
      <c r="B370" s="136" t="str">
        <f t="shared" ca="1" si="47"/>
        <v>369:Tring</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IFERROR(INDEX(Lane6_BlanksRange,SMALL((IF(LEN(Lane6_BlanksRange),ROW(INDIRECT("1:"&amp;ROWS(Lane6_BlanksRange))))),ROW(D369)),1),"")</f>
        <v/>
      </c>
    </row>
    <row r="371" spans="1:12">
      <c r="A371" s="136">
        <f t="shared" si="43"/>
        <v>370</v>
      </c>
      <c r="B371" s="136" t="str">
        <f t="shared" ca="1" si="47"/>
        <v>370:Tring</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IFERROR(INDEX(Lane6_BlanksRange,SMALL((IF(LEN(Lane6_BlanksRange),ROW(INDIRECT("1:"&amp;ROWS(Lane6_BlanksRange))))),ROW(D370)),1),"")</f>
        <v/>
      </c>
    </row>
    <row r="372" spans="1:12">
      <c r="A372" s="136">
        <f t="shared" si="43"/>
        <v>371</v>
      </c>
      <c r="B372" s="136" t="str">
        <f t="shared" ca="1" si="47"/>
        <v>371:Tring</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IFERROR(INDEX(Lane6_BlanksRange,SMALL((IF(LEN(Lane6_BlanksRange),ROW(INDIRECT("1:"&amp;ROWS(Lane6_BlanksRange))))),ROW(D371)),1),"")</f>
        <v/>
      </c>
    </row>
    <row r="373" spans="1:12">
      <c r="A373" s="136">
        <f t="shared" si="43"/>
        <v>372</v>
      </c>
      <c r="B373" s="136" t="str">
        <f t="shared" ca="1" si="47"/>
        <v>372:Tring</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IFERROR(INDEX(Lane6_BlanksRange,SMALL((IF(LEN(Lane6_BlanksRange),ROW(INDIRECT("1:"&amp;ROWS(Lane6_BlanksRange))))),ROW(D372)),1),"")</f>
        <v/>
      </c>
    </row>
    <row r="374" spans="1:12">
      <c r="A374" s="136">
        <f t="shared" si="43"/>
        <v>373</v>
      </c>
      <c r="B374" s="136" t="str">
        <f t="shared" ca="1" si="47"/>
        <v>373:Tring</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IFERROR(INDEX(Lane6_BlanksRange,SMALL((IF(LEN(Lane6_BlanksRange),ROW(INDIRECT("1:"&amp;ROWS(Lane6_BlanksRange))))),ROW(D373)),1),"")</f>
        <v/>
      </c>
    </row>
    <row r="375" spans="1:12">
      <c r="A375" s="136">
        <f t="shared" si="43"/>
        <v>374</v>
      </c>
      <c r="B375" s="136" t="str">
        <f t="shared" ca="1" si="47"/>
        <v>374:Tring</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IFERROR(INDEX(Lane6_BlanksRange,SMALL((IF(LEN(Lane6_BlanksRange),ROW(INDIRECT("1:"&amp;ROWS(Lane6_BlanksRange))))),ROW(D374)),1),"")</f>
        <v/>
      </c>
    </row>
    <row r="376" spans="1:12">
      <c r="A376" s="136">
        <f t="shared" si="43"/>
        <v>375</v>
      </c>
      <c r="B376" s="136" t="str">
        <f t="shared" ca="1" si="47"/>
        <v>375:Tring</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IFERROR(INDEX(Lane6_BlanksRange,SMALL((IF(LEN(Lane6_BlanksRange),ROW(INDIRECT("1:"&amp;ROWS(Lane6_BlanksRange))))),ROW(D375)),1),"")</f>
        <v/>
      </c>
    </row>
    <row r="377" spans="1:12">
      <c r="A377" s="136">
        <f t="shared" si="43"/>
        <v>376</v>
      </c>
      <c r="B377" s="136" t="str">
        <f t="shared" ca="1" si="47"/>
        <v>376:Tring</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IFERROR(INDEX(Lane6_BlanksRange,SMALL((IF(LEN(Lane6_BlanksRange),ROW(INDIRECT("1:"&amp;ROWS(Lane6_BlanksRange))))),ROW(D376)),1),"")</f>
        <v/>
      </c>
    </row>
    <row r="378" spans="1:12">
      <c r="A378" s="136">
        <f t="shared" si="43"/>
        <v>377</v>
      </c>
      <c r="B378" s="136" t="str">
        <f t="shared" ca="1" si="47"/>
        <v>377:Tring</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IFERROR(INDEX(Lane6_BlanksRange,SMALL((IF(LEN(Lane6_BlanksRange),ROW(INDIRECT("1:"&amp;ROWS(Lane6_BlanksRange))))),ROW(D377)),1),"")</f>
        <v/>
      </c>
    </row>
    <row r="379" spans="1:12">
      <c r="A379" s="136">
        <f t="shared" si="43"/>
        <v>378</v>
      </c>
      <c r="B379" s="136" t="str">
        <f t="shared" ca="1" si="47"/>
        <v>378:Tring</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IFERROR(INDEX(Lane6_BlanksRange,SMALL((IF(LEN(Lane6_BlanksRange),ROW(INDIRECT("1:"&amp;ROWS(Lane6_BlanksRange))))),ROW(D378)),1),"")</f>
        <v/>
      </c>
    </row>
    <row r="380" spans="1:12">
      <c r="A380" s="136">
        <f t="shared" si="43"/>
        <v>379</v>
      </c>
      <c r="B380" s="136" t="str">
        <f t="shared" ca="1" si="47"/>
        <v>379:Tring</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IFERROR(INDEX(Lane6_BlanksRange,SMALL((IF(LEN(Lane6_BlanksRange),ROW(INDIRECT("1:"&amp;ROWS(Lane6_BlanksRange))))),ROW(D379)),1),"")</f>
        <v/>
      </c>
    </row>
    <row r="381" spans="1:12">
      <c r="A381" s="136">
        <f t="shared" si="43"/>
        <v>380</v>
      </c>
      <c r="B381" s="136" t="str">
        <f t="shared" ca="1" si="47"/>
        <v>380:Tring</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IFERROR(INDEX(Lane6_BlanksRange,SMALL((IF(LEN(Lane6_BlanksRange),ROW(INDIRECT("1:"&amp;ROWS(Lane6_BlanksRange))))),ROW(D380)),1),"")</f>
        <v/>
      </c>
    </row>
    <row r="382" spans="1:12">
      <c r="A382" s="136">
        <f t="shared" si="43"/>
        <v>381</v>
      </c>
      <c r="B382" s="136" t="str">
        <f t="shared" ca="1" si="47"/>
        <v>381:Tring</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IFERROR(INDEX(Lane6_BlanksRange,SMALL((IF(LEN(Lane6_BlanksRange),ROW(INDIRECT("1:"&amp;ROWS(Lane6_BlanksRange))))),ROW(D381)),1),"")</f>
        <v/>
      </c>
    </row>
    <row r="383" spans="1:12">
      <c r="A383" s="136">
        <f t="shared" si="43"/>
        <v>382</v>
      </c>
      <c r="B383" s="136" t="str">
        <f t="shared" ca="1" si="47"/>
        <v>382:Tring</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IFERROR(INDEX(Lane6_BlanksRange,SMALL((IF(LEN(Lane6_BlanksRange),ROW(INDIRECT("1:"&amp;ROWS(Lane6_BlanksRange))))),ROW(D382)),1),"")</f>
        <v/>
      </c>
    </row>
    <row r="384" spans="1:12">
      <c r="A384" s="136">
        <f t="shared" si="43"/>
        <v>383</v>
      </c>
      <c r="B384" s="136" t="str">
        <f t="shared" ca="1" si="47"/>
        <v>383:Tring</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IFERROR(INDEX(Lane6_BlanksRange,SMALL((IF(LEN(Lane6_BlanksRange),ROW(INDIRECT("1:"&amp;ROWS(Lane6_BlanksRange))))),ROW(D383)),1),"")</f>
        <v/>
      </c>
    </row>
    <row r="385" spans="1:12">
      <c r="A385" s="136">
        <f t="shared" si="43"/>
        <v>384</v>
      </c>
      <c r="B385" s="136" t="str">
        <f t="shared" ca="1" si="47"/>
        <v>384:Tring</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IFERROR(INDEX(Lane6_BlanksRange,SMALL((IF(LEN(Lane6_BlanksRange),ROW(INDIRECT("1:"&amp;ROWS(Lane6_BlanksRange))))),ROW(D384)),1),"")</f>
        <v/>
      </c>
    </row>
    <row r="386" spans="1:12">
      <c r="A386" s="136">
        <f t="shared" si="43"/>
        <v>385</v>
      </c>
      <c r="B386" s="136" t="str">
        <f t="shared" ca="1" si="47"/>
        <v>385:Tring</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IFERROR(INDEX(Lane6_BlanksRange,SMALL((IF(LEN(Lane6_BlanksRange),ROW(INDIRECT("1:"&amp;ROWS(Lane6_BlanksRange))))),ROW(D385)),1),"")</f>
        <v/>
      </c>
    </row>
    <row r="387" spans="1:12">
      <c r="A387" s="136">
        <f t="shared" si="43"/>
        <v>386</v>
      </c>
      <c r="B387" s="136" t="str">
        <f t="shared" ca="1" si="47"/>
        <v>386:Tring</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IFERROR(INDEX(Lane6_BlanksRange,SMALL((IF(LEN(Lane6_BlanksRange),ROW(INDIRECT("1:"&amp;ROWS(Lane6_BlanksRange))))),ROW(D386)),1),"")</f>
        <v/>
      </c>
    </row>
    <row r="388" spans="1:12">
      <c r="A388" s="136">
        <f t="shared" si="43"/>
        <v>387</v>
      </c>
      <c r="B388" s="136" t="str">
        <f t="shared" ca="1" si="47"/>
        <v>387:Tring</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IFERROR(INDEX(Lane6_BlanksRange,SMALL((IF(LEN(Lane6_BlanksRange),ROW(INDIRECT("1:"&amp;ROWS(Lane6_BlanksRange))))),ROW(D387)),1),"")</f>
        <v/>
      </c>
    </row>
    <row r="389" spans="1:12">
      <c r="A389" s="136">
        <f t="shared" si="43"/>
        <v>388</v>
      </c>
      <c r="B389" s="136" t="str">
        <f t="shared" ca="1" si="47"/>
        <v>388:Tring</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IFERROR(INDEX(Lane6_BlanksRange,SMALL((IF(LEN(Lane6_BlanksRange),ROW(INDIRECT("1:"&amp;ROWS(Lane6_BlanksRange))))),ROW(D388)),1),"")</f>
        <v/>
      </c>
    </row>
    <row r="390" spans="1:12">
      <c r="A390" s="136">
        <f t="shared" si="43"/>
        <v>389</v>
      </c>
      <c r="B390" s="136" t="str">
        <f t="shared" ca="1" si="47"/>
        <v>389:Tring</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IFERROR(INDEX(Lane6_BlanksRange,SMALL((IF(LEN(Lane6_BlanksRange),ROW(INDIRECT("1:"&amp;ROWS(Lane6_BlanksRange))))),ROW(D389)),1),"")</f>
        <v/>
      </c>
    </row>
    <row r="391" spans="1:12">
      <c r="A391" s="136">
        <f t="shared" si="43"/>
        <v>390</v>
      </c>
      <c r="B391" s="136" t="str">
        <f t="shared" ca="1" si="47"/>
        <v>390:Tring</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IFERROR(INDEX(Lane6_BlanksRange,SMALL((IF(LEN(Lane6_BlanksRange),ROW(INDIRECT("1:"&amp;ROWS(Lane6_BlanksRange))))),ROW(D390)),1),"")</f>
        <v/>
      </c>
    </row>
    <row r="392" spans="1:12">
      <c r="A392" s="136">
        <f t="shared" si="43"/>
        <v>391</v>
      </c>
      <c r="B392" s="136" t="str">
        <f t="shared" ca="1" si="47"/>
        <v>391:Tring</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IFERROR(INDEX(Lane6_BlanksRange,SMALL((IF(LEN(Lane6_BlanksRange),ROW(INDIRECT("1:"&amp;ROWS(Lane6_BlanksRange))))),ROW(D391)),1),"")</f>
        <v/>
      </c>
    </row>
    <row r="393" spans="1:12">
      <c r="A393" s="136">
        <f t="shared" si="43"/>
        <v>392</v>
      </c>
      <c r="B393" s="136" t="str">
        <f t="shared" ca="1" si="47"/>
        <v>392:Tring</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IFERROR(INDEX(Lane6_BlanksRange,SMALL((IF(LEN(Lane6_BlanksRange),ROW(INDIRECT("1:"&amp;ROWS(Lane6_BlanksRange))))),ROW(D392)),1),"")</f>
        <v/>
      </c>
    </row>
    <row r="394" spans="1:12">
      <c r="A394" s="136">
        <f t="shared" si="43"/>
        <v>393</v>
      </c>
      <c r="B394" s="136" t="str">
        <f t="shared" ca="1" si="47"/>
        <v>393:Tring</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IFERROR(INDEX(Lane6_BlanksRange,SMALL((IF(LEN(Lane6_BlanksRange),ROW(INDIRECT("1:"&amp;ROWS(Lane6_BlanksRange))))),ROW(D393)),1),"")</f>
        <v/>
      </c>
    </row>
    <row r="395" spans="1:12">
      <c r="A395" s="136">
        <f t="shared" si="43"/>
        <v>394</v>
      </c>
      <c r="B395" s="136" t="str">
        <f t="shared" ca="1" si="47"/>
        <v>394:Tring</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IFERROR(INDEX(Lane6_BlanksRange,SMALL((IF(LEN(Lane6_BlanksRange),ROW(INDIRECT("1:"&amp;ROWS(Lane6_BlanksRange))))),ROW(D394)),1),"")</f>
        <v/>
      </c>
    </row>
    <row r="396" spans="1:12">
      <c r="A396" s="136">
        <f t="shared" si="43"/>
        <v>395</v>
      </c>
      <c r="B396" s="136" t="str">
        <f t="shared" ca="1" si="47"/>
        <v>395:Tring</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IFERROR(INDEX(Lane6_BlanksRange,SMALL((IF(LEN(Lane6_BlanksRange),ROW(INDIRECT("1:"&amp;ROWS(Lane6_BlanksRange))))),ROW(D395)),1),"")</f>
        <v/>
      </c>
    </row>
    <row r="397" spans="1:12">
      <c r="A397" s="136">
        <f t="shared" si="43"/>
        <v>396</v>
      </c>
      <c r="B397" s="136" t="str">
        <f t="shared" ca="1" si="47"/>
        <v>396:Tring</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IFERROR(INDEX(Lane6_BlanksRange,SMALL((IF(LEN(Lane6_BlanksRange),ROW(INDIRECT("1:"&amp;ROWS(Lane6_BlanksRange))))),ROW(D396)),1),"")</f>
        <v/>
      </c>
    </row>
    <row r="398" spans="1:12">
      <c r="A398" s="136">
        <f t="shared" si="43"/>
        <v>397</v>
      </c>
      <c r="B398" s="136" t="str">
        <f t="shared" ca="1" si="47"/>
        <v>397:Tring</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IFERROR(INDEX(Lane6_BlanksRange,SMALL((IF(LEN(Lane6_BlanksRange),ROW(INDIRECT("1:"&amp;ROWS(Lane6_BlanksRange))))),ROW(D397)),1),"")</f>
        <v/>
      </c>
    </row>
    <row r="399" spans="1:12">
      <c r="A399" s="136">
        <f t="shared" si="43"/>
        <v>398</v>
      </c>
      <c r="B399" s="136" t="str">
        <f t="shared" ca="1" si="47"/>
        <v>398:Tring</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IFERROR(INDEX(Lane6_BlanksRange,SMALL((IF(LEN(Lane6_BlanksRange),ROW(INDIRECT("1:"&amp;ROWS(Lane6_BlanksRange))))),ROW(D398)),1),"")</f>
        <v/>
      </c>
    </row>
    <row r="400" spans="1:12">
      <c r="A400" s="136">
        <f t="shared" si="43"/>
        <v>399</v>
      </c>
      <c r="B400" s="136" t="str">
        <f t="shared" ca="1" si="47"/>
        <v>399:Tring</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IFERROR(INDEX(Lane6_BlanksRange,SMALL((IF(LEN(Lane6_BlanksRange),ROW(INDIRECT("1:"&amp;ROWS(Lane6_BlanksRange))))),ROW(D399)),1),"")</f>
        <v/>
      </c>
    </row>
    <row r="401" spans="1:12">
      <c r="A401" s="136">
        <f t="shared" si="43"/>
        <v>400</v>
      </c>
      <c r="B401" s="136" t="str">
        <f t="shared" ca="1" si="47"/>
        <v>400:Tring</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IFERROR(INDEX(Lane6_BlanksRange,SMALL((IF(LEN(Lane6_BlanksRange),ROW(INDIRECT("1:"&amp;ROWS(Lane6_BlanksRange))))),ROW(D400)),1),"")</f>
        <v/>
      </c>
    </row>
  </sheetData>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1" workbookViewId="0">
      <selection activeCell="B403" sqref="B403"/>
    </sheetView>
  </sheetViews>
  <sheetFormatPr baseColWidth="10" defaultColWidth="8.83203125" defaultRowHeight="15" x14ac:dyDescent="0"/>
  <cols>
    <col min="1" max="1" width="9" style="136" customWidth="1"/>
    <col min="2" max="2" width="15.1640625" style="136" customWidth="1"/>
    <col min="3" max="3" width="23.1640625" style="136" customWidth="1"/>
    <col min="4" max="4" width="26.83203125" style="136" customWidth="1"/>
    <col min="5" max="5" width="6" style="156" customWidth="1"/>
    <col min="6" max="6" width="11" style="157" customWidth="1"/>
    <col min="7" max="7" width="12.1640625" style="158" customWidth="1"/>
    <col min="8" max="8" width="9.83203125" style="158" customWidth="1"/>
    <col min="9" max="9" width="17.83203125" style="136" customWidth="1"/>
    <col min="10" max="10" width="9" style="136" customWidth="1"/>
    <col min="11" max="11" width="8.83203125" style="136"/>
    <col min="12" max="12" width="23.1640625" bestFit="1" customWidth="1"/>
    <col min="18" max="16384" width="8.83203125" style="136"/>
  </cols>
  <sheetData>
    <row r="1" spans="1:12" ht="16.5" thickBot="1">
      <c r="A1" s="149" t="s">
        <v>142</v>
      </c>
      <c r="B1" s="150" t="s">
        <v>143</v>
      </c>
      <c r="C1" s="150" t="s">
        <v>93</v>
      </c>
      <c r="D1" s="150" t="s">
        <v>144</v>
      </c>
      <c r="E1" s="151" t="s">
        <v>7</v>
      </c>
      <c r="F1" s="152" t="s">
        <v>145</v>
      </c>
      <c r="G1" s="153" t="s">
        <v>146</v>
      </c>
      <c r="H1" s="153" t="s">
        <v>147</v>
      </c>
      <c r="I1" s="154" t="s">
        <v>43</v>
      </c>
      <c r="L1" s="155" t="s">
        <v>144</v>
      </c>
    </row>
    <row r="2" spans="1:12">
      <c r="A2" s="136">
        <v>1</v>
      </c>
      <c r="B2" s="136" t="str">
        <f t="shared" ref="B2:B65" ca="1" si="0">TEXT(A2,"#0") &amp; ":" &amp; CELL("contents",Lane7_Club)</f>
        <v>1:Royston</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IFERROR(INDEX(Lane7_BlanksRange,SMALL((IF(LEN(Lane7_BlanksRange),ROW(INDIRECT("1:"&amp;ROWS(Lane7_BlanksRange))))),ROW(D1)),1),"")</f>
        <v/>
      </c>
    </row>
    <row r="3" spans="1:12">
      <c r="A3" s="136">
        <f t="shared" ref="A3:A66" si="7">A2+1</f>
        <v>2</v>
      </c>
      <c r="B3" s="136" t="str">
        <f t="shared" ca="1" si="0"/>
        <v>2:Royston</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IFERROR(INDEX(Lane7_BlanksRange,SMALL((IF(LEN(Lane7_BlanksRange),ROW(INDIRECT("1:"&amp;ROWS(Lane7_BlanksRange))))),ROW(D2)),1),"")</f>
        <v/>
      </c>
    </row>
    <row r="4" spans="1:12">
      <c r="A4" s="136">
        <f t="shared" si="7"/>
        <v>3</v>
      </c>
      <c r="B4" s="136" t="str">
        <f t="shared" ca="1" si="0"/>
        <v>3:Royston</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IFERROR(INDEX(Lane7_BlanksRange,SMALL((IF(LEN(Lane7_BlanksRange),ROW(INDIRECT("1:"&amp;ROWS(Lane7_BlanksRange))))),ROW(D3)),1),"")</f>
        <v/>
      </c>
    </row>
    <row r="5" spans="1:12">
      <c r="A5" s="136">
        <f t="shared" si="7"/>
        <v>4</v>
      </c>
      <c r="B5" s="136" t="str">
        <f t="shared" ca="1" si="0"/>
        <v>4:Royston</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IFERROR(INDEX(Lane7_BlanksRange,SMALL((IF(LEN(Lane7_BlanksRange),ROW(INDIRECT("1:"&amp;ROWS(Lane7_BlanksRange))))),ROW(D4)),1),"")</f>
        <v/>
      </c>
    </row>
    <row r="6" spans="1:12">
      <c r="A6" s="136">
        <f t="shared" si="7"/>
        <v>5</v>
      </c>
      <c r="B6" s="136" t="str">
        <f t="shared" ca="1" si="0"/>
        <v>5:Royston</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IFERROR(INDEX(Lane7_BlanksRange,SMALL((IF(LEN(Lane7_BlanksRange),ROW(INDIRECT("1:"&amp;ROWS(Lane7_BlanksRange))))),ROW(D5)),1),"")</f>
        <v/>
      </c>
    </row>
    <row r="7" spans="1:12">
      <c r="A7" s="136">
        <f t="shared" si="7"/>
        <v>6</v>
      </c>
      <c r="B7" s="136" t="str">
        <f t="shared" ca="1" si="0"/>
        <v>6:Royston</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IFERROR(INDEX(Lane7_BlanksRange,SMALL((IF(LEN(Lane7_BlanksRange),ROW(INDIRECT("1:"&amp;ROWS(Lane7_BlanksRange))))),ROW(D6)),1),"")</f>
        <v/>
      </c>
    </row>
    <row r="8" spans="1:12">
      <c r="A8" s="136">
        <f t="shared" si="7"/>
        <v>7</v>
      </c>
      <c r="B8" s="136" t="str">
        <f t="shared" ca="1" si="0"/>
        <v>7:Royston</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IFERROR(INDEX(Lane7_BlanksRange,SMALL((IF(LEN(Lane7_BlanksRange),ROW(INDIRECT("1:"&amp;ROWS(Lane7_BlanksRange))))),ROW(D7)),1),"")</f>
        <v/>
      </c>
    </row>
    <row r="9" spans="1:12">
      <c r="A9" s="136">
        <f t="shared" si="7"/>
        <v>8</v>
      </c>
      <c r="B9" s="136" t="str">
        <f t="shared" ca="1" si="0"/>
        <v>8:Royston</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IFERROR(INDEX(Lane7_BlanksRange,SMALL((IF(LEN(Lane7_BlanksRange),ROW(INDIRECT("1:"&amp;ROWS(Lane7_BlanksRange))))),ROW(D8)),1),"")</f>
        <v/>
      </c>
    </row>
    <row r="10" spans="1:12">
      <c r="A10" s="136">
        <f t="shared" si="7"/>
        <v>9</v>
      </c>
      <c r="B10" s="136" t="str">
        <f t="shared" ca="1" si="0"/>
        <v>9:Royston</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IFERROR(INDEX(Lane7_BlanksRange,SMALL((IF(LEN(Lane7_BlanksRange),ROW(INDIRECT("1:"&amp;ROWS(Lane7_BlanksRange))))),ROW(D9)),1),"")</f>
        <v/>
      </c>
    </row>
    <row r="11" spans="1:12">
      <c r="A11" s="136">
        <f t="shared" si="7"/>
        <v>10</v>
      </c>
      <c r="B11" s="136" t="str">
        <f t="shared" ca="1" si="0"/>
        <v>10:Royston</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IFERROR(INDEX(Lane7_BlanksRange,SMALL((IF(LEN(Lane7_BlanksRange),ROW(INDIRECT("1:"&amp;ROWS(Lane7_BlanksRange))))),ROW(D10)),1),"")</f>
        <v/>
      </c>
    </row>
    <row r="12" spans="1:12">
      <c r="A12" s="136">
        <f t="shared" si="7"/>
        <v>11</v>
      </c>
      <c r="B12" s="136" t="str">
        <f t="shared" ca="1" si="0"/>
        <v>11:Royston</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IFERROR(INDEX(Lane7_BlanksRange,SMALL((IF(LEN(Lane7_BlanksRange),ROW(INDIRECT("1:"&amp;ROWS(Lane7_BlanksRange))))),ROW(D11)),1),"")</f>
        <v/>
      </c>
    </row>
    <row r="13" spans="1:12">
      <c r="A13" s="136">
        <f t="shared" si="7"/>
        <v>12</v>
      </c>
      <c r="B13" s="136" t="str">
        <f t="shared" ca="1" si="0"/>
        <v>12:Royston</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IFERROR(INDEX(Lane7_BlanksRange,SMALL((IF(LEN(Lane7_BlanksRange),ROW(INDIRECT("1:"&amp;ROWS(Lane7_BlanksRange))))),ROW(D12)),1),"")</f>
        <v/>
      </c>
    </row>
    <row r="14" spans="1:12">
      <c r="A14" s="136">
        <f t="shared" si="7"/>
        <v>13</v>
      </c>
      <c r="B14" s="136" t="str">
        <f t="shared" ca="1" si="0"/>
        <v>13:Royston</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IFERROR(INDEX(Lane7_BlanksRange,SMALL((IF(LEN(Lane7_BlanksRange),ROW(INDIRECT("1:"&amp;ROWS(Lane7_BlanksRange))))),ROW(D13)),1),"")</f>
        <v/>
      </c>
    </row>
    <row r="15" spans="1:12">
      <c r="A15" s="136">
        <f t="shared" si="7"/>
        <v>14</v>
      </c>
      <c r="B15" s="136" t="str">
        <f t="shared" ca="1" si="0"/>
        <v>14:Royston</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IFERROR(INDEX(Lane7_BlanksRange,SMALL((IF(LEN(Lane7_BlanksRange),ROW(INDIRECT("1:"&amp;ROWS(Lane7_BlanksRange))))),ROW(D14)),1),"")</f>
        <v/>
      </c>
    </row>
    <row r="16" spans="1:12">
      <c r="A16" s="136">
        <f t="shared" si="7"/>
        <v>15</v>
      </c>
      <c r="B16" s="136" t="str">
        <f t="shared" ca="1" si="0"/>
        <v>15:Royston</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IFERROR(INDEX(Lane7_BlanksRange,SMALL((IF(LEN(Lane7_BlanksRange),ROW(INDIRECT("1:"&amp;ROWS(Lane7_BlanksRange))))),ROW(D15)),1),"")</f>
        <v/>
      </c>
    </row>
    <row r="17" spans="1:12">
      <c r="A17" s="136">
        <f t="shared" si="7"/>
        <v>16</v>
      </c>
      <c r="B17" s="136" t="str">
        <f t="shared" ca="1" si="0"/>
        <v>16:Royston</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IFERROR(INDEX(Lane7_BlanksRange,SMALL((IF(LEN(Lane7_BlanksRange),ROW(INDIRECT("1:"&amp;ROWS(Lane7_BlanksRange))))),ROW(D16)),1),"")</f>
        <v/>
      </c>
    </row>
    <row r="18" spans="1:12">
      <c r="A18" s="136">
        <f t="shared" si="7"/>
        <v>17</v>
      </c>
      <c r="B18" s="136" t="str">
        <f t="shared" ca="1" si="0"/>
        <v>17:Royston</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IFERROR(INDEX(Lane7_BlanksRange,SMALL((IF(LEN(Lane7_BlanksRange),ROW(INDIRECT("1:"&amp;ROWS(Lane7_BlanksRange))))),ROW(D17)),1),"")</f>
        <v/>
      </c>
    </row>
    <row r="19" spans="1:12">
      <c r="A19" s="136">
        <f t="shared" si="7"/>
        <v>18</v>
      </c>
      <c r="B19" s="136" t="str">
        <f t="shared" ca="1" si="0"/>
        <v>18:Royston</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IFERROR(INDEX(Lane7_BlanksRange,SMALL((IF(LEN(Lane7_BlanksRange),ROW(INDIRECT("1:"&amp;ROWS(Lane7_BlanksRange))))),ROW(D18)),1),"")</f>
        <v/>
      </c>
    </row>
    <row r="20" spans="1:12">
      <c r="A20" s="136">
        <f t="shared" si="7"/>
        <v>19</v>
      </c>
      <c r="B20" s="136" t="str">
        <f t="shared" ca="1" si="0"/>
        <v>19:Royston</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IFERROR(INDEX(Lane7_BlanksRange,SMALL((IF(LEN(Lane7_BlanksRange),ROW(INDIRECT("1:"&amp;ROWS(Lane7_BlanksRange))))),ROW(D19)),1),"")</f>
        <v/>
      </c>
    </row>
    <row r="21" spans="1:12">
      <c r="A21" s="136">
        <f t="shared" si="7"/>
        <v>20</v>
      </c>
      <c r="B21" s="136" t="str">
        <f t="shared" ca="1" si="0"/>
        <v>20:Royston</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IFERROR(INDEX(Lane7_BlanksRange,SMALL((IF(LEN(Lane7_BlanksRange),ROW(INDIRECT("1:"&amp;ROWS(Lane7_BlanksRange))))),ROW(D20)),1),"")</f>
        <v/>
      </c>
    </row>
    <row r="22" spans="1:12">
      <c r="A22" s="136">
        <f t="shared" si="7"/>
        <v>21</v>
      </c>
      <c r="B22" s="136" t="str">
        <f t="shared" ca="1" si="0"/>
        <v>21:Royston</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IFERROR(INDEX(Lane7_BlanksRange,SMALL((IF(LEN(Lane7_BlanksRange),ROW(INDIRECT("1:"&amp;ROWS(Lane7_BlanksRange))))),ROW(D21)),1),"")</f>
        <v/>
      </c>
    </row>
    <row r="23" spans="1:12">
      <c r="A23" s="136">
        <f t="shared" si="7"/>
        <v>22</v>
      </c>
      <c r="B23" s="136" t="str">
        <f t="shared" ca="1" si="0"/>
        <v>22:Royston</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IFERROR(INDEX(Lane7_BlanksRange,SMALL((IF(LEN(Lane7_BlanksRange),ROW(INDIRECT("1:"&amp;ROWS(Lane7_BlanksRange))))),ROW(D22)),1),"")</f>
        <v/>
      </c>
    </row>
    <row r="24" spans="1:12">
      <c r="A24" s="136">
        <f t="shared" si="7"/>
        <v>23</v>
      </c>
      <c r="B24" s="136" t="str">
        <f t="shared" ca="1" si="0"/>
        <v>23:Royston</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IFERROR(INDEX(Lane7_BlanksRange,SMALL((IF(LEN(Lane7_BlanksRange),ROW(INDIRECT("1:"&amp;ROWS(Lane7_BlanksRange))))),ROW(D23)),1),"")</f>
        <v/>
      </c>
    </row>
    <row r="25" spans="1:12">
      <c r="A25" s="136">
        <f t="shared" si="7"/>
        <v>24</v>
      </c>
      <c r="B25" s="136" t="str">
        <f t="shared" ca="1" si="0"/>
        <v>24:Royston</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IFERROR(INDEX(Lane7_BlanksRange,SMALL((IF(LEN(Lane7_BlanksRange),ROW(INDIRECT("1:"&amp;ROWS(Lane7_BlanksRange))))),ROW(D24)),1),"")</f>
        <v/>
      </c>
    </row>
    <row r="26" spans="1:12">
      <c r="A26" s="136">
        <f t="shared" si="7"/>
        <v>25</v>
      </c>
      <c r="B26" s="136" t="str">
        <f t="shared" ca="1" si="0"/>
        <v>25:Royston</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IFERROR(INDEX(Lane7_BlanksRange,SMALL((IF(LEN(Lane7_BlanksRange),ROW(INDIRECT("1:"&amp;ROWS(Lane7_BlanksRange))))),ROW(D25)),1),"")</f>
        <v/>
      </c>
    </row>
    <row r="27" spans="1:12">
      <c r="A27" s="136">
        <f t="shared" si="7"/>
        <v>26</v>
      </c>
      <c r="B27" s="136" t="str">
        <f t="shared" ca="1" si="0"/>
        <v>26:Royston</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IFERROR(INDEX(Lane7_BlanksRange,SMALL((IF(LEN(Lane7_BlanksRange),ROW(INDIRECT("1:"&amp;ROWS(Lane7_BlanksRange))))),ROW(D26)),1),"")</f>
        <v/>
      </c>
    </row>
    <row r="28" spans="1:12">
      <c r="A28" s="136">
        <f t="shared" si="7"/>
        <v>27</v>
      </c>
      <c r="B28" s="136" t="str">
        <f t="shared" ca="1" si="0"/>
        <v>27:Royston</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IFERROR(INDEX(Lane7_BlanksRange,SMALL((IF(LEN(Lane7_BlanksRange),ROW(INDIRECT("1:"&amp;ROWS(Lane7_BlanksRange))))),ROW(D27)),1),"")</f>
        <v/>
      </c>
    </row>
    <row r="29" spans="1:12">
      <c r="A29" s="136">
        <f t="shared" si="7"/>
        <v>28</v>
      </c>
      <c r="B29" s="136" t="str">
        <f t="shared" ca="1" si="0"/>
        <v>28:Royston</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IFERROR(INDEX(Lane7_BlanksRange,SMALL((IF(LEN(Lane7_BlanksRange),ROW(INDIRECT("1:"&amp;ROWS(Lane7_BlanksRange))))),ROW(D28)),1),"")</f>
        <v/>
      </c>
    </row>
    <row r="30" spans="1:12">
      <c r="A30" s="136">
        <f t="shared" si="7"/>
        <v>29</v>
      </c>
      <c r="B30" s="136" t="str">
        <f t="shared" ca="1" si="0"/>
        <v>29:Royston</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IFERROR(INDEX(Lane7_BlanksRange,SMALL((IF(LEN(Lane7_BlanksRange),ROW(INDIRECT("1:"&amp;ROWS(Lane7_BlanksRange))))),ROW(D29)),1),"")</f>
        <v/>
      </c>
    </row>
    <row r="31" spans="1:12">
      <c r="A31" s="136">
        <f t="shared" si="7"/>
        <v>30</v>
      </c>
      <c r="B31" s="136" t="str">
        <f t="shared" ca="1" si="0"/>
        <v>30:Royston</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IFERROR(INDEX(Lane7_BlanksRange,SMALL((IF(LEN(Lane7_BlanksRange),ROW(INDIRECT("1:"&amp;ROWS(Lane7_BlanksRange))))),ROW(D30)),1),"")</f>
        <v/>
      </c>
    </row>
    <row r="32" spans="1:12">
      <c r="A32" s="136">
        <f t="shared" si="7"/>
        <v>31</v>
      </c>
      <c r="B32" s="136" t="str">
        <f t="shared" ca="1" si="0"/>
        <v>31:Royston</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IFERROR(INDEX(Lane7_BlanksRange,SMALL((IF(LEN(Lane7_BlanksRange),ROW(INDIRECT("1:"&amp;ROWS(Lane7_BlanksRange))))),ROW(D31)),1),"")</f>
        <v/>
      </c>
    </row>
    <row r="33" spans="1:12">
      <c r="A33" s="136">
        <f t="shared" si="7"/>
        <v>32</v>
      </c>
      <c r="B33" s="136" t="str">
        <f t="shared" ca="1" si="0"/>
        <v>32:Royston</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IFERROR(INDEX(Lane7_BlanksRange,SMALL((IF(LEN(Lane7_BlanksRange),ROW(INDIRECT("1:"&amp;ROWS(Lane7_BlanksRange))))),ROW(D32)),1),"")</f>
        <v/>
      </c>
    </row>
    <row r="34" spans="1:12">
      <c r="A34" s="136">
        <f t="shared" si="7"/>
        <v>33</v>
      </c>
      <c r="B34" s="136" t="str">
        <f t="shared" ca="1" si="0"/>
        <v>33:Royston</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IFERROR(INDEX(Lane7_BlanksRange,SMALL((IF(LEN(Lane7_BlanksRange),ROW(INDIRECT("1:"&amp;ROWS(Lane7_BlanksRange))))),ROW(D33)),1),"")</f>
        <v/>
      </c>
    </row>
    <row r="35" spans="1:12">
      <c r="A35" s="136">
        <f t="shared" si="7"/>
        <v>34</v>
      </c>
      <c r="B35" s="136" t="str">
        <f t="shared" ca="1" si="0"/>
        <v>34:Royston</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IFERROR(INDEX(Lane7_BlanksRange,SMALL((IF(LEN(Lane7_BlanksRange),ROW(INDIRECT("1:"&amp;ROWS(Lane7_BlanksRange))))),ROW(D34)),1),"")</f>
        <v/>
      </c>
    </row>
    <row r="36" spans="1:12">
      <c r="A36" s="136">
        <f t="shared" si="7"/>
        <v>35</v>
      </c>
      <c r="B36" s="136" t="str">
        <f t="shared" ca="1" si="0"/>
        <v>35:Royston</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IFERROR(INDEX(Lane7_BlanksRange,SMALL((IF(LEN(Lane7_BlanksRange),ROW(INDIRECT("1:"&amp;ROWS(Lane7_BlanksRange))))),ROW(D35)),1),"")</f>
        <v/>
      </c>
    </row>
    <row r="37" spans="1:12">
      <c r="A37" s="136">
        <f t="shared" si="7"/>
        <v>36</v>
      </c>
      <c r="B37" s="136" t="str">
        <f t="shared" ca="1" si="0"/>
        <v>36:Royston</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IFERROR(INDEX(Lane7_BlanksRange,SMALL((IF(LEN(Lane7_BlanksRange),ROW(INDIRECT("1:"&amp;ROWS(Lane7_BlanksRange))))),ROW(D36)),1),"")</f>
        <v/>
      </c>
    </row>
    <row r="38" spans="1:12">
      <c r="A38" s="136">
        <f t="shared" si="7"/>
        <v>37</v>
      </c>
      <c r="B38" s="136" t="str">
        <f t="shared" ca="1" si="0"/>
        <v>37:Royston</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IFERROR(INDEX(Lane7_BlanksRange,SMALL((IF(LEN(Lane7_BlanksRange),ROW(INDIRECT("1:"&amp;ROWS(Lane7_BlanksRange))))),ROW(D37)),1),"")</f>
        <v/>
      </c>
    </row>
    <row r="39" spans="1:12">
      <c r="A39" s="136">
        <f t="shared" si="7"/>
        <v>38</v>
      </c>
      <c r="B39" s="136" t="str">
        <f t="shared" ca="1" si="0"/>
        <v>38:Royston</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IFERROR(INDEX(Lane7_BlanksRange,SMALL((IF(LEN(Lane7_BlanksRange),ROW(INDIRECT("1:"&amp;ROWS(Lane7_BlanksRange))))),ROW(D38)),1),"")</f>
        <v/>
      </c>
    </row>
    <row r="40" spans="1:12">
      <c r="A40" s="136">
        <f t="shared" si="7"/>
        <v>39</v>
      </c>
      <c r="B40" s="136" t="str">
        <f t="shared" ca="1" si="0"/>
        <v>39:Royston</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IFERROR(INDEX(Lane7_BlanksRange,SMALL((IF(LEN(Lane7_BlanksRange),ROW(INDIRECT("1:"&amp;ROWS(Lane7_BlanksRange))))),ROW(D39)),1),"")</f>
        <v/>
      </c>
    </row>
    <row r="41" spans="1:12">
      <c r="A41" s="136">
        <f t="shared" si="7"/>
        <v>40</v>
      </c>
      <c r="B41" s="136" t="str">
        <f t="shared" ca="1" si="0"/>
        <v>40:Royston</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IFERROR(INDEX(Lane7_BlanksRange,SMALL((IF(LEN(Lane7_BlanksRange),ROW(INDIRECT("1:"&amp;ROWS(Lane7_BlanksRange))))),ROW(D40)),1),"")</f>
        <v/>
      </c>
    </row>
    <row r="42" spans="1:12">
      <c r="A42" s="136">
        <f t="shared" si="7"/>
        <v>41</v>
      </c>
      <c r="B42" s="136" t="str">
        <f t="shared" ca="1" si="0"/>
        <v>41:Royston</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IFERROR(INDEX(Lane7_BlanksRange,SMALL((IF(LEN(Lane7_BlanksRange),ROW(INDIRECT("1:"&amp;ROWS(Lane7_BlanksRange))))),ROW(D41)),1),"")</f>
        <v/>
      </c>
    </row>
    <row r="43" spans="1:12">
      <c r="A43" s="136">
        <f t="shared" si="7"/>
        <v>42</v>
      </c>
      <c r="B43" s="136" t="str">
        <f t="shared" ca="1" si="0"/>
        <v>42:Royston</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IFERROR(INDEX(Lane7_BlanksRange,SMALL((IF(LEN(Lane7_BlanksRange),ROW(INDIRECT("1:"&amp;ROWS(Lane7_BlanksRange))))),ROW(D42)),1),"")</f>
        <v/>
      </c>
    </row>
    <row r="44" spans="1:12">
      <c r="A44" s="136">
        <f t="shared" si="7"/>
        <v>43</v>
      </c>
      <c r="B44" s="136" t="str">
        <f t="shared" ca="1" si="0"/>
        <v>43:Royston</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IFERROR(INDEX(Lane7_BlanksRange,SMALL((IF(LEN(Lane7_BlanksRange),ROW(INDIRECT("1:"&amp;ROWS(Lane7_BlanksRange))))),ROW(D43)),1),"")</f>
        <v/>
      </c>
    </row>
    <row r="45" spans="1:12">
      <c r="A45" s="136">
        <f t="shared" si="7"/>
        <v>44</v>
      </c>
      <c r="B45" s="136" t="str">
        <f t="shared" ca="1" si="0"/>
        <v>44:Royston</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IFERROR(INDEX(Lane7_BlanksRange,SMALL((IF(LEN(Lane7_BlanksRange),ROW(INDIRECT("1:"&amp;ROWS(Lane7_BlanksRange))))),ROW(D44)),1),"")</f>
        <v/>
      </c>
    </row>
    <row r="46" spans="1:12">
      <c r="A46" s="136">
        <f t="shared" si="7"/>
        <v>45</v>
      </c>
      <c r="B46" s="136" t="str">
        <f t="shared" ca="1" si="0"/>
        <v>45:Royston</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IFERROR(INDEX(Lane7_BlanksRange,SMALL((IF(LEN(Lane7_BlanksRange),ROW(INDIRECT("1:"&amp;ROWS(Lane7_BlanksRange))))),ROW(D45)),1),"")</f>
        <v/>
      </c>
    </row>
    <row r="47" spans="1:12">
      <c r="A47" s="136">
        <f t="shared" si="7"/>
        <v>46</v>
      </c>
      <c r="B47" s="136" t="str">
        <f t="shared" ca="1" si="0"/>
        <v>46:Royston</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IFERROR(INDEX(Lane7_BlanksRange,SMALL((IF(LEN(Lane7_BlanksRange),ROW(INDIRECT("1:"&amp;ROWS(Lane7_BlanksRange))))),ROW(D46)),1),"")</f>
        <v/>
      </c>
    </row>
    <row r="48" spans="1:12">
      <c r="A48" s="136">
        <f t="shared" si="7"/>
        <v>47</v>
      </c>
      <c r="B48" s="136" t="str">
        <f t="shared" ca="1" si="0"/>
        <v>47:Royston</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IFERROR(INDEX(Lane7_BlanksRange,SMALL((IF(LEN(Lane7_BlanksRange),ROW(INDIRECT("1:"&amp;ROWS(Lane7_BlanksRange))))),ROW(D47)),1),"")</f>
        <v/>
      </c>
    </row>
    <row r="49" spans="1:12">
      <c r="A49" s="136">
        <f t="shared" si="7"/>
        <v>48</v>
      </c>
      <c r="B49" s="136" t="str">
        <f t="shared" ca="1" si="0"/>
        <v>48:Royston</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IFERROR(INDEX(Lane7_BlanksRange,SMALL((IF(LEN(Lane7_BlanksRange),ROW(INDIRECT("1:"&amp;ROWS(Lane7_BlanksRange))))),ROW(D48)),1),"")</f>
        <v/>
      </c>
    </row>
    <row r="50" spans="1:12">
      <c r="A50" s="136">
        <f t="shared" si="7"/>
        <v>49</v>
      </c>
      <c r="B50" s="136" t="str">
        <f t="shared" ca="1" si="0"/>
        <v>49:Royston</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IFERROR(INDEX(Lane7_BlanksRange,SMALL((IF(LEN(Lane7_BlanksRange),ROW(INDIRECT("1:"&amp;ROWS(Lane7_BlanksRange))))),ROW(D49)),1),"")</f>
        <v/>
      </c>
    </row>
    <row r="51" spans="1:12">
      <c r="A51" s="136">
        <f t="shared" si="7"/>
        <v>50</v>
      </c>
      <c r="B51" s="136" t="str">
        <f t="shared" ca="1" si="0"/>
        <v>50:Royston</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IFERROR(INDEX(Lane7_BlanksRange,SMALL((IF(LEN(Lane7_BlanksRange),ROW(INDIRECT("1:"&amp;ROWS(Lane7_BlanksRange))))),ROW(D50)),1),"")</f>
        <v/>
      </c>
    </row>
    <row r="52" spans="1:12">
      <c r="A52" s="136">
        <f t="shared" si="7"/>
        <v>51</v>
      </c>
      <c r="B52" s="136" t="str">
        <f t="shared" ca="1" si="0"/>
        <v>51:Royston</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IFERROR(INDEX(Lane7_BlanksRange,SMALL((IF(LEN(Lane7_BlanksRange),ROW(INDIRECT("1:"&amp;ROWS(Lane7_BlanksRange))))),ROW(D51)),1),"")</f>
        <v/>
      </c>
    </row>
    <row r="53" spans="1:12">
      <c r="A53" s="136">
        <f t="shared" si="7"/>
        <v>52</v>
      </c>
      <c r="B53" s="136" t="str">
        <f t="shared" ca="1" si="0"/>
        <v>52:Royston</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IFERROR(INDEX(Lane7_BlanksRange,SMALL((IF(LEN(Lane7_BlanksRange),ROW(INDIRECT("1:"&amp;ROWS(Lane7_BlanksRange))))),ROW(D52)),1),"")</f>
        <v/>
      </c>
    </row>
    <row r="54" spans="1:12">
      <c r="A54" s="136">
        <f t="shared" si="7"/>
        <v>53</v>
      </c>
      <c r="B54" s="136" t="str">
        <f t="shared" ca="1" si="0"/>
        <v>53:Royston</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IFERROR(INDEX(Lane7_BlanksRange,SMALL((IF(LEN(Lane7_BlanksRange),ROW(INDIRECT("1:"&amp;ROWS(Lane7_BlanksRange))))),ROW(D53)),1),"")</f>
        <v/>
      </c>
    </row>
    <row r="55" spans="1:12">
      <c r="A55" s="136">
        <f t="shared" si="7"/>
        <v>54</v>
      </c>
      <c r="B55" s="136" t="str">
        <f t="shared" ca="1" si="0"/>
        <v>54:Royston</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IFERROR(INDEX(Lane7_BlanksRange,SMALL((IF(LEN(Lane7_BlanksRange),ROW(INDIRECT("1:"&amp;ROWS(Lane7_BlanksRange))))),ROW(D54)),1),"")</f>
        <v/>
      </c>
    </row>
    <row r="56" spans="1:12">
      <c r="A56" s="136">
        <f t="shared" si="7"/>
        <v>55</v>
      </c>
      <c r="B56" s="136" t="str">
        <f t="shared" ca="1" si="0"/>
        <v>55:Royston</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IFERROR(INDEX(Lane7_BlanksRange,SMALL((IF(LEN(Lane7_BlanksRange),ROW(INDIRECT("1:"&amp;ROWS(Lane7_BlanksRange))))),ROW(D55)),1),"")</f>
        <v/>
      </c>
    </row>
    <row r="57" spans="1:12">
      <c r="A57" s="136">
        <f t="shared" si="7"/>
        <v>56</v>
      </c>
      <c r="B57" s="136" t="str">
        <f t="shared" ca="1" si="0"/>
        <v>56:Royston</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IFERROR(INDEX(Lane7_BlanksRange,SMALL((IF(LEN(Lane7_BlanksRange),ROW(INDIRECT("1:"&amp;ROWS(Lane7_BlanksRange))))),ROW(D56)),1),"")</f>
        <v/>
      </c>
    </row>
    <row r="58" spans="1:12">
      <c r="A58" s="136">
        <f t="shared" si="7"/>
        <v>57</v>
      </c>
      <c r="B58" s="136" t="str">
        <f t="shared" ca="1" si="0"/>
        <v>57:Royston</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IFERROR(INDEX(Lane7_BlanksRange,SMALL((IF(LEN(Lane7_BlanksRange),ROW(INDIRECT("1:"&amp;ROWS(Lane7_BlanksRange))))),ROW(D57)),1),"")</f>
        <v/>
      </c>
    </row>
    <row r="59" spans="1:12">
      <c r="A59" s="136">
        <f t="shared" si="7"/>
        <v>58</v>
      </c>
      <c r="B59" s="136" t="str">
        <f t="shared" ca="1" si="0"/>
        <v>58:Royston</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IFERROR(INDEX(Lane7_BlanksRange,SMALL((IF(LEN(Lane7_BlanksRange),ROW(INDIRECT("1:"&amp;ROWS(Lane7_BlanksRange))))),ROW(D58)),1),"")</f>
        <v/>
      </c>
    </row>
    <row r="60" spans="1:12">
      <c r="A60" s="136">
        <f t="shared" si="7"/>
        <v>59</v>
      </c>
      <c r="B60" s="136" t="str">
        <f t="shared" ca="1" si="0"/>
        <v>59:Royston</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IFERROR(INDEX(Lane7_BlanksRange,SMALL((IF(LEN(Lane7_BlanksRange),ROW(INDIRECT("1:"&amp;ROWS(Lane7_BlanksRange))))),ROW(D59)),1),"")</f>
        <v/>
      </c>
    </row>
    <row r="61" spans="1:12">
      <c r="A61" s="136">
        <f t="shared" si="7"/>
        <v>60</v>
      </c>
      <c r="B61" s="136" t="str">
        <f t="shared" ca="1" si="0"/>
        <v>60:Royston</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IFERROR(INDEX(Lane7_BlanksRange,SMALL((IF(LEN(Lane7_BlanksRange),ROW(INDIRECT("1:"&amp;ROWS(Lane7_BlanksRange))))),ROW(D60)),1),"")</f>
        <v/>
      </c>
    </row>
    <row r="62" spans="1:12">
      <c r="A62" s="136">
        <f t="shared" si="7"/>
        <v>61</v>
      </c>
      <c r="B62" s="136" t="str">
        <f t="shared" ca="1" si="0"/>
        <v>61:Royston</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IFERROR(INDEX(Lane7_BlanksRange,SMALL((IF(LEN(Lane7_BlanksRange),ROW(INDIRECT("1:"&amp;ROWS(Lane7_BlanksRange))))),ROW(D61)),1),"")</f>
        <v/>
      </c>
    </row>
    <row r="63" spans="1:12">
      <c r="A63" s="136">
        <f t="shared" si="7"/>
        <v>62</v>
      </c>
      <c r="B63" s="136" t="str">
        <f t="shared" ca="1" si="0"/>
        <v>62:Royston</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IFERROR(INDEX(Lane7_BlanksRange,SMALL((IF(LEN(Lane7_BlanksRange),ROW(INDIRECT("1:"&amp;ROWS(Lane7_BlanksRange))))),ROW(D62)),1),"")</f>
        <v/>
      </c>
    </row>
    <row r="64" spans="1:12">
      <c r="A64" s="136">
        <f t="shared" si="7"/>
        <v>63</v>
      </c>
      <c r="B64" s="136" t="str">
        <f t="shared" ca="1" si="0"/>
        <v>63:Royston</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IFERROR(INDEX(Lane7_BlanksRange,SMALL((IF(LEN(Lane7_BlanksRange),ROW(INDIRECT("1:"&amp;ROWS(Lane7_BlanksRange))))),ROW(D63)),1),"")</f>
        <v/>
      </c>
    </row>
    <row r="65" spans="1:12">
      <c r="A65" s="136">
        <f t="shared" si="7"/>
        <v>64</v>
      </c>
      <c r="B65" s="136" t="str">
        <f t="shared" ca="1" si="0"/>
        <v>64:Royston</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IFERROR(INDEX(Lane7_BlanksRange,SMALL((IF(LEN(Lane7_BlanksRange),ROW(INDIRECT("1:"&amp;ROWS(Lane7_BlanksRange))))),ROW(D64)),1),"")</f>
        <v/>
      </c>
    </row>
    <row r="66" spans="1:12">
      <c r="A66" s="136">
        <f t="shared" si="7"/>
        <v>65</v>
      </c>
      <c r="B66" s="136" t="str">
        <f t="shared" ref="B66:B129" ca="1" si="9">TEXT(A66,"#0") &amp; ":" &amp; CELL("contents",Lane7_Club)</f>
        <v>65:Royston</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IFERROR(INDEX(Lane7_BlanksRange,SMALL((IF(LEN(Lane7_BlanksRange),ROW(INDIRECT("1:"&amp;ROWS(Lane7_BlanksRange))))),ROW(D65)),1),"")</f>
        <v/>
      </c>
    </row>
    <row r="67" spans="1:12">
      <c r="A67" s="136">
        <f t="shared" ref="A67:A130" si="16">A66+1</f>
        <v>66</v>
      </c>
      <c r="B67" s="136" t="str">
        <f t="shared" ca="1" si="9"/>
        <v>66:Royston</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IFERROR(INDEX(Lane7_BlanksRange,SMALL((IF(LEN(Lane7_BlanksRange),ROW(INDIRECT("1:"&amp;ROWS(Lane7_BlanksRange))))),ROW(D66)),1),"")</f>
        <v/>
      </c>
    </row>
    <row r="68" spans="1:12">
      <c r="A68" s="136">
        <f t="shared" si="16"/>
        <v>67</v>
      </c>
      <c r="B68" s="136" t="str">
        <f t="shared" ca="1" si="9"/>
        <v>67:Royston</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IFERROR(INDEX(Lane7_BlanksRange,SMALL((IF(LEN(Lane7_BlanksRange),ROW(INDIRECT("1:"&amp;ROWS(Lane7_BlanksRange))))),ROW(D67)),1),"")</f>
        <v/>
      </c>
    </row>
    <row r="69" spans="1:12">
      <c r="A69" s="136">
        <f t="shared" si="16"/>
        <v>68</v>
      </c>
      <c r="B69" s="136" t="str">
        <f t="shared" ca="1" si="9"/>
        <v>68:Royston</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IFERROR(INDEX(Lane7_BlanksRange,SMALL((IF(LEN(Lane7_BlanksRange),ROW(INDIRECT("1:"&amp;ROWS(Lane7_BlanksRange))))),ROW(D68)),1),"")</f>
        <v/>
      </c>
    </row>
    <row r="70" spans="1:12">
      <c r="A70" s="136">
        <f t="shared" si="16"/>
        <v>69</v>
      </c>
      <c r="B70" s="136" t="str">
        <f t="shared" ca="1" si="9"/>
        <v>69:Royston</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IFERROR(INDEX(Lane7_BlanksRange,SMALL((IF(LEN(Lane7_BlanksRange),ROW(INDIRECT("1:"&amp;ROWS(Lane7_BlanksRange))))),ROW(D69)),1),"")</f>
        <v/>
      </c>
    </row>
    <row r="71" spans="1:12">
      <c r="A71" s="136">
        <f t="shared" si="16"/>
        <v>70</v>
      </c>
      <c r="B71" s="136" t="str">
        <f t="shared" ca="1" si="9"/>
        <v>70:Royston</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IFERROR(INDEX(Lane7_BlanksRange,SMALL((IF(LEN(Lane7_BlanksRange),ROW(INDIRECT("1:"&amp;ROWS(Lane7_BlanksRange))))),ROW(D70)),1),"")</f>
        <v/>
      </c>
    </row>
    <row r="72" spans="1:12">
      <c r="A72" s="136">
        <f t="shared" si="16"/>
        <v>71</v>
      </c>
      <c r="B72" s="136" t="str">
        <f t="shared" ca="1" si="9"/>
        <v>71:Royston</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IFERROR(INDEX(Lane7_BlanksRange,SMALL((IF(LEN(Lane7_BlanksRange),ROW(INDIRECT("1:"&amp;ROWS(Lane7_BlanksRange))))),ROW(D71)),1),"")</f>
        <v/>
      </c>
    </row>
    <row r="73" spans="1:12">
      <c r="A73" s="136">
        <f t="shared" si="16"/>
        <v>72</v>
      </c>
      <c r="B73" s="136" t="str">
        <f t="shared" ca="1" si="9"/>
        <v>72:Royston</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IFERROR(INDEX(Lane7_BlanksRange,SMALL((IF(LEN(Lane7_BlanksRange),ROW(INDIRECT("1:"&amp;ROWS(Lane7_BlanksRange))))),ROW(D72)),1),"")</f>
        <v/>
      </c>
    </row>
    <row r="74" spans="1:12">
      <c r="A74" s="136">
        <f t="shared" si="16"/>
        <v>73</v>
      </c>
      <c r="B74" s="136" t="str">
        <f t="shared" ca="1" si="9"/>
        <v>73:Royston</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IFERROR(INDEX(Lane7_BlanksRange,SMALL((IF(LEN(Lane7_BlanksRange),ROW(INDIRECT("1:"&amp;ROWS(Lane7_BlanksRange))))),ROW(D73)),1),"")</f>
        <v/>
      </c>
    </row>
    <row r="75" spans="1:12">
      <c r="A75" s="136">
        <f t="shared" si="16"/>
        <v>74</v>
      </c>
      <c r="B75" s="136" t="str">
        <f t="shared" ca="1" si="9"/>
        <v>74:Royston</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IFERROR(INDEX(Lane7_BlanksRange,SMALL((IF(LEN(Lane7_BlanksRange),ROW(INDIRECT("1:"&amp;ROWS(Lane7_BlanksRange))))),ROW(D74)),1),"")</f>
        <v/>
      </c>
    </row>
    <row r="76" spans="1:12">
      <c r="A76" s="136">
        <f t="shared" si="16"/>
        <v>75</v>
      </c>
      <c r="B76" s="136" t="str">
        <f t="shared" ca="1" si="9"/>
        <v>75:Royston</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IFERROR(INDEX(Lane7_BlanksRange,SMALL((IF(LEN(Lane7_BlanksRange),ROW(INDIRECT("1:"&amp;ROWS(Lane7_BlanksRange))))),ROW(D75)),1),"")</f>
        <v/>
      </c>
    </row>
    <row r="77" spans="1:12">
      <c r="A77" s="136">
        <f t="shared" si="16"/>
        <v>76</v>
      </c>
      <c r="B77" s="136" t="str">
        <f t="shared" ca="1" si="9"/>
        <v>76:Royston</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IFERROR(INDEX(Lane7_BlanksRange,SMALL((IF(LEN(Lane7_BlanksRange),ROW(INDIRECT("1:"&amp;ROWS(Lane7_BlanksRange))))),ROW(D76)),1),"")</f>
        <v/>
      </c>
    </row>
    <row r="78" spans="1:12">
      <c r="A78" s="136">
        <f t="shared" si="16"/>
        <v>77</v>
      </c>
      <c r="B78" s="136" t="str">
        <f t="shared" ca="1" si="9"/>
        <v>77:Royston</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IFERROR(INDEX(Lane7_BlanksRange,SMALL((IF(LEN(Lane7_BlanksRange),ROW(INDIRECT("1:"&amp;ROWS(Lane7_BlanksRange))))),ROW(D77)),1),"")</f>
        <v/>
      </c>
    </row>
    <row r="79" spans="1:12">
      <c r="A79" s="136">
        <f t="shared" si="16"/>
        <v>78</v>
      </c>
      <c r="B79" s="136" t="str">
        <f t="shared" ca="1" si="9"/>
        <v>78:Royston</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IFERROR(INDEX(Lane7_BlanksRange,SMALL((IF(LEN(Lane7_BlanksRange),ROW(INDIRECT("1:"&amp;ROWS(Lane7_BlanksRange))))),ROW(D78)),1),"")</f>
        <v/>
      </c>
    </row>
    <row r="80" spans="1:12">
      <c r="A80" s="136">
        <f t="shared" si="16"/>
        <v>79</v>
      </c>
      <c r="B80" s="136" t="str">
        <f t="shared" ca="1" si="9"/>
        <v>79:Royston</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IFERROR(INDEX(Lane7_BlanksRange,SMALL((IF(LEN(Lane7_BlanksRange),ROW(INDIRECT("1:"&amp;ROWS(Lane7_BlanksRange))))),ROW(D79)),1),"")</f>
        <v/>
      </c>
    </row>
    <row r="81" spans="1:12">
      <c r="A81" s="136">
        <f t="shared" si="16"/>
        <v>80</v>
      </c>
      <c r="B81" s="136" t="str">
        <f t="shared" ca="1" si="9"/>
        <v>80:Royston</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IFERROR(INDEX(Lane7_BlanksRange,SMALL((IF(LEN(Lane7_BlanksRange),ROW(INDIRECT("1:"&amp;ROWS(Lane7_BlanksRange))))),ROW(D80)),1),"")</f>
        <v/>
      </c>
    </row>
    <row r="82" spans="1:12">
      <c r="A82" s="136">
        <f t="shared" si="16"/>
        <v>81</v>
      </c>
      <c r="B82" s="136" t="str">
        <f t="shared" ca="1" si="9"/>
        <v>81:Royston</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IFERROR(INDEX(Lane7_BlanksRange,SMALL((IF(LEN(Lane7_BlanksRange),ROW(INDIRECT("1:"&amp;ROWS(Lane7_BlanksRange))))),ROW(D81)),1),"")</f>
        <v/>
      </c>
    </row>
    <row r="83" spans="1:12">
      <c r="A83" s="136">
        <f t="shared" si="16"/>
        <v>82</v>
      </c>
      <c r="B83" s="136" t="str">
        <f t="shared" ca="1" si="9"/>
        <v>82:Royston</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IFERROR(INDEX(Lane7_BlanksRange,SMALL((IF(LEN(Lane7_BlanksRange),ROW(INDIRECT("1:"&amp;ROWS(Lane7_BlanksRange))))),ROW(D82)),1),"")</f>
        <v/>
      </c>
    </row>
    <row r="84" spans="1:12">
      <c r="A84" s="136">
        <f t="shared" si="16"/>
        <v>83</v>
      </c>
      <c r="B84" s="136" t="str">
        <f t="shared" ca="1" si="9"/>
        <v>83:Royston</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IFERROR(INDEX(Lane7_BlanksRange,SMALL((IF(LEN(Lane7_BlanksRange),ROW(INDIRECT("1:"&amp;ROWS(Lane7_BlanksRange))))),ROW(D83)),1),"")</f>
        <v/>
      </c>
    </row>
    <row r="85" spans="1:12">
      <c r="A85" s="136">
        <f t="shared" si="16"/>
        <v>84</v>
      </c>
      <c r="B85" s="136" t="str">
        <f t="shared" ca="1" si="9"/>
        <v>84:Royston</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IFERROR(INDEX(Lane7_BlanksRange,SMALL((IF(LEN(Lane7_BlanksRange),ROW(INDIRECT("1:"&amp;ROWS(Lane7_BlanksRange))))),ROW(D84)),1),"")</f>
        <v/>
      </c>
    </row>
    <row r="86" spans="1:12">
      <c r="A86" s="136">
        <f t="shared" si="16"/>
        <v>85</v>
      </c>
      <c r="B86" s="136" t="str">
        <f t="shared" ca="1" si="9"/>
        <v>85:Royston</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IFERROR(INDEX(Lane7_BlanksRange,SMALL((IF(LEN(Lane7_BlanksRange),ROW(INDIRECT("1:"&amp;ROWS(Lane7_BlanksRange))))),ROW(D85)),1),"")</f>
        <v/>
      </c>
    </row>
    <row r="87" spans="1:12">
      <c r="A87" s="136">
        <f t="shared" si="16"/>
        <v>86</v>
      </c>
      <c r="B87" s="136" t="str">
        <f t="shared" ca="1" si="9"/>
        <v>86:Royston</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IFERROR(INDEX(Lane7_BlanksRange,SMALL((IF(LEN(Lane7_BlanksRange),ROW(INDIRECT("1:"&amp;ROWS(Lane7_BlanksRange))))),ROW(D86)),1),"")</f>
        <v/>
      </c>
    </row>
    <row r="88" spans="1:12">
      <c r="A88" s="136">
        <f t="shared" si="16"/>
        <v>87</v>
      </c>
      <c r="B88" s="136" t="str">
        <f t="shared" ca="1" si="9"/>
        <v>87:Royston</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IFERROR(INDEX(Lane7_BlanksRange,SMALL((IF(LEN(Lane7_BlanksRange),ROW(INDIRECT("1:"&amp;ROWS(Lane7_BlanksRange))))),ROW(D87)),1),"")</f>
        <v/>
      </c>
    </row>
    <row r="89" spans="1:12">
      <c r="A89" s="136">
        <f t="shared" si="16"/>
        <v>88</v>
      </c>
      <c r="B89" s="136" t="str">
        <f t="shared" ca="1" si="9"/>
        <v>88:Royston</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IFERROR(INDEX(Lane7_BlanksRange,SMALL((IF(LEN(Lane7_BlanksRange),ROW(INDIRECT("1:"&amp;ROWS(Lane7_BlanksRange))))),ROW(D88)),1),"")</f>
        <v/>
      </c>
    </row>
    <row r="90" spans="1:12">
      <c r="A90" s="136">
        <f t="shared" si="16"/>
        <v>89</v>
      </c>
      <c r="B90" s="136" t="str">
        <f t="shared" ca="1" si="9"/>
        <v>89:Royston</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IFERROR(INDEX(Lane7_BlanksRange,SMALL((IF(LEN(Lane7_BlanksRange),ROW(INDIRECT("1:"&amp;ROWS(Lane7_BlanksRange))))),ROW(D89)),1),"")</f>
        <v/>
      </c>
    </row>
    <row r="91" spans="1:12">
      <c r="A91" s="136">
        <f t="shared" si="16"/>
        <v>90</v>
      </c>
      <c r="B91" s="136" t="str">
        <f t="shared" ca="1" si="9"/>
        <v>90:Royston</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IFERROR(INDEX(Lane7_BlanksRange,SMALL((IF(LEN(Lane7_BlanksRange),ROW(INDIRECT("1:"&amp;ROWS(Lane7_BlanksRange))))),ROW(D90)),1),"")</f>
        <v/>
      </c>
    </row>
    <row r="92" spans="1:12">
      <c r="A92" s="136">
        <f t="shared" si="16"/>
        <v>91</v>
      </c>
      <c r="B92" s="136" t="str">
        <f t="shared" ca="1" si="9"/>
        <v>91:Royston</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IFERROR(INDEX(Lane7_BlanksRange,SMALL((IF(LEN(Lane7_BlanksRange),ROW(INDIRECT("1:"&amp;ROWS(Lane7_BlanksRange))))),ROW(D91)),1),"")</f>
        <v/>
      </c>
    </row>
    <row r="93" spans="1:12">
      <c r="A93" s="136">
        <f t="shared" si="16"/>
        <v>92</v>
      </c>
      <c r="B93" s="136" t="str">
        <f t="shared" ca="1" si="9"/>
        <v>92:Royston</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IFERROR(INDEX(Lane7_BlanksRange,SMALL((IF(LEN(Lane7_BlanksRange),ROW(INDIRECT("1:"&amp;ROWS(Lane7_BlanksRange))))),ROW(D92)),1),"")</f>
        <v/>
      </c>
    </row>
    <row r="94" spans="1:12">
      <c r="A94" s="136">
        <f t="shared" si="16"/>
        <v>93</v>
      </c>
      <c r="B94" s="136" t="str">
        <f t="shared" ca="1" si="9"/>
        <v>93:Royston</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IFERROR(INDEX(Lane7_BlanksRange,SMALL((IF(LEN(Lane7_BlanksRange),ROW(INDIRECT("1:"&amp;ROWS(Lane7_BlanksRange))))),ROW(D93)),1),"")</f>
        <v/>
      </c>
    </row>
    <row r="95" spans="1:12">
      <c r="A95" s="136">
        <f t="shared" si="16"/>
        <v>94</v>
      </c>
      <c r="B95" s="136" t="str">
        <f t="shared" ca="1" si="9"/>
        <v>94:Royston</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IFERROR(INDEX(Lane7_BlanksRange,SMALL((IF(LEN(Lane7_BlanksRange),ROW(INDIRECT("1:"&amp;ROWS(Lane7_BlanksRange))))),ROW(D94)),1),"")</f>
        <v/>
      </c>
    </row>
    <row r="96" spans="1:12">
      <c r="A96" s="136">
        <f t="shared" si="16"/>
        <v>95</v>
      </c>
      <c r="B96" s="136" t="str">
        <f t="shared" ca="1" si="9"/>
        <v>95:Royston</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IFERROR(INDEX(Lane7_BlanksRange,SMALL((IF(LEN(Lane7_BlanksRange),ROW(INDIRECT("1:"&amp;ROWS(Lane7_BlanksRange))))),ROW(D95)),1),"")</f>
        <v/>
      </c>
    </row>
    <row r="97" spans="1:12">
      <c r="A97" s="136">
        <f t="shared" si="16"/>
        <v>96</v>
      </c>
      <c r="B97" s="136" t="str">
        <f t="shared" ca="1" si="9"/>
        <v>96:Royston</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IFERROR(INDEX(Lane7_BlanksRange,SMALL((IF(LEN(Lane7_BlanksRange),ROW(INDIRECT("1:"&amp;ROWS(Lane7_BlanksRange))))),ROW(D96)),1),"")</f>
        <v/>
      </c>
    </row>
    <row r="98" spans="1:12">
      <c r="A98" s="136">
        <f t="shared" si="16"/>
        <v>97</v>
      </c>
      <c r="B98" s="136" t="str">
        <f t="shared" ca="1" si="9"/>
        <v>97:Royston</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IFERROR(INDEX(Lane7_BlanksRange,SMALL((IF(LEN(Lane7_BlanksRange),ROW(INDIRECT("1:"&amp;ROWS(Lane7_BlanksRange))))),ROW(D97)),1),"")</f>
        <v/>
      </c>
    </row>
    <row r="99" spans="1:12">
      <c r="A99" s="136">
        <f t="shared" si="16"/>
        <v>98</v>
      </c>
      <c r="B99" s="136" t="str">
        <f t="shared" ca="1" si="9"/>
        <v>98:Royston</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IFERROR(INDEX(Lane7_BlanksRange,SMALL((IF(LEN(Lane7_BlanksRange),ROW(INDIRECT("1:"&amp;ROWS(Lane7_BlanksRange))))),ROW(D98)),1),"")</f>
        <v/>
      </c>
    </row>
    <row r="100" spans="1:12">
      <c r="A100" s="136">
        <f t="shared" si="16"/>
        <v>99</v>
      </c>
      <c r="B100" s="136" t="str">
        <f t="shared" ca="1" si="9"/>
        <v>99:Royston</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IFERROR(INDEX(Lane7_BlanksRange,SMALL((IF(LEN(Lane7_BlanksRange),ROW(INDIRECT("1:"&amp;ROWS(Lane7_BlanksRange))))),ROW(D99)),1),"")</f>
        <v/>
      </c>
    </row>
    <row r="101" spans="1:12">
      <c r="A101" s="136">
        <f t="shared" si="16"/>
        <v>100</v>
      </c>
      <c r="B101" s="136" t="str">
        <f t="shared" ca="1" si="9"/>
        <v>100:Royston</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IFERROR(INDEX(Lane7_BlanksRange,SMALL((IF(LEN(Lane7_BlanksRange),ROW(INDIRECT("1:"&amp;ROWS(Lane7_BlanksRange))))),ROW(D100)),1),"")</f>
        <v/>
      </c>
    </row>
    <row r="102" spans="1:12">
      <c r="A102" s="136">
        <f t="shared" si="16"/>
        <v>101</v>
      </c>
      <c r="B102" s="136" t="str">
        <f t="shared" ca="1" si="9"/>
        <v>101:Royston</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IFERROR(INDEX(Lane7_BlanksRange,SMALL((IF(LEN(Lane7_BlanksRange),ROW(INDIRECT("1:"&amp;ROWS(Lane7_BlanksRange))))),ROW(D101)),1),"")</f>
        <v/>
      </c>
    </row>
    <row r="103" spans="1:12">
      <c r="A103" s="136">
        <f t="shared" si="16"/>
        <v>102</v>
      </c>
      <c r="B103" s="136" t="str">
        <f t="shared" ca="1" si="9"/>
        <v>102:Royston</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IFERROR(INDEX(Lane7_BlanksRange,SMALL((IF(LEN(Lane7_BlanksRange),ROW(INDIRECT("1:"&amp;ROWS(Lane7_BlanksRange))))),ROW(D102)),1),"")</f>
        <v/>
      </c>
    </row>
    <row r="104" spans="1:12">
      <c r="A104" s="136">
        <f t="shared" si="16"/>
        <v>103</v>
      </c>
      <c r="B104" s="136" t="str">
        <f t="shared" ca="1" si="9"/>
        <v>103:Royston</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IFERROR(INDEX(Lane7_BlanksRange,SMALL((IF(LEN(Lane7_BlanksRange),ROW(INDIRECT("1:"&amp;ROWS(Lane7_BlanksRange))))),ROW(D103)),1),"")</f>
        <v/>
      </c>
    </row>
    <row r="105" spans="1:12">
      <c r="A105" s="136">
        <f t="shared" si="16"/>
        <v>104</v>
      </c>
      <c r="B105" s="136" t="str">
        <f t="shared" ca="1" si="9"/>
        <v>104:Royston</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IFERROR(INDEX(Lane7_BlanksRange,SMALL((IF(LEN(Lane7_BlanksRange),ROW(INDIRECT("1:"&amp;ROWS(Lane7_BlanksRange))))),ROW(D104)),1),"")</f>
        <v/>
      </c>
    </row>
    <row r="106" spans="1:12">
      <c r="A106" s="136">
        <f t="shared" si="16"/>
        <v>105</v>
      </c>
      <c r="B106" s="136" t="str">
        <f t="shared" ca="1" si="9"/>
        <v>105:Royston</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IFERROR(INDEX(Lane7_BlanksRange,SMALL((IF(LEN(Lane7_BlanksRange),ROW(INDIRECT("1:"&amp;ROWS(Lane7_BlanksRange))))),ROW(D105)),1),"")</f>
        <v/>
      </c>
    </row>
    <row r="107" spans="1:12">
      <c r="A107" s="136">
        <f t="shared" si="16"/>
        <v>106</v>
      </c>
      <c r="B107" s="136" t="str">
        <f t="shared" ca="1" si="9"/>
        <v>106:Royston</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IFERROR(INDEX(Lane7_BlanksRange,SMALL((IF(LEN(Lane7_BlanksRange),ROW(INDIRECT("1:"&amp;ROWS(Lane7_BlanksRange))))),ROW(D106)),1),"")</f>
        <v/>
      </c>
    </row>
    <row r="108" spans="1:12">
      <c r="A108" s="136">
        <f t="shared" si="16"/>
        <v>107</v>
      </c>
      <c r="B108" s="136" t="str">
        <f t="shared" ca="1" si="9"/>
        <v>107:Royston</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IFERROR(INDEX(Lane7_BlanksRange,SMALL((IF(LEN(Lane7_BlanksRange),ROW(INDIRECT("1:"&amp;ROWS(Lane7_BlanksRange))))),ROW(D107)),1),"")</f>
        <v/>
      </c>
    </row>
    <row r="109" spans="1:12">
      <c r="A109" s="136">
        <f t="shared" si="16"/>
        <v>108</v>
      </c>
      <c r="B109" s="136" t="str">
        <f t="shared" ca="1" si="9"/>
        <v>108:Royston</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IFERROR(INDEX(Lane7_BlanksRange,SMALL((IF(LEN(Lane7_BlanksRange),ROW(INDIRECT("1:"&amp;ROWS(Lane7_BlanksRange))))),ROW(D108)),1),"")</f>
        <v/>
      </c>
    </row>
    <row r="110" spans="1:12">
      <c r="A110" s="136">
        <f t="shared" si="16"/>
        <v>109</v>
      </c>
      <c r="B110" s="136" t="str">
        <f t="shared" ca="1" si="9"/>
        <v>109:Royston</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IFERROR(INDEX(Lane7_BlanksRange,SMALL((IF(LEN(Lane7_BlanksRange),ROW(INDIRECT("1:"&amp;ROWS(Lane7_BlanksRange))))),ROW(D109)),1),"")</f>
        <v/>
      </c>
    </row>
    <row r="111" spans="1:12">
      <c r="A111" s="136">
        <f t="shared" si="16"/>
        <v>110</v>
      </c>
      <c r="B111" s="136" t="str">
        <f t="shared" ca="1" si="9"/>
        <v>110:Royston</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IFERROR(INDEX(Lane7_BlanksRange,SMALL((IF(LEN(Lane7_BlanksRange),ROW(INDIRECT("1:"&amp;ROWS(Lane7_BlanksRange))))),ROW(D110)),1),"")</f>
        <v/>
      </c>
    </row>
    <row r="112" spans="1:12">
      <c r="A112" s="136">
        <f t="shared" si="16"/>
        <v>111</v>
      </c>
      <c r="B112" s="136" t="str">
        <f t="shared" ca="1" si="9"/>
        <v>111:Royston</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IFERROR(INDEX(Lane7_BlanksRange,SMALL((IF(LEN(Lane7_BlanksRange),ROW(INDIRECT("1:"&amp;ROWS(Lane7_BlanksRange))))),ROW(D111)),1),"")</f>
        <v/>
      </c>
    </row>
    <row r="113" spans="1:12">
      <c r="A113" s="136">
        <f t="shared" si="16"/>
        <v>112</v>
      </c>
      <c r="B113" s="136" t="str">
        <f t="shared" ca="1" si="9"/>
        <v>112:Royston</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IFERROR(INDEX(Lane7_BlanksRange,SMALL((IF(LEN(Lane7_BlanksRange),ROW(INDIRECT("1:"&amp;ROWS(Lane7_BlanksRange))))),ROW(D112)),1),"")</f>
        <v/>
      </c>
    </row>
    <row r="114" spans="1:12">
      <c r="A114" s="136">
        <f t="shared" si="16"/>
        <v>113</v>
      </c>
      <c r="B114" s="136" t="str">
        <f t="shared" ca="1" si="9"/>
        <v>113:Royston</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IFERROR(INDEX(Lane7_BlanksRange,SMALL((IF(LEN(Lane7_BlanksRange),ROW(INDIRECT("1:"&amp;ROWS(Lane7_BlanksRange))))),ROW(D113)),1),"")</f>
        <v/>
      </c>
    </row>
    <row r="115" spans="1:12">
      <c r="A115" s="136">
        <f t="shared" si="16"/>
        <v>114</v>
      </c>
      <c r="B115" s="136" t="str">
        <f t="shared" ca="1" si="9"/>
        <v>114:Royston</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IFERROR(INDEX(Lane7_BlanksRange,SMALL((IF(LEN(Lane7_BlanksRange),ROW(INDIRECT("1:"&amp;ROWS(Lane7_BlanksRange))))),ROW(D114)),1),"")</f>
        <v/>
      </c>
    </row>
    <row r="116" spans="1:12">
      <c r="A116" s="136">
        <f t="shared" si="16"/>
        <v>115</v>
      </c>
      <c r="B116" s="136" t="str">
        <f t="shared" ca="1" si="9"/>
        <v>115:Royston</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IFERROR(INDEX(Lane7_BlanksRange,SMALL((IF(LEN(Lane7_BlanksRange),ROW(INDIRECT("1:"&amp;ROWS(Lane7_BlanksRange))))),ROW(D115)),1),"")</f>
        <v/>
      </c>
    </row>
    <row r="117" spans="1:12">
      <c r="A117" s="136">
        <f t="shared" si="16"/>
        <v>116</v>
      </c>
      <c r="B117" s="136" t="str">
        <f t="shared" ca="1" si="9"/>
        <v>116:Royston</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IFERROR(INDEX(Lane7_BlanksRange,SMALL((IF(LEN(Lane7_BlanksRange),ROW(INDIRECT("1:"&amp;ROWS(Lane7_BlanksRange))))),ROW(D116)),1),"")</f>
        <v/>
      </c>
    </row>
    <row r="118" spans="1:12">
      <c r="A118" s="136">
        <f t="shared" si="16"/>
        <v>117</v>
      </c>
      <c r="B118" s="136" t="str">
        <f t="shared" ca="1" si="9"/>
        <v>117:Royston</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IFERROR(INDEX(Lane7_BlanksRange,SMALL((IF(LEN(Lane7_BlanksRange),ROW(INDIRECT("1:"&amp;ROWS(Lane7_BlanksRange))))),ROW(D117)),1),"")</f>
        <v/>
      </c>
    </row>
    <row r="119" spans="1:12">
      <c r="A119" s="136">
        <f t="shared" si="16"/>
        <v>118</v>
      </c>
      <c r="B119" s="136" t="str">
        <f t="shared" ca="1" si="9"/>
        <v>118:Royston</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IFERROR(INDEX(Lane7_BlanksRange,SMALL((IF(LEN(Lane7_BlanksRange),ROW(INDIRECT("1:"&amp;ROWS(Lane7_BlanksRange))))),ROW(D118)),1),"")</f>
        <v/>
      </c>
    </row>
    <row r="120" spans="1:12">
      <c r="A120" s="136">
        <f t="shared" si="16"/>
        <v>119</v>
      </c>
      <c r="B120" s="136" t="str">
        <f t="shared" ca="1" si="9"/>
        <v>119:Royston</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IFERROR(INDEX(Lane7_BlanksRange,SMALL((IF(LEN(Lane7_BlanksRange),ROW(INDIRECT("1:"&amp;ROWS(Lane7_BlanksRange))))),ROW(D119)),1),"")</f>
        <v/>
      </c>
    </row>
    <row r="121" spans="1:12">
      <c r="A121" s="136">
        <f t="shared" si="16"/>
        <v>120</v>
      </c>
      <c r="B121" s="136" t="str">
        <f t="shared" ca="1" si="9"/>
        <v>120:Royston</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IFERROR(INDEX(Lane7_BlanksRange,SMALL((IF(LEN(Lane7_BlanksRange),ROW(INDIRECT("1:"&amp;ROWS(Lane7_BlanksRange))))),ROW(D120)),1),"")</f>
        <v/>
      </c>
    </row>
    <row r="122" spans="1:12">
      <c r="A122" s="136">
        <f t="shared" si="16"/>
        <v>121</v>
      </c>
      <c r="B122" s="136" t="str">
        <f t="shared" ca="1" si="9"/>
        <v>121:Royston</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IFERROR(INDEX(Lane7_BlanksRange,SMALL((IF(LEN(Lane7_BlanksRange),ROW(INDIRECT("1:"&amp;ROWS(Lane7_BlanksRange))))),ROW(D121)),1),"")</f>
        <v/>
      </c>
    </row>
    <row r="123" spans="1:12">
      <c r="A123" s="136">
        <f t="shared" si="16"/>
        <v>122</v>
      </c>
      <c r="B123" s="136" t="str">
        <f t="shared" ca="1" si="9"/>
        <v>122:Royston</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IFERROR(INDEX(Lane7_BlanksRange,SMALL((IF(LEN(Lane7_BlanksRange),ROW(INDIRECT("1:"&amp;ROWS(Lane7_BlanksRange))))),ROW(D122)),1),"")</f>
        <v/>
      </c>
    </row>
    <row r="124" spans="1:12">
      <c r="A124" s="136">
        <f t="shared" si="16"/>
        <v>123</v>
      </c>
      <c r="B124" s="136" t="str">
        <f t="shared" ca="1" si="9"/>
        <v>123:Royston</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IFERROR(INDEX(Lane7_BlanksRange,SMALL((IF(LEN(Lane7_BlanksRange),ROW(INDIRECT("1:"&amp;ROWS(Lane7_BlanksRange))))),ROW(D123)),1),"")</f>
        <v/>
      </c>
    </row>
    <row r="125" spans="1:12">
      <c r="A125" s="136">
        <f t="shared" si="16"/>
        <v>124</v>
      </c>
      <c r="B125" s="136" t="str">
        <f t="shared" ca="1" si="9"/>
        <v>124:Royston</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IFERROR(INDEX(Lane7_BlanksRange,SMALL((IF(LEN(Lane7_BlanksRange),ROW(INDIRECT("1:"&amp;ROWS(Lane7_BlanksRange))))),ROW(D124)),1),"")</f>
        <v/>
      </c>
    </row>
    <row r="126" spans="1:12">
      <c r="A126" s="136">
        <f t="shared" si="16"/>
        <v>125</v>
      </c>
      <c r="B126" s="136" t="str">
        <f t="shared" ca="1" si="9"/>
        <v>125:Royston</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IFERROR(INDEX(Lane7_BlanksRange,SMALL((IF(LEN(Lane7_BlanksRange),ROW(INDIRECT("1:"&amp;ROWS(Lane7_BlanksRange))))),ROW(D125)),1),"")</f>
        <v/>
      </c>
    </row>
    <row r="127" spans="1:12">
      <c r="A127" s="136">
        <f t="shared" si="16"/>
        <v>126</v>
      </c>
      <c r="B127" s="136" t="str">
        <f t="shared" ca="1" si="9"/>
        <v>126:Royston</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IFERROR(INDEX(Lane7_BlanksRange,SMALL((IF(LEN(Lane7_BlanksRange),ROW(INDIRECT("1:"&amp;ROWS(Lane7_BlanksRange))))),ROW(D126)),1),"")</f>
        <v/>
      </c>
    </row>
    <row r="128" spans="1:12">
      <c r="A128" s="136">
        <f t="shared" si="16"/>
        <v>127</v>
      </c>
      <c r="B128" s="136" t="str">
        <f t="shared" ca="1" si="9"/>
        <v>127:Royston</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IFERROR(INDEX(Lane7_BlanksRange,SMALL((IF(LEN(Lane7_BlanksRange),ROW(INDIRECT("1:"&amp;ROWS(Lane7_BlanksRange))))),ROW(D127)),1),"")</f>
        <v/>
      </c>
    </row>
    <row r="129" spans="1:12">
      <c r="A129" s="136">
        <f t="shared" si="16"/>
        <v>128</v>
      </c>
      <c r="B129" s="136" t="str">
        <f t="shared" ca="1" si="9"/>
        <v>128:Royston</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IFERROR(INDEX(Lane7_BlanksRange,SMALL((IF(LEN(Lane7_BlanksRange),ROW(INDIRECT("1:"&amp;ROWS(Lane7_BlanksRange))))),ROW(D128)),1),"")</f>
        <v/>
      </c>
    </row>
    <row r="130" spans="1:12">
      <c r="A130" s="136">
        <f t="shared" si="16"/>
        <v>129</v>
      </c>
      <c r="B130" s="136" t="str">
        <f t="shared" ref="B130:B193" ca="1" si="18">TEXT(A130,"#0") &amp; ":" &amp; CELL("contents",Lane7_Club)</f>
        <v>129:Royston</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IFERROR(INDEX(Lane7_BlanksRange,SMALL((IF(LEN(Lane7_BlanksRange),ROW(INDIRECT("1:"&amp;ROWS(Lane7_BlanksRange))))),ROW(D129)),1),"")</f>
        <v/>
      </c>
    </row>
    <row r="131" spans="1:12">
      <c r="A131" s="136">
        <f t="shared" ref="A131:A194" si="25">A130+1</f>
        <v>130</v>
      </c>
      <c r="B131" s="136" t="str">
        <f t="shared" ca="1" si="18"/>
        <v>130:Royston</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IFERROR(INDEX(Lane7_BlanksRange,SMALL((IF(LEN(Lane7_BlanksRange),ROW(INDIRECT("1:"&amp;ROWS(Lane7_BlanksRange))))),ROW(D130)),1),"")</f>
        <v/>
      </c>
    </row>
    <row r="132" spans="1:12">
      <c r="A132" s="136">
        <f t="shared" si="25"/>
        <v>131</v>
      </c>
      <c r="B132" s="136" t="str">
        <f t="shared" ca="1" si="18"/>
        <v>131:Royston</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IFERROR(INDEX(Lane7_BlanksRange,SMALL((IF(LEN(Lane7_BlanksRange),ROW(INDIRECT("1:"&amp;ROWS(Lane7_BlanksRange))))),ROW(D131)),1),"")</f>
        <v/>
      </c>
    </row>
    <row r="133" spans="1:12">
      <c r="A133" s="136">
        <f t="shared" si="25"/>
        <v>132</v>
      </c>
      <c r="B133" s="136" t="str">
        <f t="shared" ca="1" si="18"/>
        <v>132:Royston</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IFERROR(INDEX(Lane7_BlanksRange,SMALL((IF(LEN(Lane7_BlanksRange),ROW(INDIRECT("1:"&amp;ROWS(Lane7_BlanksRange))))),ROW(D132)),1),"")</f>
        <v/>
      </c>
    </row>
    <row r="134" spans="1:12">
      <c r="A134" s="136">
        <f t="shared" si="25"/>
        <v>133</v>
      </c>
      <c r="B134" s="136" t="str">
        <f t="shared" ca="1" si="18"/>
        <v>133:Royston</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IFERROR(INDEX(Lane7_BlanksRange,SMALL((IF(LEN(Lane7_BlanksRange),ROW(INDIRECT("1:"&amp;ROWS(Lane7_BlanksRange))))),ROW(D133)),1),"")</f>
        <v/>
      </c>
    </row>
    <row r="135" spans="1:12">
      <c r="A135" s="136">
        <f t="shared" si="25"/>
        <v>134</v>
      </c>
      <c r="B135" s="136" t="str">
        <f t="shared" ca="1" si="18"/>
        <v>134:Royston</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IFERROR(INDEX(Lane7_BlanksRange,SMALL((IF(LEN(Lane7_BlanksRange),ROW(INDIRECT("1:"&amp;ROWS(Lane7_BlanksRange))))),ROW(D134)),1),"")</f>
        <v/>
      </c>
    </row>
    <row r="136" spans="1:12">
      <c r="A136" s="136">
        <f t="shared" si="25"/>
        <v>135</v>
      </c>
      <c r="B136" s="136" t="str">
        <f t="shared" ca="1" si="18"/>
        <v>135:Royston</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IFERROR(INDEX(Lane7_BlanksRange,SMALL((IF(LEN(Lane7_BlanksRange),ROW(INDIRECT("1:"&amp;ROWS(Lane7_BlanksRange))))),ROW(D135)),1),"")</f>
        <v/>
      </c>
    </row>
    <row r="137" spans="1:12">
      <c r="A137" s="136">
        <f t="shared" si="25"/>
        <v>136</v>
      </c>
      <c r="B137" s="136" t="str">
        <f t="shared" ca="1" si="18"/>
        <v>136:Royston</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IFERROR(INDEX(Lane7_BlanksRange,SMALL((IF(LEN(Lane7_BlanksRange),ROW(INDIRECT("1:"&amp;ROWS(Lane7_BlanksRange))))),ROW(D136)),1),"")</f>
        <v/>
      </c>
    </row>
    <row r="138" spans="1:12">
      <c r="A138" s="136">
        <f t="shared" si="25"/>
        <v>137</v>
      </c>
      <c r="B138" s="136" t="str">
        <f t="shared" ca="1" si="18"/>
        <v>137:Royston</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IFERROR(INDEX(Lane7_BlanksRange,SMALL((IF(LEN(Lane7_BlanksRange),ROW(INDIRECT("1:"&amp;ROWS(Lane7_BlanksRange))))),ROW(D137)),1),"")</f>
        <v/>
      </c>
    </row>
    <row r="139" spans="1:12">
      <c r="A139" s="136">
        <f t="shared" si="25"/>
        <v>138</v>
      </c>
      <c r="B139" s="136" t="str">
        <f t="shared" ca="1" si="18"/>
        <v>138:Royston</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IFERROR(INDEX(Lane7_BlanksRange,SMALL((IF(LEN(Lane7_BlanksRange),ROW(INDIRECT("1:"&amp;ROWS(Lane7_BlanksRange))))),ROW(D138)),1),"")</f>
        <v/>
      </c>
    </row>
    <row r="140" spans="1:12">
      <c r="A140" s="136">
        <f t="shared" si="25"/>
        <v>139</v>
      </c>
      <c r="B140" s="136" t="str">
        <f t="shared" ca="1" si="18"/>
        <v>139:Royston</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IFERROR(INDEX(Lane7_BlanksRange,SMALL((IF(LEN(Lane7_BlanksRange),ROW(INDIRECT("1:"&amp;ROWS(Lane7_BlanksRange))))),ROW(D139)),1),"")</f>
        <v/>
      </c>
    </row>
    <row r="141" spans="1:12">
      <c r="A141" s="136">
        <f t="shared" si="25"/>
        <v>140</v>
      </c>
      <c r="B141" s="136" t="str">
        <f t="shared" ca="1" si="18"/>
        <v>140:Royston</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IFERROR(INDEX(Lane7_BlanksRange,SMALL((IF(LEN(Lane7_BlanksRange),ROW(INDIRECT("1:"&amp;ROWS(Lane7_BlanksRange))))),ROW(D140)),1),"")</f>
        <v/>
      </c>
    </row>
    <row r="142" spans="1:12">
      <c r="A142" s="136">
        <f t="shared" si="25"/>
        <v>141</v>
      </c>
      <c r="B142" s="136" t="str">
        <f t="shared" ca="1" si="18"/>
        <v>141:Royston</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IFERROR(INDEX(Lane7_BlanksRange,SMALL((IF(LEN(Lane7_BlanksRange),ROW(INDIRECT("1:"&amp;ROWS(Lane7_BlanksRange))))),ROW(D141)),1),"")</f>
        <v/>
      </c>
    </row>
    <row r="143" spans="1:12">
      <c r="A143" s="136">
        <f t="shared" si="25"/>
        <v>142</v>
      </c>
      <c r="B143" s="136" t="str">
        <f t="shared" ca="1" si="18"/>
        <v>142:Royston</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IFERROR(INDEX(Lane7_BlanksRange,SMALL((IF(LEN(Lane7_BlanksRange),ROW(INDIRECT("1:"&amp;ROWS(Lane7_BlanksRange))))),ROW(D142)),1),"")</f>
        <v/>
      </c>
    </row>
    <row r="144" spans="1:12">
      <c r="A144" s="136">
        <f t="shared" si="25"/>
        <v>143</v>
      </c>
      <c r="B144" s="136" t="str">
        <f t="shared" ca="1" si="18"/>
        <v>143:Royston</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IFERROR(INDEX(Lane7_BlanksRange,SMALL((IF(LEN(Lane7_BlanksRange),ROW(INDIRECT("1:"&amp;ROWS(Lane7_BlanksRange))))),ROW(D143)),1),"")</f>
        <v/>
      </c>
    </row>
    <row r="145" spans="1:12">
      <c r="A145" s="136">
        <f t="shared" si="25"/>
        <v>144</v>
      </c>
      <c r="B145" s="136" t="str">
        <f t="shared" ca="1" si="18"/>
        <v>144:Royston</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IFERROR(INDEX(Lane7_BlanksRange,SMALL((IF(LEN(Lane7_BlanksRange),ROW(INDIRECT("1:"&amp;ROWS(Lane7_BlanksRange))))),ROW(D144)),1),"")</f>
        <v/>
      </c>
    </row>
    <row r="146" spans="1:12">
      <c r="A146" s="136">
        <f t="shared" si="25"/>
        <v>145</v>
      </c>
      <c r="B146" s="136" t="str">
        <f t="shared" ca="1" si="18"/>
        <v>145:Royston</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IFERROR(INDEX(Lane7_BlanksRange,SMALL((IF(LEN(Lane7_BlanksRange),ROW(INDIRECT("1:"&amp;ROWS(Lane7_BlanksRange))))),ROW(D145)),1),"")</f>
        <v/>
      </c>
    </row>
    <row r="147" spans="1:12">
      <c r="A147" s="136">
        <f t="shared" si="25"/>
        <v>146</v>
      </c>
      <c r="B147" s="136" t="str">
        <f t="shared" ca="1" si="18"/>
        <v>146:Royston</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IFERROR(INDEX(Lane7_BlanksRange,SMALL((IF(LEN(Lane7_BlanksRange),ROW(INDIRECT("1:"&amp;ROWS(Lane7_BlanksRange))))),ROW(D146)),1),"")</f>
        <v/>
      </c>
    </row>
    <row r="148" spans="1:12">
      <c r="A148" s="136">
        <f t="shared" si="25"/>
        <v>147</v>
      </c>
      <c r="B148" s="136" t="str">
        <f t="shared" ca="1" si="18"/>
        <v>147:Royston</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IFERROR(INDEX(Lane7_BlanksRange,SMALL((IF(LEN(Lane7_BlanksRange),ROW(INDIRECT("1:"&amp;ROWS(Lane7_BlanksRange))))),ROW(D147)),1),"")</f>
        <v/>
      </c>
    </row>
    <row r="149" spans="1:12">
      <c r="A149" s="136">
        <f t="shared" si="25"/>
        <v>148</v>
      </c>
      <c r="B149" s="136" t="str">
        <f t="shared" ca="1" si="18"/>
        <v>148:Royston</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IFERROR(INDEX(Lane7_BlanksRange,SMALL((IF(LEN(Lane7_BlanksRange),ROW(INDIRECT("1:"&amp;ROWS(Lane7_BlanksRange))))),ROW(D148)),1),"")</f>
        <v/>
      </c>
    </row>
    <row r="150" spans="1:12">
      <c r="A150" s="136">
        <f t="shared" si="25"/>
        <v>149</v>
      </c>
      <c r="B150" s="136" t="str">
        <f t="shared" ca="1" si="18"/>
        <v>149:Royston</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IFERROR(INDEX(Lane7_BlanksRange,SMALL((IF(LEN(Lane7_BlanksRange),ROW(INDIRECT("1:"&amp;ROWS(Lane7_BlanksRange))))),ROW(D149)),1),"")</f>
        <v/>
      </c>
    </row>
    <row r="151" spans="1:12">
      <c r="A151" s="136">
        <f t="shared" si="25"/>
        <v>150</v>
      </c>
      <c r="B151" s="136" t="str">
        <f t="shared" ca="1" si="18"/>
        <v>150:Royston</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IFERROR(INDEX(Lane7_BlanksRange,SMALL((IF(LEN(Lane7_BlanksRange),ROW(INDIRECT("1:"&amp;ROWS(Lane7_BlanksRange))))),ROW(D150)),1),"")</f>
        <v/>
      </c>
    </row>
    <row r="152" spans="1:12">
      <c r="A152" s="136">
        <f t="shared" si="25"/>
        <v>151</v>
      </c>
      <c r="B152" s="136" t="str">
        <f t="shared" ca="1" si="18"/>
        <v>151:Royston</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IFERROR(INDEX(Lane7_BlanksRange,SMALL((IF(LEN(Lane7_BlanksRange),ROW(INDIRECT("1:"&amp;ROWS(Lane7_BlanksRange))))),ROW(D151)),1),"")</f>
        <v/>
      </c>
    </row>
    <row r="153" spans="1:12">
      <c r="A153" s="136">
        <f t="shared" si="25"/>
        <v>152</v>
      </c>
      <c r="B153" s="136" t="str">
        <f t="shared" ca="1" si="18"/>
        <v>152:Royston</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IFERROR(INDEX(Lane7_BlanksRange,SMALL((IF(LEN(Lane7_BlanksRange),ROW(INDIRECT("1:"&amp;ROWS(Lane7_BlanksRange))))),ROW(D152)),1),"")</f>
        <v/>
      </c>
    </row>
    <row r="154" spans="1:12">
      <c r="A154" s="136">
        <f t="shared" si="25"/>
        <v>153</v>
      </c>
      <c r="B154" s="136" t="str">
        <f t="shared" ca="1" si="18"/>
        <v>153:Royston</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IFERROR(INDEX(Lane7_BlanksRange,SMALL((IF(LEN(Lane7_BlanksRange),ROW(INDIRECT("1:"&amp;ROWS(Lane7_BlanksRange))))),ROW(D153)),1),"")</f>
        <v/>
      </c>
    </row>
    <row r="155" spans="1:12">
      <c r="A155" s="136">
        <f t="shared" si="25"/>
        <v>154</v>
      </c>
      <c r="B155" s="136" t="str">
        <f t="shared" ca="1" si="18"/>
        <v>154:Royston</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IFERROR(INDEX(Lane7_BlanksRange,SMALL((IF(LEN(Lane7_BlanksRange),ROW(INDIRECT("1:"&amp;ROWS(Lane7_BlanksRange))))),ROW(D154)),1),"")</f>
        <v/>
      </c>
    </row>
    <row r="156" spans="1:12">
      <c r="A156" s="136">
        <f t="shared" si="25"/>
        <v>155</v>
      </c>
      <c r="B156" s="136" t="str">
        <f t="shared" ca="1" si="18"/>
        <v>155:Royston</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IFERROR(INDEX(Lane7_BlanksRange,SMALL((IF(LEN(Lane7_BlanksRange),ROW(INDIRECT("1:"&amp;ROWS(Lane7_BlanksRange))))),ROW(D155)),1),"")</f>
        <v/>
      </c>
    </row>
    <row r="157" spans="1:12">
      <c r="A157" s="136">
        <f t="shared" si="25"/>
        <v>156</v>
      </c>
      <c r="B157" s="136" t="str">
        <f t="shared" ca="1" si="18"/>
        <v>156:Royston</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IFERROR(INDEX(Lane7_BlanksRange,SMALL((IF(LEN(Lane7_BlanksRange),ROW(INDIRECT("1:"&amp;ROWS(Lane7_BlanksRange))))),ROW(D156)),1),"")</f>
        <v/>
      </c>
    </row>
    <row r="158" spans="1:12">
      <c r="A158" s="136">
        <f t="shared" si="25"/>
        <v>157</v>
      </c>
      <c r="B158" s="136" t="str">
        <f t="shared" ca="1" si="18"/>
        <v>157:Royston</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IFERROR(INDEX(Lane7_BlanksRange,SMALL((IF(LEN(Lane7_BlanksRange),ROW(INDIRECT("1:"&amp;ROWS(Lane7_BlanksRange))))),ROW(D157)),1),"")</f>
        <v/>
      </c>
    </row>
    <row r="159" spans="1:12">
      <c r="A159" s="136">
        <f t="shared" si="25"/>
        <v>158</v>
      </c>
      <c r="B159" s="136" t="str">
        <f t="shared" ca="1" si="18"/>
        <v>158:Royston</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IFERROR(INDEX(Lane7_BlanksRange,SMALL((IF(LEN(Lane7_BlanksRange),ROW(INDIRECT("1:"&amp;ROWS(Lane7_BlanksRange))))),ROW(D158)),1),"")</f>
        <v/>
      </c>
    </row>
    <row r="160" spans="1:12">
      <c r="A160" s="136">
        <f t="shared" si="25"/>
        <v>159</v>
      </c>
      <c r="B160" s="136" t="str">
        <f t="shared" ca="1" si="18"/>
        <v>159:Royston</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IFERROR(INDEX(Lane7_BlanksRange,SMALL((IF(LEN(Lane7_BlanksRange),ROW(INDIRECT("1:"&amp;ROWS(Lane7_BlanksRange))))),ROW(D159)),1),"")</f>
        <v/>
      </c>
    </row>
    <row r="161" spans="1:12">
      <c r="A161" s="136">
        <f t="shared" si="25"/>
        <v>160</v>
      </c>
      <c r="B161" s="136" t="str">
        <f t="shared" ca="1" si="18"/>
        <v>160:Royston</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IFERROR(INDEX(Lane7_BlanksRange,SMALL((IF(LEN(Lane7_BlanksRange),ROW(INDIRECT("1:"&amp;ROWS(Lane7_BlanksRange))))),ROW(D160)),1),"")</f>
        <v/>
      </c>
    </row>
    <row r="162" spans="1:12">
      <c r="A162" s="136">
        <f t="shared" si="25"/>
        <v>161</v>
      </c>
      <c r="B162" s="136" t="str">
        <f t="shared" ca="1" si="18"/>
        <v>161:Royston</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IFERROR(INDEX(Lane7_BlanksRange,SMALL((IF(LEN(Lane7_BlanksRange),ROW(INDIRECT("1:"&amp;ROWS(Lane7_BlanksRange))))),ROW(D161)),1),"")</f>
        <v/>
      </c>
    </row>
    <row r="163" spans="1:12">
      <c r="A163" s="136">
        <f t="shared" si="25"/>
        <v>162</v>
      </c>
      <c r="B163" s="136" t="str">
        <f t="shared" ca="1" si="18"/>
        <v>162:Royston</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IFERROR(INDEX(Lane7_BlanksRange,SMALL((IF(LEN(Lane7_BlanksRange),ROW(INDIRECT("1:"&amp;ROWS(Lane7_BlanksRange))))),ROW(D162)),1),"")</f>
        <v/>
      </c>
    </row>
    <row r="164" spans="1:12">
      <c r="A164" s="136">
        <f t="shared" si="25"/>
        <v>163</v>
      </c>
      <c r="B164" s="136" t="str">
        <f t="shared" ca="1" si="18"/>
        <v>163:Royston</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IFERROR(INDEX(Lane7_BlanksRange,SMALL((IF(LEN(Lane7_BlanksRange),ROW(INDIRECT("1:"&amp;ROWS(Lane7_BlanksRange))))),ROW(D163)),1),"")</f>
        <v/>
      </c>
    </row>
    <row r="165" spans="1:12">
      <c r="A165" s="136">
        <f t="shared" si="25"/>
        <v>164</v>
      </c>
      <c r="B165" s="136" t="str">
        <f t="shared" ca="1" si="18"/>
        <v>164:Royston</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IFERROR(INDEX(Lane7_BlanksRange,SMALL((IF(LEN(Lane7_BlanksRange),ROW(INDIRECT("1:"&amp;ROWS(Lane7_BlanksRange))))),ROW(D164)),1),"")</f>
        <v/>
      </c>
    </row>
    <row r="166" spans="1:12">
      <c r="A166" s="136">
        <f t="shared" si="25"/>
        <v>165</v>
      </c>
      <c r="B166" s="136" t="str">
        <f t="shared" ca="1" si="18"/>
        <v>165:Royston</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IFERROR(INDEX(Lane7_BlanksRange,SMALL((IF(LEN(Lane7_BlanksRange),ROW(INDIRECT("1:"&amp;ROWS(Lane7_BlanksRange))))),ROW(D165)),1),"")</f>
        <v/>
      </c>
    </row>
    <row r="167" spans="1:12">
      <c r="A167" s="136">
        <f t="shared" si="25"/>
        <v>166</v>
      </c>
      <c r="B167" s="136" t="str">
        <f t="shared" ca="1" si="18"/>
        <v>166:Royston</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IFERROR(INDEX(Lane7_BlanksRange,SMALL((IF(LEN(Lane7_BlanksRange),ROW(INDIRECT("1:"&amp;ROWS(Lane7_BlanksRange))))),ROW(D166)),1),"")</f>
        <v/>
      </c>
    </row>
    <row r="168" spans="1:12">
      <c r="A168" s="136">
        <f t="shared" si="25"/>
        <v>167</v>
      </c>
      <c r="B168" s="136" t="str">
        <f t="shared" ca="1" si="18"/>
        <v>167:Royston</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IFERROR(INDEX(Lane7_BlanksRange,SMALL((IF(LEN(Lane7_BlanksRange),ROW(INDIRECT("1:"&amp;ROWS(Lane7_BlanksRange))))),ROW(D167)),1),"")</f>
        <v/>
      </c>
    </row>
    <row r="169" spans="1:12">
      <c r="A169" s="136">
        <f t="shared" si="25"/>
        <v>168</v>
      </c>
      <c r="B169" s="136" t="str">
        <f t="shared" ca="1" si="18"/>
        <v>168:Royston</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IFERROR(INDEX(Lane7_BlanksRange,SMALL((IF(LEN(Lane7_BlanksRange),ROW(INDIRECT("1:"&amp;ROWS(Lane7_BlanksRange))))),ROW(D168)),1),"")</f>
        <v/>
      </c>
    </row>
    <row r="170" spans="1:12">
      <c r="A170" s="136">
        <f t="shared" si="25"/>
        <v>169</v>
      </c>
      <c r="B170" s="136" t="str">
        <f t="shared" ca="1" si="18"/>
        <v>169:Royston</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IFERROR(INDEX(Lane7_BlanksRange,SMALL((IF(LEN(Lane7_BlanksRange),ROW(INDIRECT("1:"&amp;ROWS(Lane7_BlanksRange))))),ROW(D169)),1),"")</f>
        <v/>
      </c>
    </row>
    <row r="171" spans="1:12">
      <c r="A171" s="136">
        <f t="shared" si="25"/>
        <v>170</v>
      </c>
      <c r="B171" s="136" t="str">
        <f t="shared" ca="1" si="18"/>
        <v>170:Royston</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IFERROR(INDEX(Lane7_BlanksRange,SMALL((IF(LEN(Lane7_BlanksRange),ROW(INDIRECT("1:"&amp;ROWS(Lane7_BlanksRange))))),ROW(D170)),1),"")</f>
        <v/>
      </c>
    </row>
    <row r="172" spans="1:12">
      <c r="A172" s="136">
        <f t="shared" si="25"/>
        <v>171</v>
      </c>
      <c r="B172" s="136" t="str">
        <f t="shared" ca="1" si="18"/>
        <v>171:Royston</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IFERROR(INDEX(Lane7_BlanksRange,SMALL((IF(LEN(Lane7_BlanksRange),ROW(INDIRECT("1:"&amp;ROWS(Lane7_BlanksRange))))),ROW(D171)),1),"")</f>
        <v/>
      </c>
    </row>
    <row r="173" spans="1:12">
      <c r="A173" s="136">
        <f t="shared" si="25"/>
        <v>172</v>
      </c>
      <c r="B173" s="136" t="str">
        <f t="shared" ca="1" si="18"/>
        <v>172:Royston</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IFERROR(INDEX(Lane7_BlanksRange,SMALL((IF(LEN(Lane7_BlanksRange),ROW(INDIRECT("1:"&amp;ROWS(Lane7_BlanksRange))))),ROW(D172)),1),"")</f>
        <v/>
      </c>
    </row>
    <row r="174" spans="1:12">
      <c r="A174" s="136">
        <f t="shared" si="25"/>
        <v>173</v>
      </c>
      <c r="B174" s="136" t="str">
        <f t="shared" ca="1" si="18"/>
        <v>173:Royston</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IFERROR(INDEX(Lane7_BlanksRange,SMALL((IF(LEN(Lane7_BlanksRange),ROW(INDIRECT("1:"&amp;ROWS(Lane7_BlanksRange))))),ROW(D173)),1),"")</f>
        <v/>
      </c>
    </row>
    <row r="175" spans="1:12">
      <c r="A175" s="136">
        <f t="shared" si="25"/>
        <v>174</v>
      </c>
      <c r="B175" s="136" t="str">
        <f t="shared" ca="1" si="18"/>
        <v>174:Royston</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IFERROR(INDEX(Lane7_BlanksRange,SMALL((IF(LEN(Lane7_BlanksRange),ROW(INDIRECT("1:"&amp;ROWS(Lane7_BlanksRange))))),ROW(D174)),1),"")</f>
        <v/>
      </c>
    </row>
    <row r="176" spans="1:12">
      <c r="A176" s="136">
        <f t="shared" si="25"/>
        <v>175</v>
      </c>
      <c r="B176" s="136" t="str">
        <f t="shared" ca="1" si="18"/>
        <v>175:Royston</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IFERROR(INDEX(Lane7_BlanksRange,SMALL((IF(LEN(Lane7_BlanksRange),ROW(INDIRECT("1:"&amp;ROWS(Lane7_BlanksRange))))),ROW(D175)),1),"")</f>
        <v/>
      </c>
    </row>
    <row r="177" spans="1:12">
      <c r="A177" s="136">
        <f t="shared" si="25"/>
        <v>176</v>
      </c>
      <c r="B177" s="136" t="str">
        <f t="shared" ca="1" si="18"/>
        <v>176:Royston</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IFERROR(INDEX(Lane7_BlanksRange,SMALL((IF(LEN(Lane7_BlanksRange),ROW(INDIRECT("1:"&amp;ROWS(Lane7_BlanksRange))))),ROW(D176)),1),"")</f>
        <v/>
      </c>
    </row>
    <row r="178" spans="1:12">
      <c r="A178" s="136">
        <f t="shared" si="25"/>
        <v>177</v>
      </c>
      <c r="B178" s="136" t="str">
        <f t="shared" ca="1" si="18"/>
        <v>177:Royston</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IFERROR(INDEX(Lane7_BlanksRange,SMALL((IF(LEN(Lane7_BlanksRange),ROW(INDIRECT("1:"&amp;ROWS(Lane7_BlanksRange))))),ROW(D177)),1),"")</f>
        <v/>
      </c>
    </row>
    <row r="179" spans="1:12">
      <c r="A179" s="136">
        <f t="shared" si="25"/>
        <v>178</v>
      </c>
      <c r="B179" s="136" t="str">
        <f t="shared" ca="1" si="18"/>
        <v>178:Royston</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IFERROR(INDEX(Lane7_BlanksRange,SMALL((IF(LEN(Lane7_BlanksRange),ROW(INDIRECT("1:"&amp;ROWS(Lane7_BlanksRange))))),ROW(D178)),1),"")</f>
        <v/>
      </c>
    </row>
    <row r="180" spans="1:12">
      <c r="A180" s="136">
        <f t="shared" si="25"/>
        <v>179</v>
      </c>
      <c r="B180" s="136" t="str">
        <f t="shared" ca="1" si="18"/>
        <v>179:Royston</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IFERROR(INDEX(Lane7_BlanksRange,SMALL((IF(LEN(Lane7_BlanksRange),ROW(INDIRECT("1:"&amp;ROWS(Lane7_BlanksRange))))),ROW(D179)),1),"")</f>
        <v/>
      </c>
    </row>
    <row r="181" spans="1:12">
      <c r="A181" s="136">
        <f t="shared" si="25"/>
        <v>180</v>
      </c>
      <c r="B181" s="136" t="str">
        <f t="shared" ca="1" si="18"/>
        <v>180:Royston</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IFERROR(INDEX(Lane7_BlanksRange,SMALL((IF(LEN(Lane7_BlanksRange),ROW(INDIRECT("1:"&amp;ROWS(Lane7_BlanksRange))))),ROW(D180)),1),"")</f>
        <v/>
      </c>
    </row>
    <row r="182" spans="1:12">
      <c r="A182" s="136">
        <f t="shared" si="25"/>
        <v>181</v>
      </c>
      <c r="B182" s="136" t="str">
        <f t="shared" ca="1" si="18"/>
        <v>181:Royston</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IFERROR(INDEX(Lane7_BlanksRange,SMALL((IF(LEN(Lane7_BlanksRange),ROW(INDIRECT("1:"&amp;ROWS(Lane7_BlanksRange))))),ROW(D181)),1),"")</f>
        <v/>
      </c>
    </row>
    <row r="183" spans="1:12">
      <c r="A183" s="136">
        <f t="shared" si="25"/>
        <v>182</v>
      </c>
      <c r="B183" s="136" t="str">
        <f t="shared" ca="1" si="18"/>
        <v>182:Royston</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IFERROR(INDEX(Lane7_BlanksRange,SMALL((IF(LEN(Lane7_BlanksRange),ROW(INDIRECT("1:"&amp;ROWS(Lane7_BlanksRange))))),ROW(D182)),1),"")</f>
        <v/>
      </c>
    </row>
    <row r="184" spans="1:12">
      <c r="A184" s="136">
        <f t="shared" si="25"/>
        <v>183</v>
      </c>
      <c r="B184" s="136" t="str">
        <f t="shared" ca="1" si="18"/>
        <v>183:Royston</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IFERROR(INDEX(Lane7_BlanksRange,SMALL((IF(LEN(Lane7_BlanksRange),ROW(INDIRECT("1:"&amp;ROWS(Lane7_BlanksRange))))),ROW(D183)),1),"")</f>
        <v/>
      </c>
    </row>
    <row r="185" spans="1:12">
      <c r="A185" s="136">
        <f t="shared" si="25"/>
        <v>184</v>
      </c>
      <c r="B185" s="136" t="str">
        <f t="shared" ca="1" si="18"/>
        <v>184:Royston</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IFERROR(INDEX(Lane7_BlanksRange,SMALL((IF(LEN(Lane7_BlanksRange),ROW(INDIRECT("1:"&amp;ROWS(Lane7_BlanksRange))))),ROW(D184)),1),"")</f>
        <v/>
      </c>
    </row>
    <row r="186" spans="1:12">
      <c r="A186" s="136">
        <f t="shared" si="25"/>
        <v>185</v>
      </c>
      <c r="B186" s="136" t="str">
        <f t="shared" ca="1" si="18"/>
        <v>185:Royston</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IFERROR(INDEX(Lane7_BlanksRange,SMALL((IF(LEN(Lane7_BlanksRange),ROW(INDIRECT("1:"&amp;ROWS(Lane7_BlanksRange))))),ROW(D185)),1),"")</f>
        <v/>
      </c>
    </row>
    <row r="187" spans="1:12">
      <c r="A187" s="136">
        <f t="shared" si="25"/>
        <v>186</v>
      </c>
      <c r="B187" s="136" t="str">
        <f t="shared" ca="1" si="18"/>
        <v>186:Royston</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IFERROR(INDEX(Lane7_BlanksRange,SMALL((IF(LEN(Lane7_BlanksRange),ROW(INDIRECT("1:"&amp;ROWS(Lane7_BlanksRange))))),ROW(D186)),1),"")</f>
        <v/>
      </c>
    </row>
    <row r="188" spans="1:12">
      <c r="A188" s="136">
        <f t="shared" si="25"/>
        <v>187</v>
      </c>
      <c r="B188" s="136" t="str">
        <f t="shared" ca="1" si="18"/>
        <v>187:Royston</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IFERROR(INDEX(Lane7_BlanksRange,SMALL((IF(LEN(Lane7_BlanksRange),ROW(INDIRECT("1:"&amp;ROWS(Lane7_BlanksRange))))),ROW(D187)),1),"")</f>
        <v/>
      </c>
    </row>
    <row r="189" spans="1:12">
      <c r="A189" s="136">
        <f t="shared" si="25"/>
        <v>188</v>
      </c>
      <c r="B189" s="136" t="str">
        <f t="shared" ca="1" si="18"/>
        <v>188:Royston</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IFERROR(INDEX(Lane7_BlanksRange,SMALL((IF(LEN(Lane7_BlanksRange),ROW(INDIRECT("1:"&amp;ROWS(Lane7_BlanksRange))))),ROW(D188)),1),"")</f>
        <v/>
      </c>
    </row>
    <row r="190" spans="1:12">
      <c r="A190" s="136">
        <f t="shared" si="25"/>
        <v>189</v>
      </c>
      <c r="B190" s="136" t="str">
        <f t="shared" ca="1" si="18"/>
        <v>189:Royston</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IFERROR(INDEX(Lane7_BlanksRange,SMALL((IF(LEN(Lane7_BlanksRange),ROW(INDIRECT("1:"&amp;ROWS(Lane7_BlanksRange))))),ROW(D189)),1),"")</f>
        <v/>
      </c>
    </row>
    <row r="191" spans="1:12">
      <c r="A191" s="136">
        <f t="shared" si="25"/>
        <v>190</v>
      </c>
      <c r="B191" s="136" t="str">
        <f t="shared" ca="1" si="18"/>
        <v>190:Royston</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IFERROR(INDEX(Lane7_BlanksRange,SMALL((IF(LEN(Lane7_BlanksRange),ROW(INDIRECT("1:"&amp;ROWS(Lane7_BlanksRange))))),ROW(D190)),1),"")</f>
        <v/>
      </c>
    </row>
    <row r="192" spans="1:12">
      <c r="A192" s="136">
        <f t="shared" si="25"/>
        <v>191</v>
      </c>
      <c r="B192" s="136" t="str">
        <f t="shared" ca="1" si="18"/>
        <v>191:Royston</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IFERROR(INDEX(Lane7_BlanksRange,SMALL((IF(LEN(Lane7_BlanksRange),ROW(INDIRECT("1:"&amp;ROWS(Lane7_BlanksRange))))),ROW(D191)),1),"")</f>
        <v/>
      </c>
    </row>
    <row r="193" spans="1:12">
      <c r="A193" s="136">
        <f t="shared" si="25"/>
        <v>192</v>
      </c>
      <c r="B193" s="136" t="str">
        <f t="shared" ca="1" si="18"/>
        <v>192:Royston</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IFERROR(INDEX(Lane7_BlanksRange,SMALL((IF(LEN(Lane7_BlanksRange),ROW(INDIRECT("1:"&amp;ROWS(Lane7_BlanksRange))))),ROW(D192)),1),"")</f>
        <v/>
      </c>
    </row>
    <row r="194" spans="1:12">
      <c r="A194" s="136">
        <f t="shared" si="25"/>
        <v>193</v>
      </c>
      <c r="B194" s="136" t="str">
        <f t="shared" ref="B194:B257" ca="1" si="27">TEXT(A194,"#0") &amp; ":" &amp; CELL("contents",Lane7_Club)</f>
        <v>193:Royston</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IFERROR(INDEX(Lane7_BlanksRange,SMALL((IF(LEN(Lane7_BlanksRange),ROW(INDIRECT("1:"&amp;ROWS(Lane7_BlanksRange))))),ROW(D193)),1),"")</f>
        <v/>
      </c>
    </row>
    <row r="195" spans="1:12">
      <c r="A195" s="136">
        <f t="shared" ref="A195:A258" si="34">A194+1</f>
        <v>194</v>
      </c>
      <c r="B195" s="136" t="str">
        <f t="shared" ca="1" si="27"/>
        <v>194:Royston</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IFERROR(INDEX(Lane7_BlanksRange,SMALL((IF(LEN(Lane7_BlanksRange),ROW(INDIRECT("1:"&amp;ROWS(Lane7_BlanksRange))))),ROW(D194)),1),"")</f>
        <v/>
      </c>
    </row>
    <row r="196" spans="1:12">
      <c r="A196" s="136">
        <f t="shared" si="34"/>
        <v>195</v>
      </c>
      <c r="B196" s="136" t="str">
        <f t="shared" ca="1" si="27"/>
        <v>195:Royston</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IFERROR(INDEX(Lane7_BlanksRange,SMALL((IF(LEN(Lane7_BlanksRange),ROW(INDIRECT("1:"&amp;ROWS(Lane7_BlanksRange))))),ROW(D195)),1),"")</f>
        <v/>
      </c>
    </row>
    <row r="197" spans="1:12">
      <c r="A197" s="136">
        <f t="shared" si="34"/>
        <v>196</v>
      </c>
      <c r="B197" s="136" t="str">
        <f t="shared" ca="1" si="27"/>
        <v>196:Royston</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IFERROR(INDEX(Lane7_BlanksRange,SMALL((IF(LEN(Lane7_BlanksRange),ROW(INDIRECT("1:"&amp;ROWS(Lane7_BlanksRange))))),ROW(D196)),1),"")</f>
        <v/>
      </c>
    </row>
    <row r="198" spans="1:12">
      <c r="A198" s="136">
        <f t="shared" si="34"/>
        <v>197</v>
      </c>
      <c r="B198" s="136" t="str">
        <f t="shared" ca="1" si="27"/>
        <v>197:Royston</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IFERROR(INDEX(Lane7_BlanksRange,SMALL((IF(LEN(Lane7_BlanksRange),ROW(INDIRECT("1:"&amp;ROWS(Lane7_BlanksRange))))),ROW(D197)),1),"")</f>
        <v/>
      </c>
    </row>
    <row r="199" spans="1:12">
      <c r="A199" s="136">
        <f t="shared" si="34"/>
        <v>198</v>
      </c>
      <c r="B199" s="136" t="str">
        <f t="shared" ca="1" si="27"/>
        <v>198:Royston</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IFERROR(INDEX(Lane7_BlanksRange,SMALL((IF(LEN(Lane7_BlanksRange),ROW(INDIRECT("1:"&amp;ROWS(Lane7_BlanksRange))))),ROW(D198)),1),"")</f>
        <v/>
      </c>
    </row>
    <row r="200" spans="1:12">
      <c r="A200" s="136">
        <f t="shared" si="34"/>
        <v>199</v>
      </c>
      <c r="B200" s="136" t="str">
        <f t="shared" ca="1" si="27"/>
        <v>199:Royston</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IFERROR(INDEX(Lane7_BlanksRange,SMALL((IF(LEN(Lane7_BlanksRange),ROW(INDIRECT("1:"&amp;ROWS(Lane7_BlanksRange))))),ROW(D199)),1),"")</f>
        <v/>
      </c>
    </row>
    <row r="201" spans="1:12">
      <c r="A201" s="136">
        <f t="shared" si="34"/>
        <v>200</v>
      </c>
      <c r="B201" s="136" t="str">
        <f t="shared" ca="1" si="27"/>
        <v>200:Royston</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IFERROR(INDEX(Lane7_BlanksRange,SMALL((IF(LEN(Lane7_BlanksRange),ROW(INDIRECT("1:"&amp;ROWS(Lane7_BlanksRange))))),ROW(D200)),1),"")</f>
        <v/>
      </c>
    </row>
    <row r="202" spans="1:12">
      <c r="A202" s="136">
        <f t="shared" si="34"/>
        <v>201</v>
      </c>
      <c r="B202" s="136" t="str">
        <f t="shared" ca="1" si="27"/>
        <v>201:Royston</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IFERROR(INDEX(Lane7_BlanksRange,SMALL((IF(LEN(Lane7_BlanksRange),ROW(INDIRECT("1:"&amp;ROWS(Lane7_BlanksRange))))),ROW(D201)),1),"")</f>
        <v/>
      </c>
    </row>
    <row r="203" spans="1:12">
      <c r="A203" s="136">
        <f t="shared" si="34"/>
        <v>202</v>
      </c>
      <c r="B203" s="136" t="str">
        <f t="shared" ca="1" si="27"/>
        <v>202:Royston</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IFERROR(INDEX(Lane7_BlanksRange,SMALL((IF(LEN(Lane7_BlanksRange),ROW(INDIRECT("1:"&amp;ROWS(Lane7_BlanksRange))))),ROW(D202)),1),"")</f>
        <v/>
      </c>
    </row>
    <row r="204" spans="1:12">
      <c r="A204" s="136">
        <f t="shared" si="34"/>
        <v>203</v>
      </c>
      <c r="B204" s="136" t="str">
        <f t="shared" ca="1" si="27"/>
        <v>203:Royston</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IFERROR(INDEX(Lane7_BlanksRange,SMALL((IF(LEN(Lane7_BlanksRange),ROW(INDIRECT("1:"&amp;ROWS(Lane7_BlanksRange))))),ROW(D203)),1),"")</f>
        <v/>
      </c>
    </row>
    <row r="205" spans="1:12">
      <c r="A205" s="136">
        <f t="shared" si="34"/>
        <v>204</v>
      </c>
      <c r="B205" s="136" t="str">
        <f t="shared" ca="1" si="27"/>
        <v>204:Royston</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IFERROR(INDEX(Lane7_BlanksRange,SMALL((IF(LEN(Lane7_BlanksRange),ROW(INDIRECT("1:"&amp;ROWS(Lane7_BlanksRange))))),ROW(D204)),1),"")</f>
        <v/>
      </c>
    </row>
    <row r="206" spans="1:12">
      <c r="A206" s="136">
        <f t="shared" si="34"/>
        <v>205</v>
      </c>
      <c r="B206" s="136" t="str">
        <f t="shared" ca="1" si="27"/>
        <v>205:Royston</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IFERROR(INDEX(Lane7_BlanksRange,SMALL((IF(LEN(Lane7_BlanksRange),ROW(INDIRECT("1:"&amp;ROWS(Lane7_BlanksRange))))),ROW(D205)),1),"")</f>
        <v/>
      </c>
    </row>
    <row r="207" spans="1:12">
      <c r="A207" s="136">
        <f t="shared" si="34"/>
        <v>206</v>
      </c>
      <c r="B207" s="136" t="str">
        <f t="shared" ca="1" si="27"/>
        <v>206:Royston</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IFERROR(INDEX(Lane7_BlanksRange,SMALL((IF(LEN(Lane7_BlanksRange),ROW(INDIRECT("1:"&amp;ROWS(Lane7_BlanksRange))))),ROW(D206)),1),"")</f>
        <v/>
      </c>
    </row>
    <row r="208" spans="1:12">
      <c r="A208" s="136">
        <f t="shared" si="34"/>
        <v>207</v>
      </c>
      <c r="B208" s="136" t="str">
        <f t="shared" ca="1" si="27"/>
        <v>207:Royston</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IFERROR(INDEX(Lane7_BlanksRange,SMALL((IF(LEN(Lane7_BlanksRange),ROW(INDIRECT("1:"&amp;ROWS(Lane7_BlanksRange))))),ROW(D207)),1),"")</f>
        <v/>
      </c>
    </row>
    <row r="209" spans="1:12">
      <c r="A209" s="136">
        <f t="shared" si="34"/>
        <v>208</v>
      </c>
      <c r="B209" s="136" t="str">
        <f t="shared" ca="1" si="27"/>
        <v>208:Royston</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IFERROR(INDEX(Lane7_BlanksRange,SMALL((IF(LEN(Lane7_BlanksRange),ROW(INDIRECT("1:"&amp;ROWS(Lane7_BlanksRange))))),ROW(D208)),1),"")</f>
        <v/>
      </c>
    </row>
    <row r="210" spans="1:12">
      <c r="A210" s="136">
        <f t="shared" si="34"/>
        <v>209</v>
      </c>
      <c r="B210" s="136" t="str">
        <f t="shared" ca="1" si="27"/>
        <v>209:Royston</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IFERROR(INDEX(Lane7_BlanksRange,SMALL((IF(LEN(Lane7_BlanksRange),ROW(INDIRECT("1:"&amp;ROWS(Lane7_BlanksRange))))),ROW(D209)),1),"")</f>
        <v/>
      </c>
    </row>
    <row r="211" spans="1:12">
      <c r="A211" s="136">
        <f t="shared" si="34"/>
        <v>210</v>
      </c>
      <c r="B211" s="136" t="str">
        <f t="shared" ca="1" si="27"/>
        <v>210:Royston</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IFERROR(INDEX(Lane7_BlanksRange,SMALL((IF(LEN(Lane7_BlanksRange),ROW(INDIRECT("1:"&amp;ROWS(Lane7_BlanksRange))))),ROW(D210)),1),"")</f>
        <v/>
      </c>
    </row>
    <row r="212" spans="1:12">
      <c r="A212" s="136">
        <f t="shared" si="34"/>
        <v>211</v>
      </c>
      <c r="B212" s="136" t="str">
        <f t="shared" ca="1" si="27"/>
        <v>211:Royston</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IFERROR(INDEX(Lane7_BlanksRange,SMALL((IF(LEN(Lane7_BlanksRange),ROW(INDIRECT("1:"&amp;ROWS(Lane7_BlanksRange))))),ROW(D211)),1),"")</f>
        <v/>
      </c>
    </row>
    <row r="213" spans="1:12">
      <c r="A213" s="136">
        <f t="shared" si="34"/>
        <v>212</v>
      </c>
      <c r="B213" s="136" t="str">
        <f t="shared" ca="1" si="27"/>
        <v>212:Royston</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IFERROR(INDEX(Lane7_BlanksRange,SMALL((IF(LEN(Lane7_BlanksRange),ROW(INDIRECT("1:"&amp;ROWS(Lane7_BlanksRange))))),ROW(D212)),1),"")</f>
        <v/>
      </c>
    </row>
    <row r="214" spans="1:12">
      <c r="A214" s="136">
        <f t="shared" si="34"/>
        <v>213</v>
      </c>
      <c r="B214" s="136" t="str">
        <f t="shared" ca="1" si="27"/>
        <v>213:Royston</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IFERROR(INDEX(Lane7_BlanksRange,SMALL((IF(LEN(Lane7_BlanksRange),ROW(INDIRECT("1:"&amp;ROWS(Lane7_BlanksRange))))),ROW(D213)),1),"")</f>
        <v/>
      </c>
    </row>
    <row r="215" spans="1:12">
      <c r="A215" s="136">
        <f t="shared" si="34"/>
        <v>214</v>
      </c>
      <c r="B215" s="136" t="str">
        <f t="shared" ca="1" si="27"/>
        <v>214:Royston</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IFERROR(INDEX(Lane7_BlanksRange,SMALL((IF(LEN(Lane7_BlanksRange),ROW(INDIRECT("1:"&amp;ROWS(Lane7_BlanksRange))))),ROW(D214)),1),"")</f>
        <v/>
      </c>
    </row>
    <row r="216" spans="1:12">
      <c r="A216" s="136">
        <f t="shared" si="34"/>
        <v>215</v>
      </c>
      <c r="B216" s="136" t="str">
        <f t="shared" ca="1" si="27"/>
        <v>215:Royston</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IFERROR(INDEX(Lane7_BlanksRange,SMALL((IF(LEN(Lane7_BlanksRange),ROW(INDIRECT("1:"&amp;ROWS(Lane7_BlanksRange))))),ROW(D215)),1),"")</f>
        <v/>
      </c>
    </row>
    <row r="217" spans="1:12">
      <c r="A217" s="136">
        <f t="shared" si="34"/>
        <v>216</v>
      </c>
      <c r="B217" s="136" t="str">
        <f t="shared" ca="1" si="27"/>
        <v>216:Royston</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IFERROR(INDEX(Lane7_BlanksRange,SMALL((IF(LEN(Lane7_BlanksRange),ROW(INDIRECT("1:"&amp;ROWS(Lane7_BlanksRange))))),ROW(D216)),1),"")</f>
        <v/>
      </c>
    </row>
    <row r="218" spans="1:12">
      <c r="A218" s="136">
        <f t="shared" si="34"/>
        <v>217</v>
      </c>
      <c r="B218" s="136" t="str">
        <f t="shared" ca="1" si="27"/>
        <v>217:Royston</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IFERROR(INDEX(Lane7_BlanksRange,SMALL((IF(LEN(Lane7_BlanksRange),ROW(INDIRECT("1:"&amp;ROWS(Lane7_BlanksRange))))),ROW(D217)),1),"")</f>
        <v/>
      </c>
    </row>
    <row r="219" spans="1:12">
      <c r="A219" s="136">
        <f t="shared" si="34"/>
        <v>218</v>
      </c>
      <c r="B219" s="136" t="str">
        <f t="shared" ca="1" si="27"/>
        <v>218:Royston</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IFERROR(INDEX(Lane7_BlanksRange,SMALL((IF(LEN(Lane7_BlanksRange),ROW(INDIRECT("1:"&amp;ROWS(Lane7_BlanksRange))))),ROW(D218)),1),"")</f>
        <v/>
      </c>
    </row>
    <row r="220" spans="1:12">
      <c r="A220" s="136">
        <f t="shared" si="34"/>
        <v>219</v>
      </c>
      <c r="B220" s="136" t="str">
        <f t="shared" ca="1" si="27"/>
        <v>219:Royston</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IFERROR(INDEX(Lane7_BlanksRange,SMALL((IF(LEN(Lane7_BlanksRange),ROW(INDIRECT("1:"&amp;ROWS(Lane7_BlanksRange))))),ROW(D219)),1),"")</f>
        <v/>
      </c>
    </row>
    <row r="221" spans="1:12">
      <c r="A221" s="136">
        <f t="shared" si="34"/>
        <v>220</v>
      </c>
      <c r="B221" s="136" t="str">
        <f t="shared" ca="1" si="27"/>
        <v>220:Royston</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IFERROR(INDEX(Lane7_BlanksRange,SMALL((IF(LEN(Lane7_BlanksRange),ROW(INDIRECT("1:"&amp;ROWS(Lane7_BlanksRange))))),ROW(D220)),1),"")</f>
        <v/>
      </c>
    </row>
    <row r="222" spans="1:12">
      <c r="A222" s="136">
        <f t="shared" si="34"/>
        <v>221</v>
      </c>
      <c r="B222" s="136" t="str">
        <f t="shared" ca="1" si="27"/>
        <v>221:Royston</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IFERROR(INDEX(Lane7_BlanksRange,SMALL((IF(LEN(Lane7_BlanksRange),ROW(INDIRECT("1:"&amp;ROWS(Lane7_BlanksRange))))),ROW(D221)),1),"")</f>
        <v/>
      </c>
    </row>
    <row r="223" spans="1:12">
      <c r="A223" s="136">
        <f t="shared" si="34"/>
        <v>222</v>
      </c>
      <c r="B223" s="136" t="str">
        <f t="shared" ca="1" si="27"/>
        <v>222:Royston</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IFERROR(INDEX(Lane7_BlanksRange,SMALL((IF(LEN(Lane7_BlanksRange),ROW(INDIRECT("1:"&amp;ROWS(Lane7_BlanksRange))))),ROW(D222)),1),"")</f>
        <v/>
      </c>
    </row>
    <row r="224" spans="1:12">
      <c r="A224" s="136">
        <f t="shared" si="34"/>
        <v>223</v>
      </c>
      <c r="B224" s="136" t="str">
        <f t="shared" ca="1" si="27"/>
        <v>223:Royston</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IFERROR(INDEX(Lane7_BlanksRange,SMALL((IF(LEN(Lane7_BlanksRange),ROW(INDIRECT("1:"&amp;ROWS(Lane7_BlanksRange))))),ROW(D223)),1),"")</f>
        <v/>
      </c>
    </row>
    <row r="225" spans="1:12">
      <c r="A225" s="136">
        <f t="shared" si="34"/>
        <v>224</v>
      </c>
      <c r="B225" s="136" t="str">
        <f t="shared" ca="1" si="27"/>
        <v>224:Royston</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IFERROR(INDEX(Lane7_BlanksRange,SMALL((IF(LEN(Lane7_BlanksRange),ROW(INDIRECT("1:"&amp;ROWS(Lane7_BlanksRange))))),ROW(D224)),1),"")</f>
        <v/>
      </c>
    </row>
    <row r="226" spans="1:12">
      <c r="A226" s="136">
        <f t="shared" si="34"/>
        <v>225</v>
      </c>
      <c r="B226" s="136" t="str">
        <f t="shared" ca="1" si="27"/>
        <v>225:Royston</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IFERROR(INDEX(Lane7_BlanksRange,SMALL((IF(LEN(Lane7_BlanksRange),ROW(INDIRECT("1:"&amp;ROWS(Lane7_BlanksRange))))),ROW(D225)),1),"")</f>
        <v/>
      </c>
    </row>
    <row r="227" spans="1:12">
      <c r="A227" s="136">
        <f t="shared" si="34"/>
        <v>226</v>
      </c>
      <c r="B227" s="136" t="str">
        <f t="shared" ca="1" si="27"/>
        <v>226:Royston</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IFERROR(INDEX(Lane7_BlanksRange,SMALL((IF(LEN(Lane7_BlanksRange),ROW(INDIRECT("1:"&amp;ROWS(Lane7_BlanksRange))))),ROW(D226)),1),"")</f>
        <v/>
      </c>
    </row>
    <row r="228" spans="1:12">
      <c r="A228" s="136">
        <f t="shared" si="34"/>
        <v>227</v>
      </c>
      <c r="B228" s="136" t="str">
        <f t="shared" ca="1" si="27"/>
        <v>227:Royston</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IFERROR(INDEX(Lane7_BlanksRange,SMALL((IF(LEN(Lane7_BlanksRange),ROW(INDIRECT("1:"&amp;ROWS(Lane7_BlanksRange))))),ROW(D227)),1),"")</f>
        <v/>
      </c>
    </row>
    <row r="229" spans="1:12">
      <c r="A229" s="136">
        <f t="shared" si="34"/>
        <v>228</v>
      </c>
      <c r="B229" s="136" t="str">
        <f t="shared" ca="1" si="27"/>
        <v>228:Royston</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IFERROR(INDEX(Lane7_BlanksRange,SMALL((IF(LEN(Lane7_BlanksRange),ROW(INDIRECT("1:"&amp;ROWS(Lane7_BlanksRange))))),ROW(D228)),1),"")</f>
        <v/>
      </c>
    </row>
    <row r="230" spans="1:12">
      <c r="A230" s="136">
        <f t="shared" si="34"/>
        <v>229</v>
      </c>
      <c r="B230" s="136" t="str">
        <f t="shared" ca="1" si="27"/>
        <v>229:Royston</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IFERROR(INDEX(Lane7_BlanksRange,SMALL((IF(LEN(Lane7_BlanksRange),ROW(INDIRECT("1:"&amp;ROWS(Lane7_BlanksRange))))),ROW(D229)),1),"")</f>
        <v/>
      </c>
    </row>
    <row r="231" spans="1:12">
      <c r="A231" s="136">
        <f t="shared" si="34"/>
        <v>230</v>
      </c>
      <c r="B231" s="136" t="str">
        <f t="shared" ca="1" si="27"/>
        <v>230:Royston</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IFERROR(INDEX(Lane7_BlanksRange,SMALL((IF(LEN(Lane7_BlanksRange),ROW(INDIRECT("1:"&amp;ROWS(Lane7_BlanksRange))))),ROW(D230)),1),"")</f>
        <v/>
      </c>
    </row>
    <row r="232" spans="1:12">
      <c r="A232" s="136">
        <f t="shared" si="34"/>
        <v>231</v>
      </c>
      <c r="B232" s="136" t="str">
        <f t="shared" ca="1" si="27"/>
        <v>231:Royston</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IFERROR(INDEX(Lane7_BlanksRange,SMALL((IF(LEN(Lane7_BlanksRange),ROW(INDIRECT("1:"&amp;ROWS(Lane7_BlanksRange))))),ROW(D231)),1),"")</f>
        <v/>
      </c>
    </row>
    <row r="233" spans="1:12">
      <c r="A233" s="136">
        <f t="shared" si="34"/>
        <v>232</v>
      </c>
      <c r="B233" s="136" t="str">
        <f t="shared" ca="1" si="27"/>
        <v>232:Royston</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IFERROR(INDEX(Lane7_BlanksRange,SMALL((IF(LEN(Lane7_BlanksRange),ROW(INDIRECT("1:"&amp;ROWS(Lane7_BlanksRange))))),ROW(D232)),1),"")</f>
        <v/>
      </c>
    </row>
    <row r="234" spans="1:12">
      <c r="A234" s="136">
        <f t="shared" si="34"/>
        <v>233</v>
      </c>
      <c r="B234" s="136" t="str">
        <f t="shared" ca="1" si="27"/>
        <v>233:Royston</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IFERROR(INDEX(Lane7_BlanksRange,SMALL((IF(LEN(Lane7_BlanksRange),ROW(INDIRECT("1:"&amp;ROWS(Lane7_BlanksRange))))),ROW(D233)),1),"")</f>
        <v/>
      </c>
    </row>
    <row r="235" spans="1:12">
      <c r="A235" s="136">
        <f t="shared" si="34"/>
        <v>234</v>
      </c>
      <c r="B235" s="136" t="str">
        <f t="shared" ca="1" si="27"/>
        <v>234:Royston</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IFERROR(INDEX(Lane7_BlanksRange,SMALL((IF(LEN(Lane7_BlanksRange),ROW(INDIRECT("1:"&amp;ROWS(Lane7_BlanksRange))))),ROW(D234)),1),"")</f>
        <v/>
      </c>
    </row>
    <row r="236" spans="1:12">
      <c r="A236" s="136">
        <f t="shared" si="34"/>
        <v>235</v>
      </c>
      <c r="B236" s="136" t="str">
        <f t="shared" ca="1" si="27"/>
        <v>235:Royston</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IFERROR(INDEX(Lane7_BlanksRange,SMALL((IF(LEN(Lane7_BlanksRange),ROW(INDIRECT("1:"&amp;ROWS(Lane7_BlanksRange))))),ROW(D235)),1),"")</f>
        <v/>
      </c>
    </row>
    <row r="237" spans="1:12">
      <c r="A237" s="136">
        <f t="shared" si="34"/>
        <v>236</v>
      </c>
      <c r="B237" s="136" t="str">
        <f t="shared" ca="1" si="27"/>
        <v>236:Royston</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IFERROR(INDEX(Lane7_BlanksRange,SMALL((IF(LEN(Lane7_BlanksRange),ROW(INDIRECT("1:"&amp;ROWS(Lane7_BlanksRange))))),ROW(D236)),1),"")</f>
        <v/>
      </c>
    </row>
    <row r="238" spans="1:12">
      <c r="A238" s="136">
        <f t="shared" si="34"/>
        <v>237</v>
      </c>
      <c r="B238" s="136" t="str">
        <f t="shared" ca="1" si="27"/>
        <v>237:Royston</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IFERROR(INDEX(Lane7_BlanksRange,SMALL((IF(LEN(Lane7_BlanksRange),ROW(INDIRECT("1:"&amp;ROWS(Lane7_BlanksRange))))),ROW(D237)),1),"")</f>
        <v/>
      </c>
    </row>
    <row r="239" spans="1:12">
      <c r="A239" s="136">
        <f t="shared" si="34"/>
        <v>238</v>
      </c>
      <c r="B239" s="136" t="str">
        <f t="shared" ca="1" si="27"/>
        <v>238:Royston</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IFERROR(INDEX(Lane7_BlanksRange,SMALL((IF(LEN(Lane7_BlanksRange),ROW(INDIRECT("1:"&amp;ROWS(Lane7_BlanksRange))))),ROW(D238)),1),"")</f>
        <v/>
      </c>
    </row>
    <row r="240" spans="1:12">
      <c r="A240" s="136">
        <f t="shared" si="34"/>
        <v>239</v>
      </c>
      <c r="B240" s="136" t="str">
        <f t="shared" ca="1" si="27"/>
        <v>239:Royston</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IFERROR(INDEX(Lane7_BlanksRange,SMALL((IF(LEN(Lane7_BlanksRange),ROW(INDIRECT("1:"&amp;ROWS(Lane7_BlanksRange))))),ROW(D239)),1),"")</f>
        <v/>
      </c>
    </row>
    <row r="241" spans="1:12">
      <c r="A241" s="136">
        <f t="shared" si="34"/>
        <v>240</v>
      </c>
      <c r="B241" s="136" t="str">
        <f t="shared" ca="1" si="27"/>
        <v>240:Royston</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IFERROR(INDEX(Lane7_BlanksRange,SMALL((IF(LEN(Lane7_BlanksRange),ROW(INDIRECT("1:"&amp;ROWS(Lane7_BlanksRange))))),ROW(D240)),1),"")</f>
        <v/>
      </c>
    </row>
    <row r="242" spans="1:12">
      <c r="A242" s="136">
        <f t="shared" si="34"/>
        <v>241</v>
      </c>
      <c r="B242" s="136" t="str">
        <f t="shared" ca="1" si="27"/>
        <v>241:Royston</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IFERROR(INDEX(Lane7_BlanksRange,SMALL((IF(LEN(Lane7_BlanksRange),ROW(INDIRECT("1:"&amp;ROWS(Lane7_BlanksRange))))),ROW(D241)),1),"")</f>
        <v/>
      </c>
    </row>
    <row r="243" spans="1:12">
      <c r="A243" s="136">
        <f t="shared" si="34"/>
        <v>242</v>
      </c>
      <c r="B243" s="136" t="str">
        <f t="shared" ca="1" si="27"/>
        <v>242:Royston</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IFERROR(INDEX(Lane7_BlanksRange,SMALL((IF(LEN(Lane7_BlanksRange),ROW(INDIRECT("1:"&amp;ROWS(Lane7_BlanksRange))))),ROW(D242)),1),"")</f>
        <v/>
      </c>
    </row>
    <row r="244" spans="1:12">
      <c r="A244" s="136">
        <f t="shared" si="34"/>
        <v>243</v>
      </c>
      <c r="B244" s="136" t="str">
        <f t="shared" ca="1" si="27"/>
        <v>243:Royston</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IFERROR(INDEX(Lane7_BlanksRange,SMALL((IF(LEN(Lane7_BlanksRange),ROW(INDIRECT("1:"&amp;ROWS(Lane7_BlanksRange))))),ROW(D243)),1),"")</f>
        <v/>
      </c>
    </row>
    <row r="245" spans="1:12">
      <c r="A245" s="136">
        <f t="shared" si="34"/>
        <v>244</v>
      </c>
      <c r="B245" s="136" t="str">
        <f t="shared" ca="1" si="27"/>
        <v>244:Royston</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IFERROR(INDEX(Lane7_BlanksRange,SMALL((IF(LEN(Lane7_BlanksRange),ROW(INDIRECT("1:"&amp;ROWS(Lane7_BlanksRange))))),ROW(D244)),1),"")</f>
        <v/>
      </c>
    </row>
    <row r="246" spans="1:12">
      <c r="A246" s="136">
        <f t="shared" si="34"/>
        <v>245</v>
      </c>
      <c r="B246" s="136" t="str">
        <f t="shared" ca="1" si="27"/>
        <v>245:Royston</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IFERROR(INDEX(Lane7_BlanksRange,SMALL((IF(LEN(Lane7_BlanksRange),ROW(INDIRECT("1:"&amp;ROWS(Lane7_BlanksRange))))),ROW(D245)),1),"")</f>
        <v/>
      </c>
    </row>
    <row r="247" spans="1:12">
      <c r="A247" s="136">
        <f t="shared" si="34"/>
        <v>246</v>
      </c>
      <c r="B247" s="136" t="str">
        <f t="shared" ca="1" si="27"/>
        <v>246:Royston</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IFERROR(INDEX(Lane7_BlanksRange,SMALL((IF(LEN(Lane7_BlanksRange),ROW(INDIRECT("1:"&amp;ROWS(Lane7_BlanksRange))))),ROW(D246)),1),"")</f>
        <v/>
      </c>
    </row>
    <row r="248" spans="1:12">
      <c r="A248" s="136">
        <f t="shared" si="34"/>
        <v>247</v>
      </c>
      <c r="B248" s="136" t="str">
        <f t="shared" ca="1" si="27"/>
        <v>247:Royston</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IFERROR(INDEX(Lane7_BlanksRange,SMALL((IF(LEN(Lane7_BlanksRange),ROW(INDIRECT("1:"&amp;ROWS(Lane7_BlanksRange))))),ROW(D247)),1),"")</f>
        <v/>
      </c>
    </row>
    <row r="249" spans="1:12">
      <c r="A249" s="136">
        <f t="shared" si="34"/>
        <v>248</v>
      </c>
      <c r="B249" s="136" t="str">
        <f t="shared" ca="1" si="27"/>
        <v>248:Royston</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IFERROR(INDEX(Lane7_BlanksRange,SMALL((IF(LEN(Lane7_BlanksRange),ROW(INDIRECT("1:"&amp;ROWS(Lane7_BlanksRange))))),ROW(D248)),1),"")</f>
        <v/>
      </c>
    </row>
    <row r="250" spans="1:12">
      <c r="A250" s="136">
        <f t="shared" si="34"/>
        <v>249</v>
      </c>
      <c r="B250" s="136" t="str">
        <f t="shared" ca="1" si="27"/>
        <v>249:Royston</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IFERROR(INDEX(Lane7_BlanksRange,SMALL((IF(LEN(Lane7_BlanksRange),ROW(INDIRECT("1:"&amp;ROWS(Lane7_BlanksRange))))),ROW(D249)),1),"")</f>
        <v/>
      </c>
    </row>
    <row r="251" spans="1:12">
      <c r="A251" s="136">
        <f t="shared" si="34"/>
        <v>250</v>
      </c>
      <c r="B251" s="136" t="str">
        <f t="shared" ca="1" si="27"/>
        <v>250:Royston</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IFERROR(INDEX(Lane7_BlanksRange,SMALL((IF(LEN(Lane7_BlanksRange),ROW(INDIRECT("1:"&amp;ROWS(Lane7_BlanksRange))))),ROW(D250)),1),"")</f>
        <v/>
      </c>
    </row>
    <row r="252" spans="1:12">
      <c r="A252" s="136">
        <f t="shared" si="34"/>
        <v>251</v>
      </c>
      <c r="B252" s="136" t="str">
        <f t="shared" ca="1" si="27"/>
        <v>251:Royston</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IFERROR(INDEX(Lane7_BlanksRange,SMALL((IF(LEN(Lane7_BlanksRange),ROW(INDIRECT("1:"&amp;ROWS(Lane7_BlanksRange))))),ROW(D251)),1),"")</f>
        <v/>
      </c>
    </row>
    <row r="253" spans="1:12">
      <c r="A253" s="136">
        <f t="shared" si="34"/>
        <v>252</v>
      </c>
      <c r="B253" s="136" t="str">
        <f t="shared" ca="1" si="27"/>
        <v>252:Royston</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IFERROR(INDEX(Lane7_BlanksRange,SMALL((IF(LEN(Lane7_BlanksRange),ROW(INDIRECT("1:"&amp;ROWS(Lane7_BlanksRange))))),ROW(D252)),1),"")</f>
        <v/>
      </c>
    </row>
    <row r="254" spans="1:12">
      <c r="A254" s="136">
        <f t="shared" si="34"/>
        <v>253</v>
      </c>
      <c r="B254" s="136" t="str">
        <f t="shared" ca="1" si="27"/>
        <v>253:Royston</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IFERROR(INDEX(Lane7_BlanksRange,SMALL((IF(LEN(Lane7_BlanksRange),ROW(INDIRECT("1:"&amp;ROWS(Lane7_BlanksRange))))),ROW(D253)),1),"")</f>
        <v/>
      </c>
    </row>
    <row r="255" spans="1:12">
      <c r="A255" s="136">
        <f t="shared" si="34"/>
        <v>254</v>
      </c>
      <c r="B255" s="136" t="str">
        <f t="shared" ca="1" si="27"/>
        <v>254:Royston</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IFERROR(INDEX(Lane7_BlanksRange,SMALL((IF(LEN(Lane7_BlanksRange),ROW(INDIRECT("1:"&amp;ROWS(Lane7_BlanksRange))))),ROW(D254)),1),"")</f>
        <v/>
      </c>
    </row>
    <row r="256" spans="1:12">
      <c r="A256" s="136">
        <f t="shared" si="34"/>
        <v>255</v>
      </c>
      <c r="B256" s="136" t="str">
        <f t="shared" ca="1" si="27"/>
        <v>255:Royston</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IFERROR(INDEX(Lane7_BlanksRange,SMALL((IF(LEN(Lane7_BlanksRange),ROW(INDIRECT("1:"&amp;ROWS(Lane7_BlanksRange))))),ROW(D255)),1),"")</f>
        <v/>
      </c>
    </row>
    <row r="257" spans="1:12">
      <c r="A257" s="136">
        <f t="shared" si="34"/>
        <v>256</v>
      </c>
      <c r="B257" s="136" t="str">
        <f t="shared" ca="1" si="27"/>
        <v>256:Royston</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IFERROR(INDEX(Lane7_BlanksRange,SMALL((IF(LEN(Lane7_BlanksRange),ROW(INDIRECT("1:"&amp;ROWS(Lane7_BlanksRange))))),ROW(D256)),1),"")</f>
        <v/>
      </c>
    </row>
    <row r="258" spans="1:12">
      <c r="A258" s="136">
        <f t="shared" si="34"/>
        <v>257</v>
      </c>
      <c r="B258" s="136" t="str">
        <f t="shared" ref="B258:B301" ca="1" si="36">TEXT(A258,"#0") &amp; ":" &amp; CELL("contents",Lane7_Club)</f>
        <v>257:Royston</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IFERROR(INDEX(Lane7_BlanksRange,SMALL((IF(LEN(Lane7_BlanksRange),ROW(INDIRECT("1:"&amp;ROWS(Lane7_BlanksRange))))),ROW(D257)),1),"")</f>
        <v/>
      </c>
    </row>
    <row r="259" spans="1:12">
      <c r="A259" s="136">
        <f t="shared" ref="A259:A401" si="43">A258+1</f>
        <v>258</v>
      </c>
      <c r="B259" s="136" t="str">
        <f t="shared" ca="1" si="36"/>
        <v>258:Royston</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IFERROR(INDEX(Lane7_BlanksRange,SMALL((IF(LEN(Lane7_BlanksRange),ROW(INDIRECT("1:"&amp;ROWS(Lane7_BlanksRange))))),ROW(D258)),1),"")</f>
        <v/>
      </c>
    </row>
    <row r="260" spans="1:12">
      <c r="A260" s="136">
        <f t="shared" si="43"/>
        <v>259</v>
      </c>
      <c r="B260" s="136" t="str">
        <f t="shared" ca="1" si="36"/>
        <v>259:Royston</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IFERROR(INDEX(Lane7_BlanksRange,SMALL((IF(LEN(Lane7_BlanksRange),ROW(INDIRECT("1:"&amp;ROWS(Lane7_BlanksRange))))),ROW(D259)),1),"")</f>
        <v/>
      </c>
    </row>
    <row r="261" spans="1:12">
      <c r="A261" s="136">
        <f t="shared" si="43"/>
        <v>260</v>
      </c>
      <c r="B261" s="136" t="str">
        <f t="shared" ca="1" si="36"/>
        <v>260:Royston</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IFERROR(INDEX(Lane7_BlanksRange,SMALL((IF(LEN(Lane7_BlanksRange),ROW(INDIRECT("1:"&amp;ROWS(Lane7_BlanksRange))))),ROW(D260)),1),"")</f>
        <v/>
      </c>
    </row>
    <row r="262" spans="1:12">
      <c r="A262" s="136">
        <f t="shared" si="43"/>
        <v>261</v>
      </c>
      <c r="B262" s="136" t="str">
        <f t="shared" ca="1" si="36"/>
        <v>261:Royston</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IFERROR(INDEX(Lane7_BlanksRange,SMALL((IF(LEN(Lane7_BlanksRange),ROW(INDIRECT("1:"&amp;ROWS(Lane7_BlanksRange))))),ROW(D261)),1),"")</f>
        <v/>
      </c>
    </row>
    <row r="263" spans="1:12">
      <c r="A263" s="136">
        <f t="shared" si="43"/>
        <v>262</v>
      </c>
      <c r="B263" s="136" t="str">
        <f t="shared" ca="1" si="36"/>
        <v>262:Royston</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IFERROR(INDEX(Lane7_BlanksRange,SMALL((IF(LEN(Lane7_BlanksRange),ROW(INDIRECT("1:"&amp;ROWS(Lane7_BlanksRange))))),ROW(D262)),1),"")</f>
        <v/>
      </c>
    </row>
    <row r="264" spans="1:12">
      <c r="A264" s="136">
        <f t="shared" si="43"/>
        <v>263</v>
      </c>
      <c r="B264" s="136" t="str">
        <f t="shared" ca="1" si="36"/>
        <v>263:Royston</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IFERROR(INDEX(Lane7_BlanksRange,SMALL((IF(LEN(Lane7_BlanksRange),ROW(INDIRECT("1:"&amp;ROWS(Lane7_BlanksRange))))),ROW(D263)),1),"")</f>
        <v/>
      </c>
    </row>
    <row r="265" spans="1:12">
      <c r="A265" s="136">
        <f t="shared" si="43"/>
        <v>264</v>
      </c>
      <c r="B265" s="136" t="str">
        <f t="shared" ca="1" si="36"/>
        <v>264:Royston</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IFERROR(INDEX(Lane7_BlanksRange,SMALL((IF(LEN(Lane7_BlanksRange),ROW(INDIRECT("1:"&amp;ROWS(Lane7_BlanksRange))))),ROW(D264)),1),"")</f>
        <v/>
      </c>
    </row>
    <row r="266" spans="1:12">
      <c r="A266" s="136">
        <f t="shared" si="43"/>
        <v>265</v>
      </c>
      <c r="B266" s="136" t="str">
        <f t="shared" ca="1" si="36"/>
        <v>265:Royston</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IFERROR(INDEX(Lane7_BlanksRange,SMALL((IF(LEN(Lane7_BlanksRange),ROW(INDIRECT("1:"&amp;ROWS(Lane7_BlanksRange))))),ROW(D265)),1),"")</f>
        <v/>
      </c>
    </row>
    <row r="267" spans="1:12">
      <c r="A267" s="136">
        <f t="shared" si="43"/>
        <v>266</v>
      </c>
      <c r="B267" s="136" t="str">
        <f t="shared" ca="1" si="36"/>
        <v>266:Royston</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IFERROR(INDEX(Lane7_BlanksRange,SMALL((IF(LEN(Lane7_BlanksRange),ROW(INDIRECT("1:"&amp;ROWS(Lane7_BlanksRange))))),ROW(D266)),1),"")</f>
        <v/>
      </c>
    </row>
    <row r="268" spans="1:12">
      <c r="A268" s="136">
        <f t="shared" si="43"/>
        <v>267</v>
      </c>
      <c r="B268" s="136" t="str">
        <f t="shared" ca="1" si="36"/>
        <v>267:Royston</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IFERROR(INDEX(Lane7_BlanksRange,SMALL((IF(LEN(Lane7_BlanksRange),ROW(INDIRECT("1:"&amp;ROWS(Lane7_BlanksRange))))),ROW(D267)),1),"")</f>
        <v/>
      </c>
    </row>
    <row r="269" spans="1:12">
      <c r="A269" s="136">
        <f t="shared" si="43"/>
        <v>268</v>
      </c>
      <c r="B269" s="136" t="str">
        <f t="shared" ca="1" si="36"/>
        <v>268:Royston</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IFERROR(INDEX(Lane7_BlanksRange,SMALL((IF(LEN(Lane7_BlanksRange),ROW(INDIRECT("1:"&amp;ROWS(Lane7_BlanksRange))))),ROW(D268)),1),"")</f>
        <v/>
      </c>
    </row>
    <row r="270" spans="1:12">
      <c r="A270" s="136">
        <f t="shared" si="43"/>
        <v>269</v>
      </c>
      <c r="B270" s="136" t="str">
        <f t="shared" ca="1" si="36"/>
        <v>269:Royston</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IFERROR(INDEX(Lane7_BlanksRange,SMALL((IF(LEN(Lane7_BlanksRange),ROW(INDIRECT("1:"&amp;ROWS(Lane7_BlanksRange))))),ROW(D269)),1),"")</f>
        <v/>
      </c>
    </row>
    <row r="271" spans="1:12">
      <c r="A271" s="136">
        <f t="shared" si="43"/>
        <v>270</v>
      </c>
      <c r="B271" s="136" t="str">
        <f t="shared" ca="1" si="36"/>
        <v>270:Royston</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IFERROR(INDEX(Lane7_BlanksRange,SMALL((IF(LEN(Lane7_BlanksRange),ROW(INDIRECT("1:"&amp;ROWS(Lane7_BlanksRange))))),ROW(D270)),1),"")</f>
        <v/>
      </c>
    </row>
    <row r="272" spans="1:12">
      <c r="A272" s="136">
        <f t="shared" si="43"/>
        <v>271</v>
      </c>
      <c r="B272" s="136" t="str">
        <f t="shared" ca="1" si="36"/>
        <v>271:Royston</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IFERROR(INDEX(Lane7_BlanksRange,SMALL((IF(LEN(Lane7_BlanksRange),ROW(INDIRECT("1:"&amp;ROWS(Lane7_BlanksRange))))),ROW(D271)),1),"")</f>
        <v/>
      </c>
    </row>
    <row r="273" spans="1:12">
      <c r="A273" s="136">
        <f t="shared" si="43"/>
        <v>272</v>
      </c>
      <c r="B273" s="136" t="str">
        <f t="shared" ca="1" si="36"/>
        <v>272:Royston</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IFERROR(INDEX(Lane7_BlanksRange,SMALL((IF(LEN(Lane7_BlanksRange),ROW(INDIRECT("1:"&amp;ROWS(Lane7_BlanksRange))))),ROW(D272)),1),"")</f>
        <v/>
      </c>
    </row>
    <row r="274" spans="1:12">
      <c r="A274" s="136">
        <f t="shared" si="43"/>
        <v>273</v>
      </c>
      <c r="B274" s="136" t="str">
        <f t="shared" ca="1" si="36"/>
        <v>273:Royston</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IFERROR(INDEX(Lane7_BlanksRange,SMALL((IF(LEN(Lane7_BlanksRange),ROW(INDIRECT("1:"&amp;ROWS(Lane7_BlanksRange))))),ROW(D273)),1),"")</f>
        <v/>
      </c>
    </row>
    <row r="275" spans="1:12">
      <c r="A275" s="136">
        <f t="shared" si="43"/>
        <v>274</v>
      </c>
      <c r="B275" s="136" t="str">
        <f t="shared" ca="1" si="36"/>
        <v>274:Royston</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IFERROR(INDEX(Lane7_BlanksRange,SMALL((IF(LEN(Lane7_BlanksRange),ROW(INDIRECT("1:"&amp;ROWS(Lane7_BlanksRange))))),ROW(D274)),1),"")</f>
        <v/>
      </c>
    </row>
    <row r="276" spans="1:12">
      <c r="A276" s="136">
        <f t="shared" si="43"/>
        <v>275</v>
      </c>
      <c r="B276" s="136" t="str">
        <f t="shared" ca="1" si="36"/>
        <v>275:Royston</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IFERROR(INDEX(Lane7_BlanksRange,SMALL((IF(LEN(Lane7_BlanksRange),ROW(INDIRECT("1:"&amp;ROWS(Lane7_BlanksRange))))),ROW(D275)),1),"")</f>
        <v/>
      </c>
    </row>
    <row r="277" spans="1:12">
      <c r="A277" s="136">
        <f t="shared" si="43"/>
        <v>276</v>
      </c>
      <c r="B277" s="136" t="str">
        <f t="shared" ca="1" si="36"/>
        <v>276:Royston</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IFERROR(INDEX(Lane7_BlanksRange,SMALL((IF(LEN(Lane7_BlanksRange),ROW(INDIRECT("1:"&amp;ROWS(Lane7_BlanksRange))))),ROW(D276)),1),"")</f>
        <v/>
      </c>
    </row>
    <row r="278" spans="1:12">
      <c r="A278" s="136">
        <f t="shared" si="43"/>
        <v>277</v>
      </c>
      <c r="B278" s="136" t="str">
        <f t="shared" ca="1" si="36"/>
        <v>277:Royston</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IFERROR(INDEX(Lane7_BlanksRange,SMALL((IF(LEN(Lane7_BlanksRange),ROW(INDIRECT("1:"&amp;ROWS(Lane7_BlanksRange))))),ROW(D277)),1),"")</f>
        <v/>
      </c>
    </row>
    <row r="279" spans="1:12">
      <c r="A279" s="136">
        <f t="shared" si="43"/>
        <v>278</v>
      </c>
      <c r="B279" s="136" t="str">
        <f t="shared" ca="1" si="36"/>
        <v>278:Royston</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IFERROR(INDEX(Lane7_BlanksRange,SMALL((IF(LEN(Lane7_BlanksRange),ROW(INDIRECT("1:"&amp;ROWS(Lane7_BlanksRange))))),ROW(D278)),1),"")</f>
        <v/>
      </c>
    </row>
    <row r="280" spans="1:12">
      <c r="A280" s="136">
        <f t="shared" si="43"/>
        <v>279</v>
      </c>
      <c r="B280" s="136" t="str">
        <f t="shared" ca="1" si="36"/>
        <v>279:Royston</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IFERROR(INDEX(Lane7_BlanksRange,SMALL((IF(LEN(Lane7_BlanksRange),ROW(INDIRECT("1:"&amp;ROWS(Lane7_BlanksRange))))),ROW(D279)),1),"")</f>
        <v/>
      </c>
    </row>
    <row r="281" spans="1:12">
      <c r="A281" s="136">
        <f t="shared" si="43"/>
        <v>280</v>
      </c>
      <c r="B281" s="136" t="str">
        <f t="shared" ca="1" si="36"/>
        <v>280:Royston</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IFERROR(INDEX(Lane7_BlanksRange,SMALL((IF(LEN(Lane7_BlanksRange),ROW(INDIRECT("1:"&amp;ROWS(Lane7_BlanksRange))))),ROW(D280)),1),"")</f>
        <v/>
      </c>
    </row>
    <row r="282" spans="1:12">
      <c r="A282" s="136">
        <f t="shared" si="43"/>
        <v>281</v>
      </c>
      <c r="B282" s="136" t="str">
        <f t="shared" ca="1" si="36"/>
        <v>281:Royston</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IFERROR(INDEX(Lane7_BlanksRange,SMALL((IF(LEN(Lane7_BlanksRange),ROW(INDIRECT("1:"&amp;ROWS(Lane7_BlanksRange))))),ROW(D281)),1),"")</f>
        <v/>
      </c>
    </row>
    <row r="283" spans="1:12">
      <c r="A283" s="136">
        <f t="shared" si="43"/>
        <v>282</v>
      </c>
      <c r="B283" s="136" t="str">
        <f t="shared" ca="1" si="36"/>
        <v>282:Royston</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IFERROR(INDEX(Lane7_BlanksRange,SMALL((IF(LEN(Lane7_BlanksRange),ROW(INDIRECT("1:"&amp;ROWS(Lane7_BlanksRange))))),ROW(D282)),1),"")</f>
        <v/>
      </c>
    </row>
    <row r="284" spans="1:12">
      <c r="A284" s="136">
        <f t="shared" si="43"/>
        <v>283</v>
      </c>
      <c r="B284" s="136" t="str">
        <f t="shared" ca="1" si="36"/>
        <v>283:Royston</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IFERROR(INDEX(Lane7_BlanksRange,SMALL((IF(LEN(Lane7_BlanksRange),ROW(INDIRECT("1:"&amp;ROWS(Lane7_BlanksRange))))),ROW(D283)),1),"")</f>
        <v/>
      </c>
    </row>
    <row r="285" spans="1:12">
      <c r="A285" s="136">
        <f t="shared" si="43"/>
        <v>284</v>
      </c>
      <c r="B285" s="136" t="str">
        <f t="shared" ca="1" si="36"/>
        <v>284:Royston</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IFERROR(INDEX(Lane7_BlanksRange,SMALL((IF(LEN(Lane7_BlanksRange),ROW(INDIRECT("1:"&amp;ROWS(Lane7_BlanksRange))))),ROW(D284)),1),"")</f>
        <v/>
      </c>
    </row>
    <row r="286" spans="1:12">
      <c r="A286" s="136">
        <f t="shared" si="43"/>
        <v>285</v>
      </c>
      <c r="B286" s="136" t="str">
        <f t="shared" ca="1" si="36"/>
        <v>285:Royston</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IFERROR(INDEX(Lane7_BlanksRange,SMALL((IF(LEN(Lane7_BlanksRange),ROW(INDIRECT("1:"&amp;ROWS(Lane7_BlanksRange))))),ROW(D285)),1),"")</f>
        <v/>
      </c>
    </row>
    <row r="287" spans="1:12">
      <c r="A287" s="136">
        <f t="shared" si="43"/>
        <v>286</v>
      </c>
      <c r="B287" s="136" t="str">
        <f t="shared" ca="1" si="36"/>
        <v>286:Royston</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IFERROR(INDEX(Lane7_BlanksRange,SMALL((IF(LEN(Lane7_BlanksRange),ROW(INDIRECT("1:"&amp;ROWS(Lane7_BlanksRange))))),ROW(D286)),1),"")</f>
        <v/>
      </c>
    </row>
    <row r="288" spans="1:12">
      <c r="A288" s="136">
        <f t="shared" si="43"/>
        <v>287</v>
      </c>
      <c r="B288" s="136" t="str">
        <f t="shared" ca="1" si="36"/>
        <v>287:Royston</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IFERROR(INDEX(Lane7_BlanksRange,SMALL((IF(LEN(Lane7_BlanksRange),ROW(INDIRECT("1:"&amp;ROWS(Lane7_BlanksRange))))),ROW(D287)),1),"")</f>
        <v/>
      </c>
    </row>
    <row r="289" spans="1:12">
      <c r="A289" s="136">
        <f t="shared" si="43"/>
        <v>288</v>
      </c>
      <c r="B289" s="136" t="str">
        <f t="shared" ca="1" si="36"/>
        <v>288:Royston</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IFERROR(INDEX(Lane7_BlanksRange,SMALL((IF(LEN(Lane7_BlanksRange),ROW(INDIRECT("1:"&amp;ROWS(Lane7_BlanksRange))))),ROW(D288)),1),"")</f>
        <v/>
      </c>
    </row>
    <row r="290" spans="1:12">
      <c r="A290" s="136">
        <f t="shared" si="43"/>
        <v>289</v>
      </c>
      <c r="B290" s="136" t="str">
        <f t="shared" ca="1" si="36"/>
        <v>289:Royston</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IFERROR(INDEX(Lane7_BlanksRange,SMALL((IF(LEN(Lane7_BlanksRange),ROW(INDIRECT("1:"&amp;ROWS(Lane7_BlanksRange))))),ROW(D289)),1),"")</f>
        <v/>
      </c>
    </row>
    <row r="291" spans="1:12">
      <c r="A291" s="136">
        <f t="shared" si="43"/>
        <v>290</v>
      </c>
      <c r="B291" s="136" t="str">
        <f t="shared" ca="1" si="36"/>
        <v>290:Royston</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IFERROR(INDEX(Lane7_BlanksRange,SMALL((IF(LEN(Lane7_BlanksRange),ROW(INDIRECT("1:"&amp;ROWS(Lane7_BlanksRange))))),ROW(D290)),1),"")</f>
        <v/>
      </c>
    </row>
    <row r="292" spans="1:12">
      <c r="A292" s="136">
        <f t="shared" si="43"/>
        <v>291</v>
      </c>
      <c r="B292" s="136" t="str">
        <f t="shared" ca="1" si="36"/>
        <v>291:Royston</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IFERROR(INDEX(Lane7_BlanksRange,SMALL((IF(LEN(Lane7_BlanksRange),ROW(INDIRECT("1:"&amp;ROWS(Lane7_BlanksRange))))),ROW(D291)),1),"")</f>
        <v/>
      </c>
    </row>
    <row r="293" spans="1:12">
      <c r="A293" s="136">
        <f t="shared" si="43"/>
        <v>292</v>
      </c>
      <c r="B293" s="136" t="str">
        <f t="shared" ca="1" si="36"/>
        <v>292:Royston</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IFERROR(INDEX(Lane7_BlanksRange,SMALL((IF(LEN(Lane7_BlanksRange),ROW(INDIRECT("1:"&amp;ROWS(Lane7_BlanksRange))))),ROW(D292)),1),"")</f>
        <v/>
      </c>
    </row>
    <row r="294" spans="1:12">
      <c r="A294" s="136">
        <f t="shared" si="43"/>
        <v>293</v>
      </c>
      <c r="B294" s="136" t="str">
        <f t="shared" ca="1" si="36"/>
        <v>293:Royston</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IFERROR(INDEX(Lane7_BlanksRange,SMALL((IF(LEN(Lane7_BlanksRange),ROW(INDIRECT("1:"&amp;ROWS(Lane7_BlanksRange))))),ROW(D293)),1),"")</f>
        <v/>
      </c>
    </row>
    <row r="295" spans="1:12">
      <c r="A295" s="136">
        <f t="shared" si="43"/>
        <v>294</v>
      </c>
      <c r="B295" s="136" t="str">
        <f t="shared" ca="1" si="36"/>
        <v>294:Royston</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IFERROR(INDEX(Lane7_BlanksRange,SMALL((IF(LEN(Lane7_BlanksRange),ROW(INDIRECT("1:"&amp;ROWS(Lane7_BlanksRange))))),ROW(D294)),1),"")</f>
        <v/>
      </c>
    </row>
    <row r="296" spans="1:12">
      <c r="A296" s="136">
        <f t="shared" si="43"/>
        <v>295</v>
      </c>
      <c r="B296" s="136" t="str">
        <f t="shared" ca="1" si="36"/>
        <v>295:Royston</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IFERROR(INDEX(Lane7_BlanksRange,SMALL((IF(LEN(Lane7_BlanksRange),ROW(INDIRECT("1:"&amp;ROWS(Lane7_BlanksRange))))),ROW(D295)),1),"")</f>
        <v/>
      </c>
    </row>
    <row r="297" spans="1:12">
      <c r="A297" s="136">
        <f t="shared" si="43"/>
        <v>296</v>
      </c>
      <c r="B297" s="136" t="str">
        <f t="shared" ca="1" si="36"/>
        <v>296:Royston</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IFERROR(INDEX(Lane7_BlanksRange,SMALL((IF(LEN(Lane7_BlanksRange),ROW(INDIRECT("1:"&amp;ROWS(Lane7_BlanksRange))))),ROW(D296)),1),"")</f>
        <v/>
      </c>
    </row>
    <row r="298" spans="1:12">
      <c r="A298" s="136">
        <f t="shared" si="43"/>
        <v>297</v>
      </c>
      <c r="B298" s="136" t="str">
        <f t="shared" ca="1" si="36"/>
        <v>297:Royston</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IFERROR(INDEX(Lane7_BlanksRange,SMALL((IF(LEN(Lane7_BlanksRange),ROW(INDIRECT("1:"&amp;ROWS(Lane7_BlanksRange))))),ROW(D297)),1),"")</f>
        <v/>
      </c>
    </row>
    <row r="299" spans="1:12">
      <c r="A299" s="136">
        <f t="shared" si="43"/>
        <v>298</v>
      </c>
      <c r="B299" s="136" t="str">
        <f t="shared" ca="1" si="36"/>
        <v>298:Royston</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IFERROR(INDEX(Lane7_BlanksRange,SMALL((IF(LEN(Lane7_BlanksRange),ROW(INDIRECT("1:"&amp;ROWS(Lane7_BlanksRange))))),ROW(D298)),1),"")</f>
        <v/>
      </c>
    </row>
    <row r="300" spans="1:12">
      <c r="A300" s="136">
        <f t="shared" si="43"/>
        <v>299</v>
      </c>
      <c r="B300" s="136" t="str">
        <f t="shared" ca="1" si="36"/>
        <v>299:Royston</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IFERROR(INDEX(Lane7_BlanksRange,SMALL((IF(LEN(Lane7_BlanksRange),ROW(INDIRECT("1:"&amp;ROWS(Lane7_BlanksRange))))),ROW(D299)),1),"")</f>
        <v/>
      </c>
    </row>
    <row r="301" spans="1:12">
      <c r="A301" s="136">
        <f t="shared" si="43"/>
        <v>300</v>
      </c>
      <c r="B301" s="136" t="str">
        <f t="shared" ca="1" si="36"/>
        <v>300:Royston</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IFERROR(INDEX(Lane7_BlanksRange,SMALL((IF(LEN(Lane7_BlanksRange),ROW(INDIRECT("1:"&amp;ROWS(Lane7_BlanksRange))))),ROW(D300)),1),"")</f>
        <v/>
      </c>
    </row>
    <row r="302" spans="1:12">
      <c r="A302" s="136">
        <f t="shared" si="43"/>
        <v>301</v>
      </c>
      <c r="B302" s="136" t="str">
        <f t="shared" ref="B302:B365" ca="1" si="45">TEXT(A302,"#0") &amp; ":" &amp; CELL("contents",Lane7_Club)</f>
        <v>301:Royston</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IFERROR(INDEX(Lane7_BlanksRange,SMALL((IF(LEN(Lane7_BlanksRange),ROW(INDIRECT("1:"&amp;ROWS(Lane7_BlanksRange))))),ROW(D301)),1),"")</f>
        <v/>
      </c>
    </row>
    <row r="303" spans="1:12">
      <c r="A303" s="136">
        <f t="shared" si="43"/>
        <v>302</v>
      </c>
      <c r="B303" s="136" t="str">
        <f t="shared" ca="1" si="45"/>
        <v>302:Royston</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IFERROR(INDEX(Lane7_BlanksRange,SMALL((IF(LEN(Lane7_BlanksRange),ROW(INDIRECT("1:"&amp;ROWS(Lane7_BlanksRange))))),ROW(D302)),1),"")</f>
        <v/>
      </c>
    </row>
    <row r="304" spans="1:12">
      <c r="A304" s="136">
        <f t="shared" si="43"/>
        <v>303</v>
      </c>
      <c r="B304" s="136" t="str">
        <f t="shared" ca="1" si="45"/>
        <v>303:Royston</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IFERROR(INDEX(Lane7_BlanksRange,SMALL((IF(LEN(Lane7_BlanksRange),ROW(INDIRECT("1:"&amp;ROWS(Lane7_BlanksRange))))),ROW(D303)),1),"")</f>
        <v/>
      </c>
    </row>
    <row r="305" spans="1:12">
      <c r="A305" s="136">
        <f t="shared" si="43"/>
        <v>304</v>
      </c>
      <c r="B305" s="136" t="str">
        <f t="shared" ca="1" si="45"/>
        <v>304:Royston</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IFERROR(INDEX(Lane7_BlanksRange,SMALL((IF(LEN(Lane7_BlanksRange),ROW(INDIRECT("1:"&amp;ROWS(Lane7_BlanksRange))))),ROW(D304)),1),"")</f>
        <v/>
      </c>
    </row>
    <row r="306" spans="1:12">
      <c r="A306" s="136">
        <f t="shared" si="43"/>
        <v>305</v>
      </c>
      <c r="B306" s="136" t="str">
        <f t="shared" ca="1" si="45"/>
        <v>305:Royston</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IFERROR(INDEX(Lane7_BlanksRange,SMALL((IF(LEN(Lane7_BlanksRange),ROW(INDIRECT("1:"&amp;ROWS(Lane7_BlanksRange))))),ROW(D305)),1),"")</f>
        <v/>
      </c>
    </row>
    <row r="307" spans="1:12">
      <c r="A307" s="136">
        <f t="shared" si="43"/>
        <v>306</v>
      </c>
      <c r="B307" s="136" t="str">
        <f t="shared" ca="1" si="45"/>
        <v>306:Royston</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IFERROR(INDEX(Lane7_BlanksRange,SMALL((IF(LEN(Lane7_BlanksRange),ROW(INDIRECT("1:"&amp;ROWS(Lane7_BlanksRange))))),ROW(D306)),1),"")</f>
        <v/>
      </c>
    </row>
    <row r="308" spans="1:12">
      <c r="A308" s="136">
        <f t="shared" si="43"/>
        <v>307</v>
      </c>
      <c r="B308" s="136" t="str">
        <f t="shared" ca="1" si="45"/>
        <v>307:Royston</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IFERROR(INDEX(Lane7_BlanksRange,SMALL((IF(LEN(Lane7_BlanksRange),ROW(INDIRECT("1:"&amp;ROWS(Lane7_BlanksRange))))),ROW(D307)),1),"")</f>
        <v/>
      </c>
    </row>
    <row r="309" spans="1:12">
      <c r="A309" s="136">
        <f t="shared" si="43"/>
        <v>308</v>
      </c>
      <c r="B309" s="136" t="str">
        <f t="shared" ca="1" si="45"/>
        <v>308:Royston</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IFERROR(INDEX(Lane7_BlanksRange,SMALL((IF(LEN(Lane7_BlanksRange),ROW(INDIRECT("1:"&amp;ROWS(Lane7_BlanksRange))))),ROW(D308)),1),"")</f>
        <v/>
      </c>
    </row>
    <row r="310" spans="1:12">
      <c r="A310" s="136">
        <f t="shared" si="43"/>
        <v>309</v>
      </c>
      <c r="B310" s="136" t="str">
        <f t="shared" ca="1" si="45"/>
        <v>309:Royston</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IFERROR(INDEX(Lane7_BlanksRange,SMALL((IF(LEN(Lane7_BlanksRange),ROW(INDIRECT("1:"&amp;ROWS(Lane7_BlanksRange))))),ROW(D309)),1),"")</f>
        <v/>
      </c>
    </row>
    <row r="311" spans="1:12">
      <c r="A311" s="136">
        <f t="shared" si="43"/>
        <v>310</v>
      </c>
      <c r="B311" s="136" t="str">
        <f t="shared" ca="1" si="45"/>
        <v>310:Royston</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IFERROR(INDEX(Lane7_BlanksRange,SMALL((IF(LEN(Lane7_BlanksRange),ROW(INDIRECT("1:"&amp;ROWS(Lane7_BlanksRange))))),ROW(D310)),1),"")</f>
        <v/>
      </c>
    </row>
    <row r="312" spans="1:12">
      <c r="A312" s="136">
        <f t="shared" si="43"/>
        <v>311</v>
      </c>
      <c r="B312" s="136" t="str">
        <f t="shared" ca="1" si="45"/>
        <v>311:Royston</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IFERROR(INDEX(Lane7_BlanksRange,SMALL((IF(LEN(Lane7_BlanksRange),ROW(INDIRECT("1:"&amp;ROWS(Lane7_BlanksRange))))),ROW(D311)),1),"")</f>
        <v/>
      </c>
    </row>
    <row r="313" spans="1:12">
      <c r="A313" s="136">
        <f t="shared" si="43"/>
        <v>312</v>
      </c>
      <c r="B313" s="136" t="str">
        <f t="shared" ca="1" si="45"/>
        <v>312:Royston</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IFERROR(INDEX(Lane7_BlanksRange,SMALL((IF(LEN(Lane7_BlanksRange),ROW(INDIRECT("1:"&amp;ROWS(Lane7_BlanksRange))))),ROW(D312)),1),"")</f>
        <v/>
      </c>
    </row>
    <row r="314" spans="1:12">
      <c r="A314" s="136">
        <f t="shared" si="43"/>
        <v>313</v>
      </c>
      <c r="B314" s="136" t="str">
        <f t="shared" ca="1" si="45"/>
        <v>313:Royston</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IFERROR(INDEX(Lane7_BlanksRange,SMALL((IF(LEN(Lane7_BlanksRange),ROW(INDIRECT("1:"&amp;ROWS(Lane7_BlanksRange))))),ROW(D313)),1),"")</f>
        <v/>
      </c>
    </row>
    <row r="315" spans="1:12">
      <c r="A315" s="136">
        <f t="shared" si="43"/>
        <v>314</v>
      </c>
      <c r="B315" s="136" t="str">
        <f t="shared" ca="1" si="45"/>
        <v>314:Royston</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IFERROR(INDEX(Lane7_BlanksRange,SMALL((IF(LEN(Lane7_BlanksRange),ROW(INDIRECT("1:"&amp;ROWS(Lane7_BlanksRange))))),ROW(D314)),1),"")</f>
        <v/>
      </c>
    </row>
    <row r="316" spans="1:12">
      <c r="A316" s="136">
        <f t="shared" si="43"/>
        <v>315</v>
      </c>
      <c r="B316" s="136" t="str">
        <f t="shared" ca="1" si="45"/>
        <v>315:Royston</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IFERROR(INDEX(Lane7_BlanksRange,SMALL((IF(LEN(Lane7_BlanksRange),ROW(INDIRECT("1:"&amp;ROWS(Lane7_BlanksRange))))),ROW(D315)),1),"")</f>
        <v/>
      </c>
    </row>
    <row r="317" spans="1:12">
      <c r="A317" s="136">
        <f t="shared" si="43"/>
        <v>316</v>
      </c>
      <c r="B317" s="136" t="str">
        <f t="shared" ca="1" si="45"/>
        <v>316:Royston</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IFERROR(INDEX(Lane7_BlanksRange,SMALL((IF(LEN(Lane7_BlanksRange),ROW(INDIRECT("1:"&amp;ROWS(Lane7_BlanksRange))))),ROW(D316)),1),"")</f>
        <v/>
      </c>
    </row>
    <row r="318" spans="1:12">
      <c r="A318" s="136">
        <f t="shared" si="43"/>
        <v>317</v>
      </c>
      <c r="B318" s="136" t="str">
        <f t="shared" ca="1" si="45"/>
        <v>317:Royston</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IFERROR(INDEX(Lane7_BlanksRange,SMALL((IF(LEN(Lane7_BlanksRange),ROW(INDIRECT("1:"&amp;ROWS(Lane7_BlanksRange))))),ROW(D317)),1),"")</f>
        <v/>
      </c>
    </row>
    <row r="319" spans="1:12">
      <c r="A319" s="136">
        <f t="shared" si="43"/>
        <v>318</v>
      </c>
      <c r="B319" s="136" t="str">
        <f t="shared" ca="1" si="45"/>
        <v>318:Royston</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IFERROR(INDEX(Lane7_BlanksRange,SMALL((IF(LEN(Lane7_BlanksRange),ROW(INDIRECT("1:"&amp;ROWS(Lane7_BlanksRange))))),ROW(D318)),1),"")</f>
        <v/>
      </c>
    </row>
    <row r="320" spans="1:12">
      <c r="A320" s="136">
        <f t="shared" si="43"/>
        <v>319</v>
      </c>
      <c r="B320" s="136" t="str">
        <f t="shared" ca="1" si="45"/>
        <v>319:Royston</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IFERROR(INDEX(Lane7_BlanksRange,SMALL((IF(LEN(Lane7_BlanksRange),ROW(INDIRECT("1:"&amp;ROWS(Lane7_BlanksRange))))),ROW(D319)),1),"")</f>
        <v/>
      </c>
    </row>
    <row r="321" spans="1:12">
      <c r="A321" s="136">
        <f t="shared" si="43"/>
        <v>320</v>
      </c>
      <c r="B321" s="136" t="str">
        <f t="shared" ca="1" si="45"/>
        <v>320:Royston</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IFERROR(INDEX(Lane7_BlanksRange,SMALL((IF(LEN(Lane7_BlanksRange),ROW(INDIRECT("1:"&amp;ROWS(Lane7_BlanksRange))))),ROW(D320)),1),"")</f>
        <v/>
      </c>
    </row>
    <row r="322" spans="1:12">
      <c r="A322" s="136">
        <f t="shared" si="43"/>
        <v>321</v>
      </c>
      <c r="B322" s="136" t="str">
        <f t="shared" ca="1" si="45"/>
        <v>321:Royston</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IFERROR(INDEX(Lane7_BlanksRange,SMALL((IF(LEN(Lane7_BlanksRange),ROW(INDIRECT("1:"&amp;ROWS(Lane7_BlanksRange))))),ROW(D321)),1),"")</f>
        <v/>
      </c>
    </row>
    <row r="323" spans="1:12">
      <c r="A323" s="136">
        <f t="shared" si="43"/>
        <v>322</v>
      </c>
      <c r="B323" s="136" t="str">
        <f t="shared" ca="1" si="45"/>
        <v>322:Royston</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IFERROR(INDEX(Lane7_BlanksRange,SMALL((IF(LEN(Lane7_BlanksRange),ROW(INDIRECT("1:"&amp;ROWS(Lane7_BlanksRange))))),ROW(D322)),1),"")</f>
        <v/>
      </c>
    </row>
    <row r="324" spans="1:12">
      <c r="A324" s="136">
        <f t="shared" si="43"/>
        <v>323</v>
      </c>
      <c r="B324" s="136" t="str">
        <f t="shared" ca="1" si="45"/>
        <v>323:Royston</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IFERROR(INDEX(Lane7_BlanksRange,SMALL((IF(LEN(Lane7_BlanksRange),ROW(INDIRECT("1:"&amp;ROWS(Lane7_BlanksRange))))),ROW(D323)),1),"")</f>
        <v/>
      </c>
    </row>
    <row r="325" spans="1:12">
      <c r="A325" s="136">
        <f t="shared" si="43"/>
        <v>324</v>
      </c>
      <c r="B325" s="136" t="str">
        <f t="shared" ca="1" si="45"/>
        <v>324:Royston</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IFERROR(INDEX(Lane7_BlanksRange,SMALL((IF(LEN(Lane7_BlanksRange),ROW(INDIRECT("1:"&amp;ROWS(Lane7_BlanksRange))))),ROW(D324)),1),"")</f>
        <v/>
      </c>
    </row>
    <row r="326" spans="1:12">
      <c r="A326" s="136">
        <f t="shared" si="43"/>
        <v>325</v>
      </c>
      <c r="B326" s="136" t="str">
        <f t="shared" ca="1" si="45"/>
        <v>325:Royston</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IFERROR(INDEX(Lane7_BlanksRange,SMALL((IF(LEN(Lane7_BlanksRange),ROW(INDIRECT("1:"&amp;ROWS(Lane7_BlanksRange))))),ROW(D325)),1),"")</f>
        <v/>
      </c>
    </row>
    <row r="327" spans="1:12">
      <c r="A327" s="136">
        <f t="shared" si="43"/>
        <v>326</v>
      </c>
      <c r="B327" s="136" t="str">
        <f t="shared" ca="1" si="45"/>
        <v>326:Royston</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IFERROR(INDEX(Lane7_BlanksRange,SMALL((IF(LEN(Lane7_BlanksRange),ROW(INDIRECT("1:"&amp;ROWS(Lane7_BlanksRange))))),ROW(D326)),1),"")</f>
        <v/>
      </c>
    </row>
    <row r="328" spans="1:12">
      <c r="A328" s="136">
        <f t="shared" si="43"/>
        <v>327</v>
      </c>
      <c r="B328" s="136" t="str">
        <f t="shared" ca="1" si="45"/>
        <v>327:Royston</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IFERROR(INDEX(Lane7_BlanksRange,SMALL((IF(LEN(Lane7_BlanksRange),ROW(INDIRECT("1:"&amp;ROWS(Lane7_BlanksRange))))),ROW(D327)),1),"")</f>
        <v/>
      </c>
    </row>
    <row r="329" spans="1:12">
      <c r="A329" s="136">
        <f t="shared" si="43"/>
        <v>328</v>
      </c>
      <c r="B329" s="136" t="str">
        <f t="shared" ca="1" si="45"/>
        <v>328:Royston</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IFERROR(INDEX(Lane7_BlanksRange,SMALL((IF(LEN(Lane7_BlanksRange),ROW(INDIRECT("1:"&amp;ROWS(Lane7_BlanksRange))))),ROW(D328)),1),"")</f>
        <v/>
      </c>
    </row>
    <row r="330" spans="1:12">
      <c r="A330" s="136">
        <f t="shared" si="43"/>
        <v>329</v>
      </c>
      <c r="B330" s="136" t="str">
        <f t="shared" ca="1" si="45"/>
        <v>329:Royston</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IFERROR(INDEX(Lane7_BlanksRange,SMALL((IF(LEN(Lane7_BlanksRange),ROW(INDIRECT("1:"&amp;ROWS(Lane7_BlanksRange))))),ROW(D329)),1),"")</f>
        <v/>
      </c>
    </row>
    <row r="331" spans="1:12">
      <c r="A331" s="136">
        <f t="shared" si="43"/>
        <v>330</v>
      </c>
      <c r="B331" s="136" t="str">
        <f t="shared" ca="1" si="45"/>
        <v>330:Royston</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IFERROR(INDEX(Lane7_BlanksRange,SMALL((IF(LEN(Lane7_BlanksRange),ROW(INDIRECT("1:"&amp;ROWS(Lane7_BlanksRange))))),ROW(D330)),1),"")</f>
        <v/>
      </c>
    </row>
    <row r="332" spans="1:12">
      <c r="A332" s="136">
        <f t="shared" si="43"/>
        <v>331</v>
      </c>
      <c r="B332" s="136" t="str">
        <f t="shared" ca="1" si="45"/>
        <v>331:Royston</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IFERROR(INDEX(Lane7_BlanksRange,SMALL((IF(LEN(Lane7_BlanksRange),ROW(INDIRECT("1:"&amp;ROWS(Lane7_BlanksRange))))),ROW(D331)),1),"")</f>
        <v/>
      </c>
    </row>
    <row r="333" spans="1:12">
      <c r="A333" s="136">
        <f t="shared" si="43"/>
        <v>332</v>
      </c>
      <c r="B333" s="136" t="str">
        <f t="shared" ca="1" si="45"/>
        <v>332:Royston</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IFERROR(INDEX(Lane7_BlanksRange,SMALL((IF(LEN(Lane7_BlanksRange),ROW(INDIRECT("1:"&amp;ROWS(Lane7_BlanksRange))))),ROW(D332)),1),"")</f>
        <v/>
      </c>
    </row>
    <row r="334" spans="1:12">
      <c r="A334" s="136">
        <f t="shared" si="43"/>
        <v>333</v>
      </c>
      <c r="B334" s="136" t="str">
        <f t="shared" ca="1" si="45"/>
        <v>333:Royston</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IFERROR(INDEX(Lane7_BlanksRange,SMALL((IF(LEN(Lane7_BlanksRange),ROW(INDIRECT("1:"&amp;ROWS(Lane7_BlanksRange))))),ROW(D333)),1),"")</f>
        <v/>
      </c>
    </row>
    <row r="335" spans="1:12">
      <c r="A335" s="136">
        <f t="shared" si="43"/>
        <v>334</v>
      </c>
      <c r="B335" s="136" t="str">
        <f t="shared" ca="1" si="45"/>
        <v>334:Royston</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IFERROR(INDEX(Lane7_BlanksRange,SMALL((IF(LEN(Lane7_BlanksRange),ROW(INDIRECT("1:"&amp;ROWS(Lane7_BlanksRange))))),ROW(D334)),1),"")</f>
        <v/>
      </c>
    </row>
    <row r="336" spans="1:12">
      <c r="A336" s="136">
        <f t="shared" si="43"/>
        <v>335</v>
      </c>
      <c r="B336" s="136" t="str">
        <f t="shared" ca="1" si="45"/>
        <v>335:Royston</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IFERROR(INDEX(Lane7_BlanksRange,SMALL((IF(LEN(Lane7_BlanksRange),ROW(INDIRECT("1:"&amp;ROWS(Lane7_BlanksRange))))),ROW(D335)),1),"")</f>
        <v/>
      </c>
    </row>
    <row r="337" spans="1:12">
      <c r="A337" s="136">
        <f t="shared" si="43"/>
        <v>336</v>
      </c>
      <c r="B337" s="136" t="str">
        <f t="shared" ca="1" si="45"/>
        <v>336:Royston</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IFERROR(INDEX(Lane7_BlanksRange,SMALL((IF(LEN(Lane7_BlanksRange),ROW(INDIRECT("1:"&amp;ROWS(Lane7_BlanksRange))))),ROW(D336)),1),"")</f>
        <v/>
      </c>
    </row>
    <row r="338" spans="1:12">
      <c r="A338" s="136">
        <f t="shared" si="43"/>
        <v>337</v>
      </c>
      <c r="B338" s="136" t="str">
        <f t="shared" ca="1" si="45"/>
        <v>337:Royston</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IFERROR(INDEX(Lane7_BlanksRange,SMALL((IF(LEN(Lane7_BlanksRange),ROW(INDIRECT("1:"&amp;ROWS(Lane7_BlanksRange))))),ROW(D337)),1),"")</f>
        <v/>
      </c>
    </row>
    <row r="339" spans="1:12">
      <c r="A339" s="136">
        <f t="shared" si="43"/>
        <v>338</v>
      </c>
      <c r="B339" s="136" t="str">
        <f t="shared" ca="1" si="45"/>
        <v>338:Royston</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IFERROR(INDEX(Lane7_BlanksRange,SMALL((IF(LEN(Lane7_BlanksRange),ROW(INDIRECT("1:"&amp;ROWS(Lane7_BlanksRange))))),ROW(D338)),1),"")</f>
        <v/>
      </c>
    </row>
    <row r="340" spans="1:12">
      <c r="A340" s="136">
        <f t="shared" si="43"/>
        <v>339</v>
      </c>
      <c r="B340" s="136" t="str">
        <f t="shared" ca="1" si="45"/>
        <v>339:Royston</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IFERROR(INDEX(Lane7_BlanksRange,SMALL((IF(LEN(Lane7_BlanksRange),ROW(INDIRECT("1:"&amp;ROWS(Lane7_BlanksRange))))),ROW(D339)),1),"")</f>
        <v/>
      </c>
    </row>
    <row r="341" spans="1:12">
      <c r="A341" s="136">
        <f t="shared" si="43"/>
        <v>340</v>
      </c>
      <c r="B341" s="136" t="str">
        <f t="shared" ca="1" si="45"/>
        <v>340:Royston</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IFERROR(INDEX(Lane7_BlanksRange,SMALL((IF(LEN(Lane7_BlanksRange),ROW(INDIRECT("1:"&amp;ROWS(Lane7_BlanksRange))))),ROW(D340)),1),"")</f>
        <v/>
      </c>
    </row>
    <row r="342" spans="1:12">
      <c r="A342" s="136">
        <f t="shared" si="43"/>
        <v>341</v>
      </c>
      <c r="B342" s="136" t="str">
        <f t="shared" ca="1" si="45"/>
        <v>341:Royston</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IFERROR(INDEX(Lane7_BlanksRange,SMALL((IF(LEN(Lane7_BlanksRange),ROW(INDIRECT("1:"&amp;ROWS(Lane7_BlanksRange))))),ROW(D341)),1),"")</f>
        <v/>
      </c>
    </row>
    <row r="343" spans="1:12">
      <c r="A343" s="136">
        <f t="shared" si="43"/>
        <v>342</v>
      </c>
      <c r="B343" s="136" t="str">
        <f t="shared" ca="1" si="45"/>
        <v>342:Royston</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IFERROR(INDEX(Lane7_BlanksRange,SMALL((IF(LEN(Lane7_BlanksRange),ROW(INDIRECT("1:"&amp;ROWS(Lane7_BlanksRange))))),ROW(D342)),1),"")</f>
        <v/>
      </c>
    </row>
    <row r="344" spans="1:12">
      <c r="A344" s="136">
        <f t="shared" si="43"/>
        <v>343</v>
      </c>
      <c r="B344" s="136" t="str">
        <f t="shared" ca="1" si="45"/>
        <v>343:Royston</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IFERROR(INDEX(Lane7_BlanksRange,SMALL((IF(LEN(Lane7_BlanksRange),ROW(INDIRECT("1:"&amp;ROWS(Lane7_BlanksRange))))),ROW(D343)),1),"")</f>
        <v/>
      </c>
    </row>
    <row r="345" spans="1:12">
      <c r="A345" s="136">
        <f t="shared" si="43"/>
        <v>344</v>
      </c>
      <c r="B345" s="136" t="str">
        <f t="shared" ca="1" si="45"/>
        <v>344:Royston</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IFERROR(INDEX(Lane7_BlanksRange,SMALL((IF(LEN(Lane7_BlanksRange),ROW(INDIRECT("1:"&amp;ROWS(Lane7_BlanksRange))))),ROW(D344)),1),"")</f>
        <v/>
      </c>
    </row>
    <row r="346" spans="1:12">
      <c r="A346" s="136">
        <f t="shared" si="43"/>
        <v>345</v>
      </c>
      <c r="B346" s="136" t="str">
        <f t="shared" ca="1" si="45"/>
        <v>345:Royston</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IFERROR(INDEX(Lane7_BlanksRange,SMALL((IF(LEN(Lane7_BlanksRange),ROW(INDIRECT("1:"&amp;ROWS(Lane7_BlanksRange))))),ROW(D345)),1),"")</f>
        <v/>
      </c>
    </row>
    <row r="347" spans="1:12">
      <c r="A347" s="136">
        <f t="shared" si="43"/>
        <v>346</v>
      </c>
      <c r="B347" s="136" t="str">
        <f t="shared" ca="1" si="45"/>
        <v>346:Royston</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IFERROR(INDEX(Lane7_BlanksRange,SMALL((IF(LEN(Lane7_BlanksRange),ROW(INDIRECT("1:"&amp;ROWS(Lane7_BlanksRange))))),ROW(D346)),1),"")</f>
        <v/>
      </c>
    </row>
    <row r="348" spans="1:12">
      <c r="A348" s="136">
        <f t="shared" si="43"/>
        <v>347</v>
      </c>
      <c r="B348" s="136" t="str">
        <f t="shared" ca="1" si="45"/>
        <v>347:Royston</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IFERROR(INDEX(Lane7_BlanksRange,SMALL((IF(LEN(Lane7_BlanksRange),ROW(INDIRECT("1:"&amp;ROWS(Lane7_BlanksRange))))),ROW(D347)),1),"")</f>
        <v/>
      </c>
    </row>
    <row r="349" spans="1:12">
      <c r="A349" s="136">
        <f t="shared" si="43"/>
        <v>348</v>
      </c>
      <c r="B349" s="136" t="str">
        <f t="shared" ca="1" si="45"/>
        <v>348:Royston</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IFERROR(INDEX(Lane7_BlanksRange,SMALL((IF(LEN(Lane7_BlanksRange),ROW(INDIRECT("1:"&amp;ROWS(Lane7_BlanksRange))))),ROW(D348)),1),"")</f>
        <v/>
      </c>
    </row>
    <row r="350" spans="1:12">
      <c r="A350" s="136">
        <f t="shared" si="43"/>
        <v>349</v>
      </c>
      <c r="B350" s="136" t="str">
        <f t="shared" ca="1" si="45"/>
        <v>349:Royston</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IFERROR(INDEX(Lane7_BlanksRange,SMALL((IF(LEN(Lane7_BlanksRange),ROW(INDIRECT("1:"&amp;ROWS(Lane7_BlanksRange))))),ROW(D349)),1),"")</f>
        <v/>
      </c>
    </row>
    <row r="351" spans="1:12">
      <c r="A351" s="136">
        <f t="shared" si="43"/>
        <v>350</v>
      </c>
      <c r="B351" s="136" t="str">
        <f t="shared" ca="1" si="45"/>
        <v>350:Royston</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IFERROR(INDEX(Lane7_BlanksRange,SMALL((IF(LEN(Lane7_BlanksRange),ROW(INDIRECT("1:"&amp;ROWS(Lane7_BlanksRange))))),ROW(D350)),1),"")</f>
        <v/>
      </c>
    </row>
    <row r="352" spans="1:12">
      <c r="A352" s="136">
        <f t="shared" si="43"/>
        <v>351</v>
      </c>
      <c r="B352" s="136" t="str">
        <f t="shared" ca="1" si="45"/>
        <v>351:Royston</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IFERROR(INDEX(Lane7_BlanksRange,SMALL((IF(LEN(Lane7_BlanksRange),ROW(INDIRECT("1:"&amp;ROWS(Lane7_BlanksRange))))),ROW(D351)),1),"")</f>
        <v/>
      </c>
    </row>
    <row r="353" spans="1:12">
      <c r="A353" s="136">
        <f t="shared" si="43"/>
        <v>352</v>
      </c>
      <c r="B353" s="136" t="str">
        <f t="shared" ca="1" si="45"/>
        <v>352:Royston</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IFERROR(INDEX(Lane7_BlanksRange,SMALL((IF(LEN(Lane7_BlanksRange),ROW(INDIRECT("1:"&amp;ROWS(Lane7_BlanksRange))))),ROW(D352)),1),"")</f>
        <v/>
      </c>
    </row>
    <row r="354" spans="1:12">
      <c r="A354" s="136">
        <f t="shared" si="43"/>
        <v>353</v>
      </c>
      <c r="B354" s="136" t="str">
        <f t="shared" ca="1" si="45"/>
        <v>353:Royston</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IFERROR(INDEX(Lane7_BlanksRange,SMALL((IF(LEN(Lane7_BlanksRange),ROW(INDIRECT("1:"&amp;ROWS(Lane7_BlanksRange))))),ROW(D353)),1),"")</f>
        <v/>
      </c>
    </row>
    <row r="355" spans="1:12">
      <c r="A355" s="136">
        <f t="shared" si="43"/>
        <v>354</v>
      </c>
      <c r="B355" s="136" t="str">
        <f t="shared" ca="1" si="45"/>
        <v>354:Royston</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IFERROR(INDEX(Lane7_BlanksRange,SMALL((IF(LEN(Lane7_BlanksRange),ROW(INDIRECT("1:"&amp;ROWS(Lane7_BlanksRange))))),ROW(D354)),1),"")</f>
        <v/>
      </c>
    </row>
    <row r="356" spans="1:12">
      <c r="A356" s="136">
        <f t="shared" si="43"/>
        <v>355</v>
      </c>
      <c r="B356" s="136" t="str">
        <f t="shared" ca="1" si="45"/>
        <v>355:Royston</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IFERROR(INDEX(Lane7_BlanksRange,SMALL((IF(LEN(Lane7_BlanksRange),ROW(INDIRECT("1:"&amp;ROWS(Lane7_BlanksRange))))),ROW(D355)),1),"")</f>
        <v/>
      </c>
    </row>
    <row r="357" spans="1:12">
      <c r="A357" s="136">
        <f t="shared" si="43"/>
        <v>356</v>
      </c>
      <c r="B357" s="136" t="str">
        <f t="shared" ca="1" si="45"/>
        <v>356:Royston</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IFERROR(INDEX(Lane7_BlanksRange,SMALL((IF(LEN(Lane7_BlanksRange),ROW(INDIRECT("1:"&amp;ROWS(Lane7_BlanksRange))))),ROW(D356)),1),"")</f>
        <v/>
      </c>
    </row>
    <row r="358" spans="1:12">
      <c r="A358" s="136">
        <f t="shared" si="43"/>
        <v>357</v>
      </c>
      <c r="B358" s="136" t="str">
        <f t="shared" ca="1" si="45"/>
        <v>357:Royston</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IFERROR(INDEX(Lane7_BlanksRange,SMALL((IF(LEN(Lane7_BlanksRange),ROW(INDIRECT("1:"&amp;ROWS(Lane7_BlanksRange))))),ROW(D357)),1),"")</f>
        <v/>
      </c>
    </row>
    <row r="359" spans="1:12">
      <c r="A359" s="136">
        <f t="shared" si="43"/>
        <v>358</v>
      </c>
      <c r="B359" s="136" t="str">
        <f t="shared" ca="1" si="45"/>
        <v>358:Royston</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IFERROR(INDEX(Lane7_BlanksRange,SMALL((IF(LEN(Lane7_BlanksRange),ROW(INDIRECT("1:"&amp;ROWS(Lane7_BlanksRange))))),ROW(D358)),1),"")</f>
        <v/>
      </c>
    </row>
    <row r="360" spans="1:12">
      <c r="A360" s="136">
        <f t="shared" si="43"/>
        <v>359</v>
      </c>
      <c r="B360" s="136" t="str">
        <f t="shared" ca="1" si="45"/>
        <v>359:Royston</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IFERROR(INDEX(Lane7_BlanksRange,SMALL((IF(LEN(Lane7_BlanksRange),ROW(INDIRECT("1:"&amp;ROWS(Lane7_BlanksRange))))),ROW(D359)),1),"")</f>
        <v/>
      </c>
    </row>
    <row r="361" spans="1:12">
      <c r="A361" s="136">
        <f t="shared" si="43"/>
        <v>360</v>
      </c>
      <c r="B361" s="136" t="str">
        <f t="shared" ca="1" si="45"/>
        <v>360:Royston</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IFERROR(INDEX(Lane7_BlanksRange,SMALL((IF(LEN(Lane7_BlanksRange),ROW(INDIRECT("1:"&amp;ROWS(Lane7_BlanksRange))))),ROW(D360)),1),"")</f>
        <v/>
      </c>
    </row>
    <row r="362" spans="1:12">
      <c r="A362" s="136">
        <f t="shared" si="43"/>
        <v>361</v>
      </c>
      <c r="B362" s="136" t="str">
        <f t="shared" ca="1" si="45"/>
        <v>361:Royston</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IFERROR(INDEX(Lane7_BlanksRange,SMALL((IF(LEN(Lane7_BlanksRange),ROW(INDIRECT("1:"&amp;ROWS(Lane7_BlanksRange))))),ROW(D361)),1),"")</f>
        <v/>
      </c>
    </row>
    <row r="363" spans="1:12">
      <c r="A363" s="136">
        <f t="shared" si="43"/>
        <v>362</v>
      </c>
      <c r="B363" s="136" t="str">
        <f t="shared" ca="1" si="45"/>
        <v>362:Royston</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IFERROR(INDEX(Lane7_BlanksRange,SMALL((IF(LEN(Lane7_BlanksRange),ROW(INDIRECT("1:"&amp;ROWS(Lane7_BlanksRange))))),ROW(D362)),1),"")</f>
        <v/>
      </c>
    </row>
    <row r="364" spans="1:12">
      <c r="A364" s="136">
        <f t="shared" si="43"/>
        <v>363</v>
      </c>
      <c r="B364" s="136" t="str">
        <f t="shared" ca="1" si="45"/>
        <v>363:Royston</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IFERROR(INDEX(Lane7_BlanksRange,SMALL((IF(LEN(Lane7_BlanksRange),ROW(INDIRECT("1:"&amp;ROWS(Lane7_BlanksRange))))),ROW(D363)),1),"")</f>
        <v/>
      </c>
    </row>
    <row r="365" spans="1:12">
      <c r="A365" s="136">
        <f t="shared" si="43"/>
        <v>364</v>
      </c>
      <c r="B365" s="136" t="str">
        <f t="shared" ca="1" si="45"/>
        <v>364:Royston</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IFERROR(INDEX(Lane7_BlanksRange,SMALL((IF(LEN(Lane7_BlanksRange),ROW(INDIRECT("1:"&amp;ROWS(Lane7_BlanksRange))))),ROW(D364)),1),"")</f>
        <v/>
      </c>
    </row>
    <row r="366" spans="1:12">
      <c r="A366" s="136">
        <f t="shared" si="43"/>
        <v>365</v>
      </c>
      <c r="B366" s="136" t="str">
        <f t="shared" ref="B366:B401" ca="1" si="47">TEXT(A366,"#0") &amp; ":" &amp; CELL("contents",Lane7_Club)</f>
        <v>365:Royston</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IFERROR(INDEX(Lane7_BlanksRange,SMALL((IF(LEN(Lane7_BlanksRange),ROW(INDIRECT("1:"&amp;ROWS(Lane7_BlanksRange))))),ROW(D365)),1),"")</f>
        <v/>
      </c>
    </row>
    <row r="367" spans="1:12">
      <c r="A367" s="136">
        <f t="shared" si="43"/>
        <v>366</v>
      </c>
      <c r="B367" s="136" t="str">
        <f t="shared" ca="1" si="47"/>
        <v>366:Royston</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IFERROR(INDEX(Lane7_BlanksRange,SMALL((IF(LEN(Lane7_BlanksRange),ROW(INDIRECT("1:"&amp;ROWS(Lane7_BlanksRange))))),ROW(D366)),1),"")</f>
        <v/>
      </c>
    </row>
    <row r="368" spans="1:12">
      <c r="A368" s="136">
        <f t="shared" si="43"/>
        <v>367</v>
      </c>
      <c r="B368" s="136" t="str">
        <f t="shared" ca="1" si="47"/>
        <v>367:Royston</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IFERROR(INDEX(Lane7_BlanksRange,SMALL((IF(LEN(Lane7_BlanksRange),ROW(INDIRECT("1:"&amp;ROWS(Lane7_BlanksRange))))),ROW(D367)),1),"")</f>
        <v/>
      </c>
    </row>
    <row r="369" spans="1:12">
      <c r="A369" s="136">
        <f t="shared" si="43"/>
        <v>368</v>
      </c>
      <c r="B369" s="136" t="str">
        <f t="shared" ca="1" si="47"/>
        <v>368:Royston</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IFERROR(INDEX(Lane7_BlanksRange,SMALL((IF(LEN(Lane7_BlanksRange),ROW(INDIRECT("1:"&amp;ROWS(Lane7_BlanksRange))))),ROW(D368)),1),"")</f>
        <v/>
      </c>
    </row>
    <row r="370" spans="1:12">
      <c r="A370" s="136">
        <f t="shared" si="43"/>
        <v>369</v>
      </c>
      <c r="B370" s="136" t="str">
        <f t="shared" ca="1" si="47"/>
        <v>369:Royston</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IFERROR(INDEX(Lane7_BlanksRange,SMALL((IF(LEN(Lane7_BlanksRange),ROW(INDIRECT("1:"&amp;ROWS(Lane7_BlanksRange))))),ROW(D369)),1),"")</f>
        <v/>
      </c>
    </row>
    <row r="371" spans="1:12">
      <c r="A371" s="136">
        <f t="shared" si="43"/>
        <v>370</v>
      </c>
      <c r="B371" s="136" t="str">
        <f t="shared" ca="1" si="47"/>
        <v>370:Royston</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IFERROR(INDEX(Lane7_BlanksRange,SMALL((IF(LEN(Lane7_BlanksRange),ROW(INDIRECT("1:"&amp;ROWS(Lane7_BlanksRange))))),ROW(D370)),1),"")</f>
        <v/>
      </c>
    </row>
    <row r="372" spans="1:12">
      <c r="A372" s="136">
        <f t="shared" si="43"/>
        <v>371</v>
      </c>
      <c r="B372" s="136" t="str">
        <f t="shared" ca="1" si="47"/>
        <v>371:Royston</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IFERROR(INDEX(Lane7_BlanksRange,SMALL((IF(LEN(Lane7_BlanksRange),ROW(INDIRECT("1:"&amp;ROWS(Lane7_BlanksRange))))),ROW(D371)),1),"")</f>
        <v/>
      </c>
    </row>
    <row r="373" spans="1:12">
      <c r="A373" s="136">
        <f t="shared" si="43"/>
        <v>372</v>
      </c>
      <c r="B373" s="136" t="str">
        <f t="shared" ca="1" si="47"/>
        <v>372:Royston</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IFERROR(INDEX(Lane7_BlanksRange,SMALL((IF(LEN(Lane7_BlanksRange),ROW(INDIRECT("1:"&amp;ROWS(Lane7_BlanksRange))))),ROW(D372)),1),"")</f>
        <v/>
      </c>
    </row>
    <row r="374" spans="1:12">
      <c r="A374" s="136">
        <f t="shared" si="43"/>
        <v>373</v>
      </c>
      <c r="B374" s="136" t="str">
        <f t="shared" ca="1" si="47"/>
        <v>373:Royston</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IFERROR(INDEX(Lane7_BlanksRange,SMALL((IF(LEN(Lane7_BlanksRange),ROW(INDIRECT("1:"&amp;ROWS(Lane7_BlanksRange))))),ROW(D373)),1),"")</f>
        <v/>
      </c>
    </row>
    <row r="375" spans="1:12">
      <c r="A375" s="136">
        <f t="shared" si="43"/>
        <v>374</v>
      </c>
      <c r="B375" s="136" t="str">
        <f t="shared" ca="1" si="47"/>
        <v>374:Royston</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IFERROR(INDEX(Lane7_BlanksRange,SMALL((IF(LEN(Lane7_BlanksRange),ROW(INDIRECT("1:"&amp;ROWS(Lane7_BlanksRange))))),ROW(D374)),1),"")</f>
        <v/>
      </c>
    </row>
    <row r="376" spans="1:12">
      <c r="A376" s="136">
        <f t="shared" si="43"/>
        <v>375</v>
      </c>
      <c r="B376" s="136" t="str">
        <f t="shared" ca="1" si="47"/>
        <v>375:Royston</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IFERROR(INDEX(Lane7_BlanksRange,SMALL((IF(LEN(Lane7_BlanksRange),ROW(INDIRECT("1:"&amp;ROWS(Lane7_BlanksRange))))),ROW(D375)),1),"")</f>
        <v/>
      </c>
    </row>
    <row r="377" spans="1:12">
      <c r="A377" s="136">
        <f t="shared" si="43"/>
        <v>376</v>
      </c>
      <c r="B377" s="136" t="str">
        <f t="shared" ca="1" si="47"/>
        <v>376:Royston</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IFERROR(INDEX(Lane7_BlanksRange,SMALL((IF(LEN(Lane7_BlanksRange),ROW(INDIRECT("1:"&amp;ROWS(Lane7_BlanksRange))))),ROW(D376)),1),"")</f>
        <v/>
      </c>
    </row>
    <row r="378" spans="1:12">
      <c r="A378" s="136">
        <f t="shared" si="43"/>
        <v>377</v>
      </c>
      <c r="B378" s="136" t="str">
        <f t="shared" ca="1" si="47"/>
        <v>377:Royston</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IFERROR(INDEX(Lane7_BlanksRange,SMALL((IF(LEN(Lane7_BlanksRange),ROW(INDIRECT("1:"&amp;ROWS(Lane7_BlanksRange))))),ROW(D377)),1),"")</f>
        <v/>
      </c>
    </row>
    <row r="379" spans="1:12">
      <c r="A379" s="136">
        <f t="shared" si="43"/>
        <v>378</v>
      </c>
      <c r="B379" s="136" t="str">
        <f t="shared" ca="1" si="47"/>
        <v>378:Royston</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IFERROR(INDEX(Lane7_BlanksRange,SMALL((IF(LEN(Lane7_BlanksRange),ROW(INDIRECT("1:"&amp;ROWS(Lane7_BlanksRange))))),ROW(D378)),1),"")</f>
        <v/>
      </c>
    </row>
    <row r="380" spans="1:12">
      <c r="A380" s="136">
        <f t="shared" si="43"/>
        <v>379</v>
      </c>
      <c r="B380" s="136" t="str">
        <f t="shared" ca="1" si="47"/>
        <v>379:Royston</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IFERROR(INDEX(Lane7_BlanksRange,SMALL((IF(LEN(Lane7_BlanksRange),ROW(INDIRECT("1:"&amp;ROWS(Lane7_BlanksRange))))),ROW(D379)),1),"")</f>
        <v/>
      </c>
    </row>
    <row r="381" spans="1:12">
      <c r="A381" s="136">
        <f t="shared" si="43"/>
        <v>380</v>
      </c>
      <c r="B381" s="136" t="str">
        <f t="shared" ca="1" si="47"/>
        <v>380:Royston</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IFERROR(INDEX(Lane7_BlanksRange,SMALL((IF(LEN(Lane7_BlanksRange),ROW(INDIRECT("1:"&amp;ROWS(Lane7_BlanksRange))))),ROW(D380)),1),"")</f>
        <v/>
      </c>
    </row>
    <row r="382" spans="1:12">
      <c r="A382" s="136">
        <f t="shared" si="43"/>
        <v>381</v>
      </c>
      <c r="B382" s="136" t="str">
        <f t="shared" ca="1" si="47"/>
        <v>381:Royston</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IFERROR(INDEX(Lane7_BlanksRange,SMALL((IF(LEN(Lane7_BlanksRange),ROW(INDIRECT("1:"&amp;ROWS(Lane7_BlanksRange))))),ROW(D381)),1),"")</f>
        <v/>
      </c>
    </row>
    <row r="383" spans="1:12">
      <c r="A383" s="136">
        <f t="shared" si="43"/>
        <v>382</v>
      </c>
      <c r="B383" s="136" t="str">
        <f t="shared" ca="1" si="47"/>
        <v>382:Royston</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IFERROR(INDEX(Lane7_BlanksRange,SMALL((IF(LEN(Lane7_BlanksRange),ROW(INDIRECT("1:"&amp;ROWS(Lane7_BlanksRange))))),ROW(D382)),1),"")</f>
        <v/>
      </c>
    </row>
    <row r="384" spans="1:12">
      <c r="A384" s="136">
        <f t="shared" si="43"/>
        <v>383</v>
      </c>
      <c r="B384" s="136" t="str">
        <f t="shared" ca="1" si="47"/>
        <v>383:Royston</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IFERROR(INDEX(Lane7_BlanksRange,SMALL((IF(LEN(Lane7_BlanksRange),ROW(INDIRECT("1:"&amp;ROWS(Lane7_BlanksRange))))),ROW(D383)),1),"")</f>
        <v/>
      </c>
    </row>
    <row r="385" spans="1:12">
      <c r="A385" s="136">
        <f t="shared" si="43"/>
        <v>384</v>
      </c>
      <c r="B385" s="136" t="str">
        <f t="shared" ca="1" si="47"/>
        <v>384:Royston</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IFERROR(INDEX(Lane7_BlanksRange,SMALL((IF(LEN(Lane7_BlanksRange),ROW(INDIRECT("1:"&amp;ROWS(Lane7_BlanksRange))))),ROW(D384)),1),"")</f>
        <v/>
      </c>
    </row>
    <row r="386" spans="1:12">
      <c r="A386" s="136">
        <f t="shared" si="43"/>
        <v>385</v>
      </c>
      <c r="B386" s="136" t="str">
        <f t="shared" ca="1" si="47"/>
        <v>385:Royston</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IFERROR(INDEX(Lane7_BlanksRange,SMALL((IF(LEN(Lane7_BlanksRange),ROW(INDIRECT("1:"&amp;ROWS(Lane7_BlanksRange))))),ROW(D385)),1),"")</f>
        <v/>
      </c>
    </row>
    <row r="387" spans="1:12">
      <c r="A387" s="136">
        <f t="shared" si="43"/>
        <v>386</v>
      </c>
      <c r="B387" s="136" t="str">
        <f t="shared" ca="1" si="47"/>
        <v>386:Royston</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IFERROR(INDEX(Lane7_BlanksRange,SMALL((IF(LEN(Lane7_BlanksRange),ROW(INDIRECT("1:"&amp;ROWS(Lane7_BlanksRange))))),ROW(D386)),1),"")</f>
        <v/>
      </c>
    </row>
    <row r="388" spans="1:12">
      <c r="A388" s="136">
        <f t="shared" si="43"/>
        <v>387</v>
      </c>
      <c r="B388" s="136" t="str">
        <f t="shared" ca="1" si="47"/>
        <v>387:Royston</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IFERROR(INDEX(Lane7_BlanksRange,SMALL((IF(LEN(Lane7_BlanksRange),ROW(INDIRECT("1:"&amp;ROWS(Lane7_BlanksRange))))),ROW(D387)),1),"")</f>
        <v/>
      </c>
    </row>
    <row r="389" spans="1:12">
      <c r="A389" s="136">
        <f t="shared" si="43"/>
        <v>388</v>
      </c>
      <c r="B389" s="136" t="str">
        <f t="shared" ca="1" si="47"/>
        <v>388:Royston</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IFERROR(INDEX(Lane7_BlanksRange,SMALL((IF(LEN(Lane7_BlanksRange),ROW(INDIRECT("1:"&amp;ROWS(Lane7_BlanksRange))))),ROW(D388)),1),"")</f>
        <v/>
      </c>
    </row>
    <row r="390" spans="1:12">
      <c r="A390" s="136">
        <f t="shared" si="43"/>
        <v>389</v>
      </c>
      <c r="B390" s="136" t="str">
        <f t="shared" ca="1" si="47"/>
        <v>389:Royston</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IFERROR(INDEX(Lane7_BlanksRange,SMALL((IF(LEN(Lane7_BlanksRange),ROW(INDIRECT("1:"&amp;ROWS(Lane7_BlanksRange))))),ROW(D389)),1),"")</f>
        <v/>
      </c>
    </row>
    <row r="391" spans="1:12">
      <c r="A391" s="136">
        <f t="shared" si="43"/>
        <v>390</v>
      </c>
      <c r="B391" s="136" t="str">
        <f t="shared" ca="1" si="47"/>
        <v>390:Royston</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IFERROR(INDEX(Lane7_BlanksRange,SMALL((IF(LEN(Lane7_BlanksRange),ROW(INDIRECT("1:"&amp;ROWS(Lane7_BlanksRange))))),ROW(D390)),1),"")</f>
        <v/>
      </c>
    </row>
    <row r="392" spans="1:12">
      <c r="A392" s="136">
        <f t="shared" si="43"/>
        <v>391</v>
      </c>
      <c r="B392" s="136" t="str">
        <f t="shared" ca="1" si="47"/>
        <v>391:Royston</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IFERROR(INDEX(Lane7_BlanksRange,SMALL((IF(LEN(Lane7_BlanksRange),ROW(INDIRECT("1:"&amp;ROWS(Lane7_BlanksRange))))),ROW(D391)),1),"")</f>
        <v/>
      </c>
    </row>
    <row r="393" spans="1:12">
      <c r="A393" s="136">
        <f t="shared" si="43"/>
        <v>392</v>
      </c>
      <c r="B393" s="136" t="str">
        <f t="shared" ca="1" si="47"/>
        <v>392:Royston</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IFERROR(INDEX(Lane7_BlanksRange,SMALL((IF(LEN(Lane7_BlanksRange),ROW(INDIRECT("1:"&amp;ROWS(Lane7_BlanksRange))))),ROW(D392)),1),"")</f>
        <v/>
      </c>
    </row>
    <row r="394" spans="1:12">
      <c r="A394" s="136">
        <f t="shared" si="43"/>
        <v>393</v>
      </c>
      <c r="B394" s="136" t="str">
        <f t="shared" ca="1" si="47"/>
        <v>393:Royston</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IFERROR(INDEX(Lane7_BlanksRange,SMALL((IF(LEN(Lane7_BlanksRange),ROW(INDIRECT("1:"&amp;ROWS(Lane7_BlanksRange))))),ROW(D393)),1),"")</f>
        <v/>
      </c>
    </row>
    <row r="395" spans="1:12">
      <c r="A395" s="136">
        <f t="shared" si="43"/>
        <v>394</v>
      </c>
      <c r="B395" s="136" t="str">
        <f t="shared" ca="1" si="47"/>
        <v>394:Royston</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IFERROR(INDEX(Lane7_BlanksRange,SMALL((IF(LEN(Lane7_BlanksRange),ROW(INDIRECT("1:"&amp;ROWS(Lane7_BlanksRange))))),ROW(D394)),1),"")</f>
        <v/>
      </c>
    </row>
    <row r="396" spans="1:12">
      <c r="A396" s="136">
        <f t="shared" si="43"/>
        <v>395</v>
      </c>
      <c r="B396" s="136" t="str">
        <f t="shared" ca="1" si="47"/>
        <v>395:Royston</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IFERROR(INDEX(Lane7_BlanksRange,SMALL((IF(LEN(Lane7_BlanksRange),ROW(INDIRECT("1:"&amp;ROWS(Lane7_BlanksRange))))),ROW(D395)),1),"")</f>
        <v/>
      </c>
    </row>
    <row r="397" spans="1:12">
      <c r="A397" s="136">
        <f t="shared" si="43"/>
        <v>396</v>
      </c>
      <c r="B397" s="136" t="str">
        <f t="shared" ca="1" si="47"/>
        <v>396:Royston</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IFERROR(INDEX(Lane7_BlanksRange,SMALL((IF(LEN(Lane7_BlanksRange),ROW(INDIRECT("1:"&amp;ROWS(Lane7_BlanksRange))))),ROW(D396)),1),"")</f>
        <v/>
      </c>
    </row>
    <row r="398" spans="1:12">
      <c r="A398" s="136">
        <f t="shared" si="43"/>
        <v>397</v>
      </c>
      <c r="B398" s="136" t="str">
        <f t="shared" ca="1" si="47"/>
        <v>397:Royston</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IFERROR(INDEX(Lane7_BlanksRange,SMALL((IF(LEN(Lane7_BlanksRange),ROW(INDIRECT("1:"&amp;ROWS(Lane7_BlanksRange))))),ROW(D397)),1),"")</f>
        <v/>
      </c>
    </row>
    <row r="399" spans="1:12">
      <c r="A399" s="136">
        <f t="shared" si="43"/>
        <v>398</v>
      </c>
      <c r="B399" s="136" t="str">
        <f t="shared" ca="1" si="47"/>
        <v>398:Royston</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IFERROR(INDEX(Lane7_BlanksRange,SMALL((IF(LEN(Lane7_BlanksRange),ROW(INDIRECT("1:"&amp;ROWS(Lane7_BlanksRange))))),ROW(D398)),1),"")</f>
        <v/>
      </c>
    </row>
    <row r="400" spans="1:12">
      <c r="A400" s="136">
        <f t="shared" si="43"/>
        <v>399</v>
      </c>
      <c r="B400" s="136" t="str">
        <f t="shared" ca="1" si="47"/>
        <v>399:Royston</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IFERROR(INDEX(Lane7_BlanksRange,SMALL((IF(LEN(Lane7_BlanksRange),ROW(INDIRECT("1:"&amp;ROWS(Lane7_BlanksRange))))),ROW(D399)),1),"")</f>
        <v/>
      </c>
    </row>
    <row r="401" spans="1:12">
      <c r="A401" s="136">
        <f t="shared" si="43"/>
        <v>400</v>
      </c>
      <c r="B401" s="136" t="str">
        <f t="shared" ca="1" si="47"/>
        <v>400:Royston</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IFERROR(INDEX(Lane7_BlanksRange,SMALL((IF(LEN(Lane7_BlanksRange),ROW(INDIRECT("1:"&amp;ROWS(Lane7_BlanksRange))))),ROW(D400)),1),"")</f>
        <v/>
      </c>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9" workbookViewId="0">
      <selection activeCell="A403" sqref="A403"/>
    </sheetView>
  </sheetViews>
  <sheetFormatPr baseColWidth="10" defaultColWidth="8.83203125" defaultRowHeight="15" x14ac:dyDescent="0"/>
  <cols>
    <col min="1" max="1" width="9" style="136" customWidth="1"/>
    <col min="2" max="2" width="15.1640625" style="136" customWidth="1"/>
    <col min="3" max="3" width="23.1640625" style="136" customWidth="1"/>
    <col min="4" max="4" width="26.83203125" style="136" customWidth="1"/>
    <col min="5" max="5" width="6" style="156" customWidth="1"/>
    <col min="6" max="6" width="11" style="157" customWidth="1"/>
    <col min="7" max="7" width="12.1640625" style="158" customWidth="1"/>
    <col min="8" max="8" width="9.83203125" style="158" customWidth="1"/>
    <col min="9" max="9" width="17.83203125" style="136" customWidth="1"/>
    <col min="10" max="10" width="9" style="136" customWidth="1"/>
    <col min="11" max="11" width="8.83203125" style="136"/>
    <col min="12" max="12" width="23.1640625" bestFit="1" customWidth="1"/>
    <col min="18" max="16384" width="8.83203125" style="136"/>
  </cols>
  <sheetData>
    <row r="1" spans="1:12" ht="16.5" thickBot="1">
      <c r="A1" s="149" t="s">
        <v>142</v>
      </c>
      <c r="B1" s="150" t="s">
        <v>143</v>
      </c>
      <c r="C1" s="150" t="s">
        <v>93</v>
      </c>
      <c r="D1" s="150" t="s">
        <v>144</v>
      </c>
      <c r="E1" s="151" t="s">
        <v>7</v>
      </c>
      <c r="F1" s="152" t="s">
        <v>145</v>
      </c>
      <c r="G1" s="153" t="s">
        <v>146</v>
      </c>
      <c r="H1" s="153" t="s">
        <v>147</v>
      </c>
      <c r="I1" s="154" t="s">
        <v>43</v>
      </c>
      <c r="L1" s="155" t="s">
        <v>144</v>
      </c>
    </row>
    <row r="2" spans="1:12">
      <c r="A2" s="136">
        <v>1</v>
      </c>
      <c r="B2" s="136" t="str">
        <f t="shared" ref="B2:B65" ca="1" si="0">TEXT(A2,"#0") &amp; ":" &amp; CELL("contents",Lane8_Club)</f>
        <v>1:Hitchin</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IFERROR(INDEX(Lane8_BlanksRange,SMALL((IF(LEN(Lane8_BlanksRange),ROW(INDIRECT("1:"&amp;ROWS(Lane8_BlanksRange))))),ROW(D1)),1),"")</f>
        <v/>
      </c>
    </row>
    <row r="3" spans="1:12">
      <c r="A3" s="136">
        <f t="shared" ref="A3:A66" si="7">A2+1</f>
        <v>2</v>
      </c>
      <c r="B3" s="136" t="str">
        <f t="shared" ca="1" si="0"/>
        <v>2:Hitchin</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IFERROR(INDEX(Lane8_BlanksRange,SMALL((IF(LEN(Lane8_BlanksRange),ROW(INDIRECT("1:"&amp;ROWS(Lane8_BlanksRange))))),ROW(D2)),1),"")</f>
        <v/>
      </c>
    </row>
    <row r="4" spans="1:12">
      <c r="A4" s="136">
        <f t="shared" si="7"/>
        <v>3</v>
      </c>
      <c r="B4" s="136" t="str">
        <f t="shared" ca="1" si="0"/>
        <v>3:Hitchin</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IFERROR(INDEX(Lane8_BlanksRange,SMALL((IF(LEN(Lane8_BlanksRange),ROW(INDIRECT("1:"&amp;ROWS(Lane8_BlanksRange))))),ROW(D3)),1),"")</f>
        <v/>
      </c>
    </row>
    <row r="5" spans="1:12">
      <c r="A5" s="136">
        <f t="shared" si="7"/>
        <v>4</v>
      </c>
      <c r="B5" s="136" t="str">
        <f t="shared" ca="1" si="0"/>
        <v>4:Hitchin</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IFERROR(INDEX(Lane8_BlanksRange,SMALL((IF(LEN(Lane8_BlanksRange),ROW(INDIRECT("1:"&amp;ROWS(Lane8_BlanksRange))))),ROW(D4)),1),"")</f>
        <v/>
      </c>
    </row>
    <row r="6" spans="1:12">
      <c r="A6" s="136">
        <f t="shared" si="7"/>
        <v>5</v>
      </c>
      <c r="B6" s="136" t="str">
        <f t="shared" ca="1" si="0"/>
        <v>5:Hitchin</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IFERROR(INDEX(Lane8_BlanksRange,SMALL((IF(LEN(Lane8_BlanksRange),ROW(INDIRECT("1:"&amp;ROWS(Lane8_BlanksRange))))),ROW(D5)),1),"")</f>
        <v/>
      </c>
    </row>
    <row r="7" spans="1:12">
      <c r="A7" s="136">
        <f t="shared" si="7"/>
        <v>6</v>
      </c>
      <c r="B7" s="136" t="str">
        <f t="shared" ca="1" si="0"/>
        <v>6:Hitchin</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IFERROR(INDEX(Lane8_BlanksRange,SMALL((IF(LEN(Lane8_BlanksRange),ROW(INDIRECT("1:"&amp;ROWS(Lane8_BlanksRange))))),ROW(D6)),1),"")</f>
        <v/>
      </c>
    </row>
    <row r="8" spans="1:12">
      <c r="A8" s="136">
        <f t="shared" si="7"/>
        <v>7</v>
      </c>
      <c r="B8" s="136" t="str">
        <f t="shared" ca="1" si="0"/>
        <v>7:Hitchin</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IFERROR(INDEX(Lane8_BlanksRange,SMALL((IF(LEN(Lane8_BlanksRange),ROW(INDIRECT("1:"&amp;ROWS(Lane8_BlanksRange))))),ROW(D7)),1),"")</f>
        <v/>
      </c>
    </row>
    <row r="9" spans="1:12">
      <c r="A9" s="136">
        <f t="shared" si="7"/>
        <v>8</v>
      </c>
      <c r="B9" s="136" t="str">
        <f t="shared" ca="1" si="0"/>
        <v>8:Hitchin</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IFERROR(INDEX(Lane8_BlanksRange,SMALL((IF(LEN(Lane8_BlanksRange),ROW(INDIRECT("1:"&amp;ROWS(Lane8_BlanksRange))))),ROW(D8)),1),"")</f>
        <v/>
      </c>
    </row>
    <row r="10" spans="1:12">
      <c r="A10" s="136">
        <f t="shared" si="7"/>
        <v>9</v>
      </c>
      <c r="B10" s="136" t="str">
        <f t="shared" ca="1" si="0"/>
        <v>9:Hitchin</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IFERROR(INDEX(Lane8_BlanksRange,SMALL((IF(LEN(Lane8_BlanksRange),ROW(INDIRECT("1:"&amp;ROWS(Lane8_BlanksRange))))),ROW(D9)),1),"")</f>
        <v/>
      </c>
    </row>
    <row r="11" spans="1:12">
      <c r="A11" s="136">
        <f t="shared" si="7"/>
        <v>10</v>
      </c>
      <c r="B11" s="136" t="str">
        <f t="shared" ca="1" si="0"/>
        <v>10:Hitchin</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IFERROR(INDEX(Lane8_BlanksRange,SMALL((IF(LEN(Lane8_BlanksRange),ROW(INDIRECT("1:"&amp;ROWS(Lane8_BlanksRange))))),ROW(D10)),1),"")</f>
        <v/>
      </c>
    </row>
    <row r="12" spans="1:12">
      <c r="A12" s="136">
        <f t="shared" si="7"/>
        <v>11</v>
      </c>
      <c r="B12" s="136" t="str">
        <f t="shared" ca="1" si="0"/>
        <v>11:Hitchin</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IFERROR(INDEX(Lane8_BlanksRange,SMALL((IF(LEN(Lane8_BlanksRange),ROW(INDIRECT("1:"&amp;ROWS(Lane8_BlanksRange))))),ROW(D11)),1),"")</f>
        <v/>
      </c>
    </row>
    <row r="13" spans="1:12">
      <c r="A13" s="136">
        <f t="shared" si="7"/>
        <v>12</v>
      </c>
      <c r="B13" s="136" t="str">
        <f t="shared" ca="1" si="0"/>
        <v>12:Hitchin</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IFERROR(INDEX(Lane8_BlanksRange,SMALL((IF(LEN(Lane8_BlanksRange),ROW(INDIRECT("1:"&amp;ROWS(Lane8_BlanksRange))))),ROW(D12)),1),"")</f>
        <v/>
      </c>
    </row>
    <row r="14" spans="1:12">
      <c r="A14" s="136">
        <f t="shared" si="7"/>
        <v>13</v>
      </c>
      <c r="B14" s="136" t="str">
        <f t="shared" ca="1" si="0"/>
        <v>13:Hitchin</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IFERROR(INDEX(Lane8_BlanksRange,SMALL((IF(LEN(Lane8_BlanksRange),ROW(INDIRECT("1:"&amp;ROWS(Lane8_BlanksRange))))),ROW(D13)),1),"")</f>
        <v/>
      </c>
    </row>
    <row r="15" spans="1:12">
      <c r="A15" s="136">
        <f t="shared" si="7"/>
        <v>14</v>
      </c>
      <c r="B15" s="136" t="str">
        <f t="shared" ca="1" si="0"/>
        <v>14:Hitchin</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IFERROR(INDEX(Lane8_BlanksRange,SMALL((IF(LEN(Lane8_BlanksRange),ROW(INDIRECT("1:"&amp;ROWS(Lane8_BlanksRange))))),ROW(D14)),1),"")</f>
        <v/>
      </c>
    </row>
    <row r="16" spans="1:12">
      <c r="A16" s="136">
        <f t="shared" si="7"/>
        <v>15</v>
      </c>
      <c r="B16" s="136" t="str">
        <f t="shared" ca="1" si="0"/>
        <v>15:Hitchin</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IFERROR(INDEX(Lane8_BlanksRange,SMALL((IF(LEN(Lane8_BlanksRange),ROW(INDIRECT("1:"&amp;ROWS(Lane8_BlanksRange))))),ROW(D15)),1),"")</f>
        <v/>
      </c>
    </row>
    <row r="17" spans="1:12">
      <c r="A17" s="136">
        <f t="shared" si="7"/>
        <v>16</v>
      </c>
      <c r="B17" s="136" t="str">
        <f t="shared" ca="1" si="0"/>
        <v>16:Hitchin</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IFERROR(INDEX(Lane8_BlanksRange,SMALL((IF(LEN(Lane8_BlanksRange),ROW(INDIRECT("1:"&amp;ROWS(Lane8_BlanksRange))))),ROW(D16)),1),"")</f>
        <v/>
      </c>
    </row>
    <row r="18" spans="1:12">
      <c r="A18" s="136">
        <f t="shared" si="7"/>
        <v>17</v>
      </c>
      <c r="B18" s="136" t="str">
        <f t="shared" ca="1" si="0"/>
        <v>17:Hitchin</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IFERROR(INDEX(Lane8_BlanksRange,SMALL((IF(LEN(Lane8_BlanksRange),ROW(INDIRECT("1:"&amp;ROWS(Lane8_BlanksRange))))),ROW(D17)),1),"")</f>
        <v/>
      </c>
    </row>
    <row r="19" spans="1:12">
      <c r="A19" s="136">
        <f t="shared" si="7"/>
        <v>18</v>
      </c>
      <c r="B19" s="136" t="str">
        <f t="shared" ca="1" si="0"/>
        <v>18:Hitchin</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IFERROR(INDEX(Lane8_BlanksRange,SMALL((IF(LEN(Lane8_BlanksRange),ROW(INDIRECT("1:"&amp;ROWS(Lane8_BlanksRange))))),ROW(D18)),1),"")</f>
        <v/>
      </c>
    </row>
    <row r="20" spans="1:12">
      <c r="A20" s="136">
        <f t="shared" si="7"/>
        <v>19</v>
      </c>
      <c r="B20" s="136" t="str">
        <f t="shared" ca="1" si="0"/>
        <v>19:Hitchin</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IFERROR(INDEX(Lane8_BlanksRange,SMALL((IF(LEN(Lane8_BlanksRange),ROW(INDIRECT("1:"&amp;ROWS(Lane8_BlanksRange))))),ROW(D19)),1),"")</f>
        <v/>
      </c>
    </row>
    <row r="21" spans="1:12">
      <c r="A21" s="136">
        <f t="shared" si="7"/>
        <v>20</v>
      </c>
      <c r="B21" s="136" t="str">
        <f t="shared" ca="1" si="0"/>
        <v>20:Hitchin</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IFERROR(INDEX(Lane8_BlanksRange,SMALL((IF(LEN(Lane8_BlanksRange),ROW(INDIRECT("1:"&amp;ROWS(Lane8_BlanksRange))))),ROW(D20)),1),"")</f>
        <v/>
      </c>
    </row>
    <row r="22" spans="1:12">
      <c r="A22" s="136">
        <f t="shared" si="7"/>
        <v>21</v>
      </c>
      <c r="B22" s="136" t="str">
        <f t="shared" ca="1" si="0"/>
        <v>21:Hitchin</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IFERROR(INDEX(Lane8_BlanksRange,SMALL((IF(LEN(Lane8_BlanksRange),ROW(INDIRECT("1:"&amp;ROWS(Lane8_BlanksRange))))),ROW(D21)),1),"")</f>
        <v/>
      </c>
    </row>
    <row r="23" spans="1:12">
      <c r="A23" s="136">
        <f t="shared" si="7"/>
        <v>22</v>
      </c>
      <c r="B23" s="136" t="str">
        <f t="shared" ca="1" si="0"/>
        <v>22:Hitchin</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IFERROR(INDEX(Lane8_BlanksRange,SMALL((IF(LEN(Lane8_BlanksRange),ROW(INDIRECT("1:"&amp;ROWS(Lane8_BlanksRange))))),ROW(D22)),1),"")</f>
        <v/>
      </c>
    </row>
    <row r="24" spans="1:12">
      <c r="A24" s="136">
        <f t="shared" si="7"/>
        <v>23</v>
      </c>
      <c r="B24" s="136" t="str">
        <f t="shared" ca="1" si="0"/>
        <v>23:Hitchin</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IFERROR(INDEX(Lane8_BlanksRange,SMALL((IF(LEN(Lane8_BlanksRange),ROW(INDIRECT("1:"&amp;ROWS(Lane8_BlanksRange))))),ROW(D23)),1),"")</f>
        <v/>
      </c>
    </row>
    <row r="25" spans="1:12">
      <c r="A25" s="136">
        <f t="shared" si="7"/>
        <v>24</v>
      </c>
      <c r="B25" s="136" t="str">
        <f t="shared" ca="1" si="0"/>
        <v>24:Hitchin</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IFERROR(INDEX(Lane8_BlanksRange,SMALL((IF(LEN(Lane8_BlanksRange),ROW(INDIRECT("1:"&amp;ROWS(Lane8_BlanksRange))))),ROW(D24)),1),"")</f>
        <v/>
      </c>
    </row>
    <row r="26" spans="1:12">
      <c r="A26" s="136">
        <f t="shared" si="7"/>
        <v>25</v>
      </c>
      <c r="B26" s="136" t="str">
        <f t="shared" ca="1" si="0"/>
        <v>25:Hitchin</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IFERROR(INDEX(Lane8_BlanksRange,SMALL((IF(LEN(Lane8_BlanksRange),ROW(INDIRECT("1:"&amp;ROWS(Lane8_BlanksRange))))),ROW(D25)),1),"")</f>
        <v/>
      </c>
    </row>
    <row r="27" spans="1:12">
      <c r="A27" s="136">
        <f t="shared" si="7"/>
        <v>26</v>
      </c>
      <c r="B27" s="136" t="str">
        <f t="shared" ca="1" si="0"/>
        <v>26:Hitchin</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IFERROR(INDEX(Lane8_BlanksRange,SMALL((IF(LEN(Lane8_BlanksRange),ROW(INDIRECT("1:"&amp;ROWS(Lane8_BlanksRange))))),ROW(D26)),1),"")</f>
        <v/>
      </c>
    </row>
    <row r="28" spans="1:12">
      <c r="A28" s="136">
        <f t="shared" si="7"/>
        <v>27</v>
      </c>
      <c r="B28" s="136" t="str">
        <f t="shared" ca="1" si="0"/>
        <v>27:Hitchin</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IFERROR(INDEX(Lane8_BlanksRange,SMALL((IF(LEN(Lane8_BlanksRange),ROW(INDIRECT("1:"&amp;ROWS(Lane8_BlanksRange))))),ROW(D27)),1),"")</f>
        <v/>
      </c>
    </row>
    <row r="29" spans="1:12">
      <c r="A29" s="136">
        <f t="shared" si="7"/>
        <v>28</v>
      </c>
      <c r="B29" s="136" t="str">
        <f t="shared" ca="1" si="0"/>
        <v>28:Hitchin</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IFERROR(INDEX(Lane8_BlanksRange,SMALL((IF(LEN(Lane8_BlanksRange),ROW(INDIRECT("1:"&amp;ROWS(Lane8_BlanksRange))))),ROW(D28)),1),"")</f>
        <v/>
      </c>
    </row>
    <row r="30" spans="1:12">
      <c r="A30" s="136">
        <f t="shared" si="7"/>
        <v>29</v>
      </c>
      <c r="B30" s="136" t="str">
        <f t="shared" ca="1" si="0"/>
        <v>29:Hitchin</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IFERROR(INDEX(Lane8_BlanksRange,SMALL((IF(LEN(Lane8_BlanksRange),ROW(INDIRECT("1:"&amp;ROWS(Lane8_BlanksRange))))),ROW(D29)),1),"")</f>
        <v/>
      </c>
    </row>
    <row r="31" spans="1:12">
      <c r="A31" s="136">
        <f t="shared" si="7"/>
        <v>30</v>
      </c>
      <c r="B31" s="136" t="str">
        <f t="shared" ca="1" si="0"/>
        <v>30:Hitchin</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IFERROR(INDEX(Lane8_BlanksRange,SMALL((IF(LEN(Lane8_BlanksRange),ROW(INDIRECT("1:"&amp;ROWS(Lane8_BlanksRange))))),ROW(D30)),1),"")</f>
        <v/>
      </c>
    </row>
    <row r="32" spans="1:12">
      <c r="A32" s="136">
        <f t="shared" si="7"/>
        <v>31</v>
      </c>
      <c r="B32" s="136" t="str">
        <f t="shared" ca="1" si="0"/>
        <v>31:Hitchin</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IFERROR(INDEX(Lane8_BlanksRange,SMALL((IF(LEN(Lane8_BlanksRange),ROW(INDIRECT("1:"&amp;ROWS(Lane8_BlanksRange))))),ROW(D31)),1),"")</f>
        <v/>
      </c>
    </row>
    <row r="33" spans="1:12">
      <c r="A33" s="136">
        <f t="shared" si="7"/>
        <v>32</v>
      </c>
      <c r="B33" s="136" t="str">
        <f t="shared" ca="1" si="0"/>
        <v>32:Hitchin</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IFERROR(INDEX(Lane8_BlanksRange,SMALL((IF(LEN(Lane8_BlanksRange),ROW(INDIRECT("1:"&amp;ROWS(Lane8_BlanksRange))))),ROW(D32)),1),"")</f>
        <v/>
      </c>
    </row>
    <row r="34" spans="1:12">
      <c r="A34" s="136">
        <f t="shared" si="7"/>
        <v>33</v>
      </c>
      <c r="B34" s="136" t="str">
        <f t="shared" ca="1" si="0"/>
        <v>33:Hitchin</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IFERROR(INDEX(Lane8_BlanksRange,SMALL((IF(LEN(Lane8_BlanksRange),ROW(INDIRECT("1:"&amp;ROWS(Lane8_BlanksRange))))),ROW(D33)),1),"")</f>
        <v/>
      </c>
    </row>
    <row r="35" spans="1:12">
      <c r="A35" s="136">
        <f t="shared" si="7"/>
        <v>34</v>
      </c>
      <c r="B35" s="136" t="str">
        <f t="shared" ca="1" si="0"/>
        <v>34:Hitchin</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IFERROR(INDEX(Lane8_BlanksRange,SMALL((IF(LEN(Lane8_BlanksRange),ROW(INDIRECT("1:"&amp;ROWS(Lane8_BlanksRange))))),ROW(D34)),1),"")</f>
        <v/>
      </c>
    </row>
    <row r="36" spans="1:12">
      <c r="A36" s="136">
        <f t="shared" si="7"/>
        <v>35</v>
      </c>
      <c r="B36" s="136" t="str">
        <f t="shared" ca="1" si="0"/>
        <v>35:Hitchin</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IFERROR(INDEX(Lane8_BlanksRange,SMALL((IF(LEN(Lane8_BlanksRange),ROW(INDIRECT("1:"&amp;ROWS(Lane8_BlanksRange))))),ROW(D35)),1),"")</f>
        <v/>
      </c>
    </row>
    <row r="37" spans="1:12">
      <c r="A37" s="136">
        <f t="shared" si="7"/>
        <v>36</v>
      </c>
      <c r="B37" s="136" t="str">
        <f t="shared" ca="1" si="0"/>
        <v>36:Hitchin</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IFERROR(INDEX(Lane8_BlanksRange,SMALL((IF(LEN(Lane8_BlanksRange),ROW(INDIRECT("1:"&amp;ROWS(Lane8_BlanksRange))))),ROW(D36)),1),"")</f>
        <v/>
      </c>
    </row>
    <row r="38" spans="1:12">
      <c r="A38" s="136">
        <f t="shared" si="7"/>
        <v>37</v>
      </c>
      <c r="B38" s="136" t="str">
        <f t="shared" ca="1" si="0"/>
        <v>37:Hitchin</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IFERROR(INDEX(Lane8_BlanksRange,SMALL((IF(LEN(Lane8_BlanksRange),ROW(INDIRECT("1:"&amp;ROWS(Lane8_BlanksRange))))),ROW(D37)),1),"")</f>
        <v/>
      </c>
    </row>
    <row r="39" spans="1:12">
      <c r="A39" s="136">
        <f t="shared" si="7"/>
        <v>38</v>
      </c>
      <c r="B39" s="136" t="str">
        <f t="shared" ca="1" si="0"/>
        <v>38:Hitchin</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IFERROR(INDEX(Lane8_BlanksRange,SMALL((IF(LEN(Lane8_BlanksRange),ROW(INDIRECT("1:"&amp;ROWS(Lane8_BlanksRange))))),ROW(D38)),1),"")</f>
        <v/>
      </c>
    </row>
    <row r="40" spans="1:12">
      <c r="A40" s="136">
        <f t="shared" si="7"/>
        <v>39</v>
      </c>
      <c r="B40" s="136" t="str">
        <f t="shared" ca="1" si="0"/>
        <v>39:Hitchin</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IFERROR(INDEX(Lane8_BlanksRange,SMALL((IF(LEN(Lane8_BlanksRange),ROW(INDIRECT("1:"&amp;ROWS(Lane8_BlanksRange))))),ROW(D39)),1),"")</f>
        <v/>
      </c>
    </row>
    <row r="41" spans="1:12">
      <c r="A41" s="136">
        <f t="shared" si="7"/>
        <v>40</v>
      </c>
      <c r="B41" s="136" t="str">
        <f t="shared" ca="1" si="0"/>
        <v>40:Hitchin</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IFERROR(INDEX(Lane8_BlanksRange,SMALL((IF(LEN(Lane8_BlanksRange),ROW(INDIRECT("1:"&amp;ROWS(Lane8_BlanksRange))))),ROW(D40)),1),"")</f>
        <v/>
      </c>
    </row>
    <row r="42" spans="1:12">
      <c r="A42" s="136">
        <f t="shared" si="7"/>
        <v>41</v>
      </c>
      <c r="B42" s="136" t="str">
        <f t="shared" ca="1" si="0"/>
        <v>41:Hitchin</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IFERROR(INDEX(Lane8_BlanksRange,SMALL((IF(LEN(Lane8_BlanksRange),ROW(INDIRECT("1:"&amp;ROWS(Lane8_BlanksRange))))),ROW(D41)),1),"")</f>
        <v/>
      </c>
    </row>
    <row r="43" spans="1:12">
      <c r="A43" s="136">
        <f t="shared" si="7"/>
        <v>42</v>
      </c>
      <c r="B43" s="136" t="str">
        <f t="shared" ca="1" si="0"/>
        <v>42:Hitchin</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IFERROR(INDEX(Lane8_BlanksRange,SMALL((IF(LEN(Lane8_BlanksRange),ROW(INDIRECT("1:"&amp;ROWS(Lane8_BlanksRange))))),ROW(D42)),1),"")</f>
        <v/>
      </c>
    </row>
    <row r="44" spans="1:12">
      <c r="A44" s="136">
        <f t="shared" si="7"/>
        <v>43</v>
      </c>
      <c r="B44" s="136" t="str">
        <f t="shared" ca="1" si="0"/>
        <v>43:Hitchin</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IFERROR(INDEX(Lane8_BlanksRange,SMALL((IF(LEN(Lane8_BlanksRange),ROW(INDIRECT("1:"&amp;ROWS(Lane8_BlanksRange))))),ROW(D43)),1),"")</f>
        <v/>
      </c>
    </row>
    <row r="45" spans="1:12">
      <c r="A45" s="136">
        <f t="shared" si="7"/>
        <v>44</v>
      </c>
      <c r="B45" s="136" t="str">
        <f t="shared" ca="1" si="0"/>
        <v>44:Hitchin</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IFERROR(INDEX(Lane8_BlanksRange,SMALL((IF(LEN(Lane8_BlanksRange),ROW(INDIRECT("1:"&amp;ROWS(Lane8_BlanksRange))))),ROW(D44)),1),"")</f>
        <v/>
      </c>
    </row>
    <row r="46" spans="1:12">
      <c r="A46" s="136">
        <f t="shared" si="7"/>
        <v>45</v>
      </c>
      <c r="B46" s="136" t="str">
        <f t="shared" ca="1" si="0"/>
        <v>45:Hitchin</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IFERROR(INDEX(Lane8_BlanksRange,SMALL((IF(LEN(Lane8_BlanksRange),ROW(INDIRECT("1:"&amp;ROWS(Lane8_BlanksRange))))),ROW(D45)),1),"")</f>
        <v/>
      </c>
    </row>
    <row r="47" spans="1:12">
      <c r="A47" s="136">
        <f t="shared" si="7"/>
        <v>46</v>
      </c>
      <c r="B47" s="136" t="str">
        <f t="shared" ca="1" si="0"/>
        <v>46:Hitchin</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IFERROR(INDEX(Lane8_BlanksRange,SMALL((IF(LEN(Lane8_BlanksRange),ROW(INDIRECT("1:"&amp;ROWS(Lane8_BlanksRange))))),ROW(D46)),1),"")</f>
        <v/>
      </c>
    </row>
    <row r="48" spans="1:12">
      <c r="A48" s="136">
        <f t="shared" si="7"/>
        <v>47</v>
      </c>
      <c r="B48" s="136" t="str">
        <f t="shared" ca="1" si="0"/>
        <v>47:Hitchin</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IFERROR(INDEX(Lane8_BlanksRange,SMALL((IF(LEN(Lane8_BlanksRange),ROW(INDIRECT("1:"&amp;ROWS(Lane8_BlanksRange))))),ROW(D47)),1),"")</f>
        <v/>
      </c>
    </row>
    <row r="49" spans="1:12">
      <c r="A49" s="136">
        <f t="shared" si="7"/>
        <v>48</v>
      </c>
      <c r="B49" s="136" t="str">
        <f t="shared" ca="1" si="0"/>
        <v>48:Hitchin</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IFERROR(INDEX(Lane8_BlanksRange,SMALL((IF(LEN(Lane8_BlanksRange),ROW(INDIRECT("1:"&amp;ROWS(Lane8_BlanksRange))))),ROW(D48)),1),"")</f>
        <v/>
      </c>
    </row>
    <row r="50" spans="1:12">
      <c r="A50" s="136">
        <f t="shared" si="7"/>
        <v>49</v>
      </c>
      <c r="B50" s="136" t="str">
        <f t="shared" ca="1" si="0"/>
        <v>49:Hitchin</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IFERROR(INDEX(Lane8_BlanksRange,SMALL((IF(LEN(Lane8_BlanksRange),ROW(INDIRECT("1:"&amp;ROWS(Lane8_BlanksRange))))),ROW(D49)),1),"")</f>
        <v/>
      </c>
    </row>
    <row r="51" spans="1:12">
      <c r="A51" s="136">
        <f t="shared" si="7"/>
        <v>50</v>
      </c>
      <c r="B51" s="136" t="str">
        <f t="shared" ca="1" si="0"/>
        <v>50:Hitchin</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IFERROR(INDEX(Lane8_BlanksRange,SMALL((IF(LEN(Lane8_BlanksRange),ROW(INDIRECT("1:"&amp;ROWS(Lane8_BlanksRange))))),ROW(D50)),1),"")</f>
        <v/>
      </c>
    </row>
    <row r="52" spans="1:12">
      <c r="A52" s="136">
        <f t="shared" si="7"/>
        <v>51</v>
      </c>
      <c r="B52" s="136" t="str">
        <f t="shared" ca="1" si="0"/>
        <v>51:Hitchin</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IFERROR(INDEX(Lane8_BlanksRange,SMALL((IF(LEN(Lane8_BlanksRange),ROW(INDIRECT("1:"&amp;ROWS(Lane8_BlanksRange))))),ROW(D51)),1),"")</f>
        <v/>
      </c>
    </row>
    <row r="53" spans="1:12">
      <c r="A53" s="136">
        <f t="shared" si="7"/>
        <v>52</v>
      </c>
      <c r="B53" s="136" t="str">
        <f t="shared" ca="1" si="0"/>
        <v>52:Hitchin</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IFERROR(INDEX(Lane8_BlanksRange,SMALL((IF(LEN(Lane8_BlanksRange),ROW(INDIRECT("1:"&amp;ROWS(Lane8_BlanksRange))))),ROW(D52)),1),"")</f>
        <v/>
      </c>
    </row>
    <row r="54" spans="1:12">
      <c r="A54" s="136">
        <f t="shared" si="7"/>
        <v>53</v>
      </c>
      <c r="B54" s="136" t="str">
        <f t="shared" ca="1" si="0"/>
        <v>53:Hitchin</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IFERROR(INDEX(Lane8_BlanksRange,SMALL((IF(LEN(Lane8_BlanksRange),ROW(INDIRECT("1:"&amp;ROWS(Lane8_BlanksRange))))),ROW(D53)),1),"")</f>
        <v/>
      </c>
    </row>
    <row r="55" spans="1:12">
      <c r="A55" s="136">
        <f t="shared" si="7"/>
        <v>54</v>
      </c>
      <c r="B55" s="136" t="str">
        <f t="shared" ca="1" si="0"/>
        <v>54:Hitchin</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IFERROR(INDEX(Lane8_BlanksRange,SMALL((IF(LEN(Lane8_BlanksRange),ROW(INDIRECT("1:"&amp;ROWS(Lane8_BlanksRange))))),ROW(D54)),1),"")</f>
        <v/>
      </c>
    </row>
    <row r="56" spans="1:12">
      <c r="A56" s="136">
        <f t="shared" si="7"/>
        <v>55</v>
      </c>
      <c r="B56" s="136" t="str">
        <f t="shared" ca="1" si="0"/>
        <v>55:Hitchin</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IFERROR(INDEX(Lane8_BlanksRange,SMALL((IF(LEN(Lane8_BlanksRange),ROW(INDIRECT("1:"&amp;ROWS(Lane8_BlanksRange))))),ROW(D55)),1),"")</f>
        <v/>
      </c>
    </row>
    <row r="57" spans="1:12">
      <c r="A57" s="136">
        <f t="shared" si="7"/>
        <v>56</v>
      </c>
      <c r="B57" s="136" t="str">
        <f t="shared" ca="1" si="0"/>
        <v>56:Hitchin</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IFERROR(INDEX(Lane8_BlanksRange,SMALL((IF(LEN(Lane8_BlanksRange),ROW(INDIRECT("1:"&amp;ROWS(Lane8_BlanksRange))))),ROW(D56)),1),"")</f>
        <v/>
      </c>
    </row>
    <row r="58" spans="1:12">
      <c r="A58" s="136">
        <f t="shared" si="7"/>
        <v>57</v>
      </c>
      <c r="B58" s="136" t="str">
        <f t="shared" ca="1" si="0"/>
        <v>57:Hitchin</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IFERROR(INDEX(Lane8_BlanksRange,SMALL((IF(LEN(Lane8_BlanksRange),ROW(INDIRECT("1:"&amp;ROWS(Lane8_BlanksRange))))),ROW(D57)),1),"")</f>
        <v/>
      </c>
    </row>
    <row r="59" spans="1:12">
      <c r="A59" s="136">
        <f t="shared" si="7"/>
        <v>58</v>
      </c>
      <c r="B59" s="136" t="str">
        <f t="shared" ca="1" si="0"/>
        <v>58:Hitchin</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IFERROR(INDEX(Lane8_BlanksRange,SMALL((IF(LEN(Lane8_BlanksRange),ROW(INDIRECT("1:"&amp;ROWS(Lane8_BlanksRange))))),ROW(D58)),1),"")</f>
        <v/>
      </c>
    </row>
    <row r="60" spans="1:12">
      <c r="A60" s="136">
        <f t="shared" si="7"/>
        <v>59</v>
      </c>
      <c r="B60" s="136" t="str">
        <f t="shared" ca="1" si="0"/>
        <v>59:Hitchin</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IFERROR(INDEX(Lane8_BlanksRange,SMALL((IF(LEN(Lane8_BlanksRange),ROW(INDIRECT("1:"&amp;ROWS(Lane8_BlanksRange))))),ROW(D59)),1),"")</f>
        <v/>
      </c>
    </row>
    <row r="61" spans="1:12">
      <c r="A61" s="136">
        <f t="shared" si="7"/>
        <v>60</v>
      </c>
      <c r="B61" s="136" t="str">
        <f t="shared" ca="1" si="0"/>
        <v>60:Hitchin</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IFERROR(INDEX(Lane8_BlanksRange,SMALL((IF(LEN(Lane8_BlanksRange),ROW(INDIRECT("1:"&amp;ROWS(Lane8_BlanksRange))))),ROW(D60)),1),"")</f>
        <v/>
      </c>
    </row>
    <row r="62" spans="1:12">
      <c r="A62" s="136">
        <f t="shared" si="7"/>
        <v>61</v>
      </c>
      <c r="B62" s="136" t="str">
        <f t="shared" ca="1" si="0"/>
        <v>61:Hitchin</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IFERROR(INDEX(Lane8_BlanksRange,SMALL((IF(LEN(Lane8_BlanksRange),ROW(INDIRECT("1:"&amp;ROWS(Lane8_BlanksRange))))),ROW(D61)),1),"")</f>
        <v/>
      </c>
    </row>
    <row r="63" spans="1:12">
      <c r="A63" s="136">
        <f t="shared" si="7"/>
        <v>62</v>
      </c>
      <c r="B63" s="136" t="str">
        <f t="shared" ca="1" si="0"/>
        <v>62:Hitchin</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IFERROR(INDEX(Lane8_BlanksRange,SMALL((IF(LEN(Lane8_BlanksRange),ROW(INDIRECT("1:"&amp;ROWS(Lane8_BlanksRange))))),ROW(D62)),1),"")</f>
        <v/>
      </c>
    </row>
    <row r="64" spans="1:12">
      <c r="A64" s="136">
        <f t="shared" si="7"/>
        <v>63</v>
      </c>
      <c r="B64" s="136" t="str">
        <f t="shared" ca="1" si="0"/>
        <v>63:Hitchin</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IFERROR(INDEX(Lane8_BlanksRange,SMALL((IF(LEN(Lane8_BlanksRange),ROW(INDIRECT("1:"&amp;ROWS(Lane8_BlanksRange))))),ROW(D63)),1),"")</f>
        <v/>
      </c>
    </row>
    <row r="65" spans="1:12">
      <c r="A65" s="136">
        <f t="shared" si="7"/>
        <v>64</v>
      </c>
      <c r="B65" s="136" t="str">
        <f t="shared" ca="1" si="0"/>
        <v>64:Hitchin</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IFERROR(INDEX(Lane8_BlanksRange,SMALL((IF(LEN(Lane8_BlanksRange),ROW(INDIRECT("1:"&amp;ROWS(Lane8_BlanksRange))))),ROW(D64)),1),"")</f>
        <v/>
      </c>
    </row>
    <row r="66" spans="1:12">
      <c r="A66" s="136">
        <f t="shared" si="7"/>
        <v>65</v>
      </c>
      <c r="B66" s="136" t="str">
        <f t="shared" ref="B66:B129" ca="1" si="9">TEXT(A66,"#0") &amp; ":" &amp; CELL("contents",Lane8_Club)</f>
        <v>65:Hitchin</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IFERROR(INDEX(Lane8_BlanksRange,SMALL((IF(LEN(Lane8_BlanksRange),ROW(INDIRECT("1:"&amp;ROWS(Lane8_BlanksRange))))),ROW(D65)),1),"")</f>
        <v/>
      </c>
    </row>
    <row r="67" spans="1:12">
      <c r="A67" s="136">
        <f t="shared" ref="A67:A130" si="16">A66+1</f>
        <v>66</v>
      </c>
      <c r="B67" s="136" t="str">
        <f t="shared" ca="1" si="9"/>
        <v>66:Hitchin</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IFERROR(INDEX(Lane8_BlanksRange,SMALL((IF(LEN(Lane8_BlanksRange),ROW(INDIRECT("1:"&amp;ROWS(Lane8_BlanksRange))))),ROW(D66)),1),"")</f>
        <v/>
      </c>
    </row>
    <row r="68" spans="1:12">
      <c r="A68" s="136">
        <f t="shared" si="16"/>
        <v>67</v>
      </c>
      <c r="B68" s="136" t="str">
        <f t="shared" ca="1" si="9"/>
        <v>67:Hitchin</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IFERROR(INDEX(Lane8_BlanksRange,SMALL((IF(LEN(Lane8_BlanksRange),ROW(INDIRECT("1:"&amp;ROWS(Lane8_BlanksRange))))),ROW(D67)),1),"")</f>
        <v/>
      </c>
    </row>
    <row r="69" spans="1:12">
      <c r="A69" s="136">
        <f t="shared" si="16"/>
        <v>68</v>
      </c>
      <c r="B69" s="136" t="str">
        <f t="shared" ca="1" si="9"/>
        <v>68:Hitchin</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IFERROR(INDEX(Lane8_BlanksRange,SMALL((IF(LEN(Lane8_BlanksRange),ROW(INDIRECT("1:"&amp;ROWS(Lane8_BlanksRange))))),ROW(D68)),1),"")</f>
        <v/>
      </c>
    </row>
    <row r="70" spans="1:12">
      <c r="A70" s="136">
        <f t="shared" si="16"/>
        <v>69</v>
      </c>
      <c r="B70" s="136" t="str">
        <f t="shared" ca="1" si="9"/>
        <v>69:Hitchin</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IFERROR(INDEX(Lane8_BlanksRange,SMALL((IF(LEN(Lane8_BlanksRange),ROW(INDIRECT("1:"&amp;ROWS(Lane8_BlanksRange))))),ROW(D69)),1),"")</f>
        <v/>
      </c>
    </row>
    <row r="71" spans="1:12">
      <c r="A71" s="136">
        <f t="shared" si="16"/>
        <v>70</v>
      </c>
      <c r="B71" s="136" t="str">
        <f t="shared" ca="1" si="9"/>
        <v>70:Hitchin</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IFERROR(INDEX(Lane8_BlanksRange,SMALL((IF(LEN(Lane8_BlanksRange),ROW(INDIRECT("1:"&amp;ROWS(Lane8_BlanksRange))))),ROW(D70)),1),"")</f>
        <v/>
      </c>
    </row>
    <row r="72" spans="1:12">
      <c r="A72" s="136">
        <f t="shared" si="16"/>
        <v>71</v>
      </c>
      <c r="B72" s="136" t="str">
        <f t="shared" ca="1" si="9"/>
        <v>71:Hitchin</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IFERROR(INDEX(Lane8_BlanksRange,SMALL((IF(LEN(Lane8_BlanksRange),ROW(INDIRECT("1:"&amp;ROWS(Lane8_BlanksRange))))),ROW(D71)),1),"")</f>
        <v/>
      </c>
    </row>
    <row r="73" spans="1:12">
      <c r="A73" s="136">
        <f t="shared" si="16"/>
        <v>72</v>
      </c>
      <c r="B73" s="136" t="str">
        <f t="shared" ca="1" si="9"/>
        <v>72:Hitchin</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IFERROR(INDEX(Lane8_BlanksRange,SMALL((IF(LEN(Lane8_BlanksRange),ROW(INDIRECT("1:"&amp;ROWS(Lane8_BlanksRange))))),ROW(D72)),1),"")</f>
        <v/>
      </c>
    </row>
    <row r="74" spans="1:12">
      <c r="A74" s="136">
        <f t="shared" si="16"/>
        <v>73</v>
      </c>
      <c r="B74" s="136" t="str">
        <f t="shared" ca="1" si="9"/>
        <v>73:Hitchin</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IFERROR(INDEX(Lane8_BlanksRange,SMALL((IF(LEN(Lane8_BlanksRange),ROW(INDIRECT("1:"&amp;ROWS(Lane8_BlanksRange))))),ROW(D73)),1),"")</f>
        <v/>
      </c>
    </row>
    <row r="75" spans="1:12">
      <c r="A75" s="136">
        <f t="shared" si="16"/>
        <v>74</v>
      </c>
      <c r="B75" s="136" t="str">
        <f t="shared" ca="1" si="9"/>
        <v>74:Hitchin</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IFERROR(INDEX(Lane8_BlanksRange,SMALL((IF(LEN(Lane8_BlanksRange),ROW(INDIRECT("1:"&amp;ROWS(Lane8_BlanksRange))))),ROW(D74)),1),"")</f>
        <v/>
      </c>
    </row>
    <row r="76" spans="1:12">
      <c r="A76" s="136">
        <f t="shared" si="16"/>
        <v>75</v>
      </c>
      <c r="B76" s="136" t="str">
        <f t="shared" ca="1" si="9"/>
        <v>75:Hitchin</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IFERROR(INDEX(Lane8_BlanksRange,SMALL((IF(LEN(Lane8_BlanksRange),ROW(INDIRECT("1:"&amp;ROWS(Lane8_BlanksRange))))),ROW(D75)),1),"")</f>
        <v/>
      </c>
    </row>
    <row r="77" spans="1:12">
      <c r="A77" s="136">
        <f t="shared" si="16"/>
        <v>76</v>
      </c>
      <c r="B77" s="136" t="str">
        <f t="shared" ca="1" si="9"/>
        <v>76:Hitchin</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IFERROR(INDEX(Lane8_BlanksRange,SMALL((IF(LEN(Lane8_BlanksRange),ROW(INDIRECT("1:"&amp;ROWS(Lane8_BlanksRange))))),ROW(D76)),1),"")</f>
        <v/>
      </c>
    </row>
    <row r="78" spans="1:12">
      <c r="A78" s="136">
        <f t="shared" si="16"/>
        <v>77</v>
      </c>
      <c r="B78" s="136" t="str">
        <f t="shared" ca="1" si="9"/>
        <v>77:Hitchin</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IFERROR(INDEX(Lane8_BlanksRange,SMALL((IF(LEN(Lane8_BlanksRange),ROW(INDIRECT("1:"&amp;ROWS(Lane8_BlanksRange))))),ROW(D77)),1),"")</f>
        <v/>
      </c>
    </row>
    <row r="79" spans="1:12">
      <c r="A79" s="136">
        <f t="shared" si="16"/>
        <v>78</v>
      </c>
      <c r="B79" s="136" t="str">
        <f t="shared" ca="1" si="9"/>
        <v>78:Hitchin</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IFERROR(INDEX(Lane8_BlanksRange,SMALL((IF(LEN(Lane8_BlanksRange),ROW(INDIRECT("1:"&amp;ROWS(Lane8_BlanksRange))))),ROW(D78)),1),"")</f>
        <v/>
      </c>
    </row>
    <row r="80" spans="1:12">
      <c r="A80" s="136">
        <f t="shared" si="16"/>
        <v>79</v>
      </c>
      <c r="B80" s="136" t="str">
        <f t="shared" ca="1" si="9"/>
        <v>79:Hitchin</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IFERROR(INDEX(Lane8_BlanksRange,SMALL((IF(LEN(Lane8_BlanksRange),ROW(INDIRECT("1:"&amp;ROWS(Lane8_BlanksRange))))),ROW(D79)),1),"")</f>
        <v/>
      </c>
    </row>
    <row r="81" spans="1:12">
      <c r="A81" s="136">
        <f t="shared" si="16"/>
        <v>80</v>
      </c>
      <c r="B81" s="136" t="str">
        <f t="shared" ca="1" si="9"/>
        <v>80:Hitchin</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IFERROR(INDEX(Lane8_BlanksRange,SMALL((IF(LEN(Lane8_BlanksRange),ROW(INDIRECT("1:"&amp;ROWS(Lane8_BlanksRange))))),ROW(D80)),1),"")</f>
        <v/>
      </c>
    </row>
    <row r="82" spans="1:12">
      <c r="A82" s="136">
        <f t="shared" si="16"/>
        <v>81</v>
      </c>
      <c r="B82" s="136" t="str">
        <f t="shared" ca="1" si="9"/>
        <v>81:Hitchin</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IFERROR(INDEX(Lane8_BlanksRange,SMALL((IF(LEN(Lane8_BlanksRange),ROW(INDIRECT("1:"&amp;ROWS(Lane8_BlanksRange))))),ROW(D81)),1),"")</f>
        <v/>
      </c>
    </row>
    <row r="83" spans="1:12">
      <c r="A83" s="136">
        <f t="shared" si="16"/>
        <v>82</v>
      </c>
      <c r="B83" s="136" t="str">
        <f t="shared" ca="1" si="9"/>
        <v>82:Hitchin</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IFERROR(INDEX(Lane8_BlanksRange,SMALL((IF(LEN(Lane8_BlanksRange),ROW(INDIRECT("1:"&amp;ROWS(Lane8_BlanksRange))))),ROW(D82)),1),"")</f>
        <v/>
      </c>
    </row>
    <row r="84" spans="1:12">
      <c r="A84" s="136">
        <f t="shared" si="16"/>
        <v>83</v>
      </c>
      <c r="B84" s="136" t="str">
        <f t="shared" ca="1" si="9"/>
        <v>83:Hitchin</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IFERROR(INDEX(Lane8_BlanksRange,SMALL((IF(LEN(Lane8_BlanksRange),ROW(INDIRECT("1:"&amp;ROWS(Lane8_BlanksRange))))),ROW(D83)),1),"")</f>
        <v/>
      </c>
    </row>
    <row r="85" spans="1:12">
      <c r="A85" s="136">
        <f t="shared" si="16"/>
        <v>84</v>
      </c>
      <c r="B85" s="136" t="str">
        <f t="shared" ca="1" si="9"/>
        <v>84:Hitchin</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IFERROR(INDEX(Lane8_BlanksRange,SMALL((IF(LEN(Lane8_BlanksRange),ROW(INDIRECT("1:"&amp;ROWS(Lane8_BlanksRange))))),ROW(D84)),1),"")</f>
        <v/>
      </c>
    </row>
    <row r="86" spans="1:12">
      <c r="A86" s="136">
        <f t="shared" si="16"/>
        <v>85</v>
      </c>
      <c r="B86" s="136" t="str">
        <f t="shared" ca="1" si="9"/>
        <v>85:Hitchin</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IFERROR(INDEX(Lane8_BlanksRange,SMALL((IF(LEN(Lane8_BlanksRange),ROW(INDIRECT("1:"&amp;ROWS(Lane8_BlanksRange))))),ROW(D85)),1),"")</f>
        <v/>
      </c>
    </row>
    <row r="87" spans="1:12">
      <c r="A87" s="136">
        <f t="shared" si="16"/>
        <v>86</v>
      </c>
      <c r="B87" s="136" t="str">
        <f t="shared" ca="1" si="9"/>
        <v>86:Hitchin</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IFERROR(INDEX(Lane8_BlanksRange,SMALL((IF(LEN(Lane8_BlanksRange),ROW(INDIRECT("1:"&amp;ROWS(Lane8_BlanksRange))))),ROW(D86)),1),"")</f>
        <v/>
      </c>
    </row>
    <row r="88" spans="1:12">
      <c r="A88" s="136">
        <f t="shared" si="16"/>
        <v>87</v>
      </c>
      <c r="B88" s="136" t="str">
        <f t="shared" ca="1" si="9"/>
        <v>87:Hitchin</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IFERROR(INDEX(Lane8_BlanksRange,SMALL((IF(LEN(Lane8_BlanksRange),ROW(INDIRECT("1:"&amp;ROWS(Lane8_BlanksRange))))),ROW(D87)),1),"")</f>
        <v/>
      </c>
    </row>
    <row r="89" spans="1:12">
      <c r="A89" s="136">
        <f t="shared" si="16"/>
        <v>88</v>
      </c>
      <c r="B89" s="136" t="str">
        <f t="shared" ca="1" si="9"/>
        <v>88:Hitchin</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IFERROR(INDEX(Lane8_BlanksRange,SMALL((IF(LEN(Lane8_BlanksRange),ROW(INDIRECT("1:"&amp;ROWS(Lane8_BlanksRange))))),ROW(D88)),1),"")</f>
        <v/>
      </c>
    </row>
    <row r="90" spans="1:12">
      <c r="A90" s="136">
        <f t="shared" si="16"/>
        <v>89</v>
      </c>
      <c r="B90" s="136" t="str">
        <f t="shared" ca="1" si="9"/>
        <v>89:Hitchin</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IFERROR(INDEX(Lane8_BlanksRange,SMALL((IF(LEN(Lane8_BlanksRange),ROW(INDIRECT("1:"&amp;ROWS(Lane8_BlanksRange))))),ROW(D89)),1),"")</f>
        <v/>
      </c>
    </row>
    <row r="91" spans="1:12">
      <c r="A91" s="136">
        <f t="shared" si="16"/>
        <v>90</v>
      </c>
      <c r="B91" s="136" t="str">
        <f t="shared" ca="1" si="9"/>
        <v>90:Hitchin</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IFERROR(INDEX(Lane8_BlanksRange,SMALL((IF(LEN(Lane8_BlanksRange),ROW(INDIRECT("1:"&amp;ROWS(Lane8_BlanksRange))))),ROW(D90)),1),"")</f>
        <v/>
      </c>
    </row>
    <row r="92" spans="1:12">
      <c r="A92" s="136">
        <f t="shared" si="16"/>
        <v>91</v>
      </c>
      <c r="B92" s="136" t="str">
        <f t="shared" ca="1" si="9"/>
        <v>91:Hitchin</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IFERROR(INDEX(Lane8_BlanksRange,SMALL((IF(LEN(Lane8_BlanksRange),ROW(INDIRECT("1:"&amp;ROWS(Lane8_BlanksRange))))),ROW(D91)),1),"")</f>
        <v/>
      </c>
    </row>
    <row r="93" spans="1:12">
      <c r="A93" s="136">
        <f t="shared" si="16"/>
        <v>92</v>
      </c>
      <c r="B93" s="136" t="str">
        <f t="shared" ca="1" si="9"/>
        <v>92:Hitchin</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IFERROR(INDEX(Lane8_BlanksRange,SMALL((IF(LEN(Lane8_BlanksRange),ROW(INDIRECT("1:"&amp;ROWS(Lane8_BlanksRange))))),ROW(D92)),1),"")</f>
        <v/>
      </c>
    </row>
    <row r="94" spans="1:12">
      <c r="A94" s="136">
        <f t="shared" si="16"/>
        <v>93</v>
      </c>
      <c r="B94" s="136" t="str">
        <f t="shared" ca="1" si="9"/>
        <v>93:Hitchin</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IFERROR(INDEX(Lane8_BlanksRange,SMALL((IF(LEN(Lane8_BlanksRange),ROW(INDIRECT("1:"&amp;ROWS(Lane8_BlanksRange))))),ROW(D93)),1),"")</f>
        <v/>
      </c>
    </row>
    <row r="95" spans="1:12">
      <c r="A95" s="136">
        <f t="shared" si="16"/>
        <v>94</v>
      </c>
      <c r="B95" s="136" t="str">
        <f t="shared" ca="1" si="9"/>
        <v>94:Hitchin</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IFERROR(INDEX(Lane8_BlanksRange,SMALL((IF(LEN(Lane8_BlanksRange),ROW(INDIRECT("1:"&amp;ROWS(Lane8_BlanksRange))))),ROW(D94)),1),"")</f>
        <v/>
      </c>
    </row>
    <row r="96" spans="1:12">
      <c r="A96" s="136">
        <f t="shared" si="16"/>
        <v>95</v>
      </c>
      <c r="B96" s="136" t="str">
        <f t="shared" ca="1" si="9"/>
        <v>95:Hitchin</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IFERROR(INDEX(Lane8_BlanksRange,SMALL((IF(LEN(Lane8_BlanksRange),ROW(INDIRECT("1:"&amp;ROWS(Lane8_BlanksRange))))),ROW(D95)),1),"")</f>
        <v/>
      </c>
    </row>
    <row r="97" spans="1:12">
      <c r="A97" s="136">
        <f t="shared" si="16"/>
        <v>96</v>
      </c>
      <c r="B97" s="136" t="str">
        <f t="shared" ca="1" si="9"/>
        <v>96:Hitchin</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IFERROR(INDEX(Lane8_BlanksRange,SMALL((IF(LEN(Lane8_BlanksRange),ROW(INDIRECT("1:"&amp;ROWS(Lane8_BlanksRange))))),ROW(D96)),1),"")</f>
        <v/>
      </c>
    </row>
    <row r="98" spans="1:12">
      <c r="A98" s="136">
        <f t="shared" si="16"/>
        <v>97</v>
      </c>
      <c r="B98" s="136" t="str">
        <f t="shared" ca="1" si="9"/>
        <v>97:Hitchin</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IFERROR(INDEX(Lane8_BlanksRange,SMALL((IF(LEN(Lane8_BlanksRange),ROW(INDIRECT("1:"&amp;ROWS(Lane8_BlanksRange))))),ROW(D97)),1),"")</f>
        <v/>
      </c>
    </row>
    <row r="99" spans="1:12">
      <c r="A99" s="136">
        <f t="shared" si="16"/>
        <v>98</v>
      </c>
      <c r="B99" s="136" t="str">
        <f t="shared" ca="1" si="9"/>
        <v>98:Hitchin</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IFERROR(INDEX(Lane8_BlanksRange,SMALL((IF(LEN(Lane8_BlanksRange),ROW(INDIRECT("1:"&amp;ROWS(Lane8_BlanksRange))))),ROW(D98)),1),"")</f>
        <v/>
      </c>
    </row>
    <row r="100" spans="1:12">
      <c r="A100" s="136">
        <f t="shared" si="16"/>
        <v>99</v>
      </c>
      <c r="B100" s="136" t="str">
        <f t="shared" ca="1" si="9"/>
        <v>99:Hitchin</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IFERROR(INDEX(Lane8_BlanksRange,SMALL((IF(LEN(Lane8_BlanksRange),ROW(INDIRECT("1:"&amp;ROWS(Lane8_BlanksRange))))),ROW(D99)),1),"")</f>
        <v/>
      </c>
    </row>
    <row r="101" spans="1:12">
      <c r="A101" s="136">
        <f t="shared" si="16"/>
        <v>100</v>
      </c>
      <c r="B101" s="136" t="str">
        <f t="shared" ca="1" si="9"/>
        <v>100:Hitchin</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IFERROR(INDEX(Lane8_BlanksRange,SMALL((IF(LEN(Lane8_BlanksRange),ROW(INDIRECT("1:"&amp;ROWS(Lane8_BlanksRange))))),ROW(D100)),1),"")</f>
        <v/>
      </c>
    </row>
    <row r="102" spans="1:12">
      <c r="A102" s="136">
        <f t="shared" si="16"/>
        <v>101</v>
      </c>
      <c r="B102" s="136" t="str">
        <f t="shared" ca="1" si="9"/>
        <v>101:Hitchin</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IFERROR(INDEX(Lane8_BlanksRange,SMALL((IF(LEN(Lane8_BlanksRange),ROW(INDIRECT("1:"&amp;ROWS(Lane8_BlanksRange))))),ROW(D101)),1),"")</f>
        <v/>
      </c>
    </row>
    <row r="103" spans="1:12">
      <c r="A103" s="136">
        <f t="shared" si="16"/>
        <v>102</v>
      </c>
      <c r="B103" s="136" t="str">
        <f t="shared" ca="1" si="9"/>
        <v>102:Hitchin</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IFERROR(INDEX(Lane8_BlanksRange,SMALL((IF(LEN(Lane8_BlanksRange),ROW(INDIRECT("1:"&amp;ROWS(Lane8_BlanksRange))))),ROW(D102)),1),"")</f>
        <v/>
      </c>
    </row>
    <row r="104" spans="1:12">
      <c r="A104" s="136">
        <f t="shared" si="16"/>
        <v>103</v>
      </c>
      <c r="B104" s="136" t="str">
        <f t="shared" ca="1" si="9"/>
        <v>103:Hitchin</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IFERROR(INDEX(Lane8_BlanksRange,SMALL((IF(LEN(Lane8_BlanksRange),ROW(INDIRECT("1:"&amp;ROWS(Lane8_BlanksRange))))),ROW(D103)),1),"")</f>
        <v/>
      </c>
    </row>
    <row r="105" spans="1:12">
      <c r="A105" s="136">
        <f t="shared" si="16"/>
        <v>104</v>
      </c>
      <c r="B105" s="136" t="str">
        <f t="shared" ca="1" si="9"/>
        <v>104:Hitchin</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IFERROR(INDEX(Lane8_BlanksRange,SMALL((IF(LEN(Lane8_BlanksRange),ROW(INDIRECT("1:"&amp;ROWS(Lane8_BlanksRange))))),ROW(D104)),1),"")</f>
        <v/>
      </c>
    </row>
    <row r="106" spans="1:12">
      <c r="A106" s="136">
        <f t="shared" si="16"/>
        <v>105</v>
      </c>
      <c r="B106" s="136" t="str">
        <f t="shared" ca="1" si="9"/>
        <v>105:Hitchin</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IFERROR(INDEX(Lane8_BlanksRange,SMALL((IF(LEN(Lane8_BlanksRange),ROW(INDIRECT("1:"&amp;ROWS(Lane8_BlanksRange))))),ROW(D105)),1),"")</f>
        <v/>
      </c>
    </row>
    <row r="107" spans="1:12">
      <c r="A107" s="136">
        <f t="shared" si="16"/>
        <v>106</v>
      </c>
      <c r="B107" s="136" t="str">
        <f t="shared" ca="1" si="9"/>
        <v>106:Hitchin</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IFERROR(INDEX(Lane8_BlanksRange,SMALL((IF(LEN(Lane8_BlanksRange),ROW(INDIRECT("1:"&amp;ROWS(Lane8_BlanksRange))))),ROW(D106)),1),"")</f>
        <v/>
      </c>
    </row>
    <row r="108" spans="1:12">
      <c r="A108" s="136">
        <f t="shared" si="16"/>
        <v>107</v>
      </c>
      <c r="B108" s="136" t="str">
        <f t="shared" ca="1" si="9"/>
        <v>107:Hitchin</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IFERROR(INDEX(Lane8_BlanksRange,SMALL((IF(LEN(Lane8_BlanksRange),ROW(INDIRECT("1:"&amp;ROWS(Lane8_BlanksRange))))),ROW(D107)),1),"")</f>
        <v/>
      </c>
    </row>
    <row r="109" spans="1:12">
      <c r="A109" s="136">
        <f t="shared" si="16"/>
        <v>108</v>
      </c>
      <c r="B109" s="136" t="str">
        <f t="shared" ca="1" si="9"/>
        <v>108:Hitchin</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IFERROR(INDEX(Lane8_BlanksRange,SMALL((IF(LEN(Lane8_BlanksRange),ROW(INDIRECT("1:"&amp;ROWS(Lane8_BlanksRange))))),ROW(D108)),1),"")</f>
        <v/>
      </c>
    </row>
    <row r="110" spans="1:12">
      <c r="A110" s="136">
        <f t="shared" si="16"/>
        <v>109</v>
      </c>
      <c r="B110" s="136" t="str">
        <f t="shared" ca="1" si="9"/>
        <v>109:Hitchin</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IFERROR(INDEX(Lane8_BlanksRange,SMALL((IF(LEN(Lane8_BlanksRange),ROW(INDIRECT("1:"&amp;ROWS(Lane8_BlanksRange))))),ROW(D109)),1),"")</f>
        <v/>
      </c>
    </row>
    <row r="111" spans="1:12">
      <c r="A111" s="136">
        <f t="shared" si="16"/>
        <v>110</v>
      </c>
      <c r="B111" s="136" t="str">
        <f t="shared" ca="1" si="9"/>
        <v>110:Hitchin</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IFERROR(INDEX(Lane8_BlanksRange,SMALL((IF(LEN(Lane8_BlanksRange),ROW(INDIRECT("1:"&amp;ROWS(Lane8_BlanksRange))))),ROW(D110)),1),"")</f>
        <v/>
      </c>
    </row>
    <row r="112" spans="1:12">
      <c r="A112" s="136">
        <f t="shared" si="16"/>
        <v>111</v>
      </c>
      <c r="B112" s="136" t="str">
        <f t="shared" ca="1" si="9"/>
        <v>111:Hitchin</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IFERROR(INDEX(Lane8_BlanksRange,SMALL((IF(LEN(Lane8_BlanksRange),ROW(INDIRECT("1:"&amp;ROWS(Lane8_BlanksRange))))),ROW(D111)),1),"")</f>
        <v/>
      </c>
    </row>
    <row r="113" spans="1:12">
      <c r="A113" s="136">
        <f t="shared" si="16"/>
        <v>112</v>
      </c>
      <c r="B113" s="136" t="str">
        <f t="shared" ca="1" si="9"/>
        <v>112:Hitchin</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IFERROR(INDEX(Lane8_BlanksRange,SMALL((IF(LEN(Lane8_BlanksRange),ROW(INDIRECT("1:"&amp;ROWS(Lane8_BlanksRange))))),ROW(D112)),1),"")</f>
        <v/>
      </c>
    </row>
    <row r="114" spans="1:12">
      <c r="A114" s="136">
        <f t="shared" si="16"/>
        <v>113</v>
      </c>
      <c r="B114" s="136" t="str">
        <f t="shared" ca="1" si="9"/>
        <v>113:Hitchin</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IFERROR(INDEX(Lane8_BlanksRange,SMALL((IF(LEN(Lane8_BlanksRange),ROW(INDIRECT("1:"&amp;ROWS(Lane8_BlanksRange))))),ROW(D113)),1),"")</f>
        <v/>
      </c>
    </row>
    <row r="115" spans="1:12">
      <c r="A115" s="136">
        <f t="shared" si="16"/>
        <v>114</v>
      </c>
      <c r="B115" s="136" t="str">
        <f t="shared" ca="1" si="9"/>
        <v>114:Hitchin</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IFERROR(INDEX(Lane8_BlanksRange,SMALL((IF(LEN(Lane8_BlanksRange),ROW(INDIRECT("1:"&amp;ROWS(Lane8_BlanksRange))))),ROW(D114)),1),"")</f>
        <v/>
      </c>
    </row>
    <row r="116" spans="1:12">
      <c r="A116" s="136">
        <f t="shared" si="16"/>
        <v>115</v>
      </c>
      <c r="B116" s="136" t="str">
        <f t="shared" ca="1" si="9"/>
        <v>115:Hitchin</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IFERROR(INDEX(Lane8_BlanksRange,SMALL((IF(LEN(Lane8_BlanksRange),ROW(INDIRECT("1:"&amp;ROWS(Lane8_BlanksRange))))),ROW(D115)),1),"")</f>
        <v/>
      </c>
    </row>
    <row r="117" spans="1:12">
      <c r="A117" s="136">
        <f t="shared" si="16"/>
        <v>116</v>
      </c>
      <c r="B117" s="136" t="str">
        <f t="shared" ca="1" si="9"/>
        <v>116:Hitchin</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IFERROR(INDEX(Lane8_BlanksRange,SMALL((IF(LEN(Lane8_BlanksRange),ROW(INDIRECT("1:"&amp;ROWS(Lane8_BlanksRange))))),ROW(D116)),1),"")</f>
        <v/>
      </c>
    </row>
    <row r="118" spans="1:12">
      <c r="A118" s="136">
        <f t="shared" si="16"/>
        <v>117</v>
      </c>
      <c r="B118" s="136" t="str">
        <f t="shared" ca="1" si="9"/>
        <v>117:Hitchin</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IFERROR(INDEX(Lane8_BlanksRange,SMALL((IF(LEN(Lane8_BlanksRange),ROW(INDIRECT("1:"&amp;ROWS(Lane8_BlanksRange))))),ROW(D117)),1),"")</f>
        <v/>
      </c>
    </row>
    <row r="119" spans="1:12">
      <c r="A119" s="136">
        <f t="shared" si="16"/>
        <v>118</v>
      </c>
      <c r="B119" s="136" t="str">
        <f t="shared" ca="1" si="9"/>
        <v>118:Hitchin</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IFERROR(INDEX(Lane8_BlanksRange,SMALL((IF(LEN(Lane8_BlanksRange),ROW(INDIRECT("1:"&amp;ROWS(Lane8_BlanksRange))))),ROW(D118)),1),"")</f>
        <v/>
      </c>
    </row>
    <row r="120" spans="1:12">
      <c r="A120" s="136">
        <f t="shared" si="16"/>
        <v>119</v>
      </c>
      <c r="B120" s="136" t="str">
        <f t="shared" ca="1" si="9"/>
        <v>119:Hitchin</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IFERROR(INDEX(Lane8_BlanksRange,SMALL((IF(LEN(Lane8_BlanksRange),ROW(INDIRECT("1:"&amp;ROWS(Lane8_BlanksRange))))),ROW(D119)),1),"")</f>
        <v/>
      </c>
    </row>
    <row r="121" spans="1:12">
      <c r="A121" s="136">
        <f t="shared" si="16"/>
        <v>120</v>
      </c>
      <c r="B121" s="136" t="str">
        <f t="shared" ca="1" si="9"/>
        <v>120:Hitchin</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IFERROR(INDEX(Lane8_BlanksRange,SMALL((IF(LEN(Lane8_BlanksRange),ROW(INDIRECT("1:"&amp;ROWS(Lane8_BlanksRange))))),ROW(D120)),1),"")</f>
        <v/>
      </c>
    </row>
    <row r="122" spans="1:12">
      <c r="A122" s="136">
        <f t="shared" si="16"/>
        <v>121</v>
      </c>
      <c r="B122" s="136" t="str">
        <f t="shared" ca="1" si="9"/>
        <v>121:Hitchin</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IFERROR(INDEX(Lane8_BlanksRange,SMALL((IF(LEN(Lane8_BlanksRange),ROW(INDIRECT("1:"&amp;ROWS(Lane8_BlanksRange))))),ROW(D121)),1),"")</f>
        <v/>
      </c>
    </row>
    <row r="123" spans="1:12">
      <c r="A123" s="136">
        <f t="shared" si="16"/>
        <v>122</v>
      </c>
      <c r="B123" s="136" t="str">
        <f t="shared" ca="1" si="9"/>
        <v>122:Hitchin</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IFERROR(INDEX(Lane8_BlanksRange,SMALL((IF(LEN(Lane8_BlanksRange),ROW(INDIRECT("1:"&amp;ROWS(Lane8_BlanksRange))))),ROW(D122)),1),"")</f>
        <v/>
      </c>
    </row>
    <row r="124" spans="1:12">
      <c r="A124" s="136">
        <f t="shared" si="16"/>
        <v>123</v>
      </c>
      <c r="B124" s="136" t="str">
        <f t="shared" ca="1" si="9"/>
        <v>123:Hitchin</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IFERROR(INDEX(Lane8_BlanksRange,SMALL((IF(LEN(Lane8_BlanksRange),ROW(INDIRECT("1:"&amp;ROWS(Lane8_BlanksRange))))),ROW(D123)),1),"")</f>
        <v/>
      </c>
    </row>
    <row r="125" spans="1:12">
      <c r="A125" s="136">
        <f t="shared" si="16"/>
        <v>124</v>
      </c>
      <c r="B125" s="136" t="str">
        <f t="shared" ca="1" si="9"/>
        <v>124:Hitchin</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IFERROR(INDEX(Lane8_BlanksRange,SMALL((IF(LEN(Lane8_BlanksRange),ROW(INDIRECT("1:"&amp;ROWS(Lane8_BlanksRange))))),ROW(D124)),1),"")</f>
        <v/>
      </c>
    </row>
    <row r="126" spans="1:12">
      <c r="A126" s="136">
        <f t="shared" si="16"/>
        <v>125</v>
      </c>
      <c r="B126" s="136" t="str">
        <f t="shared" ca="1" si="9"/>
        <v>125:Hitchin</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IFERROR(INDEX(Lane8_BlanksRange,SMALL((IF(LEN(Lane8_BlanksRange),ROW(INDIRECT("1:"&amp;ROWS(Lane8_BlanksRange))))),ROW(D125)),1),"")</f>
        <v/>
      </c>
    </row>
    <row r="127" spans="1:12">
      <c r="A127" s="136">
        <f t="shared" si="16"/>
        <v>126</v>
      </c>
      <c r="B127" s="136" t="str">
        <f t="shared" ca="1" si="9"/>
        <v>126:Hitchin</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IFERROR(INDEX(Lane8_BlanksRange,SMALL((IF(LEN(Lane8_BlanksRange),ROW(INDIRECT("1:"&amp;ROWS(Lane8_BlanksRange))))),ROW(D126)),1),"")</f>
        <v/>
      </c>
    </row>
    <row r="128" spans="1:12">
      <c r="A128" s="136">
        <f t="shared" si="16"/>
        <v>127</v>
      </c>
      <c r="B128" s="136" t="str">
        <f t="shared" ca="1" si="9"/>
        <v>127:Hitchin</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IFERROR(INDEX(Lane8_BlanksRange,SMALL((IF(LEN(Lane8_BlanksRange),ROW(INDIRECT("1:"&amp;ROWS(Lane8_BlanksRange))))),ROW(D127)),1),"")</f>
        <v/>
      </c>
    </row>
    <row r="129" spans="1:12">
      <c r="A129" s="136">
        <f t="shared" si="16"/>
        <v>128</v>
      </c>
      <c r="B129" s="136" t="str">
        <f t="shared" ca="1" si="9"/>
        <v>128:Hitchin</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IFERROR(INDEX(Lane8_BlanksRange,SMALL((IF(LEN(Lane8_BlanksRange),ROW(INDIRECT("1:"&amp;ROWS(Lane8_BlanksRange))))),ROW(D128)),1),"")</f>
        <v/>
      </c>
    </row>
    <row r="130" spans="1:12">
      <c r="A130" s="136">
        <f t="shared" si="16"/>
        <v>129</v>
      </c>
      <c r="B130" s="136" t="str">
        <f t="shared" ref="B130:B193" ca="1" si="18">TEXT(A130,"#0") &amp; ":" &amp; CELL("contents",Lane8_Club)</f>
        <v>129:Hitchin</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IFERROR(INDEX(Lane8_BlanksRange,SMALL((IF(LEN(Lane8_BlanksRange),ROW(INDIRECT("1:"&amp;ROWS(Lane8_BlanksRange))))),ROW(D129)),1),"")</f>
        <v/>
      </c>
    </row>
    <row r="131" spans="1:12">
      <c r="A131" s="136">
        <f t="shared" ref="A131:A194" si="25">A130+1</f>
        <v>130</v>
      </c>
      <c r="B131" s="136" t="str">
        <f t="shared" ca="1" si="18"/>
        <v>130:Hitchin</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IFERROR(INDEX(Lane8_BlanksRange,SMALL((IF(LEN(Lane8_BlanksRange),ROW(INDIRECT("1:"&amp;ROWS(Lane8_BlanksRange))))),ROW(D130)),1),"")</f>
        <v/>
      </c>
    </row>
    <row r="132" spans="1:12">
      <c r="A132" s="136">
        <f t="shared" si="25"/>
        <v>131</v>
      </c>
      <c r="B132" s="136" t="str">
        <f t="shared" ca="1" si="18"/>
        <v>131:Hitchin</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IFERROR(INDEX(Lane8_BlanksRange,SMALL((IF(LEN(Lane8_BlanksRange),ROW(INDIRECT("1:"&amp;ROWS(Lane8_BlanksRange))))),ROW(D131)),1),"")</f>
        <v/>
      </c>
    </row>
    <row r="133" spans="1:12">
      <c r="A133" s="136">
        <f t="shared" si="25"/>
        <v>132</v>
      </c>
      <c r="B133" s="136" t="str">
        <f t="shared" ca="1" si="18"/>
        <v>132:Hitchin</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IFERROR(INDEX(Lane8_BlanksRange,SMALL((IF(LEN(Lane8_BlanksRange),ROW(INDIRECT("1:"&amp;ROWS(Lane8_BlanksRange))))),ROW(D132)),1),"")</f>
        <v/>
      </c>
    </row>
    <row r="134" spans="1:12">
      <c r="A134" s="136">
        <f t="shared" si="25"/>
        <v>133</v>
      </c>
      <c r="B134" s="136" t="str">
        <f t="shared" ca="1" si="18"/>
        <v>133:Hitchin</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IFERROR(INDEX(Lane8_BlanksRange,SMALL((IF(LEN(Lane8_BlanksRange),ROW(INDIRECT("1:"&amp;ROWS(Lane8_BlanksRange))))),ROW(D133)),1),"")</f>
        <v/>
      </c>
    </row>
    <row r="135" spans="1:12">
      <c r="A135" s="136">
        <f t="shared" si="25"/>
        <v>134</v>
      </c>
      <c r="B135" s="136" t="str">
        <f t="shared" ca="1" si="18"/>
        <v>134:Hitchin</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IFERROR(INDEX(Lane8_BlanksRange,SMALL((IF(LEN(Lane8_BlanksRange),ROW(INDIRECT("1:"&amp;ROWS(Lane8_BlanksRange))))),ROW(D134)),1),"")</f>
        <v/>
      </c>
    </row>
    <row r="136" spans="1:12">
      <c r="A136" s="136">
        <f t="shared" si="25"/>
        <v>135</v>
      </c>
      <c r="B136" s="136" t="str">
        <f t="shared" ca="1" si="18"/>
        <v>135:Hitchin</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IFERROR(INDEX(Lane8_BlanksRange,SMALL((IF(LEN(Lane8_BlanksRange),ROW(INDIRECT("1:"&amp;ROWS(Lane8_BlanksRange))))),ROW(D135)),1),"")</f>
        <v/>
      </c>
    </row>
    <row r="137" spans="1:12">
      <c r="A137" s="136">
        <f t="shared" si="25"/>
        <v>136</v>
      </c>
      <c r="B137" s="136" t="str">
        <f t="shared" ca="1" si="18"/>
        <v>136:Hitchin</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IFERROR(INDEX(Lane8_BlanksRange,SMALL((IF(LEN(Lane8_BlanksRange),ROW(INDIRECT("1:"&amp;ROWS(Lane8_BlanksRange))))),ROW(D136)),1),"")</f>
        <v/>
      </c>
    </row>
    <row r="138" spans="1:12">
      <c r="A138" s="136">
        <f t="shared" si="25"/>
        <v>137</v>
      </c>
      <c r="B138" s="136" t="str">
        <f t="shared" ca="1" si="18"/>
        <v>137:Hitchin</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IFERROR(INDEX(Lane8_BlanksRange,SMALL((IF(LEN(Lane8_BlanksRange),ROW(INDIRECT("1:"&amp;ROWS(Lane8_BlanksRange))))),ROW(D137)),1),"")</f>
        <v/>
      </c>
    </row>
    <row r="139" spans="1:12">
      <c r="A139" s="136">
        <f t="shared" si="25"/>
        <v>138</v>
      </c>
      <c r="B139" s="136" t="str">
        <f t="shared" ca="1" si="18"/>
        <v>138:Hitchin</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IFERROR(INDEX(Lane8_BlanksRange,SMALL((IF(LEN(Lane8_BlanksRange),ROW(INDIRECT("1:"&amp;ROWS(Lane8_BlanksRange))))),ROW(D138)),1),"")</f>
        <v/>
      </c>
    </row>
    <row r="140" spans="1:12">
      <c r="A140" s="136">
        <f t="shared" si="25"/>
        <v>139</v>
      </c>
      <c r="B140" s="136" t="str">
        <f t="shared" ca="1" si="18"/>
        <v>139:Hitchin</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IFERROR(INDEX(Lane8_BlanksRange,SMALL((IF(LEN(Lane8_BlanksRange),ROW(INDIRECT("1:"&amp;ROWS(Lane8_BlanksRange))))),ROW(D139)),1),"")</f>
        <v/>
      </c>
    </row>
    <row r="141" spans="1:12">
      <c r="A141" s="136">
        <f t="shared" si="25"/>
        <v>140</v>
      </c>
      <c r="B141" s="136" t="str">
        <f t="shared" ca="1" si="18"/>
        <v>140:Hitchin</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IFERROR(INDEX(Lane8_BlanksRange,SMALL((IF(LEN(Lane8_BlanksRange),ROW(INDIRECT("1:"&amp;ROWS(Lane8_BlanksRange))))),ROW(D140)),1),"")</f>
        <v/>
      </c>
    </row>
    <row r="142" spans="1:12">
      <c r="A142" s="136">
        <f t="shared" si="25"/>
        <v>141</v>
      </c>
      <c r="B142" s="136" t="str">
        <f t="shared" ca="1" si="18"/>
        <v>141:Hitchin</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IFERROR(INDEX(Lane8_BlanksRange,SMALL((IF(LEN(Lane8_BlanksRange),ROW(INDIRECT("1:"&amp;ROWS(Lane8_BlanksRange))))),ROW(D141)),1),"")</f>
        <v/>
      </c>
    </row>
    <row r="143" spans="1:12">
      <c r="A143" s="136">
        <f t="shared" si="25"/>
        <v>142</v>
      </c>
      <c r="B143" s="136" t="str">
        <f t="shared" ca="1" si="18"/>
        <v>142:Hitchin</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IFERROR(INDEX(Lane8_BlanksRange,SMALL((IF(LEN(Lane8_BlanksRange),ROW(INDIRECT("1:"&amp;ROWS(Lane8_BlanksRange))))),ROW(D142)),1),"")</f>
        <v/>
      </c>
    </row>
    <row r="144" spans="1:12">
      <c r="A144" s="136">
        <f t="shared" si="25"/>
        <v>143</v>
      </c>
      <c r="B144" s="136" t="str">
        <f t="shared" ca="1" si="18"/>
        <v>143:Hitchin</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IFERROR(INDEX(Lane8_BlanksRange,SMALL((IF(LEN(Lane8_BlanksRange),ROW(INDIRECT("1:"&amp;ROWS(Lane8_BlanksRange))))),ROW(D143)),1),"")</f>
        <v/>
      </c>
    </row>
    <row r="145" spans="1:12">
      <c r="A145" s="136">
        <f t="shared" si="25"/>
        <v>144</v>
      </c>
      <c r="B145" s="136" t="str">
        <f t="shared" ca="1" si="18"/>
        <v>144:Hitchin</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IFERROR(INDEX(Lane8_BlanksRange,SMALL((IF(LEN(Lane8_BlanksRange),ROW(INDIRECT("1:"&amp;ROWS(Lane8_BlanksRange))))),ROW(D144)),1),"")</f>
        <v/>
      </c>
    </row>
    <row r="146" spans="1:12">
      <c r="A146" s="136">
        <f t="shared" si="25"/>
        <v>145</v>
      </c>
      <c r="B146" s="136" t="str">
        <f t="shared" ca="1" si="18"/>
        <v>145:Hitchin</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IFERROR(INDEX(Lane8_BlanksRange,SMALL((IF(LEN(Lane8_BlanksRange),ROW(INDIRECT("1:"&amp;ROWS(Lane8_BlanksRange))))),ROW(D145)),1),"")</f>
        <v/>
      </c>
    </row>
    <row r="147" spans="1:12">
      <c r="A147" s="136">
        <f t="shared" si="25"/>
        <v>146</v>
      </c>
      <c r="B147" s="136" t="str">
        <f t="shared" ca="1" si="18"/>
        <v>146:Hitchin</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IFERROR(INDEX(Lane8_BlanksRange,SMALL((IF(LEN(Lane8_BlanksRange),ROW(INDIRECT("1:"&amp;ROWS(Lane8_BlanksRange))))),ROW(D146)),1),"")</f>
        <v/>
      </c>
    </row>
    <row r="148" spans="1:12">
      <c r="A148" s="136">
        <f t="shared" si="25"/>
        <v>147</v>
      </c>
      <c r="B148" s="136" t="str">
        <f t="shared" ca="1" si="18"/>
        <v>147:Hitchin</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IFERROR(INDEX(Lane8_BlanksRange,SMALL((IF(LEN(Lane8_BlanksRange),ROW(INDIRECT("1:"&amp;ROWS(Lane8_BlanksRange))))),ROW(D147)),1),"")</f>
        <v/>
      </c>
    </row>
    <row r="149" spans="1:12">
      <c r="A149" s="136">
        <f t="shared" si="25"/>
        <v>148</v>
      </c>
      <c r="B149" s="136" t="str">
        <f t="shared" ca="1" si="18"/>
        <v>148:Hitchin</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IFERROR(INDEX(Lane8_BlanksRange,SMALL((IF(LEN(Lane8_BlanksRange),ROW(INDIRECT("1:"&amp;ROWS(Lane8_BlanksRange))))),ROW(D148)),1),"")</f>
        <v/>
      </c>
    </row>
    <row r="150" spans="1:12">
      <c r="A150" s="136">
        <f t="shared" si="25"/>
        <v>149</v>
      </c>
      <c r="B150" s="136" t="str">
        <f t="shared" ca="1" si="18"/>
        <v>149:Hitchin</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IFERROR(INDEX(Lane8_BlanksRange,SMALL((IF(LEN(Lane8_BlanksRange),ROW(INDIRECT("1:"&amp;ROWS(Lane8_BlanksRange))))),ROW(D149)),1),"")</f>
        <v/>
      </c>
    </row>
    <row r="151" spans="1:12">
      <c r="A151" s="136">
        <f t="shared" si="25"/>
        <v>150</v>
      </c>
      <c r="B151" s="136" t="str">
        <f t="shared" ca="1" si="18"/>
        <v>150:Hitchin</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IFERROR(INDEX(Lane8_BlanksRange,SMALL((IF(LEN(Lane8_BlanksRange),ROW(INDIRECT("1:"&amp;ROWS(Lane8_BlanksRange))))),ROW(D150)),1),"")</f>
        <v/>
      </c>
    </row>
    <row r="152" spans="1:12">
      <c r="A152" s="136">
        <f t="shared" si="25"/>
        <v>151</v>
      </c>
      <c r="B152" s="136" t="str">
        <f t="shared" ca="1" si="18"/>
        <v>151:Hitchin</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IFERROR(INDEX(Lane8_BlanksRange,SMALL((IF(LEN(Lane8_BlanksRange),ROW(INDIRECT("1:"&amp;ROWS(Lane8_BlanksRange))))),ROW(D151)),1),"")</f>
        <v/>
      </c>
    </row>
    <row r="153" spans="1:12">
      <c r="A153" s="136">
        <f t="shared" si="25"/>
        <v>152</v>
      </c>
      <c r="B153" s="136" t="str">
        <f t="shared" ca="1" si="18"/>
        <v>152:Hitchin</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IFERROR(INDEX(Lane8_BlanksRange,SMALL((IF(LEN(Lane8_BlanksRange),ROW(INDIRECT("1:"&amp;ROWS(Lane8_BlanksRange))))),ROW(D152)),1),"")</f>
        <v/>
      </c>
    </row>
    <row r="154" spans="1:12">
      <c r="A154" s="136">
        <f t="shared" si="25"/>
        <v>153</v>
      </c>
      <c r="B154" s="136" t="str">
        <f t="shared" ca="1" si="18"/>
        <v>153:Hitchin</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IFERROR(INDEX(Lane8_BlanksRange,SMALL((IF(LEN(Lane8_BlanksRange),ROW(INDIRECT("1:"&amp;ROWS(Lane8_BlanksRange))))),ROW(D153)),1),"")</f>
        <v/>
      </c>
    </row>
    <row r="155" spans="1:12">
      <c r="A155" s="136">
        <f t="shared" si="25"/>
        <v>154</v>
      </c>
      <c r="B155" s="136" t="str">
        <f t="shared" ca="1" si="18"/>
        <v>154:Hitchin</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IFERROR(INDEX(Lane8_BlanksRange,SMALL((IF(LEN(Lane8_BlanksRange),ROW(INDIRECT("1:"&amp;ROWS(Lane8_BlanksRange))))),ROW(D154)),1),"")</f>
        <v/>
      </c>
    </row>
    <row r="156" spans="1:12">
      <c r="A156" s="136">
        <f t="shared" si="25"/>
        <v>155</v>
      </c>
      <c r="B156" s="136" t="str">
        <f t="shared" ca="1" si="18"/>
        <v>155:Hitchin</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IFERROR(INDEX(Lane8_BlanksRange,SMALL((IF(LEN(Lane8_BlanksRange),ROW(INDIRECT("1:"&amp;ROWS(Lane8_BlanksRange))))),ROW(D155)),1),"")</f>
        <v/>
      </c>
    </row>
    <row r="157" spans="1:12">
      <c r="A157" s="136">
        <f t="shared" si="25"/>
        <v>156</v>
      </c>
      <c r="B157" s="136" t="str">
        <f t="shared" ca="1" si="18"/>
        <v>156:Hitchin</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IFERROR(INDEX(Lane8_BlanksRange,SMALL((IF(LEN(Lane8_BlanksRange),ROW(INDIRECT("1:"&amp;ROWS(Lane8_BlanksRange))))),ROW(D156)),1),"")</f>
        <v/>
      </c>
    </row>
    <row r="158" spans="1:12">
      <c r="A158" s="136">
        <f t="shared" si="25"/>
        <v>157</v>
      </c>
      <c r="B158" s="136" t="str">
        <f t="shared" ca="1" si="18"/>
        <v>157:Hitchin</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IFERROR(INDEX(Lane8_BlanksRange,SMALL((IF(LEN(Lane8_BlanksRange),ROW(INDIRECT("1:"&amp;ROWS(Lane8_BlanksRange))))),ROW(D157)),1),"")</f>
        <v/>
      </c>
    </row>
    <row r="159" spans="1:12">
      <c r="A159" s="136">
        <f t="shared" si="25"/>
        <v>158</v>
      </c>
      <c r="B159" s="136" t="str">
        <f t="shared" ca="1" si="18"/>
        <v>158:Hitchin</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IFERROR(INDEX(Lane8_BlanksRange,SMALL((IF(LEN(Lane8_BlanksRange),ROW(INDIRECT("1:"&amp;ROWS(Lane8_BlanksRange))))),ROW(D158)),1),"")</f>
        <v/>
      </c>
    </row>
    <row r="160" spans="1:12">
      <c r="A160" s="136">
        <f t="shared" si="25"/>
        <v>159</v>
      </c>
      <c r="B160" s="136" t="str">
        <f t="shared" ca="1" si="18"/>
        <v>159:Hitchin</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IFERROR(INDEX(Lane8_BlanksRange,SMALL((IF(LEN(Lane8_BlanksRange),ROW(INDIRECT("1:"&amp;ROWS(Lane8_BlanksRange))))),ROW(D159)),1),"")</f>
        <v/>
      </c>
    </row>
    <row r="161" spans="1:12">
      <c r="A161" s="136">
        <f t="shared" si="25"/>
        <v>160</v>
      </c>
      <c r="B161" s="136" t="str">
        <f t="shared" ca="1" si="18"/>
        <v>160:Hitchin</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IFERROR(INDEX(Lane8_BlanksRange,SMALL((IF(LEN(Lane8_BlanksRange),ROW(INDIRECT("1:"&amp;ROWS(Lane8_BlanksRange))))),ROW(D160)),1),"")</f>
        <v/>
      </c>
    </row>
    <row r="162" spans="1:12">
      <c r="A162" s="136">
        <f t="shared" si="25"/>
        <v>161</v>
      </c>
      <c r="B162" s="136" t="str">
        <f t="shared" ca="1" si="18"/>
        <v>161:Hitchin</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IFERROR(INDEX(Lane8_BlanksRange,SMALL((IF(LEN(Lane8_BlanksRange),ROW(INDIRECT("1:"&amp;ROWS(Lane8_BlanksRange))))),ROW(D161)),1),"")</f>
        <v/>
      </c>
    </row>
    <row r="163" spans="1:12">
      <c r="A163" s="136">
        <f t="shared" si="25"/>
        <v>162</v>
      </c>
      <c r="B163" s="136" t="str">
        <f t="shared" ca="1" si="18"/>
        <v>162:Hitchin</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IFERROR(INDEX(Lane8_BlanksRange,SMALL((IF(LEN(Lane8_BlanksRange),ROW(INDIRECT("1:"&amp;ROWS(Lane8_BlanksRange))))),ROW(D162)),1),"")</f>
        <v/>
      </c>
    </row>
    <row r="164" spans="1:12">
      <c r="A164" s="136">
        <f t="shared" si="25"/>
        <v>163</v>
      </c>
      <c r="B164" s="136" t="str">
        <f t="shared" ca="1" si="18"/>
        <v>163:Hitchin</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IFERROR(INDEX(Lane8_BlanksRange,SMALL((IF(LEN(Lane8_BlanksRange),ROW(INDIRECT("1:"&amp;ROWS(Lane8_BlanksRange))))),ROW(D163)),1),"")</f>
        <v/>
      </c>
    </row>
    <row r="165" spans="1:12">
      <c r="A165" s="136">
        <f t="shared" si="25"/>
        <v>164</v>
      </c>
      <c r="B165" s="136" t="str">
        <f t="shared" ca="1" si="18"/>
        <v>164:Hitchin</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IFERROR(INDEX(Lane8_BlanksRange,SMALL((IF(LEN(Lane8_BlanksRange),ROW(INDIRECT("1:"&amp;ROWS(Lane8_BlanksRange))))),ROW(D164)),1),"")</f>
        <v/>
      </c>
    </row>
    <row r="166" spans="1:12">
      <c r="A166" s="136">
        <f t="shared" si="25"/>
        <v>165</v>
      </c>
      <c r="B166" s="136" t="str">
        <f t="shared" ca="1" si="18"/>
        <v>165:Hitchin</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IFERROR(INDEX(Lane8_BlanksRange,SMALL((IF(LEN(Lane8_BlanksRange),ROW(INDIRECT("1:"&amp;ROWS(Lane8_BlanksRange))))),ROW(D165)),1),"")</f>
        <v/>
      </c>
    </row>
    <row r="167" spans="1:12">
      <c r="A167" s="136">
        <f t="shared" si="25"/>
        <v>166</v>
      </c>
      <c r="B167" s="136" t="str">
        <f t="shared" ca="1" si="18"/>
        <v>166:Hitchin</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IFERROR(INDEX(Lane8_BlanksRange,SMALL((IF(LEN(Lane8_BlanksRange),ROW(INDIRECT("1:"&amp;ROWS(Lane8_BlanksRange))))),ROW(D166)),1),"")</f>
        <v/>
      </c>
    </row>
    <row r="168" spans="1:12">
      <c r="A168" s="136">
        <f t="shared" si="25"/>
        <v>167</v>
      </c>
      <c r="B168" s="136" t="str">
        <f t="shared" ca="1" si="18"/>
        <v>167:Hitchin</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IFERROR(INDEX(Lane8_BlanksRange,SMALL((IF(LEN(Lane8_BlanksRange),ROW(INDIRECT("1:"&amp;ROWS(Lane8_BlanksRange))))),ROW(D167)),1),"")</f>
        <v/>
      </c>
    </row>
    <row r="169" spans="1:12">
      <c r="A169" s="136">
        <f t="shared" si="25"/>
        <v>168</v>
      </c>
      <c r="B169" s="136" t="str">
        <f t="shared" ca="1" si="18"/>
        <v>168:Hitchin</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IFERROR(INDEX(Lane8_BlanksRange,SMALL((IF(LEN(Lane8_BlanksRange),ROW(INDIRECT("1:"&amp;ROWS(Lane8_BlanksRange))))),ROW(D168)),1),"")</f>
        <v/>
      </c>
    </row>
    <row r="170" spans="1:12">
      <c r="A170" s="136">
        <f t="shared" si="25"/>
        <v>169</v>
      </c>
      <c r="B170" s="136" t="str">
        <f t="shared" ca="1" si="18"/>
        <v>169:Hitchin</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IFERROR(INDEX(Lane8_BlanksRange,SMALL((IF(LEN(Lane8_BlanksRange),ROW(INDIRECT("1:"&amp;ROWS(Lane8_BlanksRange))))),ROW(D169)),1),"")</f>
        <v/>
      </c>
    </row>
    <row r="171" spans="1:12">
      <c r="A171" s="136">
        <f t="shared" si="25"/>
        <v>170</v>
      </c>
      <c r="B171" s="136" t="str">
        <f t="shared" ca="1" si="18"/>
        <v>170:Hitchin</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IFERROR(INDEX(Lane8_BlanksRange,SMALL((IF(LEN(Lane8_BlanksRange),ROW(INDIRECT("1:"&amp;ROWS(Lane8_BlanksRange))))),ROW(D170)),1),"")</f>
        <v/>
      </c>
    </row>
    <row r="172" spans="1:12">
      <c r="A172" s="136">
        <f t="shared" si="25"/>
        <v>171</v>
      </c>
      <c r="B172" s="136" t="str">
        <f t="shared" ca="1" si="18"/>
        <v>171:Hitchin</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IFERROR(INDEX(Lane8_BlanksRange,SMALL((IF(LEN(Lane8_BlanksRange),ROW(INDIRECT("1:"&amp;ROWS(Lane8_BlanksRange))))),ROW(D171)),1),"")</f>
        <v/>
      </c>
    </row>
    <row r="173" spans="1:12">
      <c r="A173" s="136">
        <f t="shared" si="25"/>
        <v>172</v>
      </c>
      <c r="B173" s="136" t="str">
        <f t="shared" ca="1" si="18"/>
        <v>172:Hitchin</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IFERROR(INDEX(Lane8_BlanksRange,SMALL((IF(LEN(Lane8_BlanksRange),ROW(INDIRECT("1:"&amp;ROWS(Lane8_BlanksRange))))),ROW(D172)),1),"")</f>
        <v/>
      </c>
    </row>
    <row r="174" spans="1:12">
      <c r="A174" s="136">
        <f t="shared" si="25"/>
        <v>173</v>
      </c>
      <c r="B174" s="136" t="str">
        <f t="shared" ca="1" si="18"/>
        <v>173:Hitchin</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IFERROR(INDEX(Lane8_BlanksRange,SMALL((IF(LEN(Lane8_BlanksRange),ROW(INDIRECT("1:"&amp;ROWS(Lane8_BlanksRange))))),ROW(D173)),1),"")</f>
        <v/>
      </c>
    </row>
    <row r="175" spans="1:12">
      <c r="A175" s="136">
        <f t="shared" si="25"/>
        <v>174</v>
      </c>
      <c r="B175" s="136" t="str">
        <f t="shared" ca="1" si="18"/>
        <v>174:Hitchin</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IFERROR(INDEX(Lane8_BlanksRange,SMALL((IF(LEN(Lane8_BlanksRange),ROW(INDIRECT("1:"&amp;ROWS(Lane8_BlanksRange))))),ROW(D174)),1),"")</f>
        <v/>
      </c>
    </row>
    <row r="176" spans="1:12">
      <c r="A176" s="136">
        <f t="shared" si="25"/>
        <v>175</v>
      </c>
      <c r="B176" s="136" t="str">
        <f t="shared" ca="1" si="18"/>
        <v>175:Hitchin</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IFERROR(INDEX(Lane8_BlanksRange,SMALL((IF(LEN(Lane8_BlanksRange),ROW(INDIRECT("1:"&amp;ROWS(Lane8_BlanksRange))))),ROW(D175)),1),"")</f>
        <v/>
      </c>
    </row>
    <row r="177" spans="1:12">
      <c r="A177" s="136">
        <f t="shared" si="25"/>
        <v>176</v>
      </c>
      <c r="B177" s="136" t="str">
        <f t="shared" ca="1" si="18"/>
        <v>176:Hitchin</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IFERROR(INDEX(Lane8_BlanksRange,SMALL((IF(LEN(Lane8_BlanksRange),ROW(INDIRECT("1:"&amp;ROWS(Lane8_BlanksRange))))),ROW(D176)),1),"")</f>
        <v/>
      </c>
    </row>
    <row r="178" spans="1:12">
      <c r="A178" s="136">
        <f t="shared" si="25"/>
        <v>177</v>
      </c>
      <c r="B178" s="136" t="str">
        <f t="shared" ca="1" si="18"/>
        <v>177:Hitchin</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IFERROR(INDEX(Lane8_BlanksRange,SMALL((IF(LEN(Lane8_BlanksRange),ROW(INDIRECT("1:"&amp;ROWS(Lane8_BlanksRange))))),ROW(D177)),1),"")</f>
        <v/>
      </c>
    </row>
    <row r="179" spans="1:12">
      <c r="A179" s="136">
        <f t="shared" si="25"/>
        <v>178</v>
      </c>
      <c r="B179" s="136" t="str">
        <f t="shared" ca="1" si="18"/>
        <v>178:Hitchin</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IFERROR(INDEX(Lane8_BlanksRange,SMALL((IF(LEN(Lane8_BlanksRange),ROW(INDIRECT("1:"&amp;ROWS(Lane8_BlanksRange))))),ROW(D178)),1),"")</f>
        <v/>
      </c>
    </row>
    <row r="180" spans="1:12">
      <c r="A180" s="136">
        <f t="shared" si="25"/>
        <v>179</v>
      </c>
      <c r="B180" s="136" t="str">
        <f t="shared" ca="1" si="18"/>
        <v>179:Hitchin</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IFERROR(INDEX(Lane8_BlanksRange,SMALL((IF(LEN(Lane8_BlanksRange),ROW(INDIRECT("1:"&amp;ROWS(Lane8_BlanksRange))))),ROW(D179)),1),"")</f>
        <v/>
      </c>
    </row>
    <row r="181" spans="1:12">
      <c r="A181" s="136">
        <f t="shared" si="25"/>
        <v>180</v>
      </c>
      <c r="B181" s="136" t="str">
        <f t="shared" ca="1" si="18"/>
        <v>180:Hitchin</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IFERROR(INDEX(Lane8_BlanksRange,SMALL((IF(LEN(Lane8_BlanksRange),ROW(INDIRECT("1:"&amp;ROWS(Lane8_BlanksRange))))),ROW(D180)),1),"")</f>
        <v/>
      </c>
    </row>
    <row r="182" spans="1:12">
      <c r="A182" s="136">
        <f t="shared" si="25"/>
        <v>181</v>
      </c>
      <c r="B182" s="136" t="str">
        <f t="shared" ca="1" si="18"/>
        <v>181:Hitchin</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IFERROR(INDEX(Lane8_BlanksRange,SMALL((IF(LEN(Lane8_BlanksRange),ROW(INDIRECT("1:"&amp;ROWS(Lane8_BlanksRange))))),ROW(D181)),1),"")</f>
        <v/>
      </c>
    </row>
    <row r="183" spans="1:12">
      <c r="A183" s="136">
        <f t="shared" si="25"/>
        <v>182</v>
      </c>
      <c r="B183" s="136" t="str">
        <f t="shared" ca="1" si="18"/>
        <v>182:Hitchin</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IFERROR(INDEX(Lane8_BlanksRange,SMALL((IF(LEN(Lane8_BlanksRange),ROW(INDIRECT("1:"&amp;ROWS(Lane8_BlanksRange))))),ROW(D182)),1),"")</f>
        <v/>
      </c>
    </row>
    <row r="184" spans="1:12">
      <c r="A184" s="136">
        <f t="shared" si="25"/>
        <v>183</v>
      </c>
      <c r="B184" s="136" t="str">
        <f t="shared" ca="1" si="18"/>
        <v>183:Hitchin</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IFERROR(INDEX(Lane8_BlanksRange,SMALL((IF(LEN(Lane8_BlanksRange),ROW(INDIRECT("1:"&amp;ROWS(Lane8_BlanksRange))))),ROW(D183)),1),"")</f>
        <v/>
      </c>
    </row>
    <row r="185" spans="1:12">
      <c r="A185" s="136">
        <f t="shared" si="25"/>
        <v>184</v>
      </c>
      <c r="B185" s="136" t="str">
        <f t="shared" ca="1" si="18"/>
        <v>184:Hitchin</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IFERROR(INDEX(Lane8_BlanksRange,SMALL((IF(LEN(Lane8_BlanksRange),ROW(INDIRECT("1:"&amp;ROWS(Lane8_BlanksRange))))),ROW(D184)),1),"")</f>
        <v/>
      </c>
    </row>
    <row r="186" spans="1:12">
      <c r="A186" s="136">
        <f t="shared" si="25"/>
        <v>185</v>
      </c>
      <c r="B186" s="136" t="str">
        <f t="shared" ca="1" si="18"/>
        <v>185:Hitchin</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IFERROR(INDEX(Lane8_BlanksRange,SMALL((IF(LEN(Lane8_BlanksRange),ROW(INDIRECT("1:"&amp;ROWS(Lane8_BlanksRange))))),ROW(D185)),1),"")</f>
        <v/>
      </c>
    </row>
    <row r="187" spans="1:12">
      <c r="A187" s="136">
        <f t="shared" si="25"/>
        <v>186</v>
      </c>
      <c r="B187" s="136" t="str">
        <f t="shared" ca="1" si="18"/>
        <v>186:Hitchin</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IFERROR(INDEX(Lane8_BlanksRange,SMALL((IF(LEN(Lane8_BlanksRange),ROW(INDIRECT("1:"&amp;ROWS(Lane8_BlanksRange))))),ROW(D186)),1),"")</f>
        <v/>
      </c>
    </row>
    <row r="188" spans="1:12">
      <c r="A188" s="136">
        <f t="shared" si="25"/>
        <v>187</v>
      </c>
      <c r="B188" s="136" t="str">
        <f t="shared" ca="1" si="18"/>
        <v>187:Hitchin</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IFERROR(INDEX(Lane8_BlanksRange,SMALL((IF(LEN(Lane8_BlanksRange),ROW(INDIRECT("1:"&amp;ROWS(Lane8_BlanksRange))))),ROW(D187)),1),"")</f>
        <v/>
      </c>
    </row>
    <row r="189" spans="1:12">
      <c r="A189" s="136">
        <f t="shared" si="25"/>
        <v>188</v>
      </c>
      <c r="B189" s="136" t="str">
        <f t="shared" ca="1" si="18"/>
        <v>188:Hitchin</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IFERROR(INDEX(Lane8_BlanksRange,SMALL((IF(LEN(Lane8_BlanksRange),ROW(INDIRECT("1:"&amp;ROWS(Lane8_BlanksRange))))),ROW(D188)),1),"")</f>
        <v/>
      </c>
    </row>
    <row r="190" spans="1:12">
      <c r="A190" s="136">
        <f t="shared" si="25"/>
        <v>189</v>
      </c>
      <c r="B190" s="136" t="str">
        <f t="shared" ca="1" si="18"/>
        <v>189:Hitchin</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IFERROR(INDEX(Lane8_BlanksRange,SMALL((IF(LEN(Lane8_BlanksRange),ROW(INDIRECT("1:"&amp;ROWS(Lane8_BlanksRange))))),ROW(D189)),1),"")</f>
        <v/>
      </c>
    </row>
    <row r="191" spans="1:12">
      <c r="A191" s="136">
        <f t="shared" si="25"/>
        <v>190</v>
      </c>
      <c r="B191" s="136" t="str">
        <f t="shared" ca="1" si="18"/>
        <v>190:Hitchin</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IFERROR(INDEX(Lane8_BlanksRange,SMALL((IF(LEN(Lane8_BlanksRange),ROW(INDIRECT("1:"&amp;ROWS(Lane8_BlanksRange))))),ROW(D190)),1),"")</f>
        <v/>
      </c>
    </row>
    <row r="192" spans="1:12">
      <c r="A192" s="136">
        <f t="shared" si="25"/>
        <v>191</v>
      </c>
      <c r="B192" s="136" t="str">
        <f t="shared" ca="1" si="18"/>
        <v>191:Hitchin</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IFERROR(INDEX(Lane8_BlanksRange,SMALL((IF(LEN(Lane8_BlanksRange),ROW(INDIRECT("1:"&amp;ROWS(Lane8_BlanksRange))))),ROW(D191)),1),"")</f>
        <v/>
      </c>
    </row>
    <row r="193" spans="1:12">
      <c r="A193" s="136">
        <f t="shared" si="25"/>
        <v>192</v>
      </c>
      <c r="B193" s="136" t="str">
        <f t="shared" ca="1" si="18"/>
        <v>192:Hitchin</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IFERROR(INDEX(Lane8_BlanksRange,SMALL((IF(LEN(Lane8_BlanksRange),ROW(INDIRECT("1:"&amp;ROWS(Lane8_BlanksRange))))),ROW(D192)),1),"")</f>
        <v/>
      </c>
    </row>
    <row r="194" spans="1:12">
      <c r="A194" s="136">
        <f t="shared" si="25"/>
        <v>193</v>
      </c>
      <c r="B194" s="136" t="str">
        <f t="shared" ref="B194:B257" ca="1" si="27">TEXT(A194,"#0") &amp; ":" &amp; CELL("contents",Lane8_Club)</f>
        <v>193:Hitchin</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IFERROR(INDEX(Lane8_BlanksRange,SMALL((IF(LEN(Lane8_BlanksRange),ROW(INDIRECT("1:"&amp;ROWS(Lane8_BlanksRange))))),ROW(D193)),1),"")</f>
        <v/>
      </c>
    </row>
    <row r="195" spans="1:12">
      <c r="A195" s="136">
        <f t="shared" ref="A195:A258" si="34">A194+1</f>
        <v>194</v>
      </c>
      <c r="B195" s="136" t="str">
        <f t="shared" ca="1" si="27"/>
        <v>194:Hitchin</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IFERROR(INDEX(Lane8_BlanksRange,SMALL((IF(LEN(Lane8_BlanksRange),ROW(INDIRECT("1:"&amp;ROWS(Lane8_BlanksRange))))),ROW(D194)),1),"")</f>
        <v/>
      </c>
    </row>
    <row r="196" spans="1:12">
      <c r="A196" s="136">
        <f t="shared" si="34"/>
        <v>195</v>
      </c>
      <c r="B196" s="136" t="str">
        <f t="shared" ca="1" si="27"/>
        <v>195:Hitchin</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IFERROR(INDEX(Lane8_BlanksRange,SMALL((IF(LEN(Lane8_BlanksRange),ROW(INDIRECT("1:"&amp;ROWS(Lane8_BlanksRange))))),ROW(D195)),1),"")</f>
        <v/>
      </c>
    </row>
    <row r="197" spans="1:12">
      <c r="A197" s="136">
        <f t="shared" si="34"/>
        <v>196</v>
      </c>
      <c r="B197" s="136" t="str">
        <f t="shared" ca="1" si="27"/>
        <v>196:Hitchin</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IFERROR(INDEX(Lane8_BlanksRange,SMALL((IF(LEN(Lane8_BlanksRange),ROW(INDIRECT("1:"&amp;ROWS(Lane8_BlanksRange))))),ROW(D196)),1),"")</f>
        <v/>
      </c>
    </row>
    <row r="198" spans="1:12">
      <c r="A198" s="136">
        <f t="shared" si="34"/>
        <v>197</v>
      </c>
      <c r="B198" s="136" t="str">
        <f t="shared" ca="1" si="27"/>
        <v>197:Hitchin</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IFERROR(INDEX(Lane8_BlanksRange,SMALL((IF(LEN(Lane8_BlanksRange),ROW(INDIRECT("1:"&amp;ROWS(Lane8_BlanksRange))))),ROW(D197)),1),"")</f>
        <v/>
      </c>
    </row>
    <row r="199" spans="1:12">
      <c r="A199" s="136">
        <f t="shared" si="34"/>
        <v>198</v>
      </c>
      <c r="B199" s="136" t="str">
        <f t="shared" ca="1" si="27"/>
        <v>198:Hitchin</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IFERROR(INDEX(Lane8_BlanksRange,SMALL((IF(LEN(Lane8_BlanksRange),ROW(INDIRECT("1:"&amp;ROWS(Lane8_BlanksRange))))),ROW(D198)),1),"")</f>
        <v/>
      </c>
    </row>
    <row r="200" spans="1:12">
      <c r="A200" s="136">
        <f t="shared" si="34"/>
        <v>199</v>
      </c>
      <c r="B200" s="136" t="str">
        <f t="shared" ca="1" si="27"/>
        <v>199:Hitchin</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IFERROR(INDEX(Lane8_BlanksRange,SMALL((IF(LEN(Lane8_BlanksRange),ROW(INDIRECT("1:"&amp;ROWS(Lane8_BlanksRange))))),ROW(D199)),1),"")</f>
        <v/>
      </c>
    </row>
    <row r="201" spans="1:12">
      <c r="A201" s="136">
        <f t="shared" si="34"/>
        <v>200</v>
      </c>
      <c r="B201" s="136" t="str">
        <f t="shared" ca="1" si="27"/>
        <v>200:Hitchin</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IFERROR(INDEX(Lane8_BlanksRange,SMALL((IF(LEN(Lane8_BlanksRange),ROW(INDIRECT("1:"&amp;ROWS(Lane8_BlanksRange))))),ROW(D200)),1),"")</f>
        <v/>
      </c>
    </row>
    <row r="202" spans="1:12">
      <c r="A202" s="136">
        <f t="shared" si="34"/>
        <v>201</v>
      </c>
      <c r="B202" s="136" t="str">
        <f t="shared" ca="1" si="27"/>
        <v>201:Hitchin</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IFERROR(INDEX(Lane8_BlanksRange,SMALL((IF(LEN(Lane8_BlanksRange),ROW(INDIRECT("1:"&amp;ROWS(Lane8_BlanksRange))))),ROW(D201)),1),"")</f>
        <v/>
      </c>
    </row>
    <row r="203" spans="1:12">
      <c r="A203" s="136">
        <f t="shared" si="34"/>
        <v>202</v>
      </c>
      <c r="B203" s="136" t="str">
        <f t="shared" ca="1" si="27"/>
        <v>202:Hitchin</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IFERROR(INDEX(Lane8_BlanksRange,SMALL((IF(LEN(Lane8_BlanksRange),ROW(INDIRECT("1:"&amp;ROWS(Lane8_BlanksRange))))),ROW(D202)),1),"")</f>
        <v/>
      </c>
    </row>
    <row r="204" spans="1:12">
      <c r="A204" s="136">
        <f t="shared" si="34"/>
        <v>203</v>
      </c>
      <c r="B204" s="136" t="str">
        <f t="shared" ca="1" si="27"/>
        <v>203:Hitchin</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IFERROR(INDEX(Lane8_BlanksRange,SMALL((IF(LEN(Lane8_BlanksRange),ROW(INDIRECT("1:"&amp;ROWS(Lane8_BlanksRange))))),ROW(D203)),1),"")</f>
        <v/>
      </c>
    </row>
    <row r="205" spans="1:12">
      <c r="A205" s="136">
        <f t="shared" si="34"/>
        <v>204</v>
      </c>
      <c r="B205" s="136" t="str">
        <f t="shared" ca="1" si="27"/>
        <v>204:Hitchin</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IFERROR(INDEX(Lane8_BlanksRange,SMALL((IF(LEN(Lane8_BlanksRange),ROW(INDIRECT("1:"&amp;ROWS(Lane8_BlanksRange))))),ROW(D204)),1),"")</f>
        <v/>
      </c>
    </row>
    <row r="206" spans="1:12">
      <c r="A206" s="136">
        <f t="shared" si="34"/>
        <v>205</v>
      </c>
      <c r="B206" s="136" t="str">
        <f t="shared" ca="1" si="27"/>
        <v>205:Hitchin</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IFERROR(INDEX(Lane8_BlanksRange,SMALL((IF(LEN(Lane8_BlanksRange),ROW(INDIRECT("1:"&amp;ROWS(Lane8_BlanksRange))))),ROW(D205)),1),"")</f>
        <v/>
      </c>
    </row>
    <row r="207" spans="1:12">
      <c r="A207" s="136">
        <f t="shared" si="34"/>
        <v>206</v>
      </c>
      <c r="B207" s="136" t="str">
        <f t="shared" ca="1" si="27"/>
        <v>206:Hitchin</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IFERROR(INDEX(Lane8_BlanksRange,SMALL((IF(LEN(Lane8_BlanksRange),ROW(INDIRECT("1:"&amp;ROWS(Lane8_BlanksRange))))),ROW(D206)),1),"")</f>
        <v/>
      </c>
    </row>
    <row r="208" spans="1:12">
      <c r="A208" s="136">
        <f t="shared" si="34"/>
        <v>207</v>
      </c>
      <c r="B208" s="136" t="str">
        <f t="shared" ca="1" si="27"/>
        <v>207:Hitchin</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IFERROR(INDEX(Lane8_BlanksRange,SMALL((IF(LEN(Lane8_BlanksRange),ROW(INDIRECT("1:"&amp;ROWS(Lane8_BlanksRange))))),ROW(D207)),1),"")</f>
        <v/>
      </c>
    </row>
    <row r="209" spans="1:12">
      <c r="A209" s="136">
        <f t="shared" si="34"/>
        <v>208</v>
      </c>
      <c r="B209" s="136" t="str">
        <f t="shared" ca="1" si="27"/>
        <v>208:Hitchin</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IFERROR(INDEX(Lane8_BlanksRange,SMALL((IF(LEN(Lane8_BlanksRange),ROW(INDIRECT("1:"&amp;ROWS(Lane8_BlanksRange))))),ROW(D208)),1),"")</f>
        <v/>
      </c>
    </row>
    <row r="210" spans="1:12">
      <c r="A210" s="136">
        <f t="shared" si="34"/>
        <v>209</v>
      </c>
      <c r="B210" s="136" t="str">
        <f t="shared" ca="1" si="27"/>
        <v>209:Hitchin</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IFERROR(INDEX(Lane8_BlanksRange,SMALL((IF(LEN(Lane8_BlanksRange),ROW(INDIRECT("1:"&amp;ROWS(Lane8_BlanksRange))))),ROW(D209)),1),"")</f>
        <v/>
      </c>
    </row>
    <row r="211" spans="1:12">
      <c r="A211" s="136">
        <f t="shared" si="34"/>
        <v>210</v>
      </c>
      <c r="B211" s="136" t="str">
        <f t="shared" ca="1" si="27"/>
        <v>210:Hitchin</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IFERROR(INDEX(Lane8_BlanksRange,SMALL((IF(LEN(Lane8_BlanksRange),ROW(INDIRECT("1:"&amp;ROWS(Lane8_BlanksRange))))),ROW(D210)),1),"")</f>
        <v/>
      </c>
    </row>
    <row r="212" spans="1:12">
      <c r="A212" s="136">
        <f t="shared" si="34"/>
        <v>211</v>
      </c>
      <c r="B212" s="136" t="str">
        <f t="shared" ca="1" si="27"/>
        <v>211:Hitchin</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IFERROR(INDEX(Lane8_BlanksRange,SMALL((IF(LEN(Lane8_BlanksRange),ROW(INDIRECT("1:"&amp;ROWS(Lane8_BlanksRange))))),ROW(D211)),1),"")</f>
        <v/>
      </c>
    </row>
    <row r="213" spans="1:12">
      <c r="A213" s="136">
        <f t="shared" si="34"/>
        <v>212</v>
      </c>
      <c r="B213" s="136" t="str">
        <f t="shared" ca="1" si="27"/>
        <v>212:Hitchin</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IFERROR(INDEX(Lane8_BlanksRange,SMALL((IF(LEN(Lane8_BlanksRange),ROW(INDIRECT("1:"&amp;ROWS(Lane8_BlanksRange))))),ROW(D212)),1),"")</f>
        <v/>
      </c>
    </row>
    <row r="214" spans="1:12">
      <c r="A214" s="136">
        <f t="shared" si="34"/>
        <v>213</v>
      </c>
      <c r="B214" s="136" t="str">
        <f t="shared" ca="1" si="27"/>
        <v>213:Hitchin</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IFERROR(INDEX(Lane8_BlanksRange,SMALL((IF(LEN(Lane8_BlanksRange),ROW(INDIRECT("1:"&amp;ROWS(Lane8_BlanksRange))))),ROW(D213)),1),"")</f>
        <v/>
      </c>
    </row>
    <row r="215" spans="1:12">
      <c r="A215" s="136">
        <f t="shared" si="34"/>
        <v>214</v>
      </c>
      <c r="B215" s="136" t="str">
        <f t="shared" ca="1" si="27"/>
        <v>214:Hitchin</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IFERROR(INDEX(Lane8_BlanksRange,SMALL((IF(LEN(Lane8_BlanksRange),ROW(INDIRECT("1:"&amp;ROWS(Lane8_BlanksRange))))),ROW(D214)),1),"")</f>
        <v/>
      </c>
    </row>
    <row r="216" spans="1:12">
      <c r="A216" s="136">
        <f t="shared" si="34"/>
        <v>215</v>
      </c>
      <c r="B216" s="136" t="str">
        <f t="shared" ca="1" si="27"/>
        <v>215:Hitchin</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IFERROR(INDEX(Lane8_BlanksRange,SMALL((IF(LEN(Lane8_BlanksRange),ROW(INDIRECT("1:"&amp;ROWS(Lane8_BlanksRange))))),ROW(D215)),1),"")</f>
        <v/>
      </c>
    </row>
    <row r="217" spans="1:12">
      <c r="A217" s="136">
        <f t="shared" si="34"/>
        <v>216</v>
      </c>
      <c r="B217" s="136" t="str">
        <f t="shared" ca="1" si="27"/>
        <v>216:Hitchin</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IFERROR(INDEX(Lane8_BlanksRange,SMALL((IF(LEN(Lane8_BlanksRange),ROW(INDIRECT("1:"&amp;ROWS(Lane8_BlanksRange))))),ROW(D216)),1),"")</f>
        <v/>
      </c>
    </row>
    <row r="218" spans="1:12">
      <c r="A218" s="136">
        <f t="shared" si="34"/>
        <v>217</v>
      </c>
      <c r="B218" s="136" t="str">
        <f t="shared" ca="1" si="27"/>
        <v>217:Hitchin</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IFERROR(INDEX(Lane8_BlanksRange,SMALL((IF(LEN(Lane8_BlanksRange),ROW(INDIRECT("1:"&amp;ROWS(Lane8_BlanksRange))))),ROW(D217)),1),"")</f>
        <v/>
      </c>
    </row>
    <row r="219" spans="1:12">
      <c r="A219" s="136">
        <f t="shared" si="34"/>
        <v>218</v>
      </c>
      <c r="B219" s="136" t="str">
        <f t="shared" ca="1" si="27"/>
        <v>218:Hitchin</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IFERROR(INDEX(Lane8_BlanksRange,SMALL((IF(LEN(Lane8_BlanksRange),ROW(INDIRECT("1:"&amp;ROWS(Lane8_BlanksRange))))),ROW(D218)),1),"")</f>
        <v/>
      </c>
    </row>
    <row r="220" spans="1:12">
      <c r="A220" s="136">
        <f t="shared" si="34"/>
        <v>219</v>
      </c>
      <c r="B220" s="136" t="str">
        <f t="shared" ca="1" si="27"/>
        <v>219:Hitchin</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IFERROR(INDEX(Lane8_BlanksRange,SMALL((IF(LEN(Lane8_BlanksRange),ROW(INDIRECT("1:"&amp;ROWS(Lane8_BlanksRange))))),ROW(D219)),1),"")</f>
        <v/>
      </c>
    </row>
    <row r="221" spans="1:12">
      <c r="A221" s="136">
        <f t="shared" si="34"/>
        <v>220</v>
      </c>
      <c r="B221" s="136" t="str">
        <f t="shared" ca="1" si="27"/>
        <v>220:Hitchin</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IFERROR(INDEX(Lane8_BlanksRange,SMALL((IF(LEN(Lane8_BlanksRange),ROW(INDIRECT("1:"&amp;ROWS(Lane8_BlanksRange))))),ROW(D220)),1),"")</f>
        <v/>
      </c>
    </row>
    <row r="222" spans="1:12">
      <c r="A222" s="136">
        <f t="shared" si="34"/>
        <v>221</v>
      </c>
      <c r="B222" s="136" t="str">
        <f t="shared" ca="1" si="27"/>
        <v>221:Hitchin</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IFERROR(INDEX(Lane8_BlanksRange,SMALL((IF(LEN(Lane8_BlanksRange),ROW(INDIRECT("1:"&amp;ROWS(Lane8_BlanksRange))))),ROW(D221)),1),"")</f>
        <v/>
      </c>
    </row>
    <row r="223" spans="1:12">
      <c r="A223" s="136">
        <f t="shared" si="34"/>
        <v>222</v>
      </c>
      <c r="B223" s="136" t="str">
        <f t="shared" ca="1" si="27"/>
        <v>222:Hitchin</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IFERROR(INDEX(Lane8_BlanksRange,SMALL((IF(LEN(Lane8_BlanksRange),ROW(INDIRECT("1:"&amp;ROWS(Lane8_BlanksRange))))),ROW(D222)),1),"")</f>
        <v/>
      </c>
    </row>
    <row r="224" spans="1:12">
      <c r="A224" s="136">
        <f t="shared" si="34"/>
        <v>223</v>
      </c>
      <c r="B224" s="136" t="str">
        <f t="shared" ca="1" si="27"/>
        <v>223:Hitchin</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IFERROR(INDEX(Lane8_BlanksRange,SMALL((IF(LEN(Lane8_BlanksRange),ROW(INDIRECT("1:"&amp;ROWS(Lane8_BlanksRange))))),ROW(D223)),1),"")</f>
        <v/>
      </c>
    </row>
    <row r="225" spans="1:12">
      <c r="A225" s="136">
        <f t="shared" si="34"/>
        <v>224</v>
      </c>
      <c r="B225" s="136" t="str">
        <f t="shared" ca="1" si="27"/>
        <v>224:Hitchin</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IFERROR(INDEX(Lane8_BlanksRange,SMALL((IF(LEN(Lane8_BlanksRange),ROW(INDIRECT("1:"&amp;ROWS(Lane8_BlanksRange))))),ROW(D224)),1),"")</f>
        <v/>
      </c>
    </row>
    <row r="226" spans="1:12">
      <c r="A226" s="136">
        <f t="shared" si="34"/>
        <v>225</v>
      </c>
      <c r="B226" s="136" t="str">
        <f t="shared" ca="1" si="27"/>
        <v>225:Hitchin</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IFERROR(INDEX(Lane8_BlanksRange,SMALL((IF(LEN(Lane8_BlanksRange),ROW(INDIRECT("1:"&amp;ROWS(Lane8_BlanksRange))))),ROW(D225)),1),"")</f>
        <v/>
      </c>
    </row>
    <row r="227" spans="1:12">
      <c r="A227" s="136">
        <f t="shared" si="34"/>
        <v>226</v>
      </c>
      <c r="B227" s="136" t="str">
        <f t="shared" ca="1" si="27"/>
        <v>226:Hitchin</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IFERROR(INDEX(Lane8_BlanksRange,SMALL((IF(LEN(Lane8_BlanksRange),ROW(INDIRECT("1:"&amp;ROWS(Lane8_BlanksRange))))),ROW(D226)),1),"")</f>
        <v/>
      </c>
    </row>
    <row r="228" spans="1:12">
      <c r="A228" s="136">
        <f t="shared" si="34"/>
        <v>227</v>
      </c>
      <c r="B228" s="136" t="str">
        <f t="shared" ca="1" si="27"/>
        <v>227:Hitchin</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IFERROR(INDEX(Lane8_BlanksRange,SMALL((IF(LEN(Lane8_BlanksRange),ROW(INDIRECT("1:"&amp;ROWS(Lane8_BlanksRange))))),ROW(D227)),1),"")</f>
        <v/>
      </c>
    </row>
    <row r="229" spans="1:12">
      <c r="A229" s="136">
        <f t="shared" si="34"/>
        <v>228</v>
      </c>
      <c r="B229" s="136" t="str">
        <f t="shared" ca="1" si="27"/>
        <v>228:Hitchin</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IFERROR(INDEX(Lane8_BlanksRange,SMALL((IF(LEN(Lane8_BlanksRange),ROW(INDIRECT("1:"&amp;ROWS(Lane8_BlanksRange))))),ROW(D228)),1),"")</f>
        <v/>
      </c>
    </row>
    <row r="230" spans="1:12">
      <c r="A230" s="136">
        <f t="shared" si="34"/>
        <v>229</v>
      </c>
      <c r="B230" s="136" t="str">
        <f t="shared" ca="1" si="27"/>
        <v>229:Hitchin</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IFERROR(INDEX(Lane8_BlanksRange,SMALL((IF(LEN(Lane8_BlanksRange),ROW(INDIRECT("1:"&amp;ROWS(Lane8_BlanksRange))))),ROW(D229)),1),"")</f>
        <v/>
      </c>
    </row>
    <row r="231" spans="1:12">
      <c r="A231" s="136">
        <f t="shared" si="34"/>
        <v>230</v>
      </c>
      <c r="B231" s="136" t="str">
        <f t="shared" ca="1" si="27"/>
        <v>230:Hitchin</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IFERROR(INDEX(Lane8_BlanksRange,SMALL((IF(LEN(Lane8_BlanksRange),ROW(INDIRECT("1:"&amp;ROWS(Lane8_BlanksRange))))),ROW(D230)),1),"")</f>
        <v/>
      </c>
    </row>
    <row r="232" spans="1:12">
      <c r="A232" s="136">
        <f t="shared" si="34"/>
        <v>231</v>
      </c>
      <c r="B232" s="136" t="str">
        <f t="shared" ca="1" si="27"/>
        <v>231:Hitchin</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IFERROR(INDEX(Lane8_BlanksRange,SMALL((IF(LEN(Lane8_BlanksRange),ROW(INDIRECT("1:"&amp;ROWS(Lane8_BlanksRange))))),ROW(D231)),1),"")</f>
        <v/>
      </c>
    </row>
    <row r="233" spans="1:12">
      <c r="A233" s="136">
        <f t="shared" si="34"/>
        <v>232</v>
      </c>
      <c r="B233" s="136" t="str">
        <f t="shared" ca="1" si="27"/>
        <v>232:Hitchin</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IFERROR(INDEX(Lane8_BlanksRange,SMALL((IF(LEN(Lane8_BlanksRange),ROW(INDIRECT("1:"&amp;ROWS(Lane8_BlanksRange))))),ROW(D232)),1),"")</f>
        <v/>
      </c>
    </row>
    <row r="234" spans="1:12">
      <c r="A234" s="136">
        <f t="shared" si="34"/>
        <v>233</v>
      </c>
      <c r="B234" s="136" t="str">
        <f t="shared" ca="1" si="27"/>
        <v>233:Hitchin</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IFERROR(INDEX(Lane8_BlanksRange,SMALL((IF(LEN(Lane8_BlanksRange),ROW(INDIRECT("1:"&amp;ROWS(Lane8_BlanksRange))))),ROW(D233)),1),"")</f>
        <v/>
      </c>
    </row>
    <row r="235" spans="1:12">
      <c r="A235" s="136">
        <f t="shared" si="34"/>
        <v>234</v>
      </c>
      <c r="B235" s="136" t="str">
        <f t="shared" ca="1" si="27"/>
        <v>234:Hitchin</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IFERROR(INDEX(Lane8_BlanksRange,SMALL((IF(LEN(Lane8_BlanksRange),ROW(INDIRECT("1:"&amp;ROWS(Lane8_BlanksRange))))),ROW(D234)),1),"")</f>
        <v/>
      </c>
    </row>
    <row r="236" spans="1:12">
      <c r="A236" s="136">
        <f t="shared" si="34"/>
        <v>235</v>
      </c>
      <c r="B236" s="136" t="str">
        <f t="shared" ca="1" si="27"/>
        <v>235:Hitchin</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IFERROR(INDEX(Lane8_BlanksRange,SMALL((IF(LEN(Lane8_BlanksRange),ROW(INDIRECT("1:"&amp;ROWS(Lane8_BlanksRange))))),ROW(D235)),1),"")</f>
        <v/>
      </c>
    </row>
    <row r="237" spans="1:12">
      <c r="A237" s="136">
        <f t="shared" si="34"/>
        <v>236</v>
      </c>
      <c r="B237" s="136" t="str">
        <f t="shared" ca="1" si="27"/>
        <v>236:Hitchin</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IFERROR(INDEX(Lane8_BlanksRange,SMALL((IF(LEN(Lane8_BlanksRange),ROW(INDIRECT("1:"&amp;ROWS(Lane8_BlanksRange))))),ROW(D236)),1),"")</f>
        <v/>
      </c>
    </row>
    <row r="238" spans="1:12">
      <c r="A238" s="136">
        <f t="shared" si="34"/>
        <v>237</v>
      </c>
      <c r="B238" s="136" t="str">
        <f t="shared" ca="1" si="27"/>
        <v>237:Hitchin</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IFERROR(INDEX(Lane8_BlanksRange,SMALL((IF(LEN(Lane8_BlanksRange),ROW(INDIRECT("1:"&amp;ROWS(Lane8_BlanksRange))))),ROW(D237)),1),"")</f>
        <v/>
      </c>
    </row>
    <row r="239" spans="1:12">
      <c r="A239" s="136">
        <f t="shared" si="34"/>
        <v>238</v>
      </c>
      <c r="B239" s="136" t="str">
        <f t="shared" ca="1" si="27"/>
        <v>238:Hitchin</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IFERROR(INDEX(Lane8_BlanksRange,SMALL((IF(LEN(Lane8_BlanksRange),ROW(INDIRECT("1:"&amp;ROWS(Lane8_BlanksRange))))),ROW(D238)),1),"")</f>
        <v/>
      </c>
    </row>
    <row r="240" spans="1:12">
      <c r="A240" s="136">
        <f t="shared" si="34"/>
        <v>239</v>
      </c>
      <c r="B240" s="136" t="str">
        <f t="shared" ca="1" si="27"/>
        <v>239:Hitchin</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IFERROR(INDEX(Lane8_BlanksRange,SMALL((IF(LEN(Lane8_BlanksRange),ROW(INDIRECT("1:"&amp;ROWS(Lane8_BlanksRange))))),ROW(D239)),1),"")</f>
        <v/>
      </c>
    </row>
    <row r="241" spans="1:12">
      <c r="A241" s="136">
        <f t="shared" si="34"/>
        <v>240</v>
      </c>
      <c r="B241" s="136" t="str">
        <f t="shared" ca="1" si="27"/>
        <v>240:Hitchin</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IFERROR(INDEX(Lane8_BlanksRange,SMALL((IF(LEN(Lane8_BlanksRange),ROW(INDIRECT("1:"&amp;ROWS(Lane8_BlanksRange))))),ROW(D240)),1),"")</f>
        <v/>
      </c>
    </row>
    <row r="242" spans="1:12">
      <c r="A242" s="136">
        <f t="shared" si="34"/>
        <v>241</v>
      </c>
      <c r="B242" s="136" t="str">
        <f t="shared" ca="1" si="27"/>
        <v>241:Hitchin</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IFERROR(INDEX(Lane8_BlanksRange,SMALL((IF(LEN(Lane8_BlanksRange),ROW(INDIRECT("1:"&amp;ROWS(Lane8_BlanksRange))))),ROW(D241)),1),"")</f>
        <v/>
      </c>
    </row>
    <row r="243" spans="1:12">
      <c r="A243" s="136">
        <f t="shared" si="34"/>
        <v>242</v>
      </c>
      <c r="B243" s="136" t="str">
        <f t="shared" ca="1" si="27"/>
        <v>242:Hitchin</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IFERROR(INDEX(Lane8_BlanksRange,SMALL((IF(LEN(Lane8_BlanksRange),ROW(INDIRECT("1:"&amp;ROWS(Lane8_BlanksRange))))),ROW(D242)),1),"")</f>
        <v/>
      </c>
    </row>
    <row r="244" spans="1:12">
      <c r="A244" s="136">
        <f t="shared" si="34"/>
        <v>243</v>
      </c>
      <c r="B244" s="136" t="str">
        <f t="shared" ca="1" si="27"/>
        <v>243:Hitchin</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IFERROR(INDEX(Lane8_BlanksRange,SMALL((IF(LEN(Lane8_BlanksRange),ROW(INDIRECT("1:"&amp;ROWS(Lane8_BlanksRange))))),ROW(D243)),1),"")</f>
        <v/>
      </c>
    </row>
    <row r="245" spans="1:12">
      <c r="A245" s="136">
        <f t="shared" si="34"/>
        <v>244</v>
      </c>
      <c r="B245" s="136" t="str">
        <f t="shared" ca="1" si="27"/>
        <v>244:Hitchin</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IFERROR(INDEX(Lane8_BlanksRange,SMALL((IF(LEN(Lane8_BlanksRange),ROW(INDIRECT("1:"&amp;ROWS(Lane8_BlanksRange))))),ROW(D244)),1),"")</f>
        <v/>
      </c>
    </row>
    <row r="246" spans="1:12">
      <c r="A246" s="136">
        <f t="shared" si="34"/>
        <v>245</v>
      </c>
      <c r="B246" s="136" t="str">
        <f t="shared" ca="1" si="27"/>
        <v>245:Hitchin</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IFERROR(INDEX(Lane8_BlanksRange,SMALL((IF(LEN(Lane8_BlanksRange),ROW(INDIRECT("1:"&amp;ROWS(Lane8_BlanksRange))))),ROW(D245)),1),"")</f>
        <v/>
      </c>
    </row>
    <row r="247" spans="1:12">
      <c r="A247" s="136">
        <f t="shared" si="34"/>
        <v>246</v>
      </c>
      <c r="B247" s="136" t="str">
        <f t="shared" ca="1" si="27"/>
        <v>246:Hitchin</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IFERROR(INDEX(Lane8_BlanksRange,SMALL((IF(LEN(Lane8_BlanksRange),ROW(INDIRECT("1:"&amp;ROWS(Lane8_BlanksRange))))),ROW(D246)),1),"")</f>
        <v/>
      </c>
    </row>
    <row r="248" spans="1:12">
      <c r="A248" s="136">
        <f t="shared" si="34"/>
        <v>247</v>
      </c>
      <c r="B248" s="136" t="str">
        <f t="shared" ca="1" si="27"/>
        <v>247:Hitchin</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IFERROR(INDEX(Lane8_BlanksRange,SMALL((IF(LEN(Lane8_BlanksRange),ROW(INDIRECT("1:"&amp;ROWS(Lane8_BlanksRange))))),ROW(D247)),1),"")</f>
        <v/>
      </c>
    </row>
    <row r="249" spans="1:12">
      <c r="A249" s="136">
        <f t="shared" si="34"/>
        <v>248</v>
      </c>
      <c r="B249" s="136" t="str">
        <f t="shared" ca="1" si="27"/>
        <v>248:Hitchin</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IFERROR(INDEX(Lane8_BlanksRange,SMALL((IF(LEN(Lane8_BlanksRange),ROW(INDIRECT("1:"&amp;ROWS(Lane8_BlanksRange))))),ROW(D248)),1),"")</f>
        <v/>
      </c>
    </row>
    <row r="250" spans="1:12">
      <c r="A250" s="136">
        <f t="shared" si="34"/>
        <v>249</v>
      </c>
      <c r="B250" s="136" t="str">
        <f t="shared" ca="1" si="27"/>
        <v>249:Hitchin</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IFERROR(INDEX(Lane8_BlanksRange,SMALL((IF(LEN(Lane8_BlanksRange),ROW(INDIRECT("1:"&amp;ROWS(Lane8_BlanksRange))))),ROW(D249)),1),"")</f>
        <v/>
      </c>
    </row>
    <row r="251" spans="1:12">
      <c r="A251" s="136">
        <f t="shared" si="34"/>
        <v>250</v>
      </c>
      <c r="B251" s="136" t="str">
        <f t="shared" ca="1" si="27"/>
        <v>250:Hitchin</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IFERROR(INDEX(Lane8_BlanksRange,SMALL((IF(LEN(Lane8_BlanksRange),ROW(INDIRECT("1:"&amp;ROWS(Lane8_BlanksRange))))),ROW(D250)),1),"")</f>
        <v/>
      </c>
    </row>
    <row r="252" spans="1:12">
      <c r="A252" s="136">
        <f t="shared" si="34"/>
        <v>251</v>
      </c>
      <c r="B252" s="136" t="str">
        <f t="shared" ca="1" si="27"/>
        <v>251:Hitchin</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IFERROR(INDEX(Lane8_BlanksRange,SMALL((IF(LEN(Lane8_BlanksRange),ROW(INDIRECT("1:"&amp;ROWS(Lane8_BlanksRange))))),ROW(D251)),1),"")</f>
        <v/>
      </c>
    </row>
    <row r="253" spans="1:12">
      <c r="A253" s="136">
        <f t="shared" si="34"/>
        <v>252</v>
      </c>
      <c r="B253" s="136" t="str">
        <f t="shared" ca="1" si="27"/>
        <v>252:Hitchin</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IFERROR(INDEX(Lane8_BlanksRange,SMALL((IF(LEN(Lane8_BlanksRange),ROW(INDIRECT("1:"&amp;ROWS(Lane8_BlanksRange))))),ROW(D252)),1),"")</f>
        <v/>
      </c>
    </row>
    <row r="254" spans="1:12">
      <c r="A254" s="136">
        <f t="shared" si="34"/>
        <v>253</v>
      </c>
      <c r="B254" s="136" t="str">
        <f t="shared" ca="1" si="27"/>
        <v>253:Hitchin</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IFERROR(INDEX(Lane8_BlanksRange,SMALL((IF(LEN(Lane8_BlanksRange),ROW(INDIRECT("1:"&amp;ROWS(Lane8_BlanksRange))))),ROW(D253)),1),"")</f>
        <v/>
      </c>
    </row>
    <row r="255" spans="1:12">
      <c r="A255" s="136">
        <f t="shared" si="34"/>
        <v>254</v>
      </c>
      <c r="B255" s="136" t="str">
        <f t="shared" ca="1" si="27"/>
        <v>254:Hitchin</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IFERROR(INDEX(Lane8_BlanksRange,SMALL((IF(LEN(Lane8_BlanksRange),ROW(INDIRECT("1:"&amp;ROWS(Lane8_BlanksRange))))),ROW(D254)),1),"")</f>
        <v/>
      </c>
    </row>
    <row r="256" spans="1:12">
      <c r="A256" s="136">
        <f t="shared" si="34"/>
        <v>255</v>
      </c>
      <c r="B256" s="136" t="str">
        <f t="shared" ca="1" si="27"/>
        <v>255:Hitchin</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IFERROR(INDEX(Lane8_BlanksRange,SMALL((IF(LEN(Lane8_BlanksRange),ROW(INDIRECT("1:"&amp;ROWS(Lane8_BlanksRange))))),ROW(D255)),1),"")</f>
        <v/>
      </c>
    </row>
    <row r="257" spans="1:12">
      <c r="A257" s="136">
        <f t="shared" si="34"/>
        <v>256</v>
      </c>
      <c r="B257" s="136" t="str">
        <f t="shared" ca="1" si="27"/>
        <v>256:Hitchin</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IFERROR(INDEX(Lane8_BlanksRange,SMALL((IF(LEN(Lane8_BlanksRange),ROW(INDIRECT("1:"&amp;ROWS(Lane8_BlanksRange))))),ROW(D256)),1),"")</f>
        <v/>
      </c>
    </row>
    <row r="258" spans="1:12">
      <c r="A258" s="136">
        <f t="shared" si="34"/>
        <v>257</v>
      </c>
      <c r="B258" s="136" t="str">
        <f t="shared" ref="B258:B301" ca="1" si="36">TEXT(A258,"#0") &amp; ":" &amp; CELL("contents",Lane8_Club)</f>
        <v>257:Hitchin</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IFERROR(INDEX(Lane8_BlanksRange,SMALL((IF(LEN(Lane8_BlanksRange),ROW(INDIRECT("1:"&amp;ROWS(Lane8_BlanksRange))))),ROW(D257)),1),"")</f>
        <v/>
      </c>
    </row>
    <row r="259" spans="1:12">
      <c r="A259" s="136">
        <f t="shared" ref="A259:A401" si="43">A258+1</f>
        <v>258</v>
      </c>
      <c r="B259" s="136" t="str">
        <f t="shared" ca="1" si="36"/>
        <v>258:Hitchin</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IFERROR(INDEX(Lane8_BlanksRange,SMALL((IF(LEN(Lane8_BlanksRange),ROW(INDIRECT("1:"&amp;ROWS(Lane8_BlanksRange))))),ROW(D258)),1),"")</f>
        <v/>
      </c>
    </row>
    <row r="260" spans="1:12">
      <c r="A260" s="136">
        <f t="shared" si="43"/>
        <v>259</v>
      </c>
      <c r="B260" s="136" t="str">
        <f t="shared" ca="1" si="36"/>
        <v>259:Hitchin</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IFERROR(INDEX(Lane8_BlanksRange,SMALL((IF(LEN(Lane8_BlanksRange),ROW(INDIRECT("1:"&amp;ROWS(Lane8_BlanksRange))))),ROW(D259)),1),"")</f>
        <v/>
      </c>
    </row>
    <row r="261" spans="1:12">
      <c r="A261" s="136">
        <f t="shared" si="43"/>
        <v>260</v>
      </c>
      <c r="B261" s="136" t="str">
        <f t="shared" ca="1" si="36"/>
        <v>260:Hitchin</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IFERROR(INDEX(Lane8_BlanksRange,SMALL((IF(LEN(Lane8_BlanksRange),ROW(INDIRECT("1:"&amp;ROWS(Lane8_BlanksRange))))),ROW(D260)),1),"")</f>
        <v/>
      </c>
    </row>
    <row r="262" spans="1:12">
      <c r="A262" s="136">
        <f t="shared" si="43"/>
        <v>261</v>
      </c>
      <c r="B262" s="136" t="str">
        <f t="shared" ca="1" si="36"/>
        <v>261:Hitchin</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IFERROR(INDEX(Lane8_BlanksRange,SMALL((IF(LEN(Lane8_BlanksRange),ROW(INDIRECT("1:"&amp;ROWS(Lane8_BlanksRange))))),ROW(D261)),1),"")</f>
        <v/>
      </c>
    </row>
    <row r="263" spans="1:12">
      <c r="A263" s="136">
        <f t="shared" si="43"/>
        <v>262</v>
      </c>
      <c r="B263" s="136" t="str">
        <f t="shared" ca="1" si="36"/>
        <v>262:Hitchin</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IFERROR(INDEX(Lane8_BlanksRange,SMALL((IF(LEN(Lane8_BlanksRange),ROW(INDIRECT("1:"&amp;ROWS(Lane8_BlanksRange))))),ROW(D262)),1),"")</f>
        <v/>
      </c>
    </row>
    <row r="264" spans="1:12">
      <c r="A264" s="136">
        <f t="shared" si="43"/>
        <v>263</v>
      </c>
      <c r="B264" s="136" t="str">
        <f t="shared" ca="1" si="36"/>
        <v>263:Hitchin</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IFERROR(INDEX(Lane8_BlanksRange,SMALL((IF(LEN(Lane8_BlanksRange),ROW(INDIRECT("1:"&amp;ROWS(Lane8_BlanksRange))))),ROW(D263)),1),"")</f>
        <v/>
      </c>
    </row>
    <row r="265" spans="1:12">
      <c r="A265" s="136">
        <f t="shared" si="43"/>
        <v>264</v>
      </c>
      <c r="B265" s="136" t="str">
        <f t="shared" ca="1" si="36"/>
        <v>264:Hitchin</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IFERROR(INDEX(Lane8_BlanksRange,SMALL((IF(LEN(Lane8_BlanksRange),ROW(INDIRECT("1:"&amp;ROWS(Lane8_BlanksRange))))),ROW(D264)),1),"")</f>
        <v/>
      </c>
    </row>
    <row r="266" spans="1:12">
      <c r="A266" s="136">
        <f t="shared" si="43"/>
        <v>265</v>
      </c>
      <c r="B266" s="136" t="str">
        <f t="shared" ca="1" si="36"/>
        <v>265:Hitchin</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IFERROR(INDEX(Lane8_BlanksRange,SMALL((IF(LEN(Lane8_BlanksRange),ROW(INDIRECT("1:"&amp;ROWS(Lane8_BlanksRange))))),ROW(D265)),1),"")</f>
        <v/>
      </c>
    </row>
    <row r="267" spans="1:12">
      <c r="A267" s="136">
        <f t="shared" si="43"/>
        <v>266</v>
      </c>
      <c r="B267" s="136" t="str">
        <f t="shared" ca="1" si="36"/>
        <v>266:Hitchin</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IFERROR(INDEX(Lane8_BlanksRange,SMALL((IF(LEN(Lane8_BlanksRange),ROW(INDIRECT("1:"&amp;ROWS(Lane8_BlanksRange))))),ROW(D266)),1),"")</f>
        <v/>
      </c>
    </row>
    <row r="268" spans="1:12">
      <c r="A268" s="136">
        <f t="shared" si="43"/>
        <v>267</v>
      </c>
      <c r="B268" s="136" t="str">
        <f t="shared" ca="1" si="36"/>
        <v>267:Hitchin</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IFERROR(INDEX(Lane8_BlanksRange,SMALL((IF(LEN(Lane8_BlanksRange),ROW(INDIRECT("1:"&amp;ROWS(Lane8_BlanksRange))))),ROW(D267)),1),"")</f>
        <v/>
      </c>
    </row>
    <row r="269" spans="1:12">
      <c r="A269" s="136">
        <f t="shared" si="43"/>
        <v>268</v>
      </c>
      <c r="B269" s="136" t="str">
        <f t="shared" ca="1" si="36"/>
        <v>268:Hitchin</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IFERROR(INDEX(Lane8_BlanksRange,SMALL((IF(LEN(Lane8_BlanksRange),ROW(INDIRECT("1:"&amp;ROWS(Lane8_BlanksRange))))),ROW(D268)),1),"")</f>
        <v/>
      </c>
    </row>
    <row r="270" spans="1:12">
      <c r="A270" s="136">
        <f t="shared" si="43"/>
        <v>269</v>
      </c>
      <c r="B270" s="136" t="str">
        <f t="shared" ca="1" si="36"/>
        <v>269:Hitchin</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IFERROR(INDEX(Lane8_BlanksRange,SMALL((IF(LEN(Lane8_BlanksRange),ROW(INDIRECT("1:"&amp;ROWS(Lane8_BlanksRange))))),ROW(D269)),1),"")</f>
        <v/>
      </c>
    </row>
    <row r="271" spans="1:12">
      <c r="A271" s="136">
        <f t="shared" si="43"/>
        <v>270</v>
      </c>
      <c r="B271" s="136" t="str">
        <f t="shared" ca="1" si="36"/>
        <v>270:Hitchin</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IFERROR(INDEX(Lane8_BlanksRange,SMALL((IF(LEN(Lane8_BlanksRange),ROW(INDIRECT("1:"&amp;ROWS(Lane8_BlanksRange))))),ROW(D270)),1),"")</f>
        <v/>
      </c>
    </row>
    <row r="272" spans="1:12">
      <c r="A272" s="136">
        <f t="shared" si="43"/>
        <v>271</v>
      </c>
      <c r="B272" s="136" t="str">
        <f t="shared" ca="1" si="36"/>
        <v>271:Hitchin</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IFERROR(INDEX(Lane8_BlanksRange,SMALL((IF(LEN(Lane8_BlanksRange),ROW(INDIRECT("1:"&amp;ROWS(Lane8_BlanksRange))))),ROW(D271)),1),"")</f>
        <v/>
      </c>
    </row>
    <row r="273" spans="1:12">
      <c r="A273" s="136">
        <f t="shared" si="43"/>
        <v>272</v>
      </c>
      <c r="B273" s="136" t="str">
        <f t="shared" ca="1" si="36"/>
        <v>272:Hitchin</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IFERROR(INDEX(Lane8_BlanksRange,SMALL((IF(LEN(Lane8_BlanksRange),ROW(INDIRECT("1:"&amp;ROWS(Lane8_BlanksRange))))),ROW(D272)),1),"")</f>
        <v/>
      </c>
    </row>
    <row r="274" spans="1:12">
      <c r="A274" s="136">
        <f t="shared" si="43"/>
        <v>273</v>
      </c>
      <c r="B274" s="136" t="str">
        <f t="shared" ca="1" si="36"/>
        <v>273:Hitchin</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IFERROR(INDEX(Lane8_BlanksRange,SMALL((IF(LEN(Lane8_BlanksRange),ROW(INDIRECT("1:"&amp;ROWS(Lane8_BlanksRange))))),ROW(D273)),1),"")</f>
        <v/>
      </c>
    </row>
    <row r="275" spans="1:12">
      <c r="A275" s="136">
        <f t="shared" si="43"/>
        <v>274</v>
      </c>
      <c r="B275" s="136" t="str">
        <f t="shared" ca="1" si="36"/>
        <v>274:Hitchin</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IFERROR(INDEX(Lane8_BlanksRange,SMALL((IF(LEN(Lane8_BlanksRange),ROW(INDIRECT("1:"&amp;ROWS(Lane8_BlanksRange))))),ROW(D274)),1),"")</f>
        <v/>
      </c>
    </row>
    <row r="276" spans="1:12">
      <c r="A276" s="136">
        <f t="shared" si="43"/>
        <v>275</v>
      </c>
      <c r="B276" s="136" t="str">
        <f t="shared" ca="1" si="36"/>
        <v>275:Hitchin</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IFERROR(INDEX(Lane8_BlanksRange,SMALL((IF(LEN(Lane8_BlanksRange),ROW(INDIRECT("1:"&amp;ROWS(Lane8_BlanksRange))))),ROW(D275)),1),"")</f>
        <v/>
      </c>
    </row>
    <row r="277" spans="1:12">
      <c r="A277" s="136">
        <f t="shared" si="43"/>
        <v>276</v>
      </c>
      <c r="B277" s="136" t="str">
        <f t="shared" ca="1" si="36"/>
        <v>276:Hitchin</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IFERROR(INDEX(Lane8_BlanksRange,SMALL((IF(LEN(Lane8_BlanksRange),ROW(INDIRECT("1:"&amp;ROWS(Lane8_BlanksRange))))),ROW(D276)),1),"")</f>
        <v/>
      </c>
    </row>
    <row r="278" spans="1:12">
      <c r="A278" s="136">
        <f t="shared" si="43"/>
        <v>277</v>
      </c>
      <c r="B278" s="136" t="str">
        <f t="shared" ca="1" si="36"/>
        <v>277:Hitchin</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IFERROR(INDEX(Lane8_BlanksRange,SMALL((IF(LEN(Lane8_BlanksRange),ROW(INDIRECT("1:"&amp;ROWS(Lane8_BlanksRange))))),ROW(D277)),1),"")</f>
        <v/>
      </c>
    </row>
    <row r="279" spans="1:12">
      <c r="A279" s="136">
        <f t="shared" si="43"/>
        <v>278</v>
      </c>
      <c r="B279" s="136" t="str">
        <f t="shared" ca="1" si="36"/>
        <v>278:Hitchin</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IFERROR(INDEX(Lane8_BlanksRange,SMALL((IF(LEN(Lane8_BlanksRange),ROW(INDIRECT("1:"&amp;ROWS(Lane8_BlanksRange))))),ROW(D278)),1),"")</f>
        <v/>
      </c>
    </row>
    <row r="280" spans="1:12">
      <c r="A280" s="136">
        <f t="shared" si="43"/>
        <v>279</v>
      </c>
      <c r="B280" s="136" t="str">
        <f t="shared" ca="1" si="36"/>
        <v>279:Hitchin</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IFERROR(INDEX(Lane8_BlanksRange,SMALL((IF(LEN(Lane8_BlanksRange),ROW(INDIRECT("1:"&amp;ROWS(Lane8_BlanksRange))))),ROW(D279)),1),"")</f>
        <v/>
      </c>
    </row>
    <row r="281" spans="1:12">
      <c r="A281" s="136">
        <f t="shared" si="43"/>
        <v>280</v>
      </c>
      <c r="B281" s="136" t="str">
        <f t="shared" ca="1" si="36"/>
        <v>280:Hitchin</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IFERROR(INDEX(Lane8_BlanksRange,SMALL((IF(LEN(Lane8_BlanksRange),ROW(INDIRECT("1:"&amp;ROWS(Lane8_BlanksRange))))),ROW(D280)),1),"")</f>
        <v/>
      </c>
    </row>
    <row r="282" spans="1:12">
      <c r="A282" s="136">
        <f t="shared" si="43"/>
        <v>281</v>
      </c>
      <c r="B282" s="136" t="str">
        <f t="shared" ca="1" si="36"/>
        <v>281:Hitchin</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IFERROR(INDEX(Lane8_BlanksRange,SMALL((IF(LEN(Lane8_BlanksRange),ROW(INDIRECT("1:"&amp;ROWS(Lane8_BlanksRange))))),ROW(D281)),1),"")</f>
        <v/>
      </c>
    </row>
    <row r="283" spans="1:12">
      <c r="A283" s="136">
        <f t="shared" si="43"/>
        <v>282</v>
      </c>
      <c r="B283" s="136" t="str">
        <f t="shared" ca="1" si="36"/>
        <v>282:Hitchin</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IFERROR(INDEX(Lane8_BlanksRange,SMALL((IF(LEN(Lane8_BlanksRange),ROW(INDIRECT("1:"&amp;ROWS(Lane8_BlanksRange))))),ROW(D282)),1),"")</f>
        <v/>
      </c>
    </row>
    <row r="284" spans="1:12">
      <c r="A284" s="136">
        <f t="shared" si="43"/>
        <v>283</v>
      </c>
      <c r="B284" s="136" t="str">
        <f t="shared" ca="1" si="36"/>
        <v>283:Hitchin</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IFERROR(INDEX(Lane8_BlanksRange,SMALL((IF(LEN(Lane8_BlanksRange),ROW(INDIRECT("1:"&amp;ROWS(Lane8_BlanksRange))))),ROW(D283)),1),"")</f>
        <v/>
      </c>
    </row>
    <row r="285" spans="1:12">
      <c r="A285" s="136">
        <f t="shared" si="43"/>
        <v>284</v>
      </c>
      <c r="B285" s="136" t="str">
        <f t="shared" ca="1" si="36"/>
        <v>284:Hitchin</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IFERROR(INDEX(Lane8_BlanksRange,SMALL((IF(LEN(Lane8_BlanksRange),ROW(INDIRECT("1:"&amp;ROWS(Lane8_BlanksRange))))),ROW(D284)),1),"")</f>
        <v/>
      </c>
    </row>
    <row r="286" spans="1:12">
      <c r="A286" s="136">
        <f t="shared" si="43"/>
        <v>285</v>
      </c>
      <c r="B286" s="136" t="str">
        <f t="shared" ca="1" si="36"/>
        <v>285:Hitchin</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IFERROR(INDEX(Lane8_BlanksRange,SMALL((IF(LEN(Lane8_BlanksRange),ROW(INDIRECT("1:"&amp;ROWS(Lane8_BlanksRange))))),ROW(D285)),1),"")</f>
        <v/>
      </c>
    </row>
    <row r="287" spans="1:12">
      <c r="A287" s="136">
        <f t="shared" si="43"/>
        <v>286</v>
      </c>
      <c r="B287" s="136" t="str">
        <f t="shared" ca="1" si="36"/>
        <v>286:Hitchin</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IFERROR(INDEX(Lane8_BlanksRange,SMALL((IF(LEN(Lane8_BlanksRange),ROW(INDIRECT("1:"&amp;ROWS(Lane8_BlanksRange))))),ROW(D286)),1),"")</f>
        <v/>
      </c>
    </row>
    <row r="288" spans="1:12">
      <c r="A288" s="136">
        <f t="shared" si="43"/>
        <v>287</v>
      </c>
      <c r="B288" s="136" t="str">
        <f t="shared" ca="1" si="36"/>
        <v>287:Hitchin</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IFERROR(INDEX(Lane8_BlanksRange,SMALL((IF(LEN(Lane8_BlanksRange),ROW(INDIRECT("1:"&amp;ROWS(Lane8_BlanksRange))))),ROW(D287)),1),"")</f>
        <v/>
      </c>
    </row>
    <row r="289" spans="1:12">
      <c r="A289" s="136">
        <f t="shared" si="43"/>
        <v>288</v>
      </c>
      <c r="B289" s="136" t="str">
        <f t="shared" ca="1" si="36"/>
        <v>288:Hitchin</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IFERROR(INDEX(Lane8_BlanksRange,SMALL((IF(LEN(Lane8_BlanksRange),ROW(INDIRECT("1:"&amp;ROWS(Lane8_BlanksRange))))),ROW(D288)),1),"")</f>
        <v/>
      </c>
    </row>
    <row r="290" spans="1:12">
      <c r="A290" s="136">
        <f t="shared" si="43"/>
        <v>289</v>
      </c>
      <c r="B290" s="136" t="str">
        <f t="shared" ca="1" si="36"/>
        <v>289:Hitchin</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IFERROR(INDEX(Lane8_BlanksRange,SMALL((IF(LEN(Lane8_BlanksRange),ROW(INDIRECT("1:"&amp;ROWS(Lane8_BlanksRange))))),ROW(D289)),1),"")</f>
        <v/>
      </c>
    </row>
    <row r="291" spans="1:12">
      <c r="A291" s="136">
        <f t="shared" si="43"/>
        <v>290</v>
      </c>
      <c r="B291" s="136" t="str">
        <f t="shared" ca="1" si="36"/>
        <v>290:Hitchin</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IFERROR(INDEX(Lane8_BlanksRange,SMALL((IF(LEN(Lane8_BlanksRange),ROW(INDIRECT("1:"&amp;ROWS(Lane8_BlanksRange))))),ROW(D290)),1),"")</f>
        <v/>
      </c>
    </row>
    <row r="292" spans="1:12">
      <c r="A292" s="136">
        <f t="shared" si="43"/>
        <v>291</v>
      </c>
      <c r="B292" s="136" t="str">
        <f t="shared" ca="1" si="36"/>
        <v>291:Hitchin</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IFERROR(INDEX(Lane8_BlanksRange,SMALL((IF(LEN(Lane8_BlanksRange),ROW(INDIRECT("1:"&amp;ROWS(Lane8_BlanksRange))))),ROW(D291)),1),"")</f>
        <v/>
      </c>
    </row>
    <row r="293" spans="1:12">
      <c r="A293" s="136">
        <f t="shared" si="43"/>
        <v>292</v>
      </c>
      <c r="B293" s="136" t="str">
        <f t="shared" ca="1" si="36"/>
        <v>292:Hitchin</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IFERROR(INDEX(Lane8_BlanksRange,SMALL((IF(LEN(Lane8_BlanksRange),ROW(INDIRECT("1:"&amp;ROWS(Lane8_BlanksRange))))),ROW(D292)),1),"")</f>
        <v/>
      </c>
    </row>
    <row r="294" spans="1:12">
      <c r="A294" s="136">
        <f t="shared" si="43"/>
        <v>293</v>
      </c>
      <c r="B294" s="136" t="str">
        <f t="shared" ca="1" si="36"/>
        <v>293:Hitchin</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IFERROR(INDEX(Lane8_BlanksRange,SMALL((IF(LEN(Lane8_BlanksRange),ROW(INDIRECT("1:"&amp;ROWS(Lane8_BlanksRange))))),ROW(D293)),1),"")</f>
        <v/>
      </c>
    </row>
    <row r="295" spans="1:12">
      <c r="A295" s="136">
        <f t="shared" si="43"/>
        <v>294</v>
      </c>
      <c r="B295" s="136" t="str">
        <f t="shared" ca="1" si="36"/>
        <v>294:Hitchin</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IFERROR(INDEX(Lane8_BlanksRange,SMALL((IF(LEN(Lane8_BlanksRange),ROW(INDIRECT("1:"&amp;ROWS(Lane8_BlanksRange))))),ROW(D294)),1),"")</f>
        <v/>
      </c>
    </row>
    <row r="296" spans="1:12">
      <c r="A296" s="136">
        <f t="shared" si="43"/>
        <v>295</v>
      </c>
      <c r="B296" s="136" t="str">
        <f t="shared" ca="1" si="36"/>
        <v>295:Hitchin</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IFERROR(INDEX(Lane8_BlanksRange,SMALL((IF(LEN(Lane8_BlanksRange),ROW(INDIRECT("1:"&amp;ROWS(Lane8_BlanksRange))))),ROW(D295)),1),"")</f>
        <v/>
      </c>
    </row>
    <row r="297" spans="1:12">
      <c r="A297" s="136">
        <f t="shared" si="43"/>
        <v>296</v>
      </c>
      <c r="B297" s="136" t="str">
        <f t="shared" ca="1" si="36"/>
        <v>296:Hitchin</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IFERROR(INDEX(Lane8_BlanksRange,SMALL((IF(LEN(Lane8_BlanksRange),ROW(INDIRECT("1:"&amp;ROWS(Lane8_BlanksRange))))),ROW(D296)),1),"")</f>
        <v/>
      </c>
    </row>
    <row r="298" spans="1:12">
      <c r="A298" s="136">
        <f t="shared" si="43"/>
        <v>297</v>
      </c>
      <c r="B298" s="136" t="str">
        <f t="shared" ca="1" si="36"/>
        <v>297:Hitchin</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IFERROR(INDEX(Lane8_BlanksRange,SMALL((IF(LEN(Lane8_BlanksRange),ROW(INDIRECT("1:"&amp;ROWS(Lane8_BlanksRange))))),ROW(D297)),1),"")</f>
        <v/>
      </c>
    </row>
    <row r="299" spans="1:12">
      <c r="A299" s="136">
        <f t="shared" si="43"/>
        <v>298</v>
      </c>
      <c r="B299" s="136" t="str">
        <f t="shared" ca="1" si="36"/>
        <v>298:Hitchin</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IFERROR(INDEX(Lane8_BlanksRange,SMALL((IF(LEN(Lane8_BlanksRange),ROW(INDIRECT("1:"&amp;ROWS(Lane8_BlanksRange))))),ROW(D298)),1),"")</f>
        <v/>
      </c>
    </row>
    <row r="300" spans="1:12">
      <c r="A300" s="136">
        <f t="shared" si="43"/>
        <v>299</v>
      </c>
      <c r="B300" s="136" t="str">
        <f t="shared" ca="1" si="36"/>
        <v>299:Hitchin</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IFERROR(INDEX(Lane8_BlanksRange,SMALL((IF(LEN(Lane8_BlanksRange),ROW(INDIRECT("1:"&amp;ROWS(Lane8_BlanksRange))))),ROW(D299)),1),"")</f>
        <v/>
      </c>
    </row>
    <row r="301" spans="1:12">
      <c r="A301" s="136">
        <f t="shared" si="43"/>
        <v>300</v>
      </c>
      <c r="B301" s="136" t="str">
        <f t="shared" ca="1" si="36"/>
        <v>300:Hitchin</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IFERROR(INDEX(Lane8_BlanksRange,SMALL((IF(LEN(Lane8_BlanksRange),ROW(INDIRECT("1:"&amp;ROWS(Lane8_BlanksRange))))),ROW(D300)),1),"")</f>
        <v/>
      </c>
    </row>
    <row r="302" spans="1:12">
      <c r="A302" s="136">
        <f t="shared" si="43"/>
        <v>301</v>
      </c>
      <c r="B302" s="136" t="str">
        <f t="shared" ref="B302:B365" ca="1" si="45">TEXT(A302,"#0") &amp; ":" &amp; CELL("contents",Lane8_Club)</f>
        <v>301:Hitchin</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IFERROR(INDEX(Lane8_BlanksRange,SMALL((IF(LEN(Lane8_BlanksRange),ROW(INDIRECT("1:"&amp;ROWS(Lane8_BlanksRange))))),ROW(D301)),1),"")</f>
        <v/>
      </c>
    </row>
    <row r="303" spans="1:12">
      <c r="A303" s="136">
        <f t="shared" si="43"/>
        <v>302</v>
      </c>
      <c r="B303" s="136" t="str">
        <f t="shared" ca="1" si="45"/>
        <v>302:Hitchin</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IFERROR(INDEX(Lane8_BlanksRange,SMALL((IF(LEN(Lane8_BlanksRange),ROW(INDIRECT("1:"&amp;ROWS(Lane8_BlanksRange))))),ROW(D302)),1),"")</f>
        <v/>
      </c>
    </row>
    <row r="304" spans="1:12">
      <c r="A304" s="136">
        <f t="shared" si="43"/>
        <v>303</v>
      </c>
      <c r="B304" s="136" t="str">
        <f t="shared" ca="1" si="45"/>
        <v>303:Hitchin</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IFERROR(INDEX(Lane8_BlanksRange,SMALL((IF(LEN(Lane8_BlanksRange),ROW(INDIRECT("1:"&amp;ROWS(Lane8_BlanksRange))))),ROW(D303)),1),"")</f>
        <v/>
      </c>
    </row>
    <row r="305" spans="1:12">
      <c r="A305" s="136">
        <f t="shared" si="43"/>
        <v>304</v>
      </c>
      <c r="B305" s="136" t="str">
        <f t="shared" ca="1" si="45"/>
        <v>304:Hitchin</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IFERROR(INDEX(Lane8_BlanksRange,SMALL((IF(LEN(Lane8_BlanksRange),ROW(INDIRECT("1:"&amp;ROWS(Lane8_BlanksRange))))),ROW(D304)),1),"")</f>
        <v/>
      </c>
    </row>
    <row r="306" spans="1:12">
      <c r="A306" s="136">
        <f t="shared" si="43"/>
        <v>305</v>
      </c>
      <c r="B306" s="136" t="str">
        <f t="shared" ca="1" si="45"/>
        <v>305:Hitchin</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IFERROR(INDEX(Lane8_BlanksRange,SMALL((IF(LEN(Lane8_BlanksRange),ROW(INDIRECT("1:"&amp;ROWS(Lane8_BlanksRange))))),ROW(D305)),1),"")</f>
        <v/>
      </c>
    </row>
    <row r="307" spans="1:12">
      <c r="A307" s="136">
        <f t="shared" si="43"/>
        <v>306</v>
      </c>
      <c r="B307" s="136" t="str">
        <f t="shared" ca="1" si="45"/>
        <v>306:Hitchin</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IFERROR(INDEX(Lane8_BlanksRange,SMALL((IF(LEN(Lane8_BlanksRange),ROW(INDIRECT("1:"&amp;ROWS(Lane8_BlanksRange))))),ROW(D306)),1),"")</f>
        <v/>
      </c>
    </row>
    <row r="308" spans="1:12">
      <c r="A308" s="136">
        <f t="shared" si="43"/>
        <v>307</v>
      </c>
      <c r="B308" s="136" t="str">
        <f t="shared" ca="1" si="45"/>
        <v>307:Hitchin</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IFERROR(INDEX(Lane8_BlanksRange,SMALL((IF(LEN(Lane8_BlanksRange),ROW(INDIRECT("1:"&amp;ROWS(Lane8_BlanksRange))))),ROW(D307)),1),"")</f>
        <v/>
      </c>
    </row>
    <row r="309" spans="1:12">
      <c r="A309" s="136">
        <f t="shared" si="43"/>
        <v>308</v>
      </c>
      <c r="B309" s="136" t="str">
        <f t="shared" ca="1" si="45"/>
        <v>308:Hitchin</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IFERROR(INDEX(Lane8_BlanksRange,SMALL((IF(LEN(Lane8_BlanksRange),ROW(INDIRECT("1:"&amp;ROWS(Lane8_BlanksRange))))),ROW(D308)),1),"")</f>
        <v/>
      </c>
    </row>
    <row r="310" spans="1:12">
      <c r="A310" s="136">
        <f t="shared" si="43"/>
        <v>309</v>
      </c>
      <c r="B310" s="136" t="str">
        <f t="shared" ca="1" si="45"/>
        <v>309:Hitchin</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IFERROR(INDEX(Lane8_BlanksRange,SMALL((IF(LEN(Lane8_BlanksRange),ROW(INDIRECT("1:"&amp;ROWS(Lane8_BlanksRange))))),ROW(D309)),1),"")</f>
        <v/>
      </c>
    </row>
    <row r="311" spans="1:12">
      <c r="A311" s="136">
        <f t="shared" si="43"/>
        <v>310</v>
      </c>
      <c r="B311" s="136" t="str">
        <f t="shared" ca="1" si="45"/>
        <v>310:Hitchin</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IFERROR(INDEX(Lane8_BlanksRange,SMALL((IF(LEN(Lane8_BlanksRange),ROW(INDIRECT("1:"&amp;ROWS(Lane8_BlanksRange))))),ROW(D310)),1),"")</f>
        <v/>
      </c>
    </row>
    <row r="312" spans="1:12">
      <c r="A312" s="136">
        <f t="shared" si="43"/>
        <v>311</v>
      </c>
      <c r="B312" s="136" t="str">
        <f t="shared" ca="1" si="45"/>
        <v>311:Hitchin</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IFERROR(INDEX(Lane8_BlanksRange,SMALL((IF(LEN(Lane8_BlanksRange),ROW(INDIRECT("1:"&amp;ROWS(Lane8_BlanksRange))))),ROW(D311)),1),"")</f>
        <v/>
      </c>
    </row>
    <row r="313" spans="1:12">
      <c r="A313" s="136">
        <f t="shared" si="43"/>
        <v>312</v>
      </c>
      <c r="B313" s="136" t="str">
        <f t="shared" ca="1" si="45"/>
        <v>312:Hitchin</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IFERROR(INDEX(Lane8_BlanksRange,SMALL((IF(LEN(Lane8_BlanksRange),ROW(INDIRECT("1:"&amp;ROWS(Lane8_BlanksRange))))),ROW(D312)),1),"")</f>
        <v/>
      </c>
    </row>
    <row r="314" spans="1:12">
      <c r="A314" s="136">
        <f t="shared" si="43"/>
        <v>313</v>
      </c>
      <c r="B314" s="136" t="str">
        <f t="shared" ca="1" si="45"/>
        <v>313:Hitchin</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IFERROR(INDEX(Lane8_BlanksRange,SMALL((IF(LEN(Lane8_BlanksRange),ROW(INDIRECT("1:"&amp;ROWS(Lane8_BlanksRange))))),ROW(D313)),1),"")</f>
        <v/>
      </c>
    </row>
    <row r="315" spans="1:12">
      <c r="A315" s="136">
        <f t="shared" si="43"/>
        <v>314</v>
      </c>
      <c r="B315" s="136" t="str">
        <f t="shared" ca="1" si="45"/>
        <v>314:Hitchin</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IFERROR(INDEX(Lane8_BlanksRange,SMALL((IF(LEN(Lane8_BlanksRange),ROW(INDIRECT("1:"&amp;ROWS(Lane8_BlanksRange))))),ROW(D314)),1),"")</f>
        <v/>
      </c>
    </row>
    <row r="316" spans="1:12">
      <c r="A316" s="136">
        <f t="shared" si="43"/>
        <v>315</v>
      </c>
      <c r="B316" s="136" t="str">
        <f t="shared" ca="1" si="45"/>
        <v>315:Hitchin</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IFERROR(INDEX(Lane8_BlanksRange,SMALL((IF(LEN(Lane8_BlanksRange),ROW(INDIRECT("1:"&amp;ROWS(Lane8_BlanksRange))))),ROW(D315)),1),"")</f>
        <v/>
      </c>
    </row>
    <row r="317" spans="1:12">
      <c r="A317" s="136">
        <f t="shared" si="43"/>
        <v>316</v>
      </c>
      <c r="B317" s="136" t="str">
        <f t="shared" ca="1" si="45"/>
        <v>316:Hitchin</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IFERROR(INDEX(Lane8_BlanksRange,SMALL((IF(LEN(Lane8_BlanksRange),ROW(INDIRECT("1:"&amp;ROWS(Lane8_BlanksRange))))),ROW(D316)),1),"")</f>
        <v/>
      </c>
    </row>
    <row r="318" spans="1:12">
      <c r="A318" s="136">
        <f t="shared" si="43"/>
        <v>317</v>
      </c>
      <c r="B318" s="136" t="str">
        <f t="shared" ca="1" si="45"/>
        <v>317:Hitchin</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IFERROR(INDEX(Lane8_BlanksRange,SMALL((IF(LEN(Lane8_BlanksRange),ROW(INDIRECT("1:"&amp;ROWS(Lane8_BlanksRange))))),ROW(D317)),1),"")</f>
        <v/>
      </c>
    </row>
    <row r="319" spans="1:12">
      <c r="A319" s="136">
        <f t="shared" si="43"/>
        <v>318</v>
      </c>
      <c r="B319" s="136" t="str">
        <f t="shared" ca="1" si="45"/>
        <v>318:Hitchin</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IFERROR(INDEX(Lane8_BlanksRange,SMALL((IF(LEN(Lane8_BlanksRange),ROW(INDIRECT("1:"&amp;ROWS(Lane8_BlanksRange))))),ROW(D318)),1),"")</f>
        <v/>
      </c>
    </row>
    <row r="320" spans="1:12">
      <c r="A320" s="136">
        <f t="shared" si="43"/>
        <v>319</v>
      </c>
      <c r="B320" s="136" t="str">
        <f t="shared" ca="1" si="45"/>
        <v>319:Hitchin</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IFERROR(INDEX(Lane8_BlanksRange,SMALL((IF(LEN(Lane8_BlanksRange),ROW(INDIRECT("1:"&amp;ROWS(Lane8_BlanksRange))))),ROW(D319)),1),"")</f>
        <v/>
      </c>
    </row>
    <row r="321" spans="1:12">
      <c r="A321" s="136">
        <f t="shared" si="43"/>
        <v>320</v>
      </c>
      <c r="B321" s="136" t="str">
        <f t="shared" ca="1" si="45"/>
        <v>320:Hitchin</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IFERROR(INDEX(Lane8_BlanksRange,SMALL((IF(LEN(Lane8_BlanksRange),ROW(INDIRECT("1:"&amp;ROWS(Lane8_BlanksRange))))),ROW(D320)),1),"")</f>
        <v/>
      </c>
    </row>
    <row r="322" spans="1:12">
      <c r="A322" s="136">
        <f t="shared" si="43"/>
        <v>321</v>
      </c>
      <c r="B322" s="136" t="str">
        <f t="shared" ca="1" si="45"/>
        <v>321:Hitchin</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IFERROR(INDEX(Lane8_BlanksRange,SMALL((IF(LEN(Lane8_BlanksRange),ROW(INDIRECT("1:"&amp;ROWS(Lane8_BlanksRange))))),ROW(D321)),1),"")</f>
        <v/>
      </c>
    </row>
    <row r="323" spans="1:12">
      <c r="A323" s="136">
        <f t="shared" si="43"/>
        <v>322</v>
      </c>
      <c r="B323" s="136" t="str">
        <f t="shared" ca="1" si="45"/>
        <v>322:Hitchin</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IFERROR(INDEX(Lane8_BlanksRange,SMALL((IF(LEN(Lane8_BlanksRange),ROW(INDIRECT("1:"&amp;ROWS(Lane8_BlanksRange))))),ROW(D322)),1),"")</f>
        <v/>
      </c>
    </row>
    <row r="324" spans="1:12">
      <c r="A324" s="136">
        <f t="shared" si="43"/>
        <v>323</v>
      </c>
      <c r="B324" s="136" t="str">
        <f t="shared" ca="1" si="45"/>
        <v>323:Hitchin</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IFERROR(INDEX(Lane8_BlanksRange,SMALL((IF(LEN(Lane8_BlanksRange),ROW(INDIRECT("1:"&amp;ROWS(Lane8_BlanksRange))))),ROW(D323)),1),"")</f>
        <v/>
      </c>
    </row>
    <row r="325" spans="1:12">
      <c r="A325" s="136">
        <f t="shared" si="43"/>
        <v>324</v>
      </c>
      <c r="B325" s="136" t="str">
        <f t="shared" ca="1" si="45"/>
        <v>324:Hitchin</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IFERROR(INDEX(Lane8_BlanksRange,SMALL((IF(LEN(Lane8_BlanksRange),ROW(INDIRECT("1:"&amp;ROWS(Lane8_BlanksRange))))),ROW(D324)),1),"")</f>
        <v/>
      </c>
    </row>
    <row r="326" spans="1:12">
      <c r="A326" s="136">
        <f t="shared" si="43"/>
        <v>325</v>
      </c>
      <c r="B326" s="136" t="str">
        <f t="shared" ca="1" si="45"/>
        <v>325:Hitchin</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IFERROR(INDEX(Lane8_BlanksRange,SMALL((IF(LEN(Lane8_BlanksRange),ROW(INDIRECT("1:"&amp;ROWS(Lane8_BlanksRange))))),ROW(D325)),1),"")</f>
        <v/>
      </c>
    </row>
    <row r="327" spans="1:12">
      <c r="A327" s="136">
        <f t="shared" si="43"/>
        <v>326</v>
      </c>
      <c r="B327" s="136" t="str">
        <f t="shared" ca="1" si="45"/>
        <v>326:Hitchin</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IFERROR(INDEX(Lane8_BlanksRange,SMALL((IF(LEN(Lane8_BlanksRange),ROW(INDIRECT("1:"&amp;ROWS(Lane8_BlanksRange))))),ROW(D326)),1),"")</f>
        <v/>
      </c>
    </row>
    <row r="328" spans="1:12">
      <c r="A328" s="136">
        <f t="shared" si="43"/>
        <v>327</v>
      </c>
      <c r="B328" s="136" t="str">
        <f t="shared" ca="1" si="45"/>
        <v>327:Hitchin</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IFERROR(INDEX(Lane8_BlanksRange,SMALL((IF(LEN(Lane8_BlanksRange),ROW(INDIRECT("1:"&amp;ROWS(Lane8_BlanksRange))))),ROW(D327)),1),"")</f>
        <v/>
      </c>
    </row>
    <row r="329" spans="1:12">
      <c r="A329" s="136">
        <f t="shared" si="43"/>
        <v>328</v>
      </c>
      <c r="B329" s="136" t="str">
        <f t="shared" ca="1" si="45"/>
        <v>328:Hitchin</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IFERROR(INDEX(Lane8_BlanksRange,SMALL((IF(LEN(Lane8_BlanksRange),ROW(INDIRECT("1:"&amp;ROWS(Lane8_BlanksRange))))),ROW(D328)),1),"")</f>
        <v/>
      </c>
    </row>
    <row r="330" spans="1:12">
      <c r="A330" s="136">
        <f t="shared" si="43"/>
        <v>329</v>
      </c>
      <c r="B330" s="136" t="str">
        <f t="shared" ca="1" si="45"/>
        <v>329:Hitchin</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IFERROR(INDEX(Lane8_BlanksRange,SMALL((IF(LEN(Lane8_BlanksRange),ROW(INDIRECT("1:"&amp;ROWS(Lane8_BlanksRange))))),ROW(D329)),1),"")</f>
        <v/>
      </c>
    </row>
    <row r="331" spans="1:12">
      <c r="A331" s="136">
        <f t="shared" si="43"/>
        <v>330</v>
      </c>
      <c r="B331" s="136" t="str">
        <f t="shared" ca="1" si="45"/>
        <v>330:Hitchin</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IFERROR(INDEX(Lane8_BlanksRange,SMALL((IF(LEN(Lane8_BlanksRange),ROW(INDIRECT("1:"&amp;ROWS(Lane8_BlanksRange))))),ROW(D330)),1),"")</f>
        <v/>
      </c>
    </row>
    <row r="332" spans="1:12">
      <c r="A332" s="136">
        <f t="shared" si="43"/>
        <v>331</v>
      </c>
      <c r="B332" s="136" t="str">
        <f t="shared" ca="1" si="45"/>
        <v>331:Hitchin</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IFERROR(INDEX(Lane8_BlanksRange,SMALL((IF(LEN(Lane8_BlanksRange),ROW(INDIRECT("1:"&amp;ROWS(Lane8_BlanksRange))))),ROW(D331)),1),"")</f>
        <v/>
      </c>
    </row>
    <row r="333" spans="1:12">
      <c r="A333" s="136">
        <f t="shared" si="43"/>
        <v>332</v>
      </c>
      <c r="B333" s="136" t="str">
        <f t="shared" ca="1" si="45"/>
        <v>332:Hitchin</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IFERROR(INDEX(Lane8_BlanksRange,SMALL((IF(LEN(Lane8_BlanksRange),ROW(INDIRECT("1:"&amp;ROWS(Lane8_BlanksRange))))),ROW(D332)),1),"")</f>
        <v/>
      </c>
    </row>
    <row r="334" spans="1:12">
      <c r="A334" s="136">
        <f t="shared" si="43"/>
        <v>333</v>
      </c>
      <c r="B334" s="136" t="str">
        <f t="shared" ca="1" si="45"/>
        <v>333:Hitchin</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IFERROR(INDEX(Lane8_BlanksRange,SMALL((IF(LEN(Lane8_BlanksRange),ROW(INDIRECT("1:"&amp;ROWS(Lane8_BlanksRange))))),ROW(D333)),1),"")</f>
        <v/>
      </c>
    </row>
    <row r="335" spans="1:12">
      <c r="A335" s="136">
        <f t="shared" si="43"/>
        <v>334</v>
      </c>
      <c r="B335" s="136" t="str">
        <f t="shared" ca="1" si="45"/>
        <v>334:Hitchin</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IFERROR(INDEX(Lane8_BlanksRange,SMALL((IF(LEN(Lane8_BlanksRange),ROW(INDIRECT("1:"&amp;ROWS(Lane8_BlanksRange))))),ROW(D334)),1),"")</f>
        <v/>
      </c>
    </row>
    <row r="336" spans="1:12">
      <c r="A336" s="136">
        <f t="shared" si="43"/>
        <v>335</v>
      </c>
      <c r="B336" s="136" t="str">
        <f t="shared" ca="1" si="45"/>
        <v>335:Hitchin</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IFERROR(INDEX(Lane8_BlanksRange,SMALL((IF(LEN(Lane8_BlanksRange),ROW(INDIRECT("1:"&amp;ROWS(Lane8_BlanksRange))))),ROW(D335)),1),"")</f>
        <v/>
      </c>
    </row>
    <row r="337" spans="1:12">
      <c r="A337" s="136">
        <f t="shared" si="43"/>
        <v>336</v>
      </c>
      <c r="B337" s="136" t="str">
        <f t="shared" ca="1" si="45"/>
        <v>336:Hitchin</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IFERROR(INDEX(Lane8_BlanksRange,SMALL((IF(LEN(Lane8_BlanksRange),ROW(INDIRECT("1:"&amp;ROWS(Lane8_BlanksRange))))),ROW(D336)),1),"")</f>
        <v/>
      </c>
    </row>
    <row r="338" spans="1:12">
      <c r="A338" s="136">
        <f t="shared" si="43"/>
        <v>337</v>
      </c>
      <c r="B338" s="136" t="str">
        <f t="shared" ca="1" si="45"/>
        <v>337:Hitchin</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IFERROR(INDEX(Lane8_BlanksRange,SMALL((IF(LEN(Lane8_BlanksRange),ROW(INDIRECT("1:"&amp;ROWS(Lane8_BlanksRange))))),ROW(D337)),1),"")</f>
        <v/>
      </c>
    </row>
    <row r="339" spans="1:12">
      <c r="A339" s="136">
        <f t="shared" si="43"/>
        <v>338</v>
      </c>
      <c r="B339" s="136" t="str">
        <f t="shared" ca="1" si="45"/>
        <v>338:Hitchin</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IFERROR(INDEX(Lane8_BlanksRange,SMALL((IF(LEN(Lane8_BlanksRange),ROW(INDIRECT("1:"&amp;ROWS(Lane8_BlanksRange))))),ROW(D338)),1),"")</f>
        <v/>
      </c>
    </row>
    <row r="340" spans="1:12">
      <c r="A340" s="136">
        <f t="shared" si="43"/>
        <v>339</v>
      </c>
      <c r="B340" s="136" t="str">
        <f t="shared" ca="1" si="45"/>
        <v>339:Hitchin</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IFERROR(INDEX(Lane8_BlanksRange,SMALL((IF(LEN(Lane8_BlanksRange),ROW(INDIRECT("1:"&amp;ROWS(Lane8_BlanksRange))))),ROW(D339)),1),"")</f>
        <v/>
      </c>
    </row>
    <row r="341" spans="1:12">
      <c r="A341" s="136">
        <f t="shared" si="43"/>
        <v>340</v>
      </c>
      <c r="B341" s="136" t="str">
        <f t="shared" ca="1" si="45"/>
        <v>340:Hitchin</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IFERROR(INDEX(Lane8_BlanksRange,SMALL((IF(LEN(Lane8_BlanksRange),ROW(INDIRECT("1:"&amp;ROWS(Lane8_BlanksRange))))),ROW(D340)),1),"")</f>
        <v/>
      </c>
    </row>
    <row r="342" spans="1:12">
      <c r="A342" s="136">
        <f t="shared" si="43"/>
        <v>341</v>
      </c>
      <c r="B342" s="136" t="str">
        <f t="shared" ca="1" si="45"/>
        <v>341:Hitchin</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IFERROR(INDEX(Lane8_BlanksRange,SMALL((IF(LEN(Lane8_BlanksRange),ROW(INDIRECT("1:"&amp;ROWS(Lane8_BlanksRange))))),ROW(D341)),1),"")</f>
        <v/>
      </c>
    </row>
    <row r="343" spans="1:12">
      <c r="A343" s="136">
        <f t="shared" si="43"/>
        <v>342</v>
      </c>
      <c r="B343" s="136" t="str">
        <f t="shared" ca="1" si="45"/>
        <v>342:Hitchin</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IFERROR(INDEX(Lane8_BlanksRange,SMALL((IF(LEN(Lane8_BlanksRange),ROW(INDIRECT("1:"&amp;ROWS(Lane8_BlanksRange))))),ROW(D342)),1),"")</f>
        <v/>
      </c>
    </row>
    <row r="344" spans="1:12">
      <c r="A344" s="136">
        <f t="shared" si="43"/>
        <v>343</v>
      </c>
      <c r="B344" s="136" t="str">
        <f t="shared" ca="1" si="45"/>
        <v>343:Hitchin</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IFERROR(INDEX(Lane8_BlanksRange,SMALL((IF(LEN(Lane8_BlanksRange),ROW(INDIRECT("1:"&amp;ROWS(Lane8_BlanksRange))))),ROW(D343)),1),"")</f>
        <v/>
      </c>
    </row>
    <row r="345" spans="1:12">
      <c r="A345" s="136">
        <f t="shared" si="43"/>
        <v>344</v>
      </c>
      <c r="B345" s="136" t="str">
        <f t="shared" ca="1" si="45"/>
        <v>344:Hitchin</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IFERROR(INDEX(Lane8_BlanksRange,SMALL((IF(LEN(Lane8_BlanksRange),ROW(INDIRECT("1:"&amp;ROWS(Lane8_BlanksRange))))),ROW(D344)),1),"")</f>
        <v/>
      </c>
    </row>
    <row r="346" spans="1:12">
      <c r="A346" s="136">
        <f t="shared" si="43"/>
        <v>345</v>
      </c>
      <c r="B346" s="136" t="str">
        <f t="shared" ca="1" si="45"/>
        <v>345:Hitchin</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IFERROR(INDEX(Lane8_BlanksRange,SMALL((IF(LEN(Lane8_BlanksRange),ROW(INDIRECT("1:"&amp;ROWS(Lane8_BlanksRange))))),ROW(D345)),1),"")</f>
        <v/>
      </c>
    </row>
    <row r="347" spans="1:12">
      <c r="A347" s="136">
        <f t="shared" si="43"/>
        <v>346</v>
      </c>
      <c r="B347" s="136" t="str">
        <f t="shared" ca="1" si="45"/>
        <v>346:Hitchin</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IFERROR(INDEX(Lane8_BlanksRange,SMALL((IF(LEN(Lane8_BlanksRange),ROW(INDIRECT("1:"&amp;ROWS(Lane8_BlanksRange))))),ROW(D346)),1),"")</f>
        <v/>
      </c>
    </row>
    <row r="348" spans="1:12">
      <c r="A348" s="136">
        <f t="shared" si="43"/>
        <v>347</v>
      </c>
      <c r="B348" s="136" t="str">
        <f t="shared" ca="1" si="45"/>
        <v>347:Hitchin</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IFERROR(INDEX(Lane8_BlanksRange,SMALL((IF(LEN(Lane8_BlanksRange),ROW(INDIRECT("1:"&amp;ROWS(Lane8_BlanksRange))))),ROW(D347)),1),"")</f>
        <v/>
      </c>
    </row>
    <row r="349" spans="1:12">
      <c r="A349" s="136">
        <f t="shared" si="43"/>
        <v>348</v>
      </c>
      <c r="B349" s="136" t="str">
        <f t="shared" ca="1" si="45"/>
        <v>348:Hitchin</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IFERROR(INDEX(Lane8_BlanksRange,SMALL((IF(LEN(Lane8_BlanksRange),ROW(INDIRECT("1:"&amp;ROWS(Lane8_BlanksRange))))),ROW(D348)),1),"")</f>
        <v/>
      </c>
    </row>
    <row r="350" spans="1:12">
      <c r="A350" s="136">
        <f t="shared" si="43"/>
        <v>349</v>
      </c>
      <c r="B350" s="136" t="str">
        <f t="shared" ca="1" si="45"/>
        <v>349:Hitchin</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IFERROR(INDEX(Lane8_BlanksRange,SMALL((IF(LEN(Lane8_BlanksRange),ROW(INDIRECT("1:"&amp;ROWS(Lane8_BlanksRange))))),ROW(D349)),1),"")</f>
        <v/>
      </c>
    </row>
    <row r="351" spans="1:12">
      <c r="A351" s="136">
        <f t="shared" si="43"/>
        <v>350</v>
      </c>
      <c r="B351" s="136" t="str">
        <f t="shared" ca="1" si="45"/>
        <v>350:Hitchin</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IFERROR(INDEX(Lane8_BlanksRange,SMALL((IF(LEN(Lane8_BlanksRange),ROW(INDIRECT("1:"&amp;ROWS(Lane8_BlanksRange))))),ROW(D350)),1),"")</f>
        <v/>
      </c>
    </row>
    <row r="352" spans="1:12">
      <c r="A352" s="136">
        <f t="shared" si="43"/>
        <v>351</v>
      </c>
      <c r="B352" s="136" t="str">
        <f t="shared" ca="1" si="45"/>
        <v>351:Hitchin</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IFERROR(INDEX(Lane8_BlanksRange,SMALL((IF(LEN(Lane8_BlanksRange),ROW(INDIRECT("1:"&amp;ROWS(Lane8_BlanksRange))))),ROW(D351)),1),"")</f>
        <v/>
      </c>
    </row>
    <row r="353" spans="1:12">
      <c r="A353" s="136">
        <f t="shared" si="43"/>
        <v>352</v>
      </c>
      <c r="B353" s="136" t="str">
        <f t="shared" ca="1" si="45"/>
        <v>352:Hitchin</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IFERROR(INDEX(Lane8_BlanksRange,SMALL((IF(LEN(Lane8_BlanksRange),ROW(INDIRECT("1:"&amp;ROWS(Lane8_BlanksRange))))),ROW(D352)),1),"")</f>
        <v/>
      </c>
    </row>
    <row r="354" spans="1:12">
      <c r="A354" s="136">
        <f t="shared" si="43"/>
        <v>353</v>
      </c>
      <c r="B354" s="136" t="str">
        <f t="shared" ca="1" si="45"/>
        <v>353:Hitchin</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IFERROR(INDEX(Lane8_BlanksRange,SMALL((IF(LEN(Lane8_BlanksRange),ROW(INDIRECT("1:"&amp;ROWS(Lane8_BlanksRange))))),ROW(D353)),1),"")</f>
        <v/>
      </c>
    </row>
    <row r="355" spans="1:12">
      <c r="A355" s="136">
        <f t="shared" si="43"/>
        <v>354</v>
      </c>
      <c r="B355" s="136" t="str">
        <f t="shared" ca="1" si="45"/>
        <v>354:Hitchin</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IFERROR(INDEX(Lane8_BlanksRange,SMALL((IF(LEN(Lane8_BlanksRange),ROW(INDIRECT("1:"&amp;ROWS(Lane8_BlanksRange))))),ROW(D354)),1),"")</f>
        <v/>
      </c>
    </row>
    <row r="356" spans="1:12">
      <c r="A356" s="136">
        <f t="shared" si="43"/>
        <v>355</v>
      </c>
      <c r="B356" s="136" t="str">
        <f t="shared" ca="1" si="45"/>
        <v>355:Hitchin</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IFERROR(INDEX(Lane8_BlanksRange,SMALL((IF(LEN(Lane8_BlanksRange),ROW(INDIRECT("1:"&amp;ROWS(Lane8_BlanksRange))))),ROW(D355)),1),"")</f>
        <v/>
      </c>
    </row>
    <row r="357" spans="1:12">
      <c r="A357" s="136">
        <f t="shared" si="43"/>
        <v>356</v>
      </c>
      <c r="B357" s="136" t="str">
        <f t="shared" ca="1" si="45"/>
        <v>356:Hitchin</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IFERROR(INDEX(Lane8_BlanksRange,SMALL((IF(LEN(Lane8_BlanksRange),ROW(INDIRECT("1:"&amp;ROWS(Lane8_BlanksRange))))),ROW(D356)),1),"")</f>
        <v/>
      </c>
    </row>
    <row r="358" spans="1:12">
      <c r="A358" s="136">
        <f t="shared" si="43"/>
        <v>357</v>
      </c>
      <c r="B358" s="136" t="str">
        <f t="shared" ca="1" si="45"/>
        <v>357:Hitchin</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IFERROR(INDEX(Lane8_BlanksRange,SMALL((IF(LEN(Lane8_BlanksRange),ROW(INDIRECT("1:"&amp;ROWS(Lane8_BlanksRange))))),ROW(D357)),1),"")</f>
        <v/>
      </c>
    </row>
    <row r="359" spans="1:12">
      <c r="A359" s="136">
        <f t="shared" si="43"/>
        <v>358</v>
      </c>
      <c r="B359" s="136" t="str">
        <f t="shared" ca="1" si="45"/>
        <v>358:Hitchin</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IFERROR(INDEX(Lane8_BlanksRange,SMALL((IF(LEN(Lane8_BlanksRange),ROW(INDIRECT("1:"&amp;ROWS(Lane8_BlanksRange))))),ROW(D358)),1),"")</f>
        <v/>
      </c>
    </row>
    <row r="360" spans="1:12">
      <c r="A360" s="136">
        <f t="shared" si="43"/>
        <v>359</v>
      </c>
      <c r="B360" s="136" t="str">
        <f t="shared" ca="1" si="45"/>
        <v>359:Hitchin</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IFERROR(INDEX(Lane8_BlanksRange,SMALL((IF(LEN(Lane8_BlanksRange),ROW(INDIRECT("1:"&amp;ROWS(Lane8_BlanksRange))))),ROW(D359)),1),"")</f>
        <v/>
      </c>
    </row>
    <row r="361" spans="1:12">
      <c r="A361" s="136">
        <f t="shared" si="43"/>
        <v>360</v>
      </c>
      <c r="B361" s="136" t="str">
        <f t="shared" ca="1" si="45"/>
        <v>360:Hitchin</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IFERROR(INDEX(Lane8_BlanksRange,SMALL((IF(LEN(Lane8_BlanksRange),ROW(INDIRECT("1:"&amp;ROWS(Lane8_BlanksRange))))),ROW(D360)),1),"")</f>
        <v/>
      </c>
    </row>
    <row r="362" spans="1:12">
      <c r="A362" s="136">
        <f t="shared" si="43"/>
        <v>361</v>
      </c>
      <c r="B362" s="136" t="str">
        <f t="shared" ca="1" si="45"/>
        <v>361:Hitchin</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IFERROR(INDEX(Lane8_BlanksRange,SMALL((IF(LEN(Lane8_BlanksRange),ROW(INDIRECT("1:"&amp;ROWS(Lane8_BlanksRange))))),ROW(D361)),1),"")</f>
        <v/>
      </c>
    </row>
    <row r="363" spans="1:12">
      <c r="A363" s="136">
        <f t="shared" si="43"/>
        <v>362</v>
      </c>
      <c r="B363" s="136" t="str">
        <f t="shared" ca="1" si="45"/>
        <v>362:Hitchin</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IFERROR(INDEX(Lane8_BlanksRange,SMALL((IF(LEN(Lane8_BlanksRange),ROW(INDIRECT("1:"&amp;ROWS(Lane8_BlanksRange))))),ROW(D362)),1),"")</f>
        <v/>
      </c>
    </row>
    <row r="364" spans="1:12">
      <c r="A364" s="136">
        <f t="shared" si="43"/>
        <v>363</v>
      </c>
      <c r="B364" s="136" t="str">
        <f t="shared" ca="1" si="45"/>
        <v>363:Hitchin</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IFERROR(INDEX(Lane8_BlanksRange,SMALL((IF(LEN(Lane8_BlanksRange),ROW(INDIRECT("1:"&amp;ROWS(Lane8_BlanksRange))))),ROW(D363)),1),"")</f>
        <v/>
      </c>
    </row>
    <row r="365" spans="1:12">
      <c r="A365" s="136">
        <f t="shared" si="43"/>
        <v>364</v>
      </c>
      <c r="B365" s="136" t="str">
        <f t="shared" ca="1" si="45"/>
        <v>364:Hitchin</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IFERROR(INDEX(Lane8_BlanksRange,SMALL((IF(LEN(Lane8_BlanksRange),ROW(INDIRECT("1:"&amp;ROWS(Lane8_BlanksRange))))),ROW(D364)),1),"")</f>
        <v/>
      </c>
    </row>
    <row r="366" spans="1:12">
      <c r="A366" s="136">
        <f t="shared" si="43"/>
        <v>365</v>
      </c>
      <c r="B366" s="136" t="str">
        <f t="shared" ref="B366:B401" ca="1" si="47">TEXT(A366,"#0") &amp; ":" &amp; CELL("contents",Lane8_Club)</f>
        <v>365:Hitchin</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IFERROR(INDEX(Lane8_BlanksRange,SMALL((IF(LEN(Lane8_BlanksRange),ROW(INDIRECT("1:"&amp;ROWS(Lane8_BlanksRange))))),ROW(D365)),1),"")</f>
        <v/>
      </c>
    </row>
    <row r="367" spans="1:12">
      <c r="A367" s="136">
        <f t="shared" si="43"/>
        <v>366</v>
      </c>
      <c r="B367" s="136" t="str">
        <f t="shared" ca="1" si="47"/>
        <v>366:Hitchin</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IFERROR(INDEX(Lane8_BlanksRange,SMALL((IF(LEN(Lane8_BlanksRange),ROW(INDIRECT("1:"&amp;ROWS(Lane8_BlanksRange))))),ROW(D366)),1),"")</f>
        <v/>
      </c>
    </row>
    <row r="368" spans="1:12">
      <c r="A368" s="136">
        <f t="shared" si="43"/>
        <v>367</v>
      </c>
      <c r="B368" s="136" t="str">
        <f t="shared" ca="1" si="47"/>
        <v>367:Hitchin</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IFERROR(INDEX(Lane8_BlanksRange,SMALL((IF(LEN(Lane8_BlanksRange),ROW(INDIRECT("1:"&amp;ROWS(Lane8_BlanksRange))))),ROW(D367)),1),"")</f>
        <v/>
      </c>
    </row>
    <row r="369" spans="1:12">
      <c r="A369" s="136">
        <f t="shared" si="43"/>
        <v>368</v>
      </c>
      <c r="B369" s="136" t="str">
        <f t="shared" ca="1" si="47"/>
        <v>368:Hitchin</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IFERROR(INDEX(Lane8_BlanksRange,SMALL((IF(LEN(Lane8_BlanksRange),ROW(INDIRECT("1:"&amp;ROWS(Lane8_BlanksRange))))),ROW(D368)),1),"")</f>
        <v/>
      </c>
    </row>
    <row r="370" spans="1:12">
      <c r="A370" s="136">
        <f t="shared" si="43"/>
        <v>369</v>
      </c>
      <c r="B370" s="136" t="str">
        <f t="shared" ca="1" si="47"/>
        <v>369:Hitchin</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IFERROR(INDEX(Lane8_BlanksRange,SMALL((IF(LEN(Lane8_BlanksRange),ROW(INDIRECT("1:"&amp;ROWS(Lane8_BlanksRange))))),ROW(D369)),1),"")</f>
        <v/>
      </c>
    </row>
    <row r="371" spans="1:12">
      <c r="A371" s="136">
        <f t="shared" si="43"/>
        <v>370</v>
      </c>
      <c r="B371" s="136" t="str">
        <f t="shared" ca="1" si="47"/>
        <v>370:Hitchin</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IFERROR(INDEX(Lane8_BlanksRange,SMALL((IF(LEN(Lane8_BlanksRange),ROW(INDIRECT("1:"&amp;ROWS(Lane8_BlanksRange))))),ROW(D370)),1),"")</f>
        <v/>
      </c>
    </row>
    <row r="372" spans="1:12">
      <c r="A372" s="136">
        <f t="shared" si="43"/>
        <v>371</v>
      </c>
      <c r="B372" s="136" t="str">
        <f t="shared" ca="1" si="47"/>
        <v>371:Hitchin</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IFERROR(INDEX(Lane8_BlanksRange,SMALL((IF(LEN(Lane8_BlanksRange),ROW(INDIRECT("1:"&amp;ROWS(Lane8_BlanksRange))))),ROW(D371)),1),"")</f>
        <v/>
      </c>
    </row>
    <row r="373" spans="1:12">
      <c r="A373" s="136">
        <f t="shared" si="43"/>
        <v>372</v>
      </c>
      <c r="B373" s="136" t="str">
        <f t="shared" ca="1" si="47"/>
        <v>372:Hitchin</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IFERROR(INDEX(Lane8_BlanksRange,SMALL((IF(LEN(Lane8_BlanksRange),ROW(INDIRECT("1:"&amp;ROWS(Lane8_BlanksRange))))),ROW(D372)),1),"")</f>
        <v/>
      </c>
    </row>
    <row r="374" spans="1:12">
      <c r="A374" s="136">
        <f t="shared" si="43"/>
        <v>373</v>
      </c>
      <c r="B374" s="136" t="str">
        <f t="shared" ca="1" si="47"/>
        <v>373:Hitchin</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IFERROR(INDEX(Lane8_BlanksRange,SMALL((IF(LEN(Lane8_BlanksRange),ROW(INDIRECT("1:"&amp;ROWS(Lane8_BlanksRange))))),ROW(D373)),1),"")</f>
        <v/>
      </c>
    </row>
    <row r="375" spans="1:12">
      <c r="A375" s="136">
        <f t="shared" si="43"/>
        <v>374</v>
      </c>
      <c r="B375" s="136" t="str">
        <f t="shared" ca="1" si="47"/>
        <v>374:Hitchin</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IFERROR(INDEX(Lane8_BlanksRange,SMALL((IF(LEN(Lane8_BlanksRange),ROW(INDIRECT("1:"&amp;ROWS(Lane8_BlanksRange))))),ROW(D374)),1),"")</f>
        <v/>
      </c>
    </row>
    <row r="376" spans="1:12">
      <c r="A376" s="136">
        <f t="shared" si="43"/>
        <v>375</v>
      </c>
      <c r="B376" s="136" t="str">
        <f t="shared" ca="1" si="47"/>
        <v>375:Hitchin</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IFERROR(INDEX(Lane8_BlanksRange,SMALL((IF(LEN(Lane8_BlanksRange),ROW(INDIRECT("1:"&amp;ROWS(Lane8_BlanksRange))))),ROW(D375)),1),"")</f>
        <v/>
      </c>
    </row>
    <row r="377" spans="1:12">
      <c r="A377" s="136">
        <f t="shared" si="43"/>
        <v>376</v>
      </c>
      <c r="B377" s="136" t="str">
        <f t="shared" ca="1" si="47"/>
        <v>376:Hitchin</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IFERROR(INDEX(Lane8_BlanksRange,SMALL((IF(LEN(Lane8_BlanksRange),ROW(INDIRECT("1:"&amp;ROWS(Lane8_BlanksRange))))),ROW(D376)),1),"")</f>
        <v/>
      </c>
    </row>
    <row r="378" spans="1:12">
      <c r="A378" s="136">
        <f t="shared" si="43"/>
        <v>377</v>
      </c>
      <c r="B378" s="136" t="str">
        <f t="shared" ca="1" si="47"/>
        <v>377:Hitchin</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IFERROR(INDEX(Lane8_BlanksRange,SMALL((IF(LEN(Lane8_BlanksRange),ROW(INDIRECT("1:"&amp;ROWS(Lane8_BlanksRange))))),ROW(D377)),1),"")</f>
        <v/>
      </c>
    </row>
    <row r="379" spans="1:12">
      <c r="A379" s="136">
        <f t="shared" si="43"/>
        <v>378</v>
      </c>
      <c r="B379" s="136" t="str">
        <f t="shared" ca="1" si="47"/>
        <v>378:Hitchin</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IFERROR(INDEX(Lane8_BlanksRange,SMALL((IF(LEN(Lane8_BlanksRange),ROW(INDIRECT("1:"&amp;ROWS(Lane8_BlanksRange))))),ROW(D378)),1),"")</f>
        <v/>
      </c>
    </row>
    <row r="380" spans="1:12">
      <c r="A380" s="136">
        <f t="shared" si="43"/>
        <v>379</v>
      </c>
      <c r="B380" s="136" t="str">
        <f t="shared" ca="1" si="47"/>
        <v>379:Hitchin</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IFERROR(INDEX(Lane8_BlanksRange,SMALL((IF(LEN(Lane8_BlanksRange),ROW(INDIRECT("1:"&amp;ROWS(Lane8_BlanksRange))))),ROW(D379)),1),"")</f>
        <v/>
      </c>
    </row>
    <row r="381" spans="1:12">
      <c r="A381" s="136">
        <f t="shared" si="43"/>
        <v>380</v>
      </c>
      <c r="B381" s="136" t="str">
        <f t="shared" ca="1" si="47"/>
        <v>380:Hitchin</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IFERROR(INDEX(Lane8_BlanksRange,SMALL((IF(LEN(Lane8_BlanksRange),ROW(INDIRECT("1:"&amp;ROWS(Lane8_BlanksRange))))),ROW(D380)),1),"")</f>
        <v/>
      </c>
    </row>
    <row r="382" spans="1:12">
      <c r="A382" s="136">
        <f t="shared" si="43"/>
        <v>381</v>
      </c>
      <c r="B382" s="136" t="str">
        <f t="shared" ca="1" si="47"/>
        <v>381:Hitchin</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IFERROR(INDEX(Lane8_BlanksRange,SMALL((IF(LEN(Lane8_BlanksRange),ROW(INDIRECT("1:"&amp;ROWS(Lane8_BlanksRange))))),ROW(D381)),1),"")</f>
        <v/>
      </c>
    </row>
    <row r="383" spans="1:12">
      <c r="A383" s="136">
        <f t="shared" si="43"/>
        <v>382</v>
      </c>
      <c r="B383" s="136" t="str">
        <f t="shared" ca="1" si="47"/>
        <v>382:Hitchin</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IFERROR(INDEX(Lane8_BlanksRange,SMALL((IF(LEN(Lane8_BlanksRange),ROW(INDIRECT("1:"&amp;ROWS(Lane8_BlanksRange))))),ROW(D382)),1),"")</f>
        <v/>
      </c>
    </row>
    <row r="384" spans="1:12">
      <c r="A384" s="136">
        <f t="shared" si="43"/>
        <v>383</v>
      </c>
      <c r="B384" s="136" t="str">
        <f t="shared" ca="1" si="47"/>
        <v>383:Hitchin</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IFERROR(INDEX(Lane8_BlanksRange,SMALL((IF(LEN(Lane8_BlanksRange),ROW(INDIRECT("1:"&amp;ROWS(Lane8_BlanksRange))))),ROW(D383)),1),"")</f>
        <v/>
      </c>
    </row>
    <row r="385" spans="1:12">
      <c r="A385" s="136">
        <f t="shared" si="43"/>
        <v>384</v>
      </c>
      <c r="B385" s="136" t="str">
        <f t="shared" ca="1" si="47"/>
        <v>384:Hitchin</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IFERROR(INDEX(Lane8_BlanksRange,SMALL((IF(LEN(Lane8_BlanksRange),ROW(INDIRECT("1:"&amp;ROWS(Lane8_BlanksRange))))),ROW(D384)),1),"")</f>
        <v/>
      </c>
    </row>
    <row r="386" spans="1:12">
      <c r="A386" s="136">
        <f t="shared" si="43"/>
        <v>385</v>
      </c>
      <c r="B386" s="136" t="str">
        <f t="shared" ca="1" si="47"/>
        <v>385:Hitchin</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IFERROR(INDEX(Lane8_BlanksRange,SMALL((IF(LEN(Lane8_BlanksRange),ROW(INDIRECT("1:"&amp;ROWS(Lane8_BlanksRange))))),ROW(D385)),1),"")</f>
        <v/>
      </c>
    </row>
    <row r="387" spans="1:12">
      <c r="A387" s="136">
        <f t="shared" si="43"/>
        <v>386</v>
      </c>
      <c r="B387" s="136" t="str">
        <f t="shared" ca="1" si="47"/>
        <v>386:Hitchin</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IFERROR(INDEX(Lane8_BlanksRange,SMALL((IF(LEN(Lane8_BlanksRange),ROW(INDIRECT("1:"&amp;ROWS(Lane8_BlanksRange))))),ROW(D386)),1),"")</f>
        <v/>
      </c>
    </row>
    <row r="388" spans="1:12">
      <c r="A388" s="136">
        <f t="shared" si="43"/>
        <v>387</v>
      </c>
      <c r="B388" s="136" t="str">
        <f t="shared" ca="1" si="47"/>
        <v>387:Hitchin</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IFERROR(INDEX(Lane8_BlanksRange,SMALL((IF(LEN(Lane8_BlanksRange),ROW(INDIRECT("1:"&amp;ROWS(Lane8_BlanksRange))))),ROW(D387)),1),"")</f>
        <v/>
      </c>
    </row>
    <row r="389" spans="1:12">
      <c r="A389" s="136">
        <f t="shared" si="43"/>
        <v>388</v>
      </c>
      <c r="B389" s="136" t="str">
        <f t="shared" ca="1" si="47"/>
        <v>388:Hitchin</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IFERROR(INDEX(Lane8_BlanksRange,SMALL((IF(LEN(Lane8_BlanksRange),ROW(INDIRECT("1:"&amp;ROWS(Lane8_BlanksRange))))),ROW(D388)),1),"")</f>
        <v/>
      </c>
    </row>
    <row r="390" spans="1:12">
      <c r="A390" s="136">
        <f t="shared" si="43"/>
        <v>389</v>
      </c>
      <c r="B390" s="136" t="str">
        <f t="shared" ca="1" si="47"/>
        <v>389:Hitchin</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IFERROR(INDEX(Lane8_BlanksRange,SMALL((IF(LEN(Lane8_BlanksRange),ROW(INDIRECT("1:"&amp;ROWS(Lane8_BlanksRange))))),ROW(D389)),1),"")</f>
        <v/>
      </c>
    </row>
    <row r="391" spans="1:12">
      <c r="A391" s="136">
        <f t="shared" si="43"/>
        <v>390</v>
      </c>
      <c r="B391" s="136" t="str">
        <f t="shared" ca="1" si="47"/>
        <v>390:Hitchin</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IFERROR(INDEX(Lane8_BlanksRange,SMALL((IF(LEN(Lane8_BlanksRange),ROW(INDIRECT("1:"&amp;ROWS(Lane8_BlanksRange))))),ROW(D390)),1),"")</f>
        <v/>
      </c>
    </row>
    <row r="392" spans="1:12">
      <c r="A392" s="136">
        <f t="shared" si="43"/>
        <v>391</v>
      </c>
      <c r="B392" s="136" t="str">
        <f t="shared" ca="1" si="47"/>
        <v>391:Hitchin</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IFERROR(INDEX(Lane8_BlanksRange,SMALL((IF(LEN(Lane8_BlanksRange),ROW(INDIRECT("1:"&amp;ROWS(Lane8_BlanksRange))))),ROW(D391)),1),"")</f>
        <v/>
      </c>
    </row>
    <row r="393" spans="1:12">
      <c r="A393" s="136">
        <f t="shared" si="43"/>
        <v>392</v>
      </c>
      <c r="B393" s="136" t="str">
        <f t="shared" ca="1" si="47"/>
        <v>392:Hitchin</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IFERROR(INDEX(Lane8_BlanksRange,SMALL((IF(LEN(Lane8_BlanksRange),ROW(INDIRECT("1:"&amp;ROWS(Lane8_BlanksRange))))),ROW(D392)),1),"")</f>
        <v/>
      </c>
    </row>
    <row r="394" spans="1:12">
      <c r="A394" s="136">
        <f t="shared" si="43"/>
        <v>393</v>
      </c>
      <c r="B394" s="136" t="str">
        <f t="shared" ca="1" si="47"/>
        <v>393:Hitchin</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IFERROR(INDEX(Lane8_BlanksRange,SMALL((IF(LEN(Lane8_BlanksRange),ROW(INDIRECT("1:"&amp;ROWS(Lane8_BlanksRange))))),ROW(D393)),1),"")</f>
        <v/>
      </c>
    </row>
    <row r="395" spans="1:12">
      <c r="A395" s="136">
        <f t="shared" si="43"/>
        <v>394</v>
      </c>
      <c r="B395" s="136" t="str">
        <f t="shared" ca="1" si="47"/>
        <v>394:Hitchin</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IFERROR(INDEX(Lane8_BlanksRange,SMALL((IF(LEN(Lane8_BlanksRange),ROW(INDIRECT("1:"&amp;ROWS(Lane8_BlanksRange))))),ROW(D394)),1),"")</f>
        <v/>
      </c>
    </row>
    <row r="396" spans="1:12">
      <c r="A396" s="136">
        <f t="shared" si="43"/>
        <v>395</v>
      </c>
      <c r="B396" s="136" t="str">
        <f t="shared" ca="1" si="47"/>
        <v>395:Hitchin</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IFERROR(INDEX(Lane8_BlanksRange,SMALL((IF(LEN(Lane8_BlanksRange),ROW(INDIRECT("1:"&amp;ROWS(Lane8_BlanksRange))))),ROW(D395)),1),"")</f>
        <v/>
      </c>
    </row>
    <row r="397" spans="1:12">
      <c r="A397" s="136">
        <f t="shared" si="43"/>
        <v>396</v>
      </c>
      <c r="B397" s="136" t="str">
        <f t="shared" ca="1" si="47"/>
        <v>396:Hitchin</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IFERROR(INDEX(Lane8_BlanksRange,SMALL((IF(LEN(Lane8_BlanksRange),ROW(INDIRECT("1:"&amp;ROWS(Lane8_BlanksRange))))),ROW(D396)),1),"")</f>
        <v/>
      </c>
    </row>
    <row r="398" spans="1:12">
      <c r="A398" s="136">
        <f t="shared" si="43"/>
        <v>397</v>
      </c>
      <c r="B398" s="136" t="str">
        <f t="shared" ca="1" si="47"/>
        <v>397:Hitchin</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IFERROR(INDEX(Lane8_BlanksRange,SMALL((IF(LEN(Lane8_BlanksRange),ROW(INDIRECT("1:"&amp;ROWS(Lane8_BlanksRange))))),ROW(D397)),1),"")</f>
        <v/>
      </c>
    </row>
    <row r="399" spans="1:12">
      <c r="A399" s="136">
        <f t="shared" si="43"/>
        <v>398</v>
      </c>
      <c r="B399" s="136" t="str">
        <f t="shared" ca="1" si="47"/>
        <v>398:Hitchin</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IFERROR(INDEX(Lane8_BlanksRange,SMALL((IF(LEN(Lane8_BlanksRange),ROW(INDIRECT("1:"&amp;ROWS(Lane8_BlanksRange))))),ROW(D398)),1),"")</f>
        <v/>
      </c>
    </row>
    <row r="400" spans="1:12">
      <c r="A400" s="136">
        <f t="shared" si="43"/>
        <v>399</v>
      </c>
      <c r="B400" s="136" t="str">
        <f t="shared" ca="1" si="47"/>
        <v>399:Hitchin</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IFERROR(INDEX(Lane8_BlanksRange,SMALL((IF(LEN(Lane8_BlanksRange),ROW(INDIRECT("1:"&amp;ROWS(Lane8_BlanksRange))))),ROW(D399)),1),"")</f>
        <v/>
      </c>
    </row>
    <row r="401" spans="1:12">
      <c r="A401" s="136">
        <f t="shared" si="43"/>
        <v>400</v>
      </c>
      <c r="B401" s="136" t="str">
        <f t="shared" ca="1" si="47"/>
        <v>400:Hitchin</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IFERROR(INDEX(Lane8_BlanksRange,SMALL((IF(LEN(Lane8_BlanksRange),ROW(INDIRECT("1:"&amp;ROWS(Lane8_BlanksRange))))),ROW(D400)),1),"")</f>
        <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tabSelected="1" zoomScale="125" zoomScaleNormal="125" zoomScalePageLayoutView="125" workbookViewId="0">
      <pane xSplit="11" ySplit="28" topLeftCell="L29" activePane="bottomRight" state="frozen"/>
      <selection pane="topRight" activeCell="L1" sqref="L1"/>
      <selection pane="bottomLeft" activeCell="A29" sqref="A29"/>
      <selection pane="bottomRight" activeCell="D25" sqref="D25"/>
    </sheetView>
  </sheetViews>
  <sheetFormatPr baseColWidth="10" defaultColWidth="8.83203125" defaultRowHeight="15" x14ac:dyDescent="0"/>
  <cols>
    <col min="1" max="1" width="4.5" style="66" customWidth="1"/>
    <col min="2" max="2" width="15.6640625" style="66" customWidth="1"/>
    <col min="3" max="3" width="15.33203125" style="66" customWidth="1"/>
    <col min="4" max="4" width="20" style="66" customWidth="1"/>
    <col min="5" max="5" width="16.83203125" style="66" customWidth="1"/>
    <col min="6" max="6" width="19.33203125" style="66" customWidth="1"/>
    <col min="7" max="7" width="18.33203125" style="66" customWidth="1"/>
    <col min="8" max="8" width="17.6640625" style="66" customWidth="1"/>
    <col min="9" max="9" width="18.5" style="66" customWidth="1"/>
    <col min="10" max="10" width="18" style="66" customWidth="1"/>
    <col min="11" max="11" width="20.33203125" style="66" customWidth="1"/>
    <col min="12" max="16384" width="8.83203125" style="66"/>
  </cols>
  <sheetData>
    <row r="2" spans="2:11" ht="16.5" thickBot="1">
      <c r="D2" s="248"/>
      <c r="E2" s="248"/>
      <c r="F2" s="248"/>
      <c r="G2" s="248"/>
      <c r="H2" s="248"/>
      <c r="I2" s="248"/>
      <c r="J2" s="248"/>
      <c r="K2" s="248"/>
    </row>
    <row r="3" spans="2:11">
      <c r="B3" s="315" t="str">
        <f>HSL_Format</f>
        <v>Peanuts</v>
      </c>
      <c r="D3" s="437" t="s">
        <v>106</v>
      </c>
      <c r="E3" s="438"/>
      <c r="F3" s="438"/>
      <c r="G3" s="438"/>
      <c r="H3" s="438"/>
      <c r="I3" s="438"/>
      <c r="J3" s="438"/>
      <c r="K3" s="439"/>
    </row>
    <row r="4" spans="2:11" ht="16.5" thickBot="1">
      <c r="B4" s="316" t="str">
        <f>"Division" &amp; " " &amp; TEXT(HSL_Division, "#0")</f>
        <v>Division 2</v>
      </c>
      <c r="D4" s="440" t="s">
        <v>200</v>
      </c>
      <c r="E4" s="441"/>
      <c r="F4" s="441"/>
      <c r="G4" s="441"/>
      <c r="H4" s="441"/>
      <c r="I4" s="441"/>
      <c r="J4" s="441"/>
      <c r="K4" s="442"/>
    </row>
    <row r="6" spans="2:11" ht="16.5" thickBot="1">
      <c r="D6" s="252">
        <v>1</v>
      </c>
      <c r="E6" s="252">
        <v>2</v>
      </c>
      <c r="F6" s="252">
        <v>3</v>
      </c>
      <c r="G6" s="252">
        <v>4</v>
      </c>
      <c r="H6" s="252">
        <v>5</v>
      </c>
      <c r="I6" s="252">
        <v>6</v>
      </c>
      <c r="J6" s="252">
        <v>7</v>
      </c>
      <c r="K6" s="252">
        <v>8</v>
      </c>
    </row>
    <row r="7" spans="2:11" ht="16.5" thickBot="1">
      <c r="D7" s="269" t="s">
        <v>71</v>
      </c>
      <c r="E7" s="287" t="s">
        <v>72</v>
      </c>
      <c r="F7" s="269" t="s">
        <v>73</v>
      </c>
      <c r="G7" s="287" t="s">
        <v>74</v>
      </c>
      <c r="H7" s="269" t="s">
        <v>75</v>
      </c>
      <c r="I7" s="287" t="s">
        <v>76</v>
      </c>
      <c r="J7" s="269" t="s">
        <v>77</v>
      </c>
      <c r="K7" s="288" t="s">
        <v>78</v>
      </c>
    </row>
    <row r="8" spans="2:11" ht="16.5" thickBot="1">
      <c r="B8" s="443" t="s">
        <v>100</v>
      </c>
      <c r="C8" s="444"/>
      <c r="D8" s="304" t="str">
        <f>Lane1_Club</f>
        <v>Hemel</v>
      </c>
      <c r="E8" s="304" t="str">
        <f>Lane2_Club</f>
        <v>Berkhamsted</v>
      </c>
      <c r="F8" s="304" t="str">
        <f>Lane3_Club</f>
        <v>Watford</v>
      </c>
      <c r="G8" s="304" t="str">
        <f>Lane4_Club</f>
        <v>Costa</v>
      </c>
      <c r="H8" s="304" t="str">
        <f>Lane5_Club</f>
        <v>Cheshunt</v>
      </c>
      <c r="I8" s="304" t="str">
        <f>Lane6_Club</f>
        <v>Tring</v>
      </c>
      <c r="J8" s="305" t="str">
        <f>Lane7_Club</f>
        <v>Royston</v>
      </c>
      <c r="K8" s="304" t="str">
        <f>Lane8_Club</f>
        <v>Hitchin</v>
      </c>
    </row>
    <row r="9" spans="2:11" ht="16.5" thickBot="1">
      <c r="B9" s="428" t="s">
        <v>107</v>
      </c>
      <c r="C9" s="429"/>
      <c r="D9" s="306">
        <f>Working!F9</f>
        <v>277.5</v>
      </c>
      <c r="E9" s="306">
        <f>Working!I9</f>
        <v>195</v>
      </c>
      <c r="F9" s="306">
        <f>Working!L9</f>
        <v>226</v>
      </c>
      <c r="G9" s="306">
        <f>Working!O9</f>
        <v>209</v>
      </c>
      <c r="H9" s="306">
        <f>Working!R9</f>
        <v>135</v>
      </c>
      <c r="I9" s="306">
        <f>Working!U9</f>
        <v>178</v>
      </c>
      <c r="J9" s="306">
        <f>Working!X9</f>
        <v>259</v>
      </c>
      <c r="K9" s="306">
        <f>Working!AA9</f>
        <v>291.5</v>
      </c>
    </row>
    <row r="10" spans="2:11" ht="16.5" thickBot="1">
      <c r="B10" s="430" t="s">
        <v>108</v>
      </c>
      <c r="C10" s="431"/>
      <c r="D10" s="307">
        <f>IF(D9=0.00000000001,0,IF(D9=0,"",RANK(D9,$D9:$M9,1)-EmptyLanes))</f>
        <v>7</v>
      </c>
      <c r="E10" s="307">
        <f>IF(E9=0.00000000002,0,IF(E9=0,"",RANK(E9,$D9:$M9,1)-EmptyLanes))</f>
        <v>3</v>
      </c>
      <c r="F10" s="307">
        <f>IF(F9=0.00000000003,0,IF(F9=0,"",RANK(F9,$D9:$M9,1)-EmptyLanes))</f>
        <v>5</v>
      </c>
      <c r="G10" s="307">
        <f>IF(G9=0.00000000004,0,IF(G9=0,"",RANK(G9,$D9:$M9,1)-EmptyLanes))</f>
        <v>4</v>
      </c>
      <c r="H10" s="307">
        <f>IF(H9=0.00000000005,0,IF(H9=0,"",RANK(H9,$D9:$M9,1)-EmptyLanes))</f>
        <v>1</v>
      </c>
      <c r="I10" s="307">
        <f>IF(I9=0.00000000006,0,IF(I9=0,"",RANK(I9,$D9:$M9,1)-EmptyLanes))</f>
        <v>2</v>
      </c>
      <c r="J10" s="307">
        <f>IF(J9=0.00000000007,0,IF(J9=0,"",RANK(J9,$D9:$M9,1)-EmptyLanes))</f>
        <v>6</v>
      </c>
      <c r="K10" s="307">
        <f>IF(K9=0.00000000008,0,IF(K9=0,"",RANK(K9,$D9:$M9,1)-EmptyLanes))</f>
        <v>8</v>
      </c>
    </row>
    <row r="11" spans="2:11" ht="15.75" hidden="1"/>
    <row r="12" spans="2:11" ht="16.5" hidden="1" thickBot="1">
      <c r="B12" s="443" t="s">
        <v>100</v>
      </c>
      <c r="C12" s="444"/>
      <c r="D12" s="304" t="str">
        <f>Lane1_Club</f>
        <v>Hemel</v>
      </c>
      <c r="E12" s="308" t="str">
        <f>Lane2_Club</f>
        <v>Berkhamsted</v>
      </c>
      <c r="F12" s="304" t="str">
        <f>Lane3_Club</f>
        <v>Watford</v>
      </c>
      <c r="G12" s="308" t="str">
        <f>Lane4_Club</f>
        <v>Costa</v>
      </c>
      <c r="H12" s="304" t="str">
        <f>Lane5_Club</f>
        <v>Cheshunt</v>
      </c>
      <c r="I12" s="308" t="str">
        <f>Lane6_Club</f>
        <v>Tring</v>
      </c>
      <c r="J12" s="304" t="str">
        <f>Lane7_Club</f>
        <v>Royston</v>
      </c>
      <c r="K12" s="309" t="str">
        <f>Lane8_Club</f>
        <v>Hitchin</v>
      </c>
    </row>
    <row r="13" spans="2:11" ht="15.75" hidden="1">
      <c r="B13" s="467" t="s">
        <v>101</v>
      </c>
      <c r="C13" s="468"/>
      <c r="D13" s="289">
        <f>IF(Lane1_P10=0,"",Lane1_P10)</f>
        <v>62</v>
      </c>
      <c r="E13" s="289">
        <f>IF(Lane2_P10=0,"",Lane2_P10)</f>
        <v>40</v>
      </c>
      <c r="F13" s="289">
        <f>IF(Lane3_P10=0,"",Lane3_P10)</f>
        <v>41</v>
      </c>
      <c r="G13" s="289">
        <f>IF(Lane4_P10=0,"",Lane4_P10)</f>
        <v>41</v>
      </c>
      <c r="H13" s="289">
        <f>IF(Lane5_P10=0,"",Lane5_P10)</f>
        <v>27</v>
      </c>
      <c r="I13" s="289">
        <f>IF(Lane6_P10=0,"",Lane6_P10)</f>
        <v>43</v>
      </c>
      <c r="J13" s="289">
        <f>IF(Lane7_P10=0,"",Lane7_P10)</f>
        <v>57</v>
      </c>
      <c r="K13" s="289">
        <f>IF(Lane8_P10=0,"",Lane8_P10)</f>
        <v>52</v>
      </c>
    </row>
    <row r="14" spans="2:11" ht="15.75" hidden="1">
      <c r="B14" s="457" t="s">
        <v>102</v>
      </c>
      <c r="C14" s="458"/>
      <c r="D14" s="290">
        <f>IF(Lane1_P18=0,"",Lane1_P18)</f>
        <v>106.5</v>
      </c>
      <c r="E14" s="290">
        <f>IF(Lane2_P18=0,"",Lane2_P18)</f>
        <v>79</v>
      </c>
      <c r="F14" s="290">
        <f>IF(Lane3_P18=0,"",Lane3_P18)</f>
        <v>83</v>
      </c>
      <c r="G14" s="290">
        <f>IF(Lane4_P18=0,"",Lane4_P18)</f>
        <v>77</v>
      </c>
      <c r="H14" s="290">
        <f>IF(Lane5_P18=0,"",Lane5_P18)</f>
        <v>54</v>
      </c>
      <c r="I14" s="290">
        <f>IF(Lane6_P18=0,"",Lane6_P18)</f>
        <v>75</v>
      </c>
      <c r="J14" s="290">
        <f>IF(Lane7_P18=0,"",Lane7_P18)</f>
        <v>106</v>
      </c>
      <c r="K14" s="290">
        <f>IF(Lane8_P18=0,"",Lane8_P18)</f>
        <v>104.5</v>
      </c>
    </row>
    <row r="15" spans="2:11" ht="15.75" hidden="1">
      <c r="B15" s="457" t="s">
        <v>103</v>
      </c>
      <c r="C15" s="458"/>
      <c r="D15" s="290">
        <f>IF(Lane1_P26=0,"",Lane1_P26)</f>
        <v>149.5</v>
      </c>
      <c r="E15" s="290">
        <f>IF(Lane2_P26=0,"",Lane2_P26)</f>
        <v>105</v>
      </c>
      <c r="F15" s="290">
        <f>IF(Lane3_P26=0,"",Lane3_P26)</f>
        <v>118</v>
      </c>
      <c r="G15" s="290">
        <f>IF(Lane4_P26=0,"",Lane4_P26)</f>
        <v>113</v>
      </c>
      <c r="H15" s="290">
        <f>IF(Lane5_P26=0,"",Lane5_P26)</f>
        <v>77</v>
      </c>
      <c r="I15" s="290">
        <f>IF(Lane6_P26=0,"",Lane6_P26)</f>
        <v>105</v>
      </c>
      <c r="J15" s="290">
        <f>IF(Lane7_P26=0,"",Lane7_P26)</f>
        <v>155</v>
      </c>
      <c r="K15" s="290">
        <f>IF(Lane8_P26=0,"",Lane8_P26)</f>
        <v>154.5</v>
      </c>
    </row>
    <row r="16" spans="2:11" ht="15.75" hidden="1">
      <c r="B16" s="457" t="s">
        <v>104</v>
      </c>
      <c r="C16" s="458"/>
      <c r="D16" s="290">
        <f>IF(Lane1_P34=0,"",Lane1_P34)</f>
        <v>191.5</v>
      </c>
      <c r="E16" s="290">
        <f>IF(Lane2_P34=0,"",Lane2_P34)</f>
        <v>135</v>
      </c>
      <c r="F16" s="290">
        <f>IF(Lane3_P34=0,"",Lane3_P34)</f>
        <v>159</v>
      </c>
      <c r="G16" s="290">
        <f>IF(Lane4_P34=0,"",Lane4_P34)</f>
        <v>147</v>
      </c>
      <c r="H16" s="290">
        <f>IF(Lane5_P34=0,"",Lane5_P34)</f>
        <v>88</v>
      </c>
      <c r="I16" s="290">
        <f>IF(Lane6_P34=0,"",Lane6_P34)</f>
        <v>137</v>
      </c>
      <c r="J16" s="290">
        <f>IF(Lane7_P34=0,"",Lane7_P34)</f>
        <v>199</v>
      </c>
      <c r="K16" s="290">
        <f>IF(Lane8_P34=0,"",Lane8_P34)</f>
        <v>210.5</v>
      </c>
    </row>
    <row r="17" spans="1:12" ht="16.5" hidden="1" thickBot="1">
      <c r="B17" s="471" t="s">
        <v>105</v>
      </c>
      <c r="C17" s="472"/>
      <c r="D17" s="290">
        <f>IF(Lane1_P42=0,"",Lane1_P42)</f>
        <v>247.5</v>
      </c>
      <c r="E17" s="290">
        <f>IF(Lane2_P42=0,"",Lane2_P42)</f>
        <v>176</v>
      </c>
      <c r="F17" s="290">
        <f>IF(Lane3_P42=0,"",Lane3_P42)</f>
        <v>205</v>
      </c>
      <c r="G17" s="290">
        <f>IF(Lane4_P42=0,"",Lane4_P42)</f>
        <v>184</v>
      </c>
      <c r="H17" s="290">
        <f>IF(Lane5_P42=0,"",Lane5_P42)</f>
        <v>122</v>
      </c>
      <c r="I17" s="290">
        <f>IF(Lane6_P42=0,"",Lane6_P42)</f>
        <v>161</v>
      </c>
      <c r="J17" s="290">
        <f>IF(Lane7_P42=0,"",Lane7_P42)</f>
        <v>235</v>
      </c>
      <c r="K17" s="290">
        <f>IF(Lane8_P42=0,"",Lane8_P42)</f>
        <v>258.5</v>
      </c>
    </row>
    <row r="18" spans="1:12" ht="16.5" thickBot="1"/>
    <row r="19" spans="1:12" ht="16.5" thickBot="1">
      <c r="B19" s="469" t="s">
        <v>194</v>
      </c>
      <c r="C19" s="470"/>
      <c r="D19" s="311">
        <f t="shared" ref="D19:K19" si="0">IF(ISERROR(((NumberOfTeams+1)-D10)),0,((NumberOfTeams+1)-D10))</f>
        <v>2</v>
      </c>
      <c r="E19" s="311">
        <f t="shared" si="0"/>
        <v>6</v>
      </c>
      <c r="F19" s="311">
        <f t="shared" si="0"/>
        <v>4</v>
      </c>
      <c r="G19" s="311">
        <f t="shared" si="0"/>
        <v>5</v>
      </c>
      <c r="H19" s="311">
        <f t="shared" si="0"/>
        <v>8</v>
      </c>
      <c r="I19" s="311">
        <f t="shared" si="0"/>
        <v>7</v>
      </c>
      <c r="J19" s="311">
        <f t="shared" si="0"/>
        <v>3</v>
      </c>
      <c r="K19" s="311">
        <f t="shared" si="0"/>
        <v>1</v>
      </c>
    </row>
    <row r="20" spans="1:12" ht="16.5" thickBot="1">
      <c r="A20" s="174"/>
      <c r="B20" s="174"/>
      <c r="C20" s="174"/>
      <c r="D20" s="174"/>
      <c r="E20" s="174"/>
      <c r="F20" s="174"/>
      <c r="G20" s="174"/>
      <c r="H20" s="174"/>
      <c r="I20" s="174"/>
      <c r="J20" s="174"/>
      <c r="K20" s="174"/>
      <c r="L20" s="174"/>
    </row>
    <row r="21" spans="1:12" ht="16.5" thickBot="1">
      <c r="B21" s="459" t="s">
        <v>188</v>
      </c>
      <c r="C21" s="460"/>
      <c r="D21" s="304" t="str">
        <f t="shared" ref="D21:K21" si="1">D8</f>
        <v>Hemel</v>
      </c>
      <c r="E21" s="304" t="str">
        <f t="shared" si="1"/>
        <v>Berkhamsted</v>
      </c>
      <c r="F21" s="304" t="str">
        <f t="shared" si="1"/>
        <v>Watford</v>
      </c>
      <c r="G21" s="304" t="str">
        <f t="shared" si="1"/>
        <v>Costa</v>
      </c>
      <c r="H21" s="304" t="str">
        <f t="shared" si="1"/>
        <v>Cheshunt</v>
      </c>
      <c r="I21" s="304" t="str">
        <f t="shared" si="1"/>
        <v>Tring</v>
      </c>
      <c r="J21" s="304" t="str">
        <f t="shared" si="1"/>
        <v>Royston</v>
      </c>
      <c r="K21" s="304" t="str">
        <f t="shared" si="1"/>
        <v>Hitchin</v>
      </c>
      <c r="L21" s="174"/>
    </row>
    <row r="22" spans="1:12" ht="20" customHeight="1" thickBot="1">
      <c r="B22" s="463" t="s">
        <v>182</v>
      </c>
      <c r="C22" s="464"/>
      <c r="D22" s="321"/>
      <c r="E22" s="321"/>
      <c r="F22" s="321"/>
      <c r="G22" s="321"/>
      <c r="H22" s="321"/>
      <c r="I22" s="321"/>
      <c r="J22" s="321"/>
      <c r="K22" s="322"/>
      <c r="L22" s="174"/>
    </row>
    <row r="23" spans="1:12" ht="19" customHeight="1" thickBot="1">
      <c r="B23" s="463" t="s">
        <v>183</v>
      </c>
      <c r="C23" s="464"/>
      <c r="D23" s="304">
        <f t="shared" ref="D23:K23" si="2">IF(ISERROR(((NumberOfTeams+1)-D10)*2),0,((NumberOfTeams+1)-D10)*2)</f>
        <v>4</v>
      </c>
      <c r="E23" s="304">
        <f t="shared" si="2"/>
        <v>12</v>
      </c>
      <c r="F23" s="304">
        <f t="shared" si="2"/>
        <v>8</v>
      </c>
      <c r="G23" s="304">
        <f t="shared" si="2"/>
        <v>10</v>
      </c>
      <c r="H23" s="304">
        <f t="shared" si="2"/>
        <v>16</v>
      </c>
      <c r="I23" s="304">
        <f t="shared" si="2"/>
        <v>14</v>
      </c>
      <c r="J23" s="304">
        <f t="shared" si="2"/>
        <v>6</v>
      </c>
      <c r="K23" s="304">
        <f t="shared" si="2"/>
        <v>2</v>
      </c>
      <c r="L23" s="174"/>
    </row>
    <row r="24" spans="1:12" ht="19" customHeight="1" thickBot="1">
      <c r="B24" s="463" t="s">
        <v>184</v>
      </c>
      <c r="C24" s="464"/>
      <c r="D24" s="304">
        <f>D23+D22</f>
        <v>4</v>
      </c>
      <c r="E24" s="304">
        <f t="shared" ref="E24:K24" si="3">E23+E22</f>
        <v>12</v>
      </c>
      <c r="F24" s="304">
        <f t="shared" si="3"/>
        <v>8</v>
      </c>
      <c r="G24" s="304">
        <f t="shared" si="3"/>
        <v>10</v>
      </c>
      <c r="H24" s="304">
        <f t="shared" si="3"/>
        <v>16</v>
      </c>
      <c r="I24" s="304">
        <f t="shared" si="3"/>
        <v>14</v>
      </c>
      <c r="J24" s="304">
        <f t="shared" si="3"/>
        <v>6</v>
      </c>
      <c r="K24" s="304">
        <f t="shared" si="3"/>
        <v>2</v>
      </c>
      <c r="L24" s="174"/>
    </row>
    <row r="25" spans="1:12" ht="19" customHeight="1" thickBot="1">
      <c r="B25" s="463" t="s">
        <v>185</v>
      </c>
      <c r="C25" s="464"/>
      <c r="D25" s="321"/>
      <c r="E25" s="321"/>
      <c r="F25" s="321"/>
      <c r="G25" s="321"/>
      <c r="H25" s="321"/>
      <c r="I25" s="321"/>
      <c r="J25" s="321"/>
      <c r="K25" s="322"/>
      <c r="L25" s="174"/>
    </row>
    <row r="26" spans="1:12" ht="19" customHeight="1" thickBot="1">
      <c r="B26" s="465" t="s">
        <v>186</v>
      </c>
      <c r="C26" s="466"/>
      <c r="D26" s="304">
        <f t="shared" ref="D26:K26" si="4">D25+D9</f>
        <v>277.5</v>
      </c>
      <c r="E26" s="304">
        <f t="shared" si="4"/>
        <v>195</v>
      </c>
      <c r="F26" s="304">
        <f t="shared" si="4"/>
        <v>226</v>
      </c>
      <c r="G26" s="304">
        <f t="shared" si="4"/>
        <v>209</v>
      </c>
      <c r="H26" s="304">
        <f t="shared" si="4"/>
        <v>135</v>
      </c>
      <c r="I26" s="304">
        <f t="shared" si="4"/>
        <v>178</v>
      </c>
      <c r="J26" s="304">
        <f t="shared" si="4"/>
        <v>259</v>
      </c>
      <c r="K26" s="304">
        <f t="shared" si="4"/>
        <v>291.5</v>
      </c>
      <c r="L26" s="174"/>
    </row>
    <row r="27" spans="1:12" ht="16.5" thickBot="1">
      <c r="B27" s="174"/>
      <c r="C27" s="174"/>
      <c r="D27" s="310">
        <f>D24-D26/10^6</f>
        <v>3.9997224999999998</v>
      </c>
      <c r="E27" s="310">
        <f t="shared" ref="E27:K27" si="5">E24-E26/10^6</f>
        <v>11.999805</v>
      </c>
      <c r="F27" s="310">
        <f t="shared" si="5"/>
        <v>7.9997740000000004</v>
      </c>
      <c r="G27" s="310">
        <f t="shared" si="5"/>
        <v>9.9997910000000001</v>
      </c>
      <c r="H27" s="310">
        <f t="shared" si="5"/>
        <v>15.999865</v>
      </c>
      <c r="I27" s="310">
        <f t="shared" si="5"/>
        <v>13.999822</v>
      </c>
      <c r="J27" s="310">
        <f t="shared" si="5"/>
        <v>5.9997410000000002</v>
      </c>
      <c r="K27" s="310">
        <f t="shared" si="5"/>
        <v>1.9997085000000001</v>
      </c>
      <c r="L27" s="174"/>
    </row>
    <row r="28" spans="1:12" ht="19" customHeight="1" thickBot="1">
      <c r="B28" s="461" t="s">
        <v>187</v>
      </c>
      <c r="C28" s="462"/>
      <c r="D28" s="304">
        <f t="shared" ref="D28:K28" si="6">IF(D27=0,0,RANK(D27,$D27:$K27,0)+IF(HSL_Round="3 Consolation",6,0))</f>
        <v>7</v>
      </c>
      <c r="E28" s="304">
        <f t="shared" si="6"/>
        <v>3</v>
      </c>
      <c r="F28" s="304">
        <f t="shared" si="6"/>
        <v>5</v>
      </c>
      <c r="G28" s="304">
        <f t="shared" si="6"/>
        <v>4</v>
      </c>
      <c r="H28" s="304">
        <f t="shared" si="6"/>
        <v>1</v>
      </c>
      <c r="I28" s="304">
        <f t="shared" si="6"/>
        <v>2</v>
      </c>
      <c r="J28" s="304">
        <f t="shared" si="6"/>
        <v>6</v>
      </c>
      <c r="K28" s="304">
        <f t="shared" si="6"/>
        <v>8</v>
      </c>
      <c r="L28" s="174"/>
    </row>
    <row r="29" spans="1:12">
      <c r="A29" s="174"/>
      <c r="B29" s="174"/>
      <c r="C29" s="174"/>
      <c r="D29" s="174"/>
      <c r="E29" s="174"/>
      <c r="F29" s="174"/>
      <c r="G29" s="174"/>
      <c r="H29" s="174"/>
      <c r="I29" s="174"/>
      <c r="J29" s="174"/>
      <c r="K29" s="174"/>
      <c r="L29" s="174"/>
    </row>
    <row r="30" spans="1:12">
      <c r="A30" s="174"/>
      <c r="B30" s="174"/>
      <c r="C30" s="174"/>
      <c r="D30" s="174"/>
      <c r="E30" s="174"/>
      <c r="F30" s="174"/>
      <c r="G30" s="174"/>
      <c r="H30" s="174"/>
      <c r="I30" s="174"/>
      <c r="J30" s="174"/>
      <c r="K30" s="174"/>
      <c r="L30" s="174"/>
    </row>
  </sheetData>
  <sheetProtection algorithmName="SHA-512" hashValue="orV2zprmJYSRHvhqZYAMALmdwYTN+tBw0RmAwjmAaYWQj82JSjUNfOXWrlN43lxVrO32v0+R5s0pitaHOpDPWA==" saltValue="tDADsOuP+D05moKqZci4XQ==" spinCount="100000" sheet="1" objects="1" scenarios="1" selectLockedCells="1"/>
  <mergeCells count="19">
    <mergeCell ref="B21:C21"/>
    <mergeCell ref="B8:C8"/>
    <mergeCell ref="B9:C9"/>
    <mergeCell ref="B10:C10"/>
    <mergeCell ref="B28:C28"/>
    <mergeCell ref="B22:C22"/>
    <mergeCell ref="B23:C23"/>
    <mergeCell ref="B24:C24"/>
    <mergeCell ref="B25:C25"/>
    <mergeCell ref="B26:C26"/>
    <mergeCell ref="B12:C12"/>
    <mergeCell ref="B13:C13"/>
    <mergeCell ref="B19:C19"/>
    <mergeCell ref="B17:C17"/>
    <mergeCell ref="D3:K3"/>
    <mergeCell ref="D4:K4"/>
    <mergeCell ref="B14:C14"/>
    <mergeCell ref="B15:C15"/>
    <mergeCell ref="B16:C16"/>
  </mergeCells>
  <conditionalFormatting sqref="E9:K9">
    <cfRule type="cellIs" dxfId="319" priority="45" operator="equal">
      <formula>0.00000000001</formula>
    </cfRule>
  </conditionalFormatting>
  <conditionalFormatting sqref="D12:K12">
    <cfRule type="cellIs" dxfId="318" priority="62" operator="equal">
      <formula>0</formula>
    </cfRule>
  </conditionalFormatting>
  <conditionalFormatting sqref="D12:K12">
    <cfRule type="cellIs" dxfId="317" priority="61" operator="equal">
      <formula>0</formula>
    </cfRule>
  </conditionalFormatting>
  <conditionalFormatting sqref="D8:K8">
    <cfRule type="cellIs" dxfId="316" priority="60" operator="equal">
      <formula>0</formula>
    </cfRule>
  </conditionalFormatting>
  <conditionalFormatting sqref="D8:K8">
    <cfRule type="cellIs" dxfId="315" priority="59" operator="equal">
      <formula>0</formula>
    </cfRule>
  </conditionalFormatting>
  <conditionalFormatting sqref="D9:K9">
    <cfRule type="cellIs" dxfId="314" priority="58" operator="equal">
      <formula>0</formula>
    </cfRule>
  </conditionalFormatting>
  <conditionalFormatting sqref="D10:K10">
    <cfRule type="cellIs" dxfId="313" priority="55" operator="greaterThan">
      <formula>1</formula>
    </cfRule>
    <cfRule type="cellIs" dxfId="312" priority="56" operator="equal">
      <formula>0</formula>
    </cfRule>
    <cfRule type="cellIs" dxfId="311" priority="57" operator="equal">
      <formula>1</formula>
    </cfRule>
  </conditionalFormatting>
  <conditionalFormatting sqref="D9:K9">
    <cfRule type="cellIs" dxfId="310" priority="54" operator="equal">
      <formula>0.00000000001</formula>
    </cfRule>
  </conditionalFormatting>
  <conditionalFormatting sqref="E9:K9">
    <cfRule type="cellIs" dxfId="309" priority="53" operator="equal">
      <formula>0.00000000002</formula>
    </cfRule>
  </conditionalFormatting>
  <conditionalFormatting sqref="F9">
    <cfRule type="cellIs" dxfId="308" priority="52" operator="equal">
      <formula>0.00000000003</formula>
    </cfRule>
  </conditionalFormatting>
  <conditionalFormatting sqref="G9">
    <cfRule type="cellIs" dxfId="307" priority="51" operator="equal">
      <formula>0.00000000004</formula>
    </cfRule>
  </conditionalFormatting>
  <conditionalFormatting sqref="H9">
    <cfRule type="cellIs" dxfId="306" priority="50" operator="equal">
      <formula>0.00000000005</formula>
    </cfRule>
  </conditionalFormatting>
  <conditionalFormatting sqref="I9">
    <cfRule type="cellIs" dxfId="305" priority="48" operator="equal">
      <formula>0.00000000007</formula>
    </cfRule>
    <cfRule type="cellIs" dxfId="304" priority="49" operator="equal">
      <formula>0.00000000006</formula>
    </cfRule>
  </conditionalFormatting>
  <conditionalFormatting sqref="J9">
    <cfRule type="cellIs" dxfId="303" priority="47" operator="equal">
      <formula>0.00000000007</formula>
    </cfRule>
  </conditionalFormatting>
  <conditionalFormatting sqref="K9">
    <cfRule type="cellIs" dxfId="302" priority="46" operator="equal">
      <formula>0.00000000008</formula>
    </cfRule>
  </conditionalFormatting>
  <conditionalFormatting sqref="D21">
    <cfRule type="cellIs" dxfId="301" priority="42" operator="equal">
      <formula>0</formula>
    </cfRule>
  </conditionalFormatting>
  <conditionalFormatting sqref="D21">
    <cfRule type="cellIs" dxfId="300" priority="41" operator="equal">
      <formula>0</formula>
    </cfRule>
  </conditionalFormatting>
  <conditionalFormatting sqref="E21:K21">
    <cfRule type="cellIs" dxfId="299" priority="40" operator="equal">
      <formula>0</formula>
    </cfRule>
  </conditionalFormatting>
  <conditionalFormatting sqref="E21:K21">
    <cfRule type="cellIs" dxfId="298" priority="39" operator="equal">
      <formula>0</formula>
    </cfRule>
  </conditionalFormatting>
  <conditionalFormatting sqref="D26:K26">
    <cfRule type="cellIs" dxfId="297" priority="26" operator="equal">
      <formula>0</formula>
    </cfRule>
  </conditionalFormatting>
  <conditionalFormatting sqref="D26:K26">
    <cfRule type="cellIs" dxfId="296" priority="25" operator="equal">
      <formula>0</formula>
    </cfRule>
  </conditionalFormatting>
  <conditionalFormatting sqref="D23:K23">
    <cfRule type="cellIs" dxfId="295" priority="24" operator="equal">
      <formula>0</formula>
    </cfRule>
  </conditionalFormatting>
  <conditionalFormatting sqref="D23:K23">
    <cfRule type="cellIs" dxfId="294" priority="23" operator="equal">
      <formula>0</formula>
    </cfRule>
  </conditionalFormatting>
  <conditionalFormatting sqref="D24:K24">
    <cfRule type="cellIs" dxfId="293" priority="22" operator="equal">
      <formula>0</formula>
    </cfRule>
  </conditionalFormatting>
  <conditionalFormatting sqref="D24:K24">
    <cfRule type="cellIs" dxfId="292" priority="21" operator="equal">
      <formula>0</formula>
    </cfRule>
  </conditionalFormatting>
  <conditionalFormatting sqref="D13">
    <cfRule type="expression" dxfId="291" priority="20">
      <formula>0</formula>
    </cfRule>
  </conditionalFormatting>
  <conditionalFormatting sqref="K13">
    <cfRule type="expression" dxfId="290" priority="19">
      <formula>0</formula>
    </cfRule>
  </conditionalFormatting>
  <conditionalFormatting sqref="J28">
    <cfRule type="cellIs" dxfId="289" priority="16" operator="equal">
      <formula>0</formula>
    </cfRule>
  </conditionalFormatting>
  <conditionalFormatting sqref="J28">
    <cfRule type="cellIs" dxfId="288" priority="15" operator="equal">
      <formula>0</formula>
    </cfRule>
  </conditionalFormatting>
  <conditionalFormatting sqref="K28">
    <cfRule type="cellIs" dxfId="287" priority="14" operator="equal">
      <formula>0</formula>
    </cfRule>
  </conditionalFormatting>
  <conditionalFormatting sqref="K28">
    <cfRule type="cellIs" dxfId="286" priority="13" operator="equal">
      <formula>0</formula>
    </cfRule>
  </conditionalFormatting>
  <conditionalFormatting sqref="D28">
    <cfRule type="cellIs" dxfId="285" priority="12" operator="equal">
      <formula>0</formula>
    </cfRule>
  </conditionalFormatting>
  <conditionalFormatting sqref="D28">
    <cfRule type="cellIs" dxfId="284" priority="11" operator="equal">
      <formula>0</formula>
    </cfRule>
  </conditionalFormatting>
  <conditionalFormatting sqref="E28">
    <cfRule type="cellIs" dxfId="283" priority="10" operator="equal">
      <formula>0</formula>
    </cfRule>
  </conditionalFormatting>
  <conditionalFormatting sqref="E28">
    <cfRule type="cellIs" dxfId="282" priority="9" operator="equal">
      <formula>0</formula>
    </cfRule>
  </conditionalFormatting>
  <conditionalFormatting sqref="F28">
    <cfRule type="cellIs" dxfId="281" priority="8" operator="equal">
      <formula>0</formula>
    </cfRule>
  </conditionalFormatting>
  <conditionalFormatting sqref="F28">
    <cfRule type="cellIs" dxfId="280" priority="7" operator="equal">
      <formula>0</formula>
    </cfRule>
  </conditionalFormatting>
  <conditionalFormatting sqref="G28">
    <cfRule type="cellIs" dxfId="279" priority="6" operator="equal">
      <formula>0</formula>
    </cfRule>
  </conditionalFormatting>
  <conditionalFormatting sqref="G28">
    <cfRule type="cellIs" dxfId="278" priority="5" operator="equal">
      <formula>0</formula>
    </cfRule>
  </conditionalFormatting>
  <conditionalFormatting sqref="H28">
    <cfRule type="cellIs" dxfId="277" priority="4" operator="equal">
      <formula>0</formula>
    </cfRule>
  </conditionalFormatting>
  <conditionalFormatting sqref="H28">
    <cfRule type="cellIs" dxfId="276" priority="3" operator="equal">
      <formula>0</formula>
    </cfRule>
  </conditionalFormatting>
  <conditionalFormatting sqref="I28">
    <cfRule type="cellIs" dxfId="275" priority="2" operator="equal">
      <formula>0</formula>
    </cfRule>
  </conditionalFormatting>
  <conditionalFormatting sqref="I28">
    <cfRule type="cellIs" dxfId="274" priority="1" operator="equal">
      <formula>0</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43"/>
  <sheetViews>
    <sheetView workbookViewId="0">
      <selection activeCell="I8" sqref="I8"/>
    </sheetView>
  </sheetViews>
  <sheetFormatPr baseColWidth="10" defaultColWidth="8.83203125" defaultRowHeight="15" x14ac:dyDescent="0"/>
  <cols>
    <col min="1" max="1" width="1.6640625" style="344" customWidth="1"/>
    <col min="2" max="6" width="8.83203125" style="344"/>
    <col min="7" max="7" width="11.6640625" style="344" customWidth="1"/>
    <col min="8" max="8" width="1.6640625" style="339" customWidth="1"/>
    <col min="9" max="9" width="17.6640625" style="344" bestFit="1" customWidth="1"/>
    <col min="10" max="10" width="7.83203125" style="344" bestFit="1" customWidth="1"/>
    <col min="11" max="11" width="15.33203125" style="344" bestFit="1" customWidth="1"/>
    <col min="12" max="12" width="7.83203125" style="344" bestFit="1" customWidth="1"/>
    <col min="13" max="13" width="20" style="344" bestFit="1" customWidth="1"/>
    <col min="14" max="14" width="7.83203125" style="344" bestFit="1" customWidth="1"/>
    <col min="15" max="15" width="18.83203125" style="344" bestFit="1" customWidth="1"/>
    <col min="16" max="16" width="7.83203125" style="344" bestFit="1" customWidth="1"/>
    <col min="17" max="17" width="15.1640625" style="344" bestFit="1" customWidth="1"/>
    <col min="18" max="18" width="7.83203125" style="344" bestFit="1" customWidth="1"/>
    <col min="19" max="19" width="18.33203125" style="344" bestFit="1" customWidth="1"/>
    <col min="20" max="20" width="7.83203125" style="344" bestFit="1" customWidth="1"/>
    <col min="21" max="21" width="11.6640625" style="344" bestFit="1" customWidth="1"/>
    <col min="22" max="22" width="7.83203125" style="344" bestFit="1" customWidth="1"/>
    <col min="23" max="23" width="11.6640625" style="344" bestFit="1" customWidth="1"/>
    <col min="24" max="24" width="7.83203125" style="344" bestFit="1" customWidth="1"/>
    <col min="25" max="16384" width="8.83203125" style="344"/>
  </cols>
  <sheetData>
    <row r="1" spans="1:54" ht="16.5" thickBot="1">
      <c r="A1" s="338"/>
      <c r="B1" s="339"/>
      <c r="C1" s="339"/>
      <c r="D1" s="340"/>
      <c r="E1" s="339"/>
      <c r="F1" s="339"/>
      <c r="G1" s="339"/>
      <c r="H1" s="341"/>
      <c r="I1" s="341"/>
      <c r="J1" s="341"/>
      <c r="K1" s="341"/>
      <c r="L1" s="341"/>
      <c r="M1" s="341"/>
      <c r="N1" s="342"/>
      <c r="O1" s="343"/>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row>
    <row r="2" spans="1:54" ht="18.75" thickBot="1">
      <c r="A2" s="345"/>
      <c r="B2" s="346"/>
      <c r="C2" s="475" t="s">
        <v>204</v>
      </c>
      <c r="D2" s="476"/>
      <c r="E2" s="476"/>
      <c r="F2" s="476"/>
      <c r="G2" s="477"/>
      <c r="H2" s="347"/>
      <c r="I2" s="347"/>
      <c r="J2" s="347"/>
      <c r="K2" s="347"/>
      <c r="L2" s="347"/>
      <c r="M2" s="347"/>
      <c r="N2" s="348"/>
      <c r="O2" s="34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row>
    <row r="3" spans="1:54" ht="18.75" thickBot="1">
      <c r="A3" s="478" t="s">
        <v>42</v>
      </c>
      <c r="B3" s="479"/>
      <c r="C3" s="350" t="str">
        <f>HSL_Format</f>
        <v>Peanuts</v>
      </c>
      <c r="D3" s="480" t="s">
        <v>90</v>
      </c>
      <c r="E3" s="481"/>
      <c r="F3" s="482">
        <f>HSL_GalaDate</f>
        <v>43288</v>
      </c>
      <c r="G3" s="483"/>
      <c r="H3" s="351"/>
      <c r="I3" s="352" t="s">
        <v>71</v>
      </c>
      <c r="J3" s="353"/>
      <c r="K3" s="352" t="s">
        <v>72</v>
      </c>
      <c r="L3" s="353"/>
      <c r="M3" s="352" t="s">
        <v>73</v>
      </c>
      <c r="N3" s="353"/>
      <c r="O3" s="352" t="s">
        <v>74</v>
      </c>
      <c r="P3" s="353"/>
      <c r="Q3" s="352" t="s">
        <v>75</v>
      </c>
      <c r="R3" s="353"/>
      <c r="S3" s="352" t="s">
        <v>76</v>
      </c>
      <c r="T3" s="353"/>
      <c r="U3" s="352" t="s">
        <v>77</v>
      </c>
      <c r="V3" s="353"/>
      <c r="W3" s="352" t="s">
        <v>78</v>
      </c>
      <c r="X3" s="353"/>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row>
    <row r="4" spans="1:54" ht="18.75" thickBot="1">
      <c r="A4" s="478" t="s">
        <v>45</v>
      </c>
      <c r="B4" s="479"/>
      <c r="C4" s="354">
        <f>HSL_Division</f>
        <v>2</v>
      </c>
      <c r="D4" s="484" t="s">
        <v>92</v>
      </c>
      <c r="E4" s="485"/>
      <c r="F4" s="486" t="str">
        <f>GALA_Venue</f>
        <v>Hitchin</v>
      </c>
      <c r="G4" s="487"/>
      <c r="H4" s="351"/>
      <c r="I4" s="355" t="str">
        <f>Lane1_Club</f>
        <v>Hemel</v>
      </c>
      <c r="J4" s="356"/>
      <c r="K4" s="355" t="str">
        <f>Lane2_Club</f>
        <v>Berkhamsted</v>
      </c>
      <c r="L4" s="356"/>
      <c r="M4" s="357" t="str">
        <f>Lane3_Club</f>
        <v>Watford</v>
      </c>
      <c r="N4" s="358"/>
      <c r="O4" s="355" t="str">
        <f>Lane4_Club</f>
        <v>Costa</v>
      </c>
      <c r="P4" s="356"/>
      <c r="Q4" s="359" t="str">
        <f>Lane5_Club</f>
        <v>Cheshunt</v>
      </c>
      <c r="R4" s="359"/>
      <c r="S4" s="355" t="str">
        <f>Lane6_Club</f>
        <v>Tring</v>
      </c>
      <c r="T4" s="356"/>
      <c r="U4" s="359" t="str">
        <f>Lane7_Club</f>
        <v>Royston</v>
      </c>
      <c r="V4" s="359"/>
      <c r="W4" s="355" t="str">
        <f>Lane8_Club</f>
        <v>Hitchin</v>
      </c>
      <c r="X4" s="356"/>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row>
    <row r="5" spans="1:54" ht="16.5" thickBot="1">
      <c r="A5" s="360" t="s">
        <v>154</v>
      </c>
      <c r="B5" s="361" t="s">
        <v>84</v>
      </c>
      <c r="C5" s="362" t="s">
        <v>6</v>
      </c>
      <c r="D5" s="363" t="s">
        <v>7</v>
      </c>
      <c r="E5" s="362" t="s">
        <v>8</v>
      </c>
      <c r="F5" s="473" t="s">
        <v>9</v>
      </c>
      <c r="G5" s="474"/>
      <c r="H5" s="364"/>
      <c r="I5" s="365" t="s">
        <v>134</v>
      </c>
      <c r="J5" s="366" t="s">
        <v>109</v>
      </c>
      <c r="K5" s="365" t="s">
        <v>134</v>
      </c>
      <c r="L5" s="366" t="s">
        <v>109</v>
      </c>
      <c r="M5" s="365" t="s">
        <v>134</v>
      </c>
      <c r="N5" s="366" t="s">
        <v>109</v>
      </c>
      <c r="O5" s="365" t="s">
        <v>134</v>
      </c>
      <c r="P5" s="366" t="s">
        <v>109</v>
      </c>
      <c r="Q5" s="365" t="s">
        <v>134</v>
      </c>
      <c r="R5" s="366" t="s">
        <v>109</v>
      </c>
      <c r="S5" s="365" t="s">
        <v>134</v>
      </c>
      <c r="T5" s="366" t="s">
        <v>109</v>
      </c>
      <c r="U5" s="365" t="s">
        <v>134</v>
      </c>
      <c r="V5" s="366" t="s">
        <v>109</v>
      </c>
      <c r="W5" s="365" t="s">
        <v>134</v>
      </c>
      <c r="X5" s="366" t="s">
        <v>109</v>
      </c>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row>
    <row r="6" spans="1:54">
      <c r="A6" s="367">
        <v>1</v>
      </c>
      <c r="B6" s="368">
        <f t="shared" ref="B6:B69" si="0">VLOOKUP($A6,EventList,IF(HSL_Format="Other",26,HSL_Division*5-3+IF(HSL_Format="Peanuts",15,0)),0)</f>
        <v>1</v>
      </c>
      <c r="C6" s="369" t="str">
        <f t="shared" ref="C6:C69" si="1">VLOOKUP($A6,EventList,IF(HSL_Format="Other",26,HSL_Division*5-2+IF(HSL_Format="Peanuts",15,0)),0)</f>
        <v>Under 11s</v>
      </c>
      <c r="D6" s="370" t="str">
        <f t="shared" ref="D6:D69" si="2">IF(VLOOKUP($A6,EventList,IF(HSL_Format="Other",27,HSL_Division*5-1+IF(HSL_Format="Peanuts",15,0)),0)="Girls", "F",IF(VLOOKUP($A6,EventList,IF(HSL_Format="Other",27,HSL_Division*5-1+IF(HSL_Format="Peanuts",15,0)),0)="Boys","M","X") )</f>
        <v>F</v>
      </c>
      <c r="E6" s="369" t="str">
        <f t="shared" ref="E6:E69" si="3">VLOOKUP($A6,EventList,IF(HSL_Format="Other",28,HSL_Division*5+IF(HSL_Format="Peanuts",15,0)),0)</f>
        <v>25m</v>
      </c>
      <c r="F6" s="369" t="str">
        <f t="shared" ref="F6:F69" si="4">VLOOKUP($A6,EventList,IF(HSL_Format="Other",29,HSL_Division*5+1+IF(HSL_Format="Peanuts",15,0)),0)</f>
        <v>Freestyle</v>
      </c>
      <c r="G6" s="369"/>
      <c r="I6" s="371">
        <f t="shared" ref="I6:I37" si="5">VLOOKUP($B6 &amp; ":Placing", Recording_ResultList,4,0)</f>
        <v>8</v>
      </c>
      <c r="J6" s="372" t="str">
        <f>TEXT(VLOOKUP($B6,Recording_ResultList,4,0),"00\:00\.00")</f>
        <v>00:20.48</v>
      </c>
      <c r="K6" s="377">
        <f t="shared" ref="K6:K37" si="6">VLOOKUP($B6 &amp; ":Placing", Recording_ResultList,5,0)</f>
        <v>1</v>
      </c>
      <c r="L6" s="373" t="str">
        <f t="shared" ref="L6" si="7">TEXT(VLOOKUP($B6,Recording_ResultList,5,0),"00\:00\.00")</f>
        <v>00:15.50</v>
      </c>
      <c r="M6" s="377">
        <f t="shared" ref="M6:M37" si="8">VLOOKUP($B6 &amp; ":Placing", Recording_ResultList,6,0)</f>
        <v>3</v>
      </c>
      <c r="N6" s="373" t="str">
        <f t="shared" ref="N6" si="9">TEXT(VLOOKUP($B6,Recording_ResultList,6,0),"00\:00\.00")</f>
        <v>00:16.84</v>
      </c>
      <c r="O6" s="377">
        <f t="shared" ref="O6:O37" si="10">VLOOKUP($B6 &amp; ":Placing", Recording_ResultList,7,0)</f>
        <v>4</v>
      </c>
      <c r="P6" s="373" t="str">
        <f t="shared" ref="P6" si="11">TEXT(VLOOKUP($B6,Recording_ResultList,7,0),"00\:00\.00")</f>
        <v>00:16.90</v>
      </c>
      <c r="Q6" s="377">
        <f t="shared" ref="Q6:Q37" si="12">VLOOKUP($B6 &amp; ":Placing", Recording_ResultList,8,0)</f>
        <v>5</v>
      </c>
      <c r="R6" s="373" t="str">
        <f t="shared" ref="R6" si="13">TEXT(VLOOKUP($B6,Recording_ResultList,8,0),"00\:00\.00")</f>
        <v>00:16.91</v>
      </c>
      <c r="S6" s="377">
        <f t="shared" ref="S6:S37" si="14">VLOOKUP($B6 &amp; ":Placing", Recording_ResultList,9,0)</f>
        <v>6</v>
      </c>
      <c r="T6" s="373" t="str">
        <f t="shared" ref="T6" si="15">TEXT(VLOOKUP($B6,Recording_ResultList,9,0),"00\:00\.00")</f>
        <v>00:17.06</v>
      </c>
      <c r="U6" s="377">
        <f t="shared" ref="U6:U37" si="16">VLOOKUP($B6 &amp; ":Placing", Recording_ResultList,10,0)</f>
        <v>2</v>
      </c>
      <c r="V6" s="373" t="str">
        <f t="shared" ref="V6" si="17">TEXT(VLOOKUP($B6,Recording_ResultList,10,0),"00\:00\.00")</f>
        <v>00:16.27</v>
      </c>
      <c r="W6" s="377">
        <f t="shared" ref="W6:W37" si="18">VLOOKUP($B6 &amp; ":Placing", Recording_ResultList,11,0)</f>
        <v>7</v>
      </c>
      <c r="X6" s="373" t="str">
        <f t="shared" ref="X6" si="19">TEXT(VLOOKUP($B6,Recording_ResultList,11,0),"00\:00\.00")</f>
        <v>00:17.34</v>
      </c>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row>
    <row r="7" spans="1:54">
      <c r="A7" s="367">
        <v>2</v>
      </c>
      <c r="B7" s="368">
        <f t="shared" si="0"/>
        <v>2</v>
      </c>
      <c r="C7" s="374" t="str">
        <f t="shared" si="1"/>
        <v>Under 11s</v>
      </c>
      <c r="D7" s="375" t="str">
        <f t="shared" si="2"/>
        <v>M</v>
      </c>
      <c r="E7" s="374" t="str">
        <f t="shared" si="3"/>
        <v>25m</v>
      </c>
      <c r="F7" s="374" t="str">
        <f t="shared" si="4"/>
        <v>Freestyle</v>
      </c>
      <c r="G7" s="374"/>
      <c r="I7" s="371">
        <f t="shared" si="5"/>
        <v>8</v>
      </c>
      <c r="J7" s="372" t="str">
        <f t="shared" ref="J7:J37" si="20">TEXT(VLOOKUP($B7,Recording_ResultList,4,0),"00\:00\.00")</f>
        <v>00:18.90</v>
      </c>
      <c r="K7" s="377">
        <f t="shared" si="6"/>
        <v>7</v>
      </c>
      <c r="L7" s="373" t="str">
        <f t="shared" ref="L7:L37" si="21">TEXT(VLOOKUP($B7,Recording_ResultList,5,0),"00\:00\.00")</f>
        <v>00:18.89</v>
      </c>
      <c r="M7" s="377">
        <f t="shared" si="8"/>
        <v>1</v>
      </c>
      <c r="N7" s="373" t="str">
        <f t="shared" ref="N7:N37" si="22">TEXT(VLOOKUP($B7,Recording_ResultList,6,0),"00\:00\.00")</f>
        <v>00:15.69</v>
      </c>
      <c r="O7" s="377">
        <f t="shared" si="10"/>
        <v>3</v>
      </c>
      <c r="P7" s="373" t="str">
        <f t="shared" ref="P7:P37" si="23">TEXT(VLOOKUP($B7,Recording_ResultList,7,0),"00\:00\.00")</f>
        <v>00:16.69</v>
      </c>
      <c r="Q7" s="377">
        <f t="shared" si="12"/>
        <v>2</v>
      </c>
      <c r="R7" s="373" t="str">
        <f t="shared" ref="R7:R37" si="24">TEXT(VLOOKUP($B7,Recording_ResultList,8,0),"00\:00\.00")</f>
        <v>00:15.72</v>
      </c>
      <c r="S7" s="377">
        <f t="shared" si="14"/>
        <v>5</v>
      </c>
      <c r="T7" s="373" t="str">
        <f t="shared" ref="T7:T37" si="25">TEXT(VLOOKUP($B7,Recording_ResultList,9,0),"00\:00\.00")</f>
        <v>00:17.19</v>
      </c>
      <c r="U7" s="377">
        <f t="shared" si="16"/>
        <v>4</v>
      </c>
      <c r="V7" s="373" t="str">
        <f t="shared" ref="V7:V37" si="26">TEXT(VLOOKUP($B7,Recording_ResultList,10,0),"00\:00\.00")</f>
        <v>00:16.91</v>
      </c>
      <c r="W7" s="377">
        <f t="shared" si="18"/>
        <v>6</v>
      </c>
      <c r="X7" s="373" t="str">
        <f t="shared" ref="X7:X37" si="27">TEXT(VLOOKUP($B7,Recording_ResultList,11,0),"00\:00\.00")</f>
        <v>00:18.88</v>
      </c>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8">
        <f t="shared" ref="BB7:BB70" si="28">B7-B6</f>
        <v>1</v>
      </c>
    </row>
    <row r="8" spans="1:54">
      <c r="A8" s="367">
        <v>3</v>
      </c>
      <c r="B8" s="368">
        <f t="shared" si="0"/>
        <v>3</v>
      </c>
      <c r="C8" s="369" t="str">
        <f t="shared" si="1"/>
        <v>Under 12s</v>
      </c>
      <c r="D8" s="370" t="str">
        <f t="shared" si="2"/>
        <v>F</v>
      </c>
      <c r="E8" s="369" t="str">
        <f t="shared" si="3"/>
        <v>50m</v>
      </c>
      <c r="F8" s="369" t="str">
        <f t="shared" si="4"/>
        <v>Backstroke</v>
      </c>
      <c r="G8" s="369"/>
      <c r="I8" s="371">
        <f t="shared" si="5"/>
        <v>6</v>
      </c>
      <c r="J8" s="372" t="str">
        <f t="shared" si="20"/>
        <v>00:43.38</v>
      </c>
      <c r="K8" s="377">
        <f t="shared" si="6"/>
        <v>1</v>
      </c>
      <c r="L8" s="373" t="str">
        <f t="shared" si="21"/>
        <v>00:39.63</v>
      </c>
      <c r="M8" s="377">
        <f t="shared" si="8"/>
        <v>4</v>
      </c>
      <c r="N8" s="373" t="str">
        <f t="shared" si="22"/>
        <v>00:40.84</v>
      </c>
      <c r="O8" s="377">
        <f t="shared" si="10"/>
        <v>5</v>
      </c>
      <c r="P8" s="373" t="str">
        <f t="shared" si="23"/>
        <v>00:41.33</v>
      </c>
      <c r="Q8" s="377">
        <f t="shared" si="12"/>
        <v>2</v>
      </c>
      <c r="R8" s="373" t="str">
        <f t="shared" si="24"/>
        <v>00:39.64</v>
      </c>
      <c r="S8" s="377">
        <f t="shared" si="14"/>
        <v>3</v>
      </c>
      <c r="T8" s="373" t="str">
        <f t="shared" si="25"/>
        <v>00:39.81</v>
      </c>
      <c r="U8" s="377">
        <f t="shared" si="16"/>
        <v>0</v>
      </c>
      <c r="V8" s="373" t="str">
        <f t="shared" si="26"/>
        <v>00:00.00</v>
      </c>
      <c r="W8" s="377">
        <f t="shared" si="18"/>
        <v>7</v>
      </c>
      <c r="X8" s="373" t="str">
        <f t="shared" si="27"/>
        <v>00:50.87</v>
      </c>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8">
        <f t="shared" si="28"/>
        <v>1</v>
      </c>
    </row>
    <row r="9" spans="1:54">
      <c r="A9" s="367">
        <f t="shared" ref="A9:A72" si="29">A8+1</f>
        <v>4</v>
      </c>
      <c r="B9" s="368">
        <f t="shared" si="0"/>
        <v>4</v>
      </c>
      <c r="C9" s="369" t="str">
        <f t="shared" si="1"/>
        <v>Under 12s</v>
      </c>
      <c r="D9" s="370" t="str">
        <f t="shared" si="2"/>
        <v>M</v>
      </c>
      <c r="E9" s="369" t="str">
        <f t="shared" si="3"/>
        <v>50m</v>
      </c>
      <c r="F9" s="369" t="str">
        <f t="shared" si="4"/>
        <v>Backstroke</v>
      </c>
      <c r="G9" s="369"/>
      <c r="I9" s="371">
        <f t="shared" si="5"/>
        <v>0</v>
      </c>
      <c r="J9" s="372" t="str">
        <f t="shared" si="20"/>
        <v>00:00.00</v>
      </c>
      <c r="K9" s="377">
        <f t="shared" si="6"/>
        <v>4</v>
      </c>
      <c r="L9" s="373" t="str">
        <f t="shared" si="21"/>
        <v>00:44.25</v>
      </c>
      <c r="M9" s="377">
        <f t="shared" si="8"/>
        <v>1</v>
      </c>
      <c r="N9" s="373" t="str">
        <f t="shared" si="22"/>
        <v>00:40.53</v>
      </c>
      <c r="O9" s="377">
        <f t="shared" si="10"/>
        <v>5</v>
      </c>
      <c r="P9" s="373" t="str">
        <f t="shared" si="23"/>
        <v>00:44.68</v>
      </c>
      <c r="Q9" s="377">
        <f t="shared" si="12"/>
        <v>2</v>
      </c>
      <c r="R9" s="373" t="str">
        <f t="shared" si="24"/>
        <v>00:40.70</v>
      </c>
      <c r="S9" s="377">
        <f t="shared" si="14"/>
        <v>3</v>
      </c>
      <c r="T9" s="373" t="str">
        <f t="shared" si="25"/>
        <v>00:41.19</v>
      </c>
      <c r="U9" s="377">
        <f t="shared" si="16"/>
        <v>6</v>
      </c>
      <c r="V9" s="373" t="str">
        <f t="shared" si="26"/>
        <v>00:46.88</v>
      </c>
      <c r="W9" s="377">
        <f t="shared" si="18"/>
        <v>7</v>
      </c>
      <c r="X9" s="373" t="str">
        <f t="shared" si="27"/>
        <v>00:47.34</v>
      </c>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8">
        <f t="shared" si="28"/>
        <v>1</v>
      </c>
    </row>
    <row r="10" spans="1:54">
      <c r="A10" s="367">
        <f t="shared" si="29"/>
        <v>5</v>
      </c>
      <c r="B10" s="368">
        <f t="shared" si="0"/>
        <v>5</v>
      </c>
      <c r="C10" s="369" t="str">
        <f t="shared" si="1"/>
        <v>Under 13s</v>
      </c>
      <c r="D10" s="370" t="str">
        <f t="shared" si="2"/>
        <v>F</v>
      </c>
      <c r="E10" s="369" t="str">
        <f t="shared" si="3"/>
        <v>50m</v>
      </c>
      <c r="F10" s="369" t="str">
        <f t="shared" si="4"/>
        <v>Breaststroke</v>
      </c>
      <c r="G10" s="369"/>
      <c r="I10" s="371">
        <f t="shared" si="5"/>
        <v>7</v>
      </c>
      <c r="J10" s="372" t="str">
        <f t="shared" si="20"/>
        <v>00:48.49</v>
      </c>
      <c r="K10" s="377">
        <f t="shared" si="6"/>
        <v>6</v>
      </c>
      <c r="L10" s="373" t="str">
        <f t="shared" si="21"/>
        <v>00:47.84</v>
      </c>
      <c r="M10" s="377">
        <f t="shared" si="8"/>
        <v>3</v>
      </c>
      <c r="N10" s="373" t="str">
        <f t="shared" si="22"/>
        <v>00:42.44</v>
      </c>
      <c r="O10" s="377">
        <f t="shared" si="10"/>
        <v>5</v>
      </c>
      <c r="P10" s="373" t="str">
        <f t="shared" si="23"/>
        <v>00:46.73</v>
      </c>
      <c r="Q10" s="377">
        <f t="shared" si="12"/>
        <v>2</v>
      </c>
      <c r="R10" s="373" t="str">
        <f t="shared" si="24"/>
        <v>00:41.80</v>
      </c>
      <c r="S10" s="377">
        <f t="shared" si="14"/>
        <v>4</v>
      </c>
      <c r="T10" s="373" t="str">
        <f t="shared" si="25"/>
        <v>00:42.90</v>
      </c>
      <c r="U10" s="377">
        <f t="shared" si="16"/>
        <v>8</v>
      </c>
      <c r="V10" s="373" t="str">
        <f t="shared" si="26"/>
        <v>00:49.97</v>
      </c>
      <c r="W10" s="377">
        <f t="shared" si="18"/>
        <v>1</v>
      </c>
      <c r="X10" s="373" t="str">
        <f t="shared" si="27"/>
        <v>00:40.82</v>
      </c>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8">
        <f t="shared" si="28"/>
        <v>1</v>
      </c>
    </row>
    <row r="11" spans="1:54">
      <c r="A11" s="367">
        <f t="shared" si="29"/>
        <v>6</v>
      </c>
      <c r="B11" s="368">
        <f t="shared" si="0"/>
        <v>6</v>
      </c>
      <c r="C11" s="369" t="str">
        <f t="shared" si="1"/>
        <v>Under 13s</v>
      </c>
      <c r="D11" s="370" t="str">
        <f t="shared" si="2"/>
        <v>M</v>
      </c>
      <c r="E11" s="369" t="str">
        <f t="shared" si="3"/>
        <v>50m</v>
      </c>
      <c r="F11" s="369" t="str">
        <f t="shared" si="4"/>
        <v>Breaststroke</v>
      </c>
      <c r="G11" s="369"/>
      <c r="I11" s="371">
        <f t="shared" si="5"/>
        <v>1</v>
      </c>
      <c r="J11" s="372" t="str">
        <f t="shared" si="20"/>
        <v>00:41.88</v>
      </c>
      <c r="K11" s="377">
        <f t="shared" si="6"/>
        <v>6</v>
      </c>
      <c r="L11" s="373" t="str">
        <f t="shared" si="21"/>
        <v>00:45.44</v>
      </c>
      <c r="M11" s="377">
        <f t="shared" si="8"/>
        <v>7</v>
      </c>
      <c r="N11" s="373" t="str">
        <f t="shared" si="22"/>
        <v>00:48.03</v>
      </c>
      <c r="O11" s="377">
        <f t="shared" si="10"/>
        <v>2</v>
      </c>
      <c r="P11" s="373" t="str">
        <f t="shared" si="23"/>
        <v>00:43.81</v>
      </c>
      <c r="Q11" s="377">
        <f t="shared" si="12"/>
        <v>3</v>
      </c>
      <c r="R11" s="373" t="str">
        <f t="shared" si="24"/>
        <v>00:44.62</v>
      </c>
      <c r="S11" s="377">
        <f t="shared" si="14"/>
        <v>4</v>
      </c>
      <c r="T11" s="373" t="str">
        <f t="shared" si="25"/>
        <v>00:44.72</v>
      </c>
      <c r="U11" s="377">
        <f t="shared" si="16"/>
        <v>0</v>
      </c>
      <c r="V11" s="373" t="str">
        <f t="shared" si="26"/>
        <v>00:00.00</v>
      </c>
      <c r="W11" s="377">
        <f t="shared" si="18"/>
        <v>5</v>
      </c>
      <c r="X11" s="373" t="str">
        <f t="shared" si="27"/>
        <v>00:44.87</v>
      </c>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8">
        <f t="shared" si="28"/>
        <v>1</v>
      </c>
    </row>
    <row r="12" spans="1:54">
      <c r="A12" s="367">
        <f t="shared" si="29"/>
        <v>7</v>
      </c>
      <c r="B12" s="368">
        <f t="shared" si="0"/>
        <v>7</v>
      </c>
      <c r="C12" s="369" t="str">
        <f t="shared" si="1"/>
        <v>9 Years</v>
      </c>
      <c r="D12" s="370" t="str">
        <f t="shared" si="2"/>
        <v>F</v>
      </c>
      <c r="E12" s="369" t="str">
        <f t="shared" si="3"/>
        <v>25m</v>
      </c>
      <c r="F12" s="369" t="str">
        <f t="shared" si="4"/>
        <v>Freestyle</v>
      </c>
      <c r="G12" s="369"/>
      <c r="I12" s="371">
        <f t="shared" si="5"/>
        <v>8</v>
      </c>
      <c r="J12" s="372" t="str">
        <f t="shared" si="20"/>
        <v>00:26.16</v>
      </c>
      <c r="K12" s="377">
        <f t="shared" si="6"/>
        <v>1</v>
      </c>
      <c r="L12" s="373" t="str">
        <f t="shared" si="21"/>
        <v>00:17.84</v>
      </c>
      <c r="M12" s="377">
        <f t="shared" si="8"/>
        <v>7</v>
      </c>
      <c r="N12" s="373" t="str">
        <f t="shared" si="22"/>
        <v>00:21.88</v>
      </c>
      <c r="O12" s="377">
        <f t="shared" si="10"/>
        <v>4</v>
      </c>
      <c r="P12" s="373" t="str">
        <f t="shared" si="23"/>
        <v>00:19.94</v>
      </c>
      <c r="Q12" s="377">
        <f t="shared" si="12"/>
        <v>2</v>
      </c>
      <c r="R12" s="373" t="str">
        <f t="shared" si="24"/>
        <v>00:18.16</v>
      </c>
      <c r="S12" s="377">
        <f t="shared" si="14"/>
        <v>6</v>
      </c>
      <c r="T12" s="373" t="str">
        <f t="shared" si="25"/>
        <v>00:21.37</v>
      </c>
      <c r="U12" s="377">
        <f t="shared" si="16"/>
        <v>3</v>
      </c>
      <c r="V12" s="373" t="str">
        <f t="shared" si="26"/>
        <v>00:19.44</v>
      </c>
      <c r="W12" s="377">
        <f t="shared" si="18"/>
        <v>5</v>
      </c>
      <c r="X12" s="373" t="str">
        <f t="shared" si="27"/>
        <v>00:20.46</v>
      </c>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8">
        <f t="shared" si="28"/>
        <v>1</v>
      </c>
    </row>
    <row r="13" spans="1:54">
      <c r="A13" s="367">
        <f t="shared" si="29"/>
        <v>8</v>
      </c>
      <c r="B13" s="368">
        <f t="shared" si="0"/>
        <v>8</v>
      </c>
      <c r="C13" s="369" t="str">
        <f t="shared" si="1"/>
        <v>9 Years</v>
      </c>
      <c r="D13" s="370" t="str">
        <f t="shared" si="2"/>
        <v>M</v>
      </c>
      <c r="E13" s="369" t="str">
        <f t="shared" si="3"/>
        <v>25m</v>
      </c>
      <c r="F13" s="369" t="str">
        <f t="shared" si="4"/>
        <v>Freestyle</v>
      </c>
      <c r="G13" s="369"/>
      <c r="I13" s="371">
        <f t="shared" si="5"/>
        <v>2</v>
      </c>
      <c r="J13" s="372" t="str">
        <f t="shared" si="20"/>
        <v>00:19.54</v>
      </c>
      <c r="K13" s="377">
        <f t="shared" si="6"/>
        <v>3</v>
      </c>
      <c r="L13" s="373" t="str">
        <f t="shared" si="21"/>
        <v>00:20.00</v>
      </c>
      <c r="M13" s="377">
        <f t="shared" si="8"/>
        <v>8</v>
      </c>
      <c r="N13" s="373" t="str">
        <f t="shared" si="22"/>
        <v>00:24.41</v>
      </c>
      <c r="O13" s="377">
        <f t="shared" si="10"/>
        <v>6</v>
      </c>
      <c r="P13" s="373" t="str">
        <f t="shared" si="23"/>
        <v>00:21.79</v>
      </c>
      <c r="Q13" s="377">
        <f t="shared" si="12"/>
        <v>4</v>
      </c>
      <c r="R13" s="373" t="str">
        <f t="shared" si="24"/>
        <v>00:20.80</v>
      </c>
      <c r="S13" s="377">
        <f t="shared" si="14"/>
        <v>7</v>
      </c>
      <c r="T13" s="373" t="str">
        <f t="shared" si="25"/>
        <v>00:23.00</v>
      </c>
      <c r="U13" s="377">
        <f t="shared" si="16"/>
        <v>5</v>
      </c>
      <c r="V13" s="373" t="str">
        <f t="shared" si="26"/>
        <v>00:21.59</v>
      </c>
      <c r="W13" s="377">
        <f t="shared" si="18"/>
        <v>1</v>
      </c>
      <c r="X13" s="373" t="str">
        <f t="shared" si="27"/>
        <v>00:18.85</v>
      </c>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8">
        <f t="shared" si="28"/>
        <v>1</v>
      </c>
    </row>
    <row r="14" spans="1:54">
      <c r="A14" s="367">
        <f t="shared" si="29"/>
        <v>9</v>
      </c>
      <c r="B14" s="368">
        <f t="shared" si="0"/>
        <v>9</v>
      </c>
      <c r="C14" s="369" t="str">
        <f t="shared" si="1"/>
        <v>Under 11s</v>
      </c>
      <c r="D14" s="370" t="str">
        <f t="shared" si="2"/>
        <v>F</v>
      </c>
      <c r="E14" s="369" t="str">
        <f t="shared" si="3"/>
        <v>25m</v>
      </c>
      <c r="F14" s="369" t="str">
        <f t="shared" si="4"/>
        <v>Butterfly</v>
      </c>
      <c r="G14" s="369"/>
      <c r="I14" s="371">
        <f t="shared" si="5"/>
        <v>8</v>
      </c>
      <c r="J14" s="372" t="str">
        <f t="shared" si="20"/>
        <v>00:23.76</v>
      </c>
      <c r="K14" s="377">
        <f t="shared" si="6"/>
        <v>3</v>
      </c>
      <c r="L14" s="373" t="str">
        <f t="shared" si="21"/>
        <v>00:18.78</v>
      </c>
      <c r="M14" s="377">
        <f t="shared" si="8"/>
        <v>5</v>
      </c>
      <c r="N14" s="373" t="str">
        <f t="shared" si="22"/>
        <v>00:20.16</v>
      </c>
      <c r="O14" s="377">
        <f t="shared" si="10"/>
        <v>1</v>
      </c>
      <c r="P14" s="373" t="str">
        <f t="shared" si="23"/>
        <v>00:17.17</v>
      </c>
      <c r="Q14" s="377">
        <f t="shared" si="12"/>
        <v>2</v>
      </c>
      <c r="R14" s="373" t="str">
        <f t="shared" si="24"/>
        <v>00:18.06</v>
      </c>
      <c r="S14" s="377">
        <f t="shared" si="14"/>
        <v>4</v>
      </c>
      <c r="T14" s="373" t="str">
        <f t="shared" si="25"/>
        <v>00:20.15</v>
      </c>
      <c r="U14" s="377">
        <f t="shared" si="16"/>
        <v>7</v>
      </c>
      <c r="V14" s="373" t="str">
        <f t="shared" si="26"/>
        <v>00:22.22</v>
      </c>
      <c r="W14" s="377">
        <f t="shared" si="18"/>
        <v>6</v>
      </c>
      <c r="X14" s="373" t="str">
        <f t="shared" si="27"/>
        <v>00:20.17</v>
      </c>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8">
        <f t="shared" si="28"/>
        <v>1</v>
      </c>
    </row>
    <row r="15" spans="1:54">
      <c r="A15" s="367">
        <f t="shared" si="29"/>
        <v>10</v>
      </c>
      <c r="B15" s="368">
        <f t="shared" si="0"/>
        <v>10</v>
      </c>
      <c r="C15" s="369" t="str">
        <f t="shared" si="1"/>
        <v>Under 11s</v>
      </c>
      <c r="D15" s="370" t="str">
        <f t="shared" si="2"/>
        <v>M</v>
      </c>
      <c r="E15" s="369" t="str">
        <f t="shared" si="3"/>
        <v>25m</v>
      </c>
      <c r="F15" s="369" t="str">
        <f t="shared" si="4"/>
        <v>Butterfly</v>
      </c>
      <c r="G15" s="369"/>
      <c r="I15" s="371">
        <f t="shared" si="5"/>
        <v>5</v>
      </c>
      <c r="J15" s="372" t="str">
        <f t="shared" si="20"/>
        <v>00:20.13</v>
      </c>
      <c r="K15" s="377">
        <f t="shared" si="6"/>
        <v>8</v>
      </c>
      <c r="L15" s="373" t="str">
        <f t="shared" si="21"/>
        <v>00:25.56</v>
      </c>
      <c r="M15" s="377">
        <f t="shared" si="8"/>
        <v>2</v>
      </c>
      <c r="N15" s="373" t="str">
        <f t="shared" si="22"/>
        <v>00:18.41</v>
      </c>
      <c r="O15" s="377">
        <f t="shared" si="10"/>
        <v>6</v>
      </c>
      <c r="P15" s="373" t="str">
        <f t="shared" si="23"/>
        <v>00:21.09</v>
      </c>
      <c r="Q15" s="377">
        <f t="shared" si="12"/>
        <v>3</v>
      </c>
      <c r="R15" s="373" t="str">
        <f t="shared" si="24"/>
        <v>00:18.72</v>
      </c>
      <c r="S15" s="377">
        <f t="shared" si="14"/>
        <v>1</v>
      </c>
      <c r="T15" s="373" t="str">
        <f t="shared" si="25"/>
        <v>00:17.40</v>
      </c>
      <c r="U15" s="377">
        <f t="shared" si="16"/>
        <v>4</v>
      </c>
      <c r="V15" s="373" t="str">
        <f t="shared" si="26"/>
        <v>00:18.73</v>
      </c>
      <c r="W15" s="377">
        <f t="shared" si="18"/>
        <v>7</v>
      </c>
      <c r="X15" s="373" t="str">
        <f t="shared" si="27"/>
        <v>00:24.16</v>
      </c>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8">
        <f t="shared" si="28"/>
        <v>1</v>
      </c>
    </row>
    <row r="16" spans="1:54">
      <c r="A16" s="367">
        <f t="shared" si="29"/>
        <v>11</v>
      </c>
      <c r="B16" s="368">
        <f t="shared" si="0"/>
        <v>11</v>
      </c>
      <c r="C16" s="369" t="str">
        <f t="shared" si="1"/>
        <v>Under 12s</v>
      </c>
      <c r="D16" s="370" t="str">
        <f t="shared" si="2"/>
        <v>F</v>
      </c>
      <c r="E16" s="369" t="str">
        <f t="shared" si="3"/>
        <v>50m</v>
      </c>
      <c r="F16" s="369" t="str">
        <f t="shared" si="4"/>
        <v>Freestyle</v>
      </c>
      <c r="G16" s="369"/>
      <c r="I16" s="371">
        <f t="shared" si="5"/>
        <v>6</v>
      </c>
      <c r="J16" s="372" t="str">
        <f t="shared" si="20"/>
        <v>00:38.91</v>
      </c>
      <c r="K16" s="377">
        <f t="shared" si="6"/>
        <v>1</v>
      </c>
      <c r="L16" s="373" t="str">
        <f t="shared" si="21"/>
        <v>00:33.50</v>
      </c>
      <c r="M16" s="377">
        <f t="shared" si="8"/>
        <v>2</v>
      </c>
      <c r="N16" s="373" t="str">
        <f t="shared" si="22"/>
        <v>00:35.62</v>
      </c>
      <c r="O16" s="377">
        <f t="shared" si="10"/>
        <v>4</v>
      </c>
      <c r="P16" s="373" t="str">
        <f t="shared" si="23"/>
        <v>00:36.81</v>
      </c>
      <c r="Q16" s="377">
        <f t="shared" si="12"/>
        <v>5</v>
      </c>
      <c r="R16" s="373" t="str">
        <f t="shared" si="24"/>
        <v>00:36.82</v>
      </c>
      <c r="S16" s="377">
        <f t="shared" si="14"/>
        <v>3</v>
      </c>
      <c r="T16" s="373" t="str">
        <f t="shared" si="25"/>
        <v>00:35.72</v>
      </c>
      <c r="U16" s="377">
        <f t="shared" si="16"/>
        <v>8</v>
      </c>
      <c r="V16" s="373" t="str">
        <f t="shared" si="26"/>
        <v>00:43.16</v>
      </c>
      <c r="W16" s="377">
        <f t="shared" si="18"/>
        <v>6</v>
      </c>
      <c r="X16" s="373" t="str">
        <f t="shared" si="27"/>
        <v>00:38.91</v>
      </c>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8">
        <f t="shared" si="28"/>
        <v>1</v>
      </c>
    </row>
    <row r="17" spans="1:54">
      <c r="A17" s="367">
        <f t="shared" si="29"/>
        <v>12</v>
      </c>
      <c r="B17" s="368">
        <f t="shared" si="0"/>
        <v>12</v>
      </c>
      <c r="C17" s="369" t="str">
        <f t="shared" si="1"/>
        <v>Under 12s</v>
      </c>
      <c r="D17" s="370" t="str">
        <f t="shared" si="2"/>
        <v>M</v>
      </c>
      <c r="E17" s="369" t="str">
        <f t="shared" si="3"/>
        <v>50m</v>
      </c>
      <c r="F17" s="369" t="str">
        <f t="shared" si="4"/>
        <v>Freestyle</v>
      </c>
      <c r="G17" s="369"/>
      <c r="I17" s="371">
        <f t="shared" si="5"/>
        <v>7</v>
      </c>
      <c r="J17" s="372" t="str">
        <f t="shared" si="20"/>
        <v>00:43.96</v>
      </c>
      <c r="K17" s="377">
        <f t="shared" si="6"/>
        <v>4</v>
      </c>
      <c r="L17" s="373" t="str">
        <f t="shared" si="21"/>
        <v>00:39.37</v>
      </c>
      <c r="M17" s="377">
        <f t="shared" si="8"/>
        <v>3</v>
      </c>
      <c r="N17" s="373" t="str">
        <f t="shared" si="22"/>
        <v>00:35.91</v>
      </c>
      <c r="O17" s="377">
        <f t="shared" si="10"/>
        <v>2</v>
      </c>
      <c r="P17" s="373" t="str">
        <f t="shared" si="23"/>
        <v>00:35.59</v>
      </c>
      <c r="Q17" s="377">
        <f t="shared" si="12"/>
        <v>1</v>
      </c>
      <c r="R17" s="373" t="str">
        <f t="shared" si="24"/>
        <v>00:31.82</v>
      </c>
      <c r="S17" s="377">
        <f t="shared" si="14"/>
        <v>5</v>
      </c>
      <c r="T17" s="373" t="str">
        <f t="shared" si="25"/>
        <v>00:40.16</v>
      </c>
      <c r="U17" s="377">
        <f t="shared" si="16"/>
        <v>0</v>
      </c>
      <c r="V17" s="373" t="str">
        <f t="shared" si="26"/>
        <v>00:00.00</v>
      </c>
      <c r="W17" s="377">
        <f t="shared" si="18"/>
        <v>6</v>
      </c>
      <c r="X17" s="373" t="str">
        <f t="shared" si="27"/>
        <v>00:43.82</v>
      </c>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8">
        <f t="shared" si="28"/>
        <v>1</v>
      </c>
    </row>
    <row r="18" spans="1:54">
      <c r="A18" s="367">
        <f t="shared" si="29"/>
        <v>13</v>
      </c>
      <c r="B18" s="368">
        <f t="shared" si="0"/>
        <v>13</v>
      </c>
      <c r="C18" s="369" t="str">
        <f t="shared" si="1"/>
        <v>Under 13s</v>
      </c>
      <c r="D18" s="370" t="str">
        <f t="shared" si="2"/>
        <v>F</v>
      </c>
      <c r="E18" s="369" t="str">
        <f t="shared" si="3"/>
        <v>50m</v>
      </c>
      <c r="F18" s="369" t="str">
        <f t="shared" si="4"/>
        <v>Backstroke</v>
      </c>
      <c r="G18" s="369"/>
      <c r="I18" s="371">
        <f t="shared" si="5"/>
        <v>5</v>
      </c>
      <c r="J18" s="372" t="str">
        <f t="shared" si="20"/>
        <v>00:39.74</v>
      </c>
      <c r="K18" s="377">
        <f t="shared" si="6"/>
        <v>2</v>
      </c>
      <c r="L18" s="373" t="str">
        <f t="shared" si="21"/>
        <v>00:37.97</v>
      </c>
      <c r="M18" s="377">
        <f t="shared" si="8"/>
        <v>6</v>
      </c>
      <c r="N18" s="373" t="str">
        <f t="shared" si="22"/>
        <v>00:39.97</v>
      </c>
      <c r="O18" s="377">
        <f t="shared" si="10"/>
        <v>7</v>
      </c>
      <c r="P18" s="373" t="str">
        <f t="shared" si="23"/>
        <v>00:40.21</v>
      </c>
      <c r="Q18" s="377">
        <f t="shared" si="12"/>
        <v>1</v>
      </c>
      <c r="R18" s="373" t="str">
        <f t="shared" si="24"/>
        <v>00:37.36</v>
      </c>
      <c r="S18" s="377">
        <f t="shared" si="14"/>
        <v>3</v>
      </c>
      <c r="T18" s="373" t="str">
        <f t="shared" si="25"/>
        <v>00:38.04</v>
      </c>
      <c r="U18" s="377">
        <f t="shared" si="16"/>
        <v>8</v>
      </c>
      <c r="V18" s="373" t="str">
        <f t="shared" si="26"/>
        <v>00:42.09</v>
      </c>
      <c r="W18" s="377">
        <f t="shared" si="18"/>
        <v>4</v>
      </c>
      <c r="X18" s="373" t="str">
        <f t="shared" si="27"/>
        <v>00:38.34</v>
      </c>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8">
        <f t="shared" si="28"/>
        <v>1</v>
      </c>
    </row>
    <row r="19" spans="1:54">
      <c r="A19" s="367">
        <f t="shared" si="29"/>
        <v>14</v>
      </c>
      <c r="B19" s="368">
        <f t="shared" si="0"/>
        <v>14</v>
      </c>
      <c r="C19" s="369" t="str">
        <f t="shared" si="1"/>
        <v>Under 13s</v>
      </c>
      <c r="D19" s="370" t="str">
        <f t="shared" si="2"/>
        <v>M</v>
      </c>
      <c r="E19" s="369" t="str">
        <f t="shared" si="3"/>
        <v>50m</v>
      </c>
      <c r="F19" s="369" t="str">
        <f t="shared" si="4"/>
        <v>Backstroke</v>
      </c>
      <c r="G19" s="369"/>
      <c r="I19" s="371">
        <f t="shared" si="5"/>
        <v>5</v>
      </c>
      <c r="J19" s="372" t="str">
        <f t="shared" si="20"/>
        <v>00:42.16</v>
      </c>
      <c r="K19" s="377">
        <f t="shared" si="6"/>
        <v>6</v>
      </c>
      <c r="L19" s="373" t="str">
        <f t="shared" si="21"/>
        <v>00:45.47</v>
      </c>
      <c r="M19" s="377">
        <f t="shared" si="8"/>
        <v>3</v>
      </c>
      <c r="N19" s="373" t="str">
        <f t="shared" si="22"/>
        <v>00:40.03</v>
      </c>
      <c r="O19" s="377">
        <f t="shared" si="10"/>
        <v>2</v>
      </c>
      <c r="P19" s="373" t="str">
        <f t="shared" si="23"/>
        <v>00:38.93</v>
      </c>
      <c r="Q19" s="377">
        <f t="shared" si="12"/>
        <v>1</v>
      </c>
      <c r="R19" s="373" t="str">
        <f t="shared" si="24"/>
        <v>00:36.72</v>
      </c>
      <c r="S19" s="377">
        <f t="shared" si="14"/>
        <v>4</v>
      </c>
      <c r="T19" s="373" t="str">
        <f t="shared" si="25"/>
        <v>00:41.97</v>
      </c>
      <c r="U19" s="377">
        <f t="shared" si="16"/>
        <v>0</v>
      </c>
      <c r="V19" s="373" t="str">
        <f t="shared" si="26"/>
        <v>00:00.00</v>
      </c>
      <c r="W19" s="377">
        <f t="shared" si="18"/>
        <v>7</v>
      </c>
      <c r="X19" s="373" t="str">
        <f t="shared" si="27"/>
        <v>00:50.66</v>
      </c>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8">
        <f t="shared" si="28"/>
        <v>1</v>
      </c>
    </row>
    <row r="20" spans="1:54">
      <c r="A20" s="367">
        <f t="shared" si="29"/>
        <v>15</v>
      </c>
      <c r="B20" s="368">
        <f t="shared" si="0"/>
        <v>15</v>
      </c>
      <c r="C20" s="369" t="str">
        <f t="shared" si="1"/>
        <v>9 Years</v>
      </c>
      <c r="D20" s="370" t="str">
        <f t="shared" si="2"/>
        <v>F</v>
      </c>
      <c r="E20" s="369" t="str">
        <f t="shared" si="3"/>
        <v>4x25m</v>
      </c>
      <c r="F20" s="369" t="str">
        <f t="shared" si="4"/>
        <v>Freestyle Relay</v>
      </c>
      <c r="G20" s="369"/>
      <c r="I20" s="371">
        <f t="shared" si="5"/>
        <v>0</v>
      </c>
      <c r="J20" s="372" t="str">
        <f t="shared" si="20"/>
        <v>00:00.00</v>
      </c>
      <c r="K20" s="377">
        <f t="shared" si="6"/>
        <v>0</v>
      </c>
      <c r="L20" s="373" t="str">
        <f t="shared" si="21"/>
        <v>00:00.00</v>
      </c>
      <c r="M20" s="377">
        <f t="shared" si="8"/>
        <v>0</v>
      </c>
      <c r="N20" s="373" t="str">
        <f t="shared" si="22"/>
        <v>00:00.00</v>
      </c>
      <c r="O20" s="377">
        <f t="shared" si="10"/>
        <v>1</v>
      </c>
      <c r="P20" s="373" t="str">
        <f t="shared" si="23"/>
        <v>01:19.53</v>
      </c>
      <c r="Q20" s="377">
        <f t="shared" si="12"/>
        <v>3</v>
      </c>
      <c r="R20" s="373" t="str">
        <f t="shared" si="24"/>
        <v>01:26.32</v>
      </c>
      <c r="S20" s="377">
        <f t="shared" si="14"/>
        <v>4</v>
      </c>
      <c r="T20" s="373" t="str">
        <f t="shared" si="25"/>
        <v>01:28.25</v>
      </c>
      <c r="U20" s="377">
        <f t="shared" si="16"/>
        <v>2</v>
      </c>
      <c r="V20" s="373" t="str">
        <f t="shared" si="26"/>
        <v>01:22.50</v>
      </c>
      <c r="W20" s="377">
        <f t="shared" si="18"/>
        <v>0</v>
      </c>
      <c r="X20" s="373" t="str">
        <f t="shared" si="27"/>
        <v>00:00.00</v>
      </c>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8">
        <f t="shared" si="28"/>
        <v>1</v>
      </c>
    </row>
    <row r="21" spans="1:54">
      <c r="A21" s="367">
        <f t="shared" si="29"/>
        <v>16</v>
      </c>
      <c r="B21" s="368">
        <f t="shared" si="0"/>
        <v>15</v>
      </c>
      <c r="C21" s="369" t="str">
        <f t="shared" si="1"/>
        <v>9 Years</v>
      </c>
      <c r="D21" s="370" t="str">
        <f t="shared" si="2"/>
        <v>F</v>
      </c>
      <c r="E21" s="369" t="str">
        <f t="shared" si="3"/>
        <v>4x25m</v>
      </c>
      <c r="F21" s="369" t="str">
        <f t="shared" si="4"/>
        <v>Freestyle Relay</v>
      </c>
      <c r="G21" s="369"/>
      <c r="I21" s="371">
        <f t="shared" si="5"/>
        <v>0</v>
      </c>
      <c r="J21" s="372" t="str">
        <f t="shared" si="20"/>
        <v>00:00.00</v>
      </c>
      <c r="K21" s="377">
        <f t="shared" si="6"/>
        <v>0</v>
      </c>
      <c r="L21" s="373" t="str">
        <f t="shared" si="21"/>
        <v>00:00.00</v>
      </c>
      <c r="M21" s="377">
        <f t="shared" si="8"/>
        <v>0</v>
      </c>
      <c r="N21" s="373" t="str">
        <f t="shared" si="22"/>
        <v>00:00.00</v>
      </c>
      <c r="O21" s="377">
        <f t="shared" si="10"/>
        <v>1</v>
      </c>
      <c r="P21" s="373" t="str">
        <f t="shared" si="23"/>
        <v>01:19.53</v>
      </c>
      <c r="Q21" s="377">
        <f t="shared" si="12"/>
        <v>3</v>
      </c>
      <c r="R21" s="373" t="str">
        <f t="shared" si="24"/>
        <v>01:26.32</v>
      </c>
      <c r="S21" s="377">
        <f t="shared" si="14"/>
        <v>4</v>
      </c>
      <c r="T21" s="373" t="str">
        <f t="shared" si="25"/>
        <v>01:28.25</v>
      </c>
      <c r="U21" s="377">
        <f t="shared" si="16"/>
        <v>2</v>
      </c>
      <c r="V21" s="373" t="str">
        <f t="shared" si="26"/>
        <v>01:22.50</v>
      </c>
      <c r="W21" s="377">
        <f t="shared" si="18"/>
        <v>0</v>
      </c>
      <c r="X21" s="373" t="str">
        <f t="shared" si="27"/>
        <v>00:00.00</v>
      </c>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8">
        <f t="shared" si="28"/>
        <v>0</v>
      </c>
    </row>
    <row r="22" spans="1:54">
      <c r="A22" s="367">
        <f t="shared" si="29"/>
        <v>17</v>
      </c>
      <c r="B22" s="368">
        <f t="shared" si="0"/>
        <v>15</v>
      </c>
      <c r="C22" s="369" t="str">
        <f t="shared" si="1"/>
        <v>9 Years</v>
      </c>
      <c r="D22" s="370" t="str">
        <f t="shared" si="2"/>
        <v>F</v>
      </c>
      <c r="E22" s="369" t="str">
        <f t="shared" si="3"/>
        <v>4x25m</v>
      </c>
      <c r="F22" s="369" t="str">
        <f t="shared" si="4"/>
        <v>Freestyle Relay</v>
      </c>
      <c r="G22" s="369"/>
      <c r="I22" s="371">
        <f t="shared" si="5"/>
        <v>0</v>
      </c>
      <c r="J22" s="372" t="str">
        <f t="shared" si="20"/>
        <v>00:00.00</v>
      </c>
      <c r="K22" s="377">
        <f t="shared" si="6"/>
        <v>0</v>
      </c>
      <c r="L22" s="373" t="str">
        <f t="shared" si="21"/>
        <v>00:00.00</v>
      </c>
      <c r="M22" s="377">
        <f t="shared" si="8"/>
        <v>0</v>
      </c>
      <c r="N22" s="373" t="str">
        <f t="shared" si="22"/>
        <v>00:00.00</v>
      </c>
      <c r="O22" s="377">
        <f t="shared" si="10"/>
        <v>1</v>
      </c>
      <c r="P22" s="373" t="str">
        <f t="shared" si="23"/>
        <v>01:19.53</v>
      </c>
      <c r="Q22" s="377">
        <f t="shared" si="12"/>
        <v>3</v>
      </c>
      <c r="R22" s="373" t="str">
        <f t="shared" si="24"/>
        <v>01:26.32</v>
      </c>
      <c r="S22" s="377">
        <f t="shared" si="14"/>
        <v>4</v>
      </c>
      <c r="T22" s="373" t="str">
        <f t="shared" si="25"/>
        <v>01:28.25</v>
      </c>
      <c r="U22" s="377">
        <f t="shared" si="16"/>
        <v>2</v>
      </c>
      <c r="V22" s="373" t="str">
        <f t="shared" si="26"/>
        <v>01:22.50</v>
      </c>
      <c r="W22" s="377">
        <f t="shared" si="18"/>
        <v>0</v>
      </c>
      <c r="X22" s="373" t="str">
        <f t="shared" si="27"/>
        <v>00:00.00</v>
      </c>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8">
        <f t="shared" si="28"/>
        <v>0</v>
      </c>
    </row>
    <row r="23" spans="1:54">
      <c r="A23" s="367">
        <f t="shared" si="29"/>
        <v>18</v>
      </c>
      <c r="B23" s="368">
        <f t="shared" si="0"/>
        <v>15</v>
      </c>
      <c r="C23" s="369" t="str">
        <f t="shared" si="1"/>
        <v>9 Years</v>
      </c>
      <c r="D23" s="370" t="str">
        <f t="shared" si="2"/>
        <v>F</v>
      </c>
      <c r="E23" s="369" t="str">
        <f t="shared" si="3"/>
        <v>4x25m</v>
      </c>
      <c r="F23" s="369" t="str">
        <f t="shared" si="4"/>
        <v>Freestyle Relay</v>
      </c>
      <c r="G23" s="369"/>
      <c r="I23" s="371">
        <f t="shared" si="5"/>
        <v>0</v>
      </c>
      <c r="J23" s="372" t="str">
        <f t="shared" si="20"/>
        <v>00:00.00</v>
      </c>
      <c r="K23" s="377">
        <f t="shared" si="6"/>
        <v>0</v>
      </c>
      <c r="L23" s="373" t="str">
        <f t="shared" si="21"/>
        <v>00:00.00</v>
      </c>
      <c r="M23" s="377">
        <f t="shared" si="8"/>
        <v>0</v>
      </c>
      <c r="N23" s="373" t="str">
        <f t="shared" si="22"/>
        <v>00:00.00</v>
      </c>
      <c r="O23" s="377">
        <f t="shared" si="10"/>
        <v>1</v>
      </c>
      <c r="P23" s="373" t="str">
        <f t="shared" si="23"/>
        <v>01:19.53</v>
      </c>
      <c r="Q23" s="377">
        <f t="shared" si="12"/>
        <v>3</v>
      </c>
      <c r="R23" s="373" t="str">
        <f t="shared" si="24"/>
        <v>01:26.32</v>
      </c>
      <c r="S23" s="377">
        <f t="shared" si="14"/>
        <v>4</v>
      </c>
      <c r="T23" s="373" t="str">
        <f t="shared" si="25"/>
        <v>01:28.25</v>
      </c>
      <c r="U23" s="377">
        <f t="shared" si="16"/>
        <v>2</v>
      </c>
      <c r="V23" s="373" t="str">
        <f t="shared" si="26"/>
        <v>01:22.50</v>
      </c>
      <c r="W23" s="377">
        <f t="shared" si="18"/>
        <v>0</v>
      </c>
      <c r="X23" s="373" t="str">
        <f t="shared" si="27"/>
        <v>00:00.00</v>
      </c>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8">
        <f t="shared" si="28"/>
        <v>0</v>
      </c>
    </row>
    <row r="24" spans="1:54">
      <c r="A24" s="367">
        <f t="shared" si="29"/>
        <v>19</v>
      </c>
      <c r="B24" s="368">
        <f t="shared" si="0"/>
        <v>16</v>
      </c>
      <c r="C24" s="369" t="str">
        <f t="shared" si="1"/>
        <v>9 Years</v>
      </c>
      <c r="D24" s="370" t="str">
        <f t="shared" si="2"/>
        <v>M</v>
      </c>
      <c r="E24" s="369" t="str">
        <f t="shared" si="3"/>
        <v>4x25m</v>
      </c>
      <c r="F24" s="369" t="str">
        <f t="shared" si="4"/>
        <v>Freestyle Relay</v>
      </c>
      <c r="G24" s="369"/>
      <c r="I24" s="371">
        <f t="shared" si="5"/>
        <v>1</v>
      </c>
      <c r="J24" s="372" t="str">
        <f t="shared" si="20"/>
        <v>01:14.04</v>
      </c>
      <c r="K24" s="377">
        <f t="shared" si="6"/>
        <v>0</v>
      </c>
      <c r="L24" s="373" t="str">
        <f t="shared" si="21"/>
        <v>00:00.00</v>
      </c>
      <c r="M24" s="377">
        <f t="shared" si="8"/>
        <v>0</v>
      </c>
      <c r="N24" s="373" t="str">
        <f t="shared" si="22"/>
        <v>00:00.00</v>
      </c>
      <c r="O24" s="377">
        <f t="shared" si="10"/>
        <v>0</v>
      </c>
      <c r="P24" s="373" t="str">
        <f t="shared" si="23"/>
        <v>00:00.00</v>
      </c>
      <c r="Q24" s="377">
        <f t="shared" si="12"/>
        <v>0</v>
      </c>
      <c r="R24" s="373" t="str">
        <f t="shared" si="24"/>
        <v>00:00.00</v>
      </c>
      <c r="S24" s="377">
        <f t="shared" si="14"/>
        <v>0</v>
      </c>
      <c r="T24" s="373" t="str">
        <f t="shared" si="25"/>
        <v>00:00.00</v>
      </c>
      <c r="U24" s="377">
        <f t="shared" si="16"/>
        <v>2</v>
      </c>
      <c r="V24" s="373" t="str">
        <f t="shared" si="26"/>
        <v>01:18.07</v>
      </c>
      <c r="W24" s="377">
        <f t="shared" si="18"/>
        <v>0</v>
      </c>
      <c r="X24" s="373" t="str">
        <f t="shared" si="27"/>
        <v>00:00.00</v>
      </c>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8">
        <f t="shared" si="28"/>
        <v>1</v>
      </c>
    </row>
    <row r="25" spans="1:54">
      <c r="A25" s="367">
        <f t="shared" si="29"/>
        <v>20</v>
      </c>
      <c r="B25" s="368">
        <f t="shared" si="0"/>
        <v>16</v>
      </c>
      <c r="C25" s="369" t="str">
        <f t="shared" si="1"/>
        <v>9 Years</v>
      </c>
      <c r="D25" s="370" t="str">
        <f t="shared" si="2"/>
        <v>M</v>
      </c>
      <c r="E25" s="369" t="str">
        <f t="shared" si="3"/>
        <v>4x25m</v>
      </c>
      <c r="F25" s="369" t="str">
        <f t="shared" si="4"/>
        <v>Freestyle Relay</v>
      </c>
      <c r="G25" s="369"/>
      <c r="I25" s="371">
        <f t="shared" si="5"/>
        <v>1</v>
      </c>
      <c r="J25" s="372" t="str">
        <f t="shared" si="20"/>
        <v>01:14.04</v>
      </c>
      <c r="K25" s="377">
        <f t="shared" si="6"/>
        <v>0</v>
      </c>
      <c r="L25" s="373" t="str">
        <f t="shared" si="21"/>
        <v>00:00.00</v>
      </c>
      <c r="M25" s="377">
        <f t="shared" si="8"/>
        <v>0</v>
      </c>
      <c r="N25" s="373" t="str">
        <f t="shared" si="22"/>
        <v>00:00.00</v>
      </c>
      <c r="O25" s="377">
        <f t="shared" si="10"/>
        <v>0</v>
      </c>
      <c r="P25" s="373" t="str">
        <f t="shared" si="23"/>
        <v>00:00.00</v>
      </c>
      <c r="Q25" s="377">
        <f t="shared" si="12"/>
        <v>0</v>
      </c>
      <c r="R25" s="373" t="str">
        <f t="shared" si="24"/>
        <v>00:00.00</v>
      </c>
      <c r="S25" s="377">
        <f t="shared" si="14"/>
        <v>0</v>
      </c>
      <c r="T25" s="373" t="str">
        <f t="shared" si="25"/>
        <v>00:00.00</v>
      </c>
      <c r="U25" s="377">
        <f t="shared" si="16"/>
        <v>2</v>
      </c>
      <c r="V25" s="373" t="str">
        <f t="shared" si="26"/>
        <v>01:18.07</v>
      </c>
      <c r="W25" s="377">
        <f t="shared" si="18"/>
        <v>0</v>
      </c>
      <c r="X25" s="373" t="str">
        <f t="shared" si="27"/>
        <v>00:00.00</v>
      </c>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8">
        <f t="shared" si="28"/>
        <v>0</v>
      </c>
    </row>
    <row r="26" spans="1:54">
      <c r="A26" s="367">
        <f t="shared" si="29"/>
        <v>21</v>
      </c>
      <c r="B26" s="368">
        <f t="shared" si="0"/>
        <v>16</v>
      </c>
      <c r="C26" s="369" t="str">
        <f t="shared" si="1"/>
        <v>9 Years</v>
      </c>
      <c r="D26" s="370" t="str">
        <f t="shared" si="2"/>
        <v>M</v>
      </c>
      <c r="E26" s="369" t="str">
        <f t="shared" si="3"/>
        <v>4x25m</v>
      </c>
      <c r="F26" s="369" t="str">
        <f t="shared" si="4"/>
        <v>Freestyle Relay</v>
      </c>
      <c r="G26" s="369"/>
      <c r="I26" s="371">
        <f t="shared" si="5"/>
        <v>1</v>
      </c>
      <c r="J26" s="372" t="str">
        <f t="shared" si="20"/>
        <v>01:14.04</v>
      </c>
      <c r="K26" s="377">
        <f t="shared" si="6"/>
        <v>0</v>
      </c>
      <c r="L26" s="373" t="str">
        <f t="shared" si="21"/>
        <v>00:00.00</v>
      </c>
      <c r="M26" s="377">
        <f t="shared" si="8"/>
        <v>0</v>
      </c>
      <c r="N26" s="373" t="str">
        <f t="shared" si="22"/>
        <v>00:00.00</v>
      </c>
      <c r="O26" s="377">
        <f t="shared" si="10"/>
        <v>0</v>
      </c>
      <c r="P26" s="373" t="str">
        <f t="shared" si="23"/>
        <v>00:00.00</v>
      </c>
      <c r="Q26" s="377">
        <f t="shared" si="12"/>
        <v>0</v>
      </c>
      <c r="R26" s="373" t="str">
        <f t="shared" si="24"/>
        <v>00:00.00</v>
      </c>
      <c r="S26" s="377">
        <f t="shared" si="14"/>
        <v>0</v>
      </c>
      <c r="T26" s="373" t="str">
        <f t="shared" si="25"/>
        <v>00:00.00</v>
      </c>
      <c r="U26" s="377">
        <f t="shared" si="16"/>
        <v>2</v>
      </c>
      <c r="V26" s="373" t="str">
        <f t="shared" si="26"/>
        <v>01:18.07</v>
      </c>
      <c r="W26" s="377">
        <f t="shared" si="18"/>
        <v>0</v>
      </c>
      <c r="X26" s="373" t="str">
        <f t="shared" si="27"/>
        <v>00:00.00</v>
      </c>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8">
        <f t="shared" si="28"/>
        <v>0</v>
      </c>
    </row>
    <row r="27" spans="1:54">
      <c r="A27" s="367">
        <f t="shared" si="29"/>
        <v>22</v>
      </c>
      <c r="B27" s="368">
        <f t="shared" si="0"/>
        <v>16</v>
      </c>
      <c r="C27" s="369" t="str">
        <f t="shared" si="1"/>
        <v>9 Years</v>
      </c>
      <c r="D27" s="370" t="str">
        <f t="shared" si="2"/>
        <v>M</v>
      </c>
      <c r="E27" s="369" t="str">
        <f t="shared" si="3"/>
        <v>4x25m</v>
      </c>
      <c r="F27" s="369" t="str">
        <f t="shared" si="4"/>
        <v>Freestyle Relay</v>
      </c>
      <c r="G27" s="369"/>
      <c r="I27" s="371">
        <f t="shared" si="5"/>
        <v>1</v>
      </c>
      <c r="J27" s="372" t="str">
        <f t="shared" si="20"/>
        <v>01:14.04</v>
      </c>
      <c r="K27" s="377">
        <f t="shared" si="6"/>
        <v>0</v>
      </c>
      <c r="L27" s="373" t="str">
        <f t="shared" si="21"/>
        <v>00:00.00</v>
      </c>
      <c r="M27" s="377">
        <f t="shared" si="8"/>
        <v>0</v>
      </c>
      <c r="N27" s="373" t="str">
        <f t="shared" si="22"/>
        <v>00:00.00</v>
      </c>
      <c r="O27" s="377">
        <f t="shared" si="10"/>
        <v>0</v>
      </c>
      <c r="P27" s="373" t="str">
        <f t="shared" si="23"/>
        <v>00:00.00</v>
      </c>
      <c r="Q27" s="377">
        <f t="shared" si="12"/>
        <v>0</v>
      </c>
      <c r="R27" s="373" t="str">
        <f t="shared" si="24"/>
        <v>00:00.00</v>
      </c>
      <c r="S27" s="377">
        <f t="shared" si="14"/>
        <v>0</v>
      </c>
      <c r="T27" s="373" t="str">
        <f t="shared" si="25"/>
        <v>00:00.00</v>
      </c>
      <c r="U27" s="377">
        <f t="shared" si="16"/>
        <v>2</v>
      </c>
      <c r="V27" s="373" t="str">
        <f t="shared" si="26"/>
        <v>01:18.07</v>
      </c>
      <c r="W27" s="377">
        <f t="shared" si="18"/>
        <v>0</v>
      </c>
      <c r="X27" s="373" t="str">
        <f t="shared" si="27"/>
        <v>00:00.00</v>
      </c>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8">
        <f t="shared" si="28"/>
        <v>0</v>
      </c>
    </row>
    <row r="28" spans="1:54">
      <c r="A28" s="367">
        <f t="shared" si="29"/>
        <v>23</v>
      </c>
      <c r="B28" s="368">
        <f t="shared" si="0"/>
        <v>17</v>
      </c>
      <c r="C28" s="369" t="str">
        <f t="shared" si="1"/>
        <v>Under 11s</v>
      </c>
      <c r="D28" s="370" t="str">
        <f t="shared" si="2"/>
        <v>F</v>
      </c>
      <c r="E28" s="369" t="str">
        <f t="shared" si="3"/>
        <v>4x25m</v>
      </c>
      <c r="F28" s="369" t="str">
        <f t="shared" si="4"/>
        <v>Medley Relay</v>
      </c>
      <c r="G28" s="369"/>
      <c r="I28" s="371">
        <f t="shared" si="5"/>
        <v>7</v>
      </c>
      <c r="J28" s="372" t="str">
        <f t="shared" si="20"/>
        <v>01:35.60</v>
      </c>
      <c r="K28" s="377">
        <f t="shared" si="6"/>
        <v>1</v>
      </c>
      <c r="L28" s="373" t="str">
        <f t="shared" si="21"/>
        <v>01:16.68</v>
      </c>
      <c r="M28" s="377">
        <f t="shared" si="8"/>
        <v>8</v>
      </c>
      <c r="N28" s="373" t="str">
        <f t="shared" si="22"/>
        <v>01:42.28</v>
      </c>
      <c r="O28" s="377">
        <f t="shared" si="10"/>
        <v>2</v>
      </c>
      <c r="P28" s="373" t="str">
        <f t="shared" si="23"/>
        <v>01:18.77</v>
      </c>
      <c r="Q28" s="377">
        <f t="shared" si="12"/>
        <v>4</v>
      </c>
      <c r="R28" s="373" t="str">
        <f t="shared" si="24"/>
        <v>01:20.28</v>
      </c>
      <c r="S28" s="377">
        <f t="shared" si="14"/>
        <v>3</v>
      </c>
      <c r="T28" s="373" t="str">
        <f t="shared" si="25"/>
        <v>01:19.09</v>
      </c>
      <c r="U28" s="377">
        <f t="shared" si="16"/>
        <v>6</v>
      </c>
      <c r="V28" s="373" t="str">
        <f t="shared" si="26"/>
        <v>01:29.31</v>
      </c>
      <c r="W28" s="377">
        <f t="shared" si="18"/>
        <v>5</v>
      </c>
      <c r="X28" s="373" t="str">
        <f t="shared" si="27"/>
        <v>01:22.71</v>
      </c>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8">
        <f t="shared" si="28"/>
        <v>1</v>
      </c>
    </row>
    <row r="29" spans="1:54">
      <c r="A29" s="367">
        <f t="shared" si="29"/>
        <v>24</v>
      </c>
      <c r="B29" s="368">
        <f t="shared" si="0"/>
        <v>17</v>
      </c>
      <c r="C29" s="369" t="str">
        <f t="shared" si="1"/>
        <v>Under 11s</v>
      </c>
      <c r="D29" s="370" t="str">
        <f t="shared" si="2"/>
        <v>F</v>
      </c>
      <c r="E29" s="369" t="str">
        <f t="shared" si="3"/>
        <v>4x25m</v>
      </c>
      <c r="F29" s="369" t="str">
        <f t="shared" si="4"/>
        <v>Medley Relay</v>
      </c>
      <c r="G29" s="369"/>
      <c r="I29" s="371">
        <f t="shared" si="5"/>
        <v>7</v>
      </c>
      <c r="J29" s="372" t="str">
        <f t="shared" si="20"/>
        <v>01:35.60</v>
      </c>
      <c r="K29" s="377">
        <f t="shared" si="6"/>
        <v>1</v>
      </c>
      <c r="L29" s="373" t="str">
        <f t="shared" si="21"/>
        <v>01:16.68</v>
      </c>
      <c r="M29" s="377">
        <f t="shared" si="8"/>
        <v>8</v>
      </c>
      <c r="N29" s="373" t="str">
        <f t="shared" si="22"/>
        <v>01:42.28</v>
      </c>
      <c r="O29" s="377">
        <f t="shared" si="10"/>
        <v>2</v>
      </c>
      <c r="P29" s="373" t="str">
        <f t="shared" si="23"/>
        <v>01:18.77</v>
      </c>
      <c r="Q29" s="377">
        <f t="shared" si="12"/>
        <v>4</v>
      </c>
      <c r="R29" s="373" t="str">
        <f t="shared" si="24"/>
        <v>01:20.28</v>
      </c>
      <c r="S29" s="377">
        <f t="shared" si="14"/>
        <v>3</v>
      </c>
      <c r="T29" s="373" t="str">
        <f t="shared" si="25"/>
        <v>01:19.09</v>
      </c>
      <c r="U29" s="377">
        <f t="shared" si="16"/>
        <v>6</v>
      </c>
      <c r="V29" s="373" t="str">
        <f t="shared" si="26"/>
        <v>01:29.31</v>
      </c>
      <c r="W29" s="377">
        <f t="shared" si="18"/>
        <v>5</v>
      </c>
      <c r="X29" s="373" t="str">
        <f t="shared" si="27"/>
        <v>01:22.71</v>
      </c>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8">
        <f t="shared" si="28"/>
        <v>0</v>
      </c>
    </row>
    <row r="30" spans="1:54">
      <c r="A30" s="367">
        <f t="shared" si="29"/>
        <v>25</v>
      </c>
      <c r="B30" s="368">
        <f t="shared" si="0"/>
        <v>17</v>
      </c>
      <c r="C30" s="369" t="str">
        <f t="shared" si="1"/>
        <v>Under 11s</v>
      </c>
      <c r="D30" s="370" t="str">
        <f t="shared" si="2"/>
        <v>F</v>
      </c>
      <c r="E30" s="369" t="str">
        <f t="shared" si="3"/>
        <v>4x25m</v>
      </c>
      <c r="F30" s="369" t="str">
        <f t="shared" si="4"/>
        <v>Medley Relay</v>
      </c>
      <c r="G30" s="369"/>
      <c r="I30" s="371">
        <f t="shared" si="5"/>
        <v>7</v>
      </c>
      <c r="J30" s="372" t="str">
        <f t="shared" si="20"/>
        <v>01:35.60</v>
      </c>
      <c r="K30" s="377">
        <f t="shared" si="6"/>
        <v>1</v>
      </c>
      <c r="L30" s="373" t="str">
        <f t="shared" si="21"/>
        <v>01:16.68</v>
      </c>
      <c r="M30" s="377">
        <f t="shared" si="8"/>
        <v>8</v>
      </c>
      <c r="N30" s="373" t="str">
        <f t="shared" si="22"/>
        <v>01:42.28</v>
      </c>
      <c r="O30" s="377">
        <f t="shared" si="10"/>
        <v>2</v>
      </c>
      <c r="P30" s="373" t="str">
        <f t="shared" si="23"/>
        <v>01:18.77</v>
      </c>
      <c r="Q30" s="377">
        <f t="shared" si="12"/>
        <v>4</v>
      </c>
      <c r="R30" s="373" t="str">
        <f t="shared" si="24"/>
        <v>01:20.28</v>
      </c>
      <c r="S30" s="377">
        <f t="shared" si="14"/>
        <v>3</v>
      </c>
      <c r="T30" s="373" t="str">
        <f t="shared" si="25"/>
        <v>01:19.09</v>
      </c>
      <c r="U30" s="377">
        <f t="shared" si="16"/>
        <v>6</v>
      </c>
      <c r="V30" s="373" t="str">
        <f t="shared" si="26"/>
        <v>01:29.31</v>
      </c>
      <c r="W30" s="377">
        <f t="shared" si="18"/>
        <v>5</v>
      </c>
      <c r="X30" s="373" t="str">
        <f t="shared" si="27"/>
        <v>01:22.71</v>
      </c>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8">
        <f t="shared" si="28"/>
        <v>0</v>
      </c>
    </row>
    <row r="31" spans="1:54">
      <c r="A31" s="367">
        <f t="shared" si="29"/>
        <v>26</v>
      </c>
      <c r="B31" s="368">
        <f t="shared" si="0"/>
        <v>17</v>
      </c>
      <c r="C31" s="369" t="str">
        <f t="shared" si="1"/>
        <v>Under 11s</v>
      </c>
      <c r="D31" s="370" t="str">
        <f t="shared" si="2"/>
        <v>F</v>
      </c>
      <c r="E31" s="369" t="str">
        <f t="shared" si="3"/>
        <v>4x25m</v>
      </c>
      <c r="F31" s="369" t="str">
        <f t="shared" si="4"/>
        <v>Medley Relay</v>
      </c>
      <c r="G31" s="369"/>
      <c r="I31" s="371">
        <f t="shared" si="5"/>
        <v>7</v>
      </c>
      <c r="J31" s="372" t="str">
        <f t="shared" si="20"/>
        <v>01:35.60</v>
      </c>
      <c r="K31" s="377">
        <f t="shared" si="6"/>
        <v>1</v>
      </c>
      <c r="L31" s="373" t="str">
        <f t="shared" si="21"/>
        <v>01:16.68</v>
      </c>
      <c r="M31" s="377">
        <f t="shared" si="8"/>
        <v>8</v>
      </c>
      <c r="N31" s="373" t="str">
        <f t="shared" si="22"/>
        <v>01:42.28</v>
      </c>
      <c r="O31" s="377">
        <f t="shared" si="10"/>
        <v>2</v>
      </c>
      <c r="P31" s="373" t="str">
        <f t="shared" si="23"/>
        <v>01:18.77</v>
      </c>
      <c r="Q31" s="377">
        <f t="shared" si="12"/>
        <v>4</v>
      </c>
      <c r="R31" s="373" t="str">
        <f t="shared" si="24"/>
        <v>01:20.28</v>
      </c>
      <c r="S31" s="377">
        <f t="shared" si="14"/>
        <v>3</v>
      </c>
      <c r="T31" s="373" t="str">
        <f t="shared" si="25"/>
        <v>01:19.09</v>
      </c>
      <c r="U31" s="377">
        <f t="shared" si="16"/>
        <v>6</v>
      </c>
      <c r="V31" s="373" t="str">
        <f t="shared" si="26"/>
        <v>01:29.31</v>
      </c>
      <c r="W31" s="377">
        <f t="shared" si="18"/>
        <v>5</v>
      </c>
      <c r="X31" s="373" t="str">
        <f t="shared" si="27"/>
        <v>01:22.71</v>
      </c>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8">
        <f t="shared" si="28"/>
        <v>0</v>
      </c>
    </row>
    <row r="32" spans="1:54">
      <c r="A32" s="367">
        <f t="shared" si="29"/>
        <v>27</v>
      </c>
      <c r="B32" s="368">
        <f t="shared" si="0"/>
        <v>18</v>
      </c>
      <c r="C32" s="369" t="str">
        <f t="shared" si="1"/>
        <v>Under 11s</v>
      </c>
      <c r="D32" s="370" t="str">
        <f t="shared" si="2"/>
        <v>M</v>
      </c>
      <c r="E32" s="369" t="str">
        <f t="shared" si="3"/>
        <v>4x25m</v>
      </c>
      <c r="F32" s="369" t="str">
        <f t="shared" si="4"/>
        <v>Medley Relay</v>
      </c>
      <c r="G32" s="369"/>
      <c r="I32" s="371">
        <f t="shared" si="5"/>
        <v>4</v>
      </c>
      <c r="J32" s="372" t="str">
        <f t="shared" si="20"/>
        <v>01:27.23</v>
      </c>
      <c r="K32" s="377">
        <f t="shared" si="6"/>
        <v>7</v>
      </c>
      <c r="L32" s="373" t="str">
        <f t="shared" si="21"/>
        <v>01:34.94</v>
      </c>
      <c r="M32" s="377">
        <f t="shared" si="8"/>
        <v>2</v>
      </c>
      <c r="N32" s="373" t="str">
        <f t="shared" si="22"/>
        <v>01:24.13</v>
      </c>
      <c r="O32" s="377">
        <f t="shared" si="10"/>
        <v>0</v>
      </c>
      <c r="P32" s="373" t="str">
        <f t="shared" si="23"/>
        <v>00:00.00</v>
      </c>
      <c r="Q32" s="377">
        <f t="shared" si="12"/>
        <v>3</v>
      </c>
      <c r="R32" s="373" t="str">
        <f t="shared" si="24"/>
        <v>01:25.96</v>
      </c>
      <c r="S32" s="377">
        <f t="shared" si="14"/>
        <v>1</v>
      </c>
      <c r="T32" s="373" t="str">
        <f t="shared" si="25"/>
        <v>01:21.91</v>
      </c>
      <c r="U32" s="377">
        <f t="shared" si="16"/>
        <v>5</v>
      </c>
      <c r="V32" s="373" t="str">
        <f t="shared" si="26"/>
        <v>01:27.28</v>
      </c>
      <c r="W32" s="377">
        <f t="shared" si="18"/>
        <v>6</v>
      </c>
      <c r="X32" s="373" t="str">
        <f t="shared" si="27"/>
        <v>01:34.13</v>
      </c>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8">
        <f t="shared" si="28"/>
        <v>1</v>
      </c>
    </row>
    <row r="33" spans="1:54">
      <c r="A33" s="367">
        <f t="shared" si="29"/>
        <v>28</v>
      </c>
      <c r="B33" s="368">
        <f t="shared" si="0"/>
        <v>18</v>
      </c>
      <c r="C33" s="369" t="str">
        <f t="shared" si="1"/>
        <v>Under 11s</v>
      </c>
      <c r="D33" s="370" t="str">
        <f t="shared" si="2"/>
        <v>M</v>
      </c>
      <c r="E33" s="369" t="str">
        <f t="shared" si="3"/>
        <v>4x25m</v>
      </c>
      <c r="F33" s="369" t="str">
        <f t="shared" si="4"/>
        <v>Medley Relay</v>
      </c>
      <c r="G33" s="369"/>
      <c r="I33" s="371">
        <f t="shared" si="5"/>
        <v>4</v>
      </c>
      <c r="J33" s="372" t="str">
        <f t="shared" si="20"/>
        <v>01:27.23</v>
      </c>
      <c r="K33" s="377">
        <f t="shared" si="6"/>
        <v>7</v>
      </c>
      <c r="L33" s="373" t="str">
        <f t="shared" si="21"/>
        <v>01:34.94</v>
      </c>
      <c r="M33" s="377">
        <f t="shared" si="8"/>
        <v>2</v>
      </c>
      <c r="N33" s="373" t="str">
        <f t="shared" si="22"/>
        <v>01:24.13</v>
      </c>
      <c r="O33" s="377">
        <f t="shared" si="10"/>
        <v>0</v>
      </c>
      <c r="P33" s="373" t="str">
        <f t="shared" si="23"/>
        <v>00:00.00</v>
      </c>
      <c r="Q33" s="377">
        <f t="shared" si="12"/>
        <v>3</v>
      </c>
      <c r="R33" s="373" t="str">
        <f t="shared" si="24"/>
        <v>01:25.96</v>
      </c>
      <c r="S33" s="377">
        <f t="shared" si="14"/>
        <v>1</v>
      </c>
      <c r="T33" s="373" t="str">
        <f t="shared" si="25"/>
        <v>01:21.91</v>
      </c>
      <c r="U33" s="377">
        <f t="shared" si="16"/>
        <v>5</v>
      </c>
      <c r="V33" s="373" t="str">
        <f t="shared" si="26"/>
        <v>01:27.28</v>
      </c>
      <c r="W33" s="377">
        <f t="shared" si="18"/>
        <v>6</v>
      </c>
      <c r="X33" s="373" t="str">
        <f t="shared" si="27"/>
        <v>01:34.13</v>
      </c>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8">
        <f t="shared" si="28"/>
        <v>0</v>
      </c>
    </row>
    <row r="34" spans="1:54">
      <c r="A34" s="367">
        <f t="shared" si="29"/>
        <v>29</v>
      </c>
      <c r="B34" s="368">
        <f t="shared" si="0"/>
        <v>18</v>
      </c>
      <c r="C34" s="369" t="str">
        <f t="shared" si="1"/>
        <v>Under 11s</v>
      </c>
      <c r="D34" s="370" t="str">
        <f t="shared" si="2"/>
        <v>M</v>
      </c>
      <c r="E34" s="369" t="str">
        <f t="shared" si="3"/>
        <v>4x25m</v>
      </c>
      <c r="F34" s="369" t="str">
        <f t="shared" si="4"/>
        <v>Medley Relay</v>
      </c>
      <c r="G34" s="369"/>
      <c r="I34" s="371">
        <f t="shared" si="5"/>
        <v>4</v>
      </c>
      <c r="J34" s="372" t="str">
        <f t="shared" si="20"/>
        <v>01:27.23</v>
      </c>
      <c r="K34" s="377">
        <f t="shared" si="6"/>
        <v>7</v>
      </c>
      <c r="L34" s="373" t="str">
        <f t="shared" si="21"/>
        <v>01:34.94</v>
      </c>
      <c r="M34" s="377">
        <f t="shared" si="8"/>
        <v>2</v>
      </c>
      <c r="N34" s="373" t="str">
        <f t="shared" si="22"/>
        <v>01:24.13</v>
      </c>
      <c r="O34" s="377">
        <f t="shared" si="10"/>
        <v>0</v>
      </c>
      <c r="P34" s="373" t="str">
        <f t="shared" si="23"/>
        <v>00:00.00</v>
      </c>
      <c r="Q34" s="377">
        <f t="shared" si="12"/>
        <v>3</v>
      </c>
      <c r="R34" s="373" t="str">
        <f t="shared" si="24"/>
        <v>01:25.96</v>
      </c>
      <c r="S34" s="377">
        <f t="shared" si="14"/>
        <v>1</v>
      </c>
      <c r="T34" s="373" t="str">
        <f t="shared" si="25"/>
        <v>01:21.91</v>
      </c>
      <c r="U34" s="377">
        <f t="shared" si="16"/>
        <v>5</v>
      </c>
      <c r="V34" s="373" t="str">
        <f t="shared" si="26"/>
        <v>01:27.28</v>
      </c>
      <c r="W34" s="377">
        <f t="shared" si="18"/>
        <v>6</v>
      </c>
      <c r="X34" s="373" t="str">
        <f t="shared" si="27"/>
        <v>01:34.13</v>
      </c>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8">
        <f t="shared" si="28"/>
        <v>0</v>
      </c>
    </row>
    <row r="35" spans="1:54">
      <c r="A35" s="367">
        <f t="shared" si="29"/>
        <v>30</v>
      </c>
      <c r="B35" s="368">
        <f t="shared" si="0"/>
        <v>18</v>
      </c>
      <c r="C35" s="369" t="str">
        <f t="shared" si="1"/>
        <v>Under 11s</v>
      </c>
      <c r="D35" s="370" t="str">
        <f t="shared" si="2"/>
        <v>M</v>
      </c>
      <c r="E35" s="369" t="str">
        <f t="shared" si="3"/>
        <v>4x25m</v>
      </c>
      <c r="F35" s="369" t="str">
        <f t="shared" si="4"/>
        <v>Medley Relay</v>
      </c>
      <c r="G35" s="369"/>
      <c r="I35" s="371">
        <f t="shared" si="5"/>
        <v>4</v>
      </c>
      <c r="J35" s="372" t="str">
        <f t="shared" si="20"/>
        <v>01:27.23</v>
      </c>
      <c r="K35" s="377">
        <f t="shared" si="6"/>
        <v>7</v>
      </c>
      <c r="L35" s="373" t="str">
        <f t="shared" si="21"/>
        <v>01:34.94</v>
      </c>
      <c r="M35" s="377">
        <f t="shared" si="8"/>
        <v>2</v>
      </c>
      <c r="N35" s="373" t="str">
        <f t="shared" si="22"/>
        <v>01:24.13</v>
      </c>
      <c r="O35" s="377">
        <f t="shared" si="10"/>
        <v>0</v>
      </c>
      <c r="P35" s="373" t="str">
        <f t="shared" si="23"/>
        <v>00:00.00</v>
      </c>
      <c r="Q35" s="377">
        <f t="shared" si="12"/>
        <v>3</v>
      </c>
      <c r="R35" s="373" t="str">
        <f t="shared" si="24"/>
        <v>01:25.96</v>
      </c>
      <c r="S35" s="377">
        <f t="shared" si="14"/>
        <v>1</v>
      </c>
      <c r="T35" s="373" t="str">
        <f t="shared" si="25"/>
        <v>01:21.91</v>
      </c>
      <c r="U35" s="377">
        <f t="shared" si="16"/>
        <v>5</v>
      </c>
      <c r="V35" s="373" t="str">
        <f t="shared" si="26"/>
        <v>01:27.28</v>
      </c>
      <c r="W35" s="377">
        <f t="shared" si="18"/>
        <v>6</v>
      </c>
      <c r="X35" s="373" t="str">
        <f t="shared" si="27"/>
        <v>01:34.13</v>
      </c>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8">
        <f t="shared" si="28"/>
        <v>0</v>
      </c>
    </row>
    <row r="36" spans="1:54">
      <c r="A36" s="367">
        <f t="shared" si="29"/>
        <v>31</v>
      </c>
      <c r="B36" s="368">
        <f t="shared" si="0"/>
        <v>19</v>
      </c>
      <c r="C36" s="369" t="str">
        <f t="shared" si="1"/>
        <v>Under 12s</v>
      </c>
      <c r="D36" s="370" t="str">
        <f t="shared" si="2"/>
        <v>F</v>
      </c>
      <c r="E36" s="369" t="str">
        <f t="shared" si="3"/>
        <v>4x25m</v>
      </c>
      <c r="F36" s="369" t="str">
        <f t="shared" si="4"/>
        <v>Freestyle Relay</v>
      </c>
      <c r="G36" s="369"/>
      <c r="I36" s="371">
        <f t="shared" si="5"/>
        <v>6</v>
      </c>
      <c r="J36" s="372" t="str">
        <f t="shared" si="20"/>
        <v>01:10.92</v>
      </c>
      <c r="K36" s="377">
        <f t="shared" si="6"/>
        <v>3</v>
      </c>
      <c r="L36" s="373" t="str">
        <f t="shared" si="21"/>
        <v>01:07.78</v>
      </c>
      <c r="M36" s="377">
        <f t="shared" si="8"/>
        <v>2</v>
      </c>
      <c r="N36" s="373" t="str">
        <f t="shared" si="22"/>
        <v>01:06.91</v>
      </c>
      <c r="O36" s="377">
        <f t="shared" si="10"/>
        <v>4</v>
      </c>
      <c r="P36" s="373" t="str">
        <f t="shared" si="23"/>
        <v>01:07.81</v>
      </c>
      <c r="Q36" s="377">
        <f t="shared" si="12"/>
        <v>5</v>
      </c>
      <c r="R36" s="373" t="str">
        <f t="shared" si="24"/>
        <v>01:07.90</v>
      </c>
      <c r="S36" s="377">
        <f t="shared" si="14"/>
        <v>1</v>
      </c>
      <c r="T36" s="373" t="str">
        <f t="shared" si="25"/>
        <v>01:05.53</v>
      </c>
      <c r="U36" s="377">
        <f t="shared" si="16"/>
        <v>7</v>
      </c>
      <c r="V36" s="373" t="str">
        <f t="shared" si="26"/>
        <v>01:12.13</v>
      </c>
      <c r="W36" s="377">
        <f t="shared" si="18"/>
        <v>8</v>
      </c>
      <c r="X36" s="373" t="str">
        <f t="shared" si="27"/>
        <v>01:15.53</v>
      </c>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8">
        <f t="shared" si="28"/>
        <v>1</v>
      </c>
    </row>
    <row r="37" spans="1:54">
      <c r="A37" s="367">
        <f t="shared" si="29"/>
        <v>32</v>
      </c>
      <c r="B37" s="368">
        <f t="shared" si="0"/>
        <v>19</v>
      </c>
      <c r="C37" s="369" t="str">
        <f t="shared" si="1"/>
        <v>Under 12s</v>
      </c>
      <c r="D37" s="370" t="str">
        <f t="shared" si="2"/>
        <v>F</v>
      </c>
      <c r="E37" s="369" t="str">
        <f t="shared" si="3"/>
        <v>4x25m</v>
      </c>
      <c r="F37" s="369" t="str">
        <f t="shared" si="4"/>
        <v>Freestyle Relay</v>
      </c>
      <c r="G37" s="369"/>
      <c r="I37" s="371">
        <f t="shared" si="5"/>
        <v>6</v>
      </c>
      <c r="J37" s="372" t="str">
        <f t="shared" si="20"/>
        <v>01:10.92</v>
      </c>
      <c r="K37" s="377">
        <f t="shared" si="6"/>
        <v>3</v>
      </c>
      <c r="L37" s="373" t="str">
        <f t="shared" si="21"/>
        <v>01:07.78</v>
      </c>
      <c r="M37" s="377">
        <f t="shared" si="8"/>
        <v>2</v>
      </c>
      <c r="N37" s="373" t="str">
        <f t="shared" si="22"/>
        <v>01:06.91</v>
      </c>
      <c r="O37" s="377">
        <f t="shared" si="10"/>
        <v>4</v>
      </c>
      <c r="P37" s="373" t="str">
        <f t="shared" si="23"/>
        <v>01:07.81</v>
      </c>
      <c r="Q37" s="377">
        <f t="shared" si="12"/>
        <v>5</v>
      </c>
      <c r="R37" s="373" t="str">
        <f t="shared" si="24"/>
        <v>01:07.90</v>
      </c>
      <c r="S37" s="377">
        <f t="shared" si="14"/>
        <v>1</v>
      </c>
      <c r="T37" s="373" t="str">
        <f t="shared" si="25"/>
        <v>01:05.53</v>
      </c>
      <c r="U37" s="377">
        <f t="shared" si="16"/>
        <v>7</v>
      </c>
      <c r="V37" s="373" t="str">
        <f t="shared" si="26"/>
        <v>01:12.13</v>
      </c>
      <c r="W37" s="377">
        <f t="shared" si="18"/>
        <v>8</v>
      </c>
      <c r="X37" s="373" t="str">
        <f t="shared" si="27"/>
        <v>01:15.53</v>
      </c>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8">
        <f t="shared" si="28"/>
        <v>0</v>
      </c>
    </row>
    <row r="38" spans="1:54">
      <c r="A38" s="367">
        <f t="shared" si="29"/>
        <v>33</v>
      </c>
      <c r="B38" s="368">
        <f t="shared" si="0"/>
        <v>19</v>
      </c>
      <c r="C38" s="369" t="str">
        <f t="shared" si="1"/>
        <v>Under 12s</v>
      </c>
      <c r="D38" s="370" t="str">
        <f t="shared" si="2"/>
        <v>F</v>
      </c>
      <c r="E38" s="369" t="str">
        <f t="shared" si="3"/>
        <v>4x25m</v>
      </c>
      <c r="F38" s="369" t="str">
        <f t="shared" si="4"/>
        <v>Freestyle Relay</v>
      </c>
      <c r="G38" s="369"/>
      <c r="I38" s="371">
        <f t="shared" ref="I38:I69" si="30">VLOOKUP($B38 &amp; ":Placing", Recording_ResultList,4,0)</f>
        <v>6</v>
      </c>
      <c r="J38" s="372" t="str">
        <f t="shared" ref="J38:J69" si="31">TEXT(VLOOKUP($B38,Recording_ResultList,4,0),"00\:00\.00")</f>
        <v>01:10.92</v>
      </c>
      <c r="K38" s="377">
        <f t="shared" ref="K38:K69" si="32">VLOOKUP($B38 &amp; ":Placing", Recording_ResultList,5,0)</f>
        <v>3</v>
      </c>
      <c r="L38" s="373" t="str">
        <f t="shared" ref="L38:L69" si="33">TEXT(VLOOKUP($B38,Recording_ResultList,5,0),"00\:00\.00")</f>
        <v>01:07.78</v>
      </c>
      <c r="M38" s="377">
        <f t="shared" ref="M38:M69" si="34">VLOOKUP($B38 &amp; ":Placing", Recording_ResultList,6,0)</f>
        <v>2</v>
      </c>
      <c r="N38" s="373" t="str">
        <f t="shared" ref="N38:N69" si="35">TEXT(VLOOKUP($B38,Recording_ResultList,6,0),"00\:00\.00")</f>
        <v>01:06.91</v>
      </c>
      <c r="O38" s="377">
        <f t="shared" ref="O38:O69" si="36">VLOOKUP($B38 &amp; ":Placing", Recording_ResultList,7,0)</f>
        <v>4</v>
      </c>
      <c r="P38" s="373" t="str">
        <f t="shared" ref="P38:P69" si="37">TEXT(VLOOKUP($B38,Recording_ResultList,7,0),"00\:00\.00")</f>
        <v>01:07.81</v>
      </c>
      <c r="Q38" s="377">
        <f t="shared" ref="Q38:Q69" si="38">VLOOKUP($B38 &amp; ":Placing", Recording_ResultList,8,0)</f>
        <v>5</v>
      </c>
      <c r="R38" s="373" t="str">
        <f t="shared" ref="R38:R69" si="39">TEXT(VLOOKUP($B38,Recording_ResultList,8,0),"00\:00\.00")</f>
        <v>01:07.90</v>
      </c>
      <c r="S38" s="377">
        <f t="shared" ref="S38:S69" si="40">VLOOKUP($B38 &amp; ":Placing", Recording_ResultList,9,0)</f>
        <v>1</v>
      </c>
      <c r="T38" s="373" t="str">
        <f t="shared" ref="T38:T69" si="41">TEXT(VLOOKUP($B38,Recording_ResultList,9,0),"00\:00\.00")</f>
        <v>01:05.53</v>
      </c>
      <c r="U38" s="377">
        <f t="shared" ref="U38:U69" si="42">VLOOKUP($B38 &amp; ":Placing", Recording_ResultList,10,0)</f>
        <v>7</v>
      </c>
      <c r="V38" s="373" t="str">
        <f t="shared" ref="V38:V69" si="43">TEXT(VLOOKUP($B38,Recording_ResultList,10,0),"00\:00\.00")</f>
        <v>01:12.13</v>
      </c>
      <c r="W38" s="377">
        <f t="shared" ref="W38:W69" si="44">VLOOKUP($B38 &amp; ":Placing", Recording_ResultList,11,0)</f>
        <v>8</v>
      </c>
      <c r="X38" s="373" t="str">
        <f t="shared" ref="X38:X69" si="45">TEXT(VLOOKUP($B38,Recording_ResultList,11,0),"00\:00\.00")</f>
        <v>01:15.53</v>
      </c>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8">
        <f t="shared" si="28"/>
        <v>0</v>
      </c>
    </row>
    <row r="39" spans="1:54">
      <c r="A39" s="367">
        <f t="shared" si="29"/>
        <v>34</v>
      </c>
      <c r="B39" s="368">
        <f t="shared" si="0"/>
        <v>19</v>
      </c>
      <c r="C39" s="369" t="str">
        <f t="shared" si="1"/>
        <v>Under 12s</v>
      </c>
      <c r="D39" s="370" t="str">
        <f t="shared" si="2"/>
        <v>F</v>
      </c>
      <c r="E39" s="369" t="str">
        <f t="shared" si="3"/>
        <v>4x25m</v>
      </c>
      <c r="F39" s="369" t="str">
        <f t="shared" si="4"/>
        <v>Freestyle Relay</v>
      </c>
      <c r="G39" s="369"/>
      <c r="I39" s="371">
        <f t="shared" si="30"/>
        <v>6</v>
      </c>
      <c r="J39" s="372" t="str">
        <f t="shared" si="31"/>
        <v>01:10.92</v>
      </c>
      <c r="K39" s="377">
        <f t="shared" si="32"/>
        <v>3</v>
      </c>
      <c r="L39" s="373" t="str">
        <f t="shared" si="33"/>
        <v>01:07.78</v>
      </c>
      <c r="M39" s="377">
        <f t="shared" si="34"/>
        <v>2</v>
      </c>
      <c r="N39" s="373" t="str">
        <f t="shared" si="35"/>
        <v>01:06.91</v>
      </c>
      <c r="O39" s="377">
        <f t="shared" si="36"/>
        <v>4</v>
      </c>
      <c r="P39" s="373" t="str">
        <f t="shared" si="37"/>
        <v>01:07.81</v>
      </c>
      <c r="Q39" s="377">
        <f t="shared" si="38"/>
        <v>5</v>
      </c>
      <c r="R39" s="373" t="str">
        <f t="shared" si="39"/>
        <v>01:07.90</v>
      </c>
      <c r="S39" s="377">
        <f t="shared" si="40"/>
        <v>1</v>
      </c>
      <c r="T39" s="373" t="str">
        <f t="shared" si="41"/>
        <v>01:05.53</v>
      </c>
      <c r="U39" s="377">
        <f t="shared" si="42"/>
        <v>7</v>
      </c>
      <c r="V39" s="373" t="str">
        <f t="shared" si="43"/>
        <v>01:12.13</v>
      </c>
      <c r="W39" s="377">
        <f t="shared" si="44"/>
        <v>8</v>
      </c>
      <c r="X39" s="373" t="str">
        <f t="shared" si="45"/>
        <v>01:15.53</v>
      </c>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8">
        <f t="shared" si="28"/>
        <v>0</v>
      </c>
    </row>
    <row r="40" spans="1:54">
      <c r="A40" s="367">
        <f t="shared" si="29"/>
        <v>35</v>
      </c>
      <c r="B40" s="368">
        <f t="shared" si="0"/>
        <v>20</v>
      </c>
      <c r="C40" s="369" t="str">
        <f t="shared" si="1"/>
        <v>Under 12s</v>
      </c>
      <c r="D40" s="370" t="str">
        <f t="shared" si="2"/>
        <v>M</v>
      </c>
      <c r="E40" s="369" t="str">
        <f t="shared" si="3"/>
        <v>4x25m</v>
      </c>
      <c r="F40" s="369" t="str">
        <f t="shared" si="4"/>
        <v>Freestyle Relay</v>
      </c>
      <c r="G40" s="369"/>
      <c r="I40" s="371">
        <f t="shared" si="30"/>
        <v>6</v>
      </c>
      <c r="J40" s="372" t="str">
        <f t="shared" si="31"/>
        <v>01:15.20</v>
      </c>
      <c r="K40" s="377">
        <f t="shared" si="32"/>
        <v>5</v>
      </c>
      <c r="L40" s="373" t="str">
        <f t="shared" si="33"/>
        <v>01:14.91</v>
      </c>
      <c r="M40" s="377">
        <f t="shared" si="34"/>
        <v>1</v>
      </c>
      <c r="N40" s="373" t="str">
        <f t="shared" si="35"/>
        <v>01:05.29</v>
      </c>
      <c r="O40" s="377">
        <f t="shared" si="36"/>
        <v>4</v>
      </c>
      <c r="P40" s="373" t="str">
        <f t="shared" si="37"/>
        <v>01:08.87</v>
      </c>
      <c r="Q40" s="377">
        <f t="shared" si="38"/>
        <v>3</v>
      </c>
      <c r="R40" s="373" t="str">
        <f t="shared" si="39"/>
        <v>01:08.36</v>
      </c>
      <c r="S40" s="377">
        <f t="shared" si="40"/>
        <v>0</v>
      </c>
      <c r="T40" s="373" t="str">
        <f t="shared" si="41"/>
        <v>00:00.00</v>
      </c>
      <c r="U40" s="377">
        <f t="shared" si="42"/>
        <v>2</v>
      </c>
      <c r="V40" s="373" t="str">
        <f t="shared" si="43"/>
        <v>01:05.60</v>
      </c>
      <c r="W40" s="377">
        <f t="shared" si="44"/>
        <v>7</v>
      </c>
      <c r="X40" s="373" t="str">
        <f t="shared" si="45"/>
        <v>01:16.88</v>
      </c>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8">
        <f t="shared" si="28"/>
        <v>1</v>
      </c>
    </row>
    <row r="41" spans="1:54">
      <c r="A41" s="367">
        <f t="shared" si="29"/>
        <v>36</v>
      </c>
      <c r="B41" s="368">
        <f t="shared" si="0"/>
        <v>20</v>
      </c>
      <c r="C41" s="369" t="str">
        <f t="shared" si="1"/>
        <v>Under 12s</v>
      </c>
      <c r="D41" s="370" t="str">
        <f t="shared" si="2"/>
        <v>M</v>
      </c>
      <c r="E41" s="369" t="str">
        <f t="shared" si="3"/>
        <v>4x25m</v>
      </c>
      <c r="F41" s="369" t="str">
        <f t="shared" si="4"/>
        <v>Freestyle Relay</v>
      </c>
      <c r="G41" s="369"/>
      <c r="I41" s="371">
        <f t="shared" si="30"/>
        <v>6</v>
      </c>
      <c r="J41" s="372" t="str">
        <f t="shared" si="31"/>
        <v>01:15.20</v>
      </c>
      <c r="K41" s="377">
        <f t="shared" si="32"/>
        <v>5</v>
      </c>
      <c r="L41" s="373" t="str">
        <f t="shared" si="33"/>
        <v>01:14.91</v>
      </c>
      <c r="M41" s="377">
        <f t="shared" si="34"/>
        <v>1</v>
      </c>
      <c r="N41" s="373" t="str">
        <f t="shared" si="35"/>
        <v>01:05.29</v>
      </c>
      <c r="O41" s="377">
        <f t="shared" si="36"/>
        <v>4</v>
      </c>
      <c r="P41" s="373" t="str">
        <f t="shared" si="37"/>
        <v>01:08.87</v>
      </c>
      <c r="Q41" s="377">
        <f t="shared" si="38"/>
        <v>3</v>
      </c>
      <c r="R41" s="373" t="str">
        <f t="shared" si="39"/>
        <v>01:08.36</v>
      </c>
      <c r="S41" s="377">
        <f t="shared" si="40"/>
        <v>0</v>
      </c>
      <c r="T41" s="373" t="str">
        <f t="shared" si="41"/>
        <v>00:00.00</v>
      </c>
      <c r="U41" s="377">
        <f t="shared" si="42"/>
        <v>2</v>
      </c>
      <c r="V41" s="373" t="str">
        <f t="shared" si="43"/>
        <v>01:05.60</v>
      </c>
      <c r="W41" s="377">
        <f t="shared" si="44"/>
        <v>7</v>
      </c>
      <c r="X41" s="373" t="str">
        <f t="shared" si="45"/>
        <v>01:16.88</v>
      </c>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8">
        <f t="shared" si="28"/>
        <v>0</v>
      </c>
    </row>
    <row r="42" spans="1:54">
      <c r="A42" s="367">
        <f t="shared" si="29"/>
        <v>37</v>
      </c>
      <c r="B42" s="368">
        <f t="shared" si="0"/>
        <v>20</v>
      </c>
      <c r="C42" s="369" t="str">
        <f t="shared" si="1"/>
        <v>Under 12s</v>
      </c>
      <c r="D42" s="370" t="str">
        <f t="shared" si="2"/>
        <v>M</v>
      </c>
      <c r="E42" s="369" t="str">
        <f t="shared" si="3"/>
        <v>4x25m</v>
      </c>
      <c r="F42" s="369" t="str">
        <f t="shared" si="4"/>
        <v>Freestyle Relay</v>
      </c>
      <c r="G42" s="369"/>
      <c r="I42" s="371">
        <f t="shared" si="30"/>
        <v>6</v>
      </c>
      <c r="J42" s="372" t="str">
        <f t="shared" si="31"/>
        <v>01:15.20</v>
      </c>
      <c r="K42" s="377">
        <f t="shared" si="32"/>
        <v>5</v>
      </c>
      <c r="L42" s="373" t="str">
        <f t="shared" si="33"/>
        <v>01:14.91</v>
      </c>
      <c r="M42" s="377">
        <f t="shared" si="34"/>
        <v>1</v>
      </c>
      <c r="N42" s="373" t="str">
        <f t="shared" si="35"/>
        <v>01:05.29</v>
      </c>
      <c r="O42" s="377">
        <f t="shared" si="36"/>
        <v>4</v>
      </c>
      <c r="P42" s="373" t="str">
        <f t="shared" si="37"/>
        <v>01:08.87</v>
      </c>
      <c r="Q42" s="377">
        <f t="shared" si="38"/>
        <v>3</v>
      </c>
      <c r="R42" s="373" t="str">
        <f t="shared" si="39"/>
        <v>01:08.36</v>
      </c>
      <c r="S42" s="377">
        <f t="shared" si="40"/>
        <v>0</v>
      </c>
      <c r="T42" s="373" t="str">
        <f t="shared" si="41"/>
        <v>00:00.00</v>
      </c>
      <c r="U42" s="377">
        <f t="shared" si="42"/>
        <v>2</v>
      </c>
      <c r="V42" s="373" t="str">
        <f t="shared" si="43"/>
        <v>01:05.60</v>
      </c>
      <c r="W42" s="377">
        <f t="shared" si="44"/>
        <v>7</v>
      </c>
      <c r="X42" s="373" t="str">
        <f t="shared" si="45"/>
        <v>01:16.88</v>
      </c>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8">
        <f t="shared" si="28"/>
        <v>0</v>
      </c>
    </row>
    <row r="43" spans="1:54">
      <c r="A43" s="367">
        <f t="shared" si="29"/>
        <v>38</v>
      </c>
      <c r="B43" s="368">
        <f t="shared" si="0"/>
        <v>20</v>
      </c>
      <c r="C43" s="369" t="str">
        <f t="shared" si="1"/>
        <v>Under 12s</v>
      </c>
      <c r="D43" s="370" t="str">
        <f t="shared" si="2"/>
        <v>M</v>
      </c>
      <c r="E43" s="369" t="str">
        <f t="shared" si="3"/>
        <v>4x25m</v>
      </c>
      <c r="F43" s="369" t="str">
        <f t="shared" si="4"/>
        <v>Freestyle Relay</v>
      </c>
      <c r="G43" s="369"/>
      <c r="I43" s="371">
        <f t="shared" si="30"/>
        <v>6</v>
      </c>
      <c r="J43" s="372" t="str">
        <f t="shared" si="31"/>
        <v>01:15.20</v>
      </c>
      <c r="K43" s="377">
        <f t="shared" si="32"/>
        <v>5</v>
      </c>
      <c r="L43" s="373" t="str">
        <f t="shared" si="33"/>
        <v>01:14.91</v>
      </c>
      <c r="M43" s="377">
        <f t="shared" si="34"/>
        <v>1</v>
      </c>
      <c r="N43" s="373" t="str">
        <f t="shared" si="35"/>
        <v>01:05.29</v>
      </c>
      <c r="O43" s="377">
        <f t="shared" si="36"/>
        <v>4</v>
      </c>
      <c r="P43" s="373" t="str">
        <f t="shared" si="37"/>
        <v>01:08.87</v>
      </c>
      <c r="Q43" s="377">
        <f t="shared" si="38"/>
        <v>3</v>
      </c>
      <c r="R43" s="373" t="str">
        <f t="shared" si="39"/>
        <v>01:08.36</v>
      </c>
      <c r="S43" s="377">
        <f t="shared" si="40"/>
        <v>0</v>
      </c>
      <c r="T43" s="373" t="str">
        <f t="shared" si="41"/>
        <v>00:00.00</v>
      </c>
      <c r="U43" s="377">
        <f t="shared" si="42"/>
        <v>2</v>
      </c>
      <c r="V43" s="373" t="str">
        <f t="shared" si="43"/>
        <v>01:05.60</v>
      </c>
      <c r="W43" s="377">
        <f t="shared" si="44"/>
        <v>7</v>
      </c>
      <c r="X43" s="373" t="str">
        <f t="shared" si="45"/>
        <v>01:16.88</v>
      </c>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8">
        <f t="shared" si="28"/>
        <v>0</v>
      </c>
    </row>
    <row r="44" spans="1:54">
      <c r="A44" s="367">
        <f t="shared" si="29"/>
        <v>39</v>
      </c>
      <c r="B44" s="368">
        <f t="shared" si="0"/>
        <v>21</v>
      </c>
      <c r="C44" s="369" t="str">
        <f t="shared" si="1"/>
        <v>Under 13s</v>
      </c>
      <c r="D44" s="370" t="str">
        <f t="shared" si="2"/>
        <v>F</v>
      </c>
      <c r="E44" s="369" t="str">
        <f t="shared" si="3"/>
        <v>4x25m</v>
      </c>
      <c r="F44" s="369" t="str">
        <f t="shared" si="4"/>
        <v>Medley Relay</v>
      </c>
      <c r="G44" s="369"/>
      <c r="I44" s="371">
        <f t="shared" si="30"/>
        <v>5</v>
      </c>
      <c r="J44" s="372" t="str">
        <f t="shared" si="31"/>
        <v>01:14.00</v>
      </c>
      <c r="K44" s="377">
        <f t="shared" si="32"/>
        <v>3</v>
      </c>
      <c r="L44" s="373" t="str">
        <f t="shared" si="33"/>
        <v>01:11.56</v>
      </c>
      <c r="M44" s="377">
        <f t="shared" si="34"/>
        <v>6</v>
      </c>
      <c r="N44" s="373" t="str">
        <f t="shared" si="35"/>
        <v>01:15.53</v>
      </c>
      <c r="O44" s="377">
        <f t="shared" si="36"/>
        <v>8</v>
      </c>
      <c r="P44" s="373" t="str">
        <f t="shared" si="37"/>
        <v>01:17.64</v>
      </c>
      <c r="Q44" s="377">
        <f t="shared" si="38"/>
        <v>4</v>
      </c>
      <c r="R44" s="373" t="str">
        <f t="shared" si="39"/>
        <v>01:13.38</v>
      </c>
      <c r="S44" s="377">
        <f t="shared" si="40"/>
        <v>2</v>
      </c>
      <c r="T44" s="373" t="str">
        <f t="shared" si="41"/>
        <v>01:11.12</v>
      </c>
      <c r="U44" s="377">
        <f t="shared" si="42"/>
        <v>7</v>
      </c>
      <c r="V44" s="373" t="str">
        <f t="shared" si="43"/>
        <v>01:15.75</v>
      </c>
      <c r="W44" s="377">
        <f t="shared" si="44"/>
        <v>1</v>
      </c>
      <c r="X44" s="373" t="str">
        <f t="shared" si="45"/>
        <v>01:10.22</v>
      </c>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8">
        <f t="shared" si="28"/>
        <v>1</v>
      </c>
    </row>
    <row r="45" spans="1:54">
      <c r="A45" s="367">
        <f t="shared" si="29"/>
        <v>40</v>
      </c>
      <c r="B45" s="368">
        <f t="shared" si="0"/>
        <v>21</v>
      </c>
      <c r="C45" s="369" t="str">
        <f t="shared" si="1"/>
        <v>Under 13s</v>
      </c>
      <c r="D45" s="370" t="str">
        <f t="shared" si="2"/>
        <v>F</v>
      </c>
      <c r="E45" s="369" t="str">
        <f t="shared" si="3"/>
        <v>4x25m</v>
      </c>
      <c r="F45" s="369" t="str">
        <f t="shared" si="4"/>
        <v>Medley Relay</v>
      </c>
      <c r="G45" s="369"/>
      <c r="I45" s="371">
        <f t="shared" si="30"/>
        <v>5</v>
      </c>
      <c r="J45" s="372" t="str">
        <f t="shared" si="31"/>
        <v>01:14.00</v>
      </c>
      <c r="K45" s="377">
        <f t="shared" si="32"/>
        <v>3</v>
      </c>
      <c r="L45" s="373" t="str">
        <f t="shared" si="33"/>
        <v>01:11.56</v>
      </c>
      <c r="M45" s="377">
        <f t="shared" si="34"/>
        <v>6</v>
      </c>
      <c r="N45" s="373" t="str">
        <f t="shared" si="35"/>
        <v>01:15.53</v>
      </c>
      <c r="O45" s="377">
        <f t="shared" si="36"/>
        <v>8</v>
      </c>
      <c r="P45" s="373" t="str">
        <f t="shared" si="37"/>
        <v>01:17.64</v>
      </c>
      <c r="Q45" s="377">
        <f t="shared" si="38"/>
        <v>4</v>
      </c>
      <c r="R45" s="373" t="str">
        <f t="shared" si="39"/>
        <v>01:13.38</v>
      </c>
      <c r="S45" s="377">
        <f t="shared" si="40"/>
        <v>2</v>
      </c>
      <c r="T45" s="373" t="str">
        <f t="shared" si="41"/>
        <v>01:11.12</v>
      </c>
      <c r="U45" s="377">
        <f t="shared" si="42"/>
        <v>7</v>
      </c>
      <c r="V45" s="373" t="str">
        <f t="shared" si="43"/>
        <v>01:15.75</v>
      </c>
      <c r="W45" s="377">
        <f t="shared" si="44"/>
        <v>1</v>
      </c>
      <c r="X45" s="373" t="str">
        <f t="shared" si="45"/>
        <v>01:10.22</v>
      </c>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8">
        <f t="shared" si="28"/>
        <v>0</v>
      </c>
    </row>
    <row r="46" spans="1:54">
      <c r="A46" s="367">
        <f t="shared" si="29"/>
        <v>41</v>
      </c>
      <c r="B46" s="368">
        <f t="shared" si="0"/>
        <v>21</v>
      </c>
      <c r="C46" s="369" t="str">
        <f t="shared" si="1"/>
        <v>Under 13s</v>
      </c>
      <c r="D46" s="370" t="str">
        <f t="shared" si="2"/>
        <v>F</v>
      </c>
      <c r="E46" s="369" t="str">
        <f t="shared" si="3"/>
        <v>4x25m</v>
      </c>
      <c r="F46" s="369" t="str">
        <f t="shared" si="4"/>
        <v>Medley Relay</v>
      </c>
      <c r="G46" s="369"/>
      <c r="I46" s="371">
        <f t="shared" si="30"/>
        <v>5</v>
      </c>
      <c r="J46" s="372" t="str">
        <f t="shared" si="31"/>
        <v>01:14.00</v>
      </c>
      <c r="K46" s="377">
        <f t="shared" si="32"/>
        <v>3</v>
      </c>
      <c r="L46" s="373" t="str">
        <f t="shared" si="33"/>
        <v>01:11.56</v>
      </c>
      <c r="M46" s="377">
        <f t="shared" si="34"/>
        <v>6</v>
      </c>
      <c r="N46" s="373" t="str">
        <f t="shared" si="35"/>
        <v>01:15.53</v>
      </c>
      <c r="O46" s="377">
        <f t="shared" si="36"/>
        <v>8</v>
      </c>
      <c r="P46" s="373" t="str">
        <f t="shared" si="37"/>
        <v>01:17.64</v>
      </c>
      <c r="Q46" s="377">
        <f t="shared" si="38"/>
        <v>4</v>
      </c>
      <c r="R46" s="373" t="str">
        <f t="shared" si="39"/>
        <v>01:13.38</v>
      </c>
      <c r="S46" s="377">
        <f t="shared" si="40"/>
        <v>2</v>
      </c>
      <c r="T46" s="373" t="str">
        <f t="shared" si="41"/>
        <v>01:11.12</v>
      </c>
      <c r="U46" s="377">
        <f t="shared" si="42"/>
        <v>7</v>
      </c>
      <c r="V46" s="373" t="str">
        <f t="shared" si="43"/>
        <v>01:15.75</v>
      </c>
      <c r="W46" s="377">
        <f t="shared" si="44"/>
        <v>1</v>
      </c>
      <c r="X46" s="373" t="str">
        <f t="shared" si="45"/>
        <v>01:10.22</v>
      </c>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8">
        <f t="shared" si="28"/>
        <v>0</v>
      </c>
    </row>
    <row r="47" spans="1:54">
      <c r="A47" s="367">
        <f t="shared" si="29"/>
        <v>42</v>
      </c>
      <c r="B47" s="368">
        <f t="shared" si="0"/>
        <v>21</v>
      </c>
      <c r="C47" s="369" t="str">
        <f t="shared" si="1"/>
        <v>Under 13s</v>
      </c>
      <c r="D47" s="370" t="str">
        <f t="shared" si="2"/>
        <v>F</v>
      </c>
      <c r="E47" s="369" t="str">
        <f t="shared" si="3"/>
        <v>4x25m</v>
      </c>
      <c r="F47" s="369" t="str">
        <f t="shared" si="4"/>
        <v>Medley Relay</v>
      </c>
      <c r="G47" s="369"/>
      <c r="I47" s="371">
        <f t="shared" si="30"/>
        <v>5</v>
      </c>
      <c r="J47" s="372" t="str">
        <f t="shared" si="31"/>
        <v>01:14.00</v>
      </c>
      <c r="K47" s="377">
        <f t="shared" si="32"/>
        <v>3</v>
      </c>
      <c r="L47" s="373" t="str">
        <f t="shared" si="33"/>
        <v>01:11.56</v>
      </c>
      <c r="M47" s="377">
        <f t="shared" si="34"/>
        <v>6</v>
      </c>
      <c r="N47" s="373" t="str">
        <f t="shared" si="35"/>
        <v>01:15.53</v>
      </c>
      <c r="O47" s="377">
        <f t="shared" si="36"/>
        <v>8</v>
      </c>
      <c r="P47" s="373" t="str">
        <f t="shared" si="37"/>
        <v>01:17.64</v>
      </c>
      <c r="Q47" s="377">
        <f t="shared" si="38"/>
        <v>4</v>
      </c>
      <c r="R47" s="373" t="str">
        <f t="shared" si="39"/>
        <v>01:13.38</v>
      </c>
      <c r="S47" s="377">
        <f t="shared" si="40"/>
        <v>2</v>
      </c>
      <c r="T47" s="373" t="str">
        <f t="shared" si="41"/>
        <v>01:11.12</v>
      </c>
      <c r="U47" s="377">
        <f t="shared" si="42"/>
        <v>7</v>
      </c>
      <c r="V47" s="373" t="str">
        <f t="shared" si="43"/>
        <v>01:15.75</v>
      </c>
      <c r="W47" s="377">
        <f t="shared" si="44"/>
        <v>1</v>
      </c>
      <c r="X47" s="373" t="str">
        <f t="shared" si="45"/>
        <v>01:10.22</v>
      </c>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8">
        <f t="shared" si="28"/>
        <v>0</v>
      </c>
    </row>
    <row r="48" spans="1:54">
      <c r="A48" s="367">
        <f t="shared" si="29"/>
        <v>43</v>
      </c>
      <c r="B48" s="368">
        <f t="shared" si="0"/>
        <v>22</v>
      </c>
      <c r="C48" s="369" t="str">
        <f t="shared" si="1"/>
        <v>Under 13s</v>
      </c>
      <c r="D48" s="370" t="str">
        <f t="shared" si="2"/>
        <v>M</v>
      </c>
      <c r="E48" s="369" t="str">
        <f t="shared" si="3"/>
        <v>4x25m</v>
      </c>
      <c r="F48" s="369" t="str">
        <f t="shared" si="4"/>
        <v>Medley Relay</v>
      </c>
      <c r="G48" s="369"/>
      <c r="I48" s="371">
        <f t="shared" si="30"/>
        <v>5</v>
      </c>
      <c r="J48" s="372" t="str">
        <f t="shared" si="31"/>
        <v>01:19.20</v>
      </c>
      <c r="K48" s="377">
        <f t="shared" si="32"/>
        <v>3</v>
      </c>
      <c r="L48" s="373" t="str">
        <f t="shared" si="33"/>
        <v>01:16.06</v>
      </c>
      <c r="M48" s="377">
        <f t="shared" si="34"/>
        <v>4</v>
      </c>
      <c r="N48" s="373" t="str">
        <f t="shared" si="35"/>
        <v>01:16.28</v>
      </c>
      <c r="O48" s="377">
        <f t="shared" si="36"/>
        <v>2</v>
      </c>
      <c r="P48" s="373" t="str">
        <f t="shared" si="37"/>
        <v>01:14.32</v>
      </c>
      <c r="Q48" s="377">
        <f t="shared" si="38"/>
        <v>1</v>
      </c>
      <c r="R48" s="373" t="str">
        <f t="shared" si="39"/>
        <v>01:10.00</v>
      </c>
      <c r="S48" s="377">
        <f t="shared" si="40"/>
        <v>6</v>
      </c>
      <c r="T48" s="373" t="str">
        <f t="shared" si="41"/>
        <v>01:19.31</v>
      </c>
      <c r="U48" s="377">
        <f t="shared" si="42"/>
        <v>0</v>
      </c>
      <c r="V48" s="373" t="str">
        <f t="shared" si="43"/>
        <v>00:00.00</v>
      </c>
      <c r="W48" s="377">
        <f t="shared" si="44"/>
        <v>0</v>
      </c>
      <c r="X48" s="373" t="str">
        <f t="shared" si="45"/>
        <v>00:00.00</v>
      </c>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8">
        <f t="shared" si="28"/>
        <v>1</v>
      </c>
    </row>
    <row r="49" spans="1:54">
      <c r="A49" s="367">
        <f t="shared" si="29"/>
        <v>44</v>
      </c>
      <c r="B49" s="368">
        <f t="shared" si="0"/>
        <v>22</v>
      </c>
      <c r="C49" s="369" t="str">
        <f t="shared" si="1"/>
        <v>Under 13s</v>
      </c>
      <c r="D49" s="370" t="str">
        <f t="shared" si="2"/>
        <v>M</v>
      </c>
      <c r="E49" s="369" t="str">
        <f t="shared" si="3"/>
        <v>4x25m</v>
      </c>
      <c r="F49" s="369" t="str">
        <f t="shared" si="4"/>
        <v>Medley Relay</v>
      </c>
      <c r="G49" s="369"/>
      <c r="I49" s="371">
        <f t="shared" si="30"/>
        <v>5</v>
      </c>
      <c r="J49" s="372" t="str">
        <f t="shared" si="31"/>
        <v>01:19.20</v>
      </c>
      <c r="K49" s="377">
        <f t="shared" si="32"/>
        <v>3</v>
      </c>
      <c r="L49" s="373" t="str">
        <f t="shared" si="33"/>
        <v>01:16.06</v>
      </c>
      <c r="M49" s="377">
        <f t="shared" si="34"/>
        <v>4</v>
      </c>
      <c r="N49" s="373" t="str">
        <f t="shared" si="35"/>
        <v>01:16.28</v>
      </c>
      <c r="O49" s="377">
        <f t="shared" si="36"/>
        <v>2</v>
      </c>
      <c r="P49" s="373" t="str">
        <f t="shared" si="37"/>
        <v>01:14.32</v>
      </c>
      <c r="Q49" s="377">
        <f t="shared" si="38"/>
        <v>1</v>
      </c>
      <c r="R49" s="373" t="str">
        <f t="shared" si="39"/>
        <v>01:10.00</v>
      </c>
      <c r="S49" s="377">
        <f t="shared" si="40"/>
        <v>6</v>
      </c>
      <c r="T49" s="373" t="str">
        <f t="shared" si="41"/>
        <v>01:19.31</v>
      </c>
      <c r="U49" s="377">
        <f t="shared" si="42"/>
        <v>0</v>
      </c>
      <c r="V49" s="373" t="str">
        <f t="shared" si="43"/>
        <v>00:00.00</v>
      </c>
      <c r="W49" s="377">
        <f t="shared" si="44"/>
        <v>0</v>
      </c>
      <c r="X49" s="373" t="str">
        <f t="shared" si="45"/>
        <v>00:00.00</v>
      </c>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8">
        <f t="shared" si="28"/>
        <v>0</v>
      </c>
    </row>
    <row r="50" spans="1:54">
      <c r="A50" s="367">
        <f t="shared" si="29"/>
        <v>45</v>
      </c>
      <c r="B50" s="368">
        <f t="shared" si="0"/>
        <v>22</v>
      </c>
      <c r="C50" s="369" t="str">
        <f t="shared" si="1"/>
        <v>Under 13s</v>
      </c>
      <c r="D50" s="370" t="str">
        <f t="shared" si="2"/>
        <v>M</v>
      </c>
      <c r="E50" s="369" t="str">
        <f t="shared" si="3"/>
        <v>4x25m</v>
      </c>
      <c r="F50" s="369" t="str">
        <f t="shared" si="4"/>
        <v>Medley Relay</v>
      </c>
      <c r="G50" s="369"/>
      <c r="I50" s="371">
        <f t="shared" si="30"/>
        <v>5</v>
      </c>
      <c r="J50" s="372" t="str">
        <f t="shared" si="31"/>
        <v>01:19.20</v>
      </c>
      <c r="K50" s="377">
        <f t="shared" si="32"/>
        <v>3</v>
      </c>
      <c r="L50" s="373" t="str">
        <f t="shared" si="33"/>
        <v>01:16.06</v>
      </c>
      <c r="M50" s="377">
        <f t="shared" si="34"/>
        <v>4</v>
      </c>
      <c r="N50" s="373" t="str">
        <f t="shared" si="35"/>
        <v>01:16.28</v>
      </c>
      <c r="O50" s="377">
        <f t="shared" si="36"/>
        <v>2</v>
      </c>
      <c r="P50" s="373" t="str">
        <f t="shared" si="37"/>
        <v>01:14.32</v>
      </c>
      <c r="Q50" s="377">
        <f t="shared" si="38"/>
        <v>1</v>
      </c>
      <c r="R50" s="373" t="str">
        <f t="shared" si="39"/>
        <v>01:10.00</v>
      </c>
      <c r="S50" s="377">
        <f t="shared" si="40"/>
        <v>6</v>
      </c>
      <c r="T50" s="373" t="str">
        <f t="shared" si="41"/>
        <v>01:19.31</v>
      </c>
      <c r="U50" s="377">
        <f t="shared" si="42"/>
        <v>0</v>
      </c>
      <c r="V50" s="373" t="str">
        <f t="shared" si="43"/>
        <v>00:00.00</v>
      </c>
      <c r="W50" s="377">
        <f t="shared" si="44"/>
        <v>0</v>
      </c>
      <c r="X50" s="373" t="str">
        <f t="shared" si="45"/>
        <v>00:00.00</v>
      </c>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8">
        <f t="shared" si="28"/>
        <v>0</v>
      </c>
    </row>
    <row r="51" spans="1:54">
      <c r="A51" s="367">
        <f t="shared" si="29"/>
        <v>46</v>
      </c>
      <c r="B51" s="368">
        <f t="shared" si="0"/>
        <v>22</v>
      </c>
      <c r="C51" s="369" t="str">
        <f t="shared" si="1"/>
        <v>Under 13s</v>
      </c>
      <c r="D51" s="370" t="str">
        <f t="shared" si="2"/>
        <v>M</v>
      </c>
      <c r="E51" s="369" t="str">
        <f t="shared" si="3"/>
        <v>4x25m</v>
      </c>
      <c r="F51" s="369" t="str">
        <f t="shared" si="4"/>
        <v>Medley Relay</v>
      </c>
      <c r="G51" s="369"/>
      <c r="I51" s="371">
        <f t="shared" si="30"/>
        <v>5</v>
      </c>
      <c r="J51" s="372" t="str">
        <f t="shared" si="31"/>
        <v>01:19.20</v>
      </c>
      <c r="K51" s="377">
        <f t="shared" si="32"/>
        <v>3</v>
      </c>
      <c r="L51" s="373" t="str">
        <f t="shared" si="33"/>
        <v>01:16.06</v>
      </c>
      <c r="M51" s="377">
        <f t="shared" si="34"/>
        <v>4</v>
      </c>
      <c r="N51" s="373" t="str">
        <f t="shared" si="35"/>
        <v>01:16.28</v>
      </c>
      <c r="O51" s="377">
        <f t="shared" si="36"/>
        <v>2</v>
      </c>
      <c r="P51" s="373" t="str">
        <f t="shared" si="37"/>
        <v>01:14.32</v>
      </c>
      <c r="Q51" s="377">
        <f t="shared" si="38"/>
        <v>1</v>
      </c>
      <c r="R51" s="373" t="str">
        <f t="shared" si="39"/>
        <v>01:10.00</v>
      </c>
      <c r="S51" s="377">
        <f t="shared" si="40"/>
        <v>6</v>
      </c>
      <c r="T51" s="373" t="str">
        <f t="shared" si="41"/>
        <v>01:19.31</v>
      </c>
      <c r="U51" s="377">
        <f t="shared" si="42"/>
        <v>0</v>
      </c>
      <c r="V51" s="373" t="str">
        <f t="shared" si="43"/>
        <v>00:00.00</v>
      </c>
      <c r="W51" s="377">
        <f t="shared" si="44"/>
        <v>0</v>
      </c>
      <c r="X51" s="373" t="str">
        <f t="shared" si="45"/>
        <v>00:00.00</v>
      </c>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9"/>
      <c r="AV51" s="339"/>
      <c r="AW51" s="339"/>
      <c r="AX51" s="339"/>
      <c r="AY51" s="339"/>
      <c r="AZ51" s="339"/>
      <c r="BA51" s="339"/>
      <c r="BB51" s="338">
        <f t="shared" si="28"/>
        <v>0</v>
      </c>
    </row>
    <row r="52" spans="1:54">
      <c r="A52" s="367">
        <f t="shared" si="29"/>
        <v>47</v>
      </c>
      <c r="B52" s="368">
        <f t="shared" si="0"/>
        <v>23</v>
      </c>
      <c r="C52" s="369" t="str">
        <f t="shared" si="1"/>
        <v>9 Years</v>
      </c>
      <c r="D52" s="370" t="str">
        <f t="shared" si="2"/>
        <v>F</v>
      </c>
      <c r="E52" s="369" t="str">
        <f t="shared" si="3"/>
        <v>25m</v>
      </c>
      <c r="F52" s="369" t="str">
        <f t="shared" si="4"/>
        <v>Backstroke</v>
      </c>
      <c r="G52" s="369"/>
      <c r="I52" s="371">
        <f t="shared" si="30"/>
        <v>5</v>
      </c>
      <c r="J52" s="372" t="str">
        <f t="shared" si="31"/>
        <v>00:26.25</v>
      </c>
      <c r="K52" s="377">
        <f t="shared" si="32"/>
        <v>3</v>
      </c>
      <c r="L52" s="373" t="str">
        <f t="shared" si="33"/>
        <v>00:24.88</v>
      </c>
      <c r="M52" s="377">
        <f t="shared" si="34"/>
        <v>6</v>
      </c>
      <c r="N52" s="373" t="str">
        <f t="shared" si="35"/>
        <v>00:27.00</v>
      </c>
      <c r="O52" s="377">
        <f t="shared" si="36"/>
        <v>4</v>
      </c>
      <c r="P52" s="373" t="str">
        <f t="shared" si="37"/>
        <v>00:25.22</v>
      </c>
      <c r="Q52" s="377">
        <f t="shared" si="38"/>
        <v>2</v>
      </c>
      <c r="R52" s="373" t="str">
        <f t="shared" si="39"/>
        <v>00:23.48</v>
      </c>
      <c r="S52" s="377">
        <f t="shared" si="40"/>
        <v>1</v>
      </c>
      <c r="T52" s="373" t="str">
        <f t="shared" si="41"/>
        <v>00:23.16</v>
      </c>
      <c r="U52" s="377">
        <f t="shared" si="42"/>
        <v>7</v>
      </c>
      <c r="V52" s="373" t="str">
        <f t="shared" si="43"/>
        <v>00:27.41</v>
      </c>
      <c r="W52" s="377">
        <f t="shared" si="44"/>
        <v>8</v>
      </c>
      <c r="X52" s="373" t="str">
        <f t="shared" si="45"/>
        <v>00:27.82</v>
      </c>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8">
        <f t="shared" si="28"/>
        <v>1</v>
      </c>
    </row>
    <row r="53" spans="1:54">
      <c r="A53" s="367">
        <f t="shared" si="29"/>
        <v>48</v>
      </c>
      <c r="B53" s="368">
        <f t="shared" si="0"/>
        <v>24</v>
      </c>
      <c r="C53" s="369" t="str">
        <f t="shared" si="1"/>
        <v>9 Years</v>
      </c>
      <c r="D53" s="370" t="str">
        <f t="shared" si="2"/>
        <v>M</v>
      </c>
      <c r="E53" s="369" t="str">
        <f t="shared" si="3"/>
        <v>25m</v>
      </c>
      <c r="F53" s="369" t="str">
        <f t="shared" si="4"/>
        <v>Backstroke</v>
      </c>
      <c r="G53" s="369"/>
      <c r="I53" s="371">
        <f t="shared" si="30"/>
        <v>6</v>
      </c>
      <c r="J53" s="372" t="str">
        <f t="shared" si="31"/>
        <v>00:24.88</v>
      </c>
      <c r="K53" s="377">
        <f t="shared" si="32"/>
        <v>1</v>
      </c>
      <c r="L53" s="373" t="str">
        <f t="shared" si="33"/>
        <v>00:22.00</v>
      </c>
      <c r="M53" s="377">
        <f t="shared" si="34"/>
        <v>4</v>
      </c>
      <c r="N53" s="373" t="str">
        <f t="shared" si="35"/>
        <v>00:23.54</v>
      </c>
      <c r="O53" s="377">
        <f t="shared" si="36"/>
        <v>7</v>
      </c>
      <c r="P53" s="373" t="str">
        <f t="shared" si="37"/>
        <v>00:26.69</v>
      </c>
      <c r="Q53" s="377">
        <f t="shared" si="38"/>
        <v>2</v>
      </c>
      <c r="R53" s="373" t="str">
        <f t="shared" si="39"/>
        <v>00:22.30</v>
      </c>
      <c r="S53" s="377">
        <f t="shared" si="40"/>
        <v>8</v>
      </c>
      <c r="T53" s="373" t="str">
        <f t="shared" si="41"/>
        <v>00:31.68</v>
      </c>
      <c r="U53" s="377">
        <f t="shared" si="42"/>
        <v>3</v>
      </c>
      <c r="V53" s="373" t="str">
        <f t="shared" si="43"/>
        <v>00:23.53</v>
      </c>
      <c r="W53" s="377">
        <f t="shared" si="44"/>
        <v>5</v>
      </c>
      <c r="X53" s="373" t="str">
        <f t="shared" si="45"/>
        <v>00:24.03</v>
      </c>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A53" s="339"/>
      <c r="BB53" s="338">
        <f t="shared" si="28"/>
        <v>1</v>
      </c>
    </row>
    <row r="54" spans="1:54">
      <c r="A54" s="367">
        <f t="shared" si="29"/>
        <v>49</v>
      </c>
      <c r="B54" s="368">
        <f t="shared" si="0"/>
        <v>25</v>
      </c>
      <c r="C54" s="369" t="str">
        <f t="shared" si="1"/>
        <v>Under 11s</v>
      </c>
      <c r="D54" s="370" t="str">
        <f t="shared" si="2"/>
        <v>F</v>
      </c>
      <c r="E54" s="369" t="str">
        <f t="shared" si="3"/>
        <v>25m</v>
      </c>
      <c r="F54" s="369" t="str">
        <f t="shared" si="4"/>
        <v>Breaststroke</v>
      </c>
      <c r="G54" s="369"/>
      <c r="I54" s="371">
        <f t="shared" si="30"/>
        <v>7</v>
      </c>
      <c r="J54" s="372" t="str">
        <f t="shared" si="31"/>
        <v>00:29.66</v>
      </c>
      <c r="K54" s="377">
        <f t="shared" si="32"/>
        <v>3</v>
      </c>
      <c r="L54" s="373" t="str">
        <f t="shared" si="33"/>
        <v>00:22.93</v>
      </c>
      <c r="M54" s="377">
        <f t="shared" si="34"/>
        <v>8</v>
      </c>
      <c r="N54" s="373" t="str">
        <f t="shared" si="35"/>
        <v>00:31.09</v>
      </c>
      <c r="O54" s="377">
        <f t="shared" si="36"/>
        <v>1</v>
      </c>
      <c r="P54" s="373" t="str">
        <f t="shared" si="37"/>
        <v>00:21.09</v>
      </c>
      <c r="Q54" s="377">
        <f t="shared" si="38"/>
        <v>4</v>
      </c>
      <c r="R54" s="373" t="str">
        <f t="shared" si="39"/>
        <v>00:23.40</v>
      </c>
      <c r="S54" s="377">
        <f t="shared" si="40"/>
        <v>2</v>
      </c>
      <c r="T54" s="373" t="str">
        <f t="shared" si="41"/>
        <v>00:22.31</v>
      </c>
      <c r="U54" s="377">
        <f t="shared" si="42"/>
        <v>6</v>
      </c>
      <c r="V54" s="373" t="str">
        <f t="shared" si="43"/>
        <v>00:25.25</v>
      </c>
      <c r="W54" s="377">
        <f t="shared" si="44"/>
        <v>5</v>
      </c>
      <c r="X54" s="373" t="str">
        <f t="shared" si="45"/>
        <v>00:23.50</v>
      </c>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338">
        <f t="shared" si="28"/>
        <v>1</v>
      </c>
    </row>
    <row r="55" spans="1:54">
      <c r="A55" s="367">
        <f t="shared" si="29"/>
        <v>50</v>
      </c>
      <c r="B55" s="368">
        <f t="shared" si="0"/>
        <v>26</v>
      </c>
      <c r="C55" s="369" t="str">
        <f t="shared" si="1"/>
        <v>Under 11s</v>
      </c>
      <c r="D55" s="370" t="str">
        <f t="shared" si="2"/>
        <v>M</v>
      </c>
      <c r="E55" s="369" t="str">
        <f t="shared" si="3"/>
        <v>25m</v>
      </c>
      <c r="F55" s="369" t="str">
        <f t="shared" si="4"/>
        <v>Breaststroke</v>
      </c>
      <c r="G55" s="369"/>
      <c r="I55" s="371">
        <f t="shared" si="30"/>
        <v>3</v>
      </c>
      <c r="J55" s="372" t="str">
        <f t="shared" si="31"/>
        <v>00:23.09</v>
      </c>
      <c r="K55" s="377">
        <f t="shared" si="32"/>
        <v>5</v>
      </c>
      <c r="L55" s="373" t="str">
        <f t="shared" si="33"/>
        <v>00:23.22</v>
      </c>
      <c r="M55" s="377">
        <f t="shared" si="34"/>
        <v>4</v>
      </c>
      <c r="N55" s="373" t="str">
        <f t="shared" si="35"/>
        <v>00:23.19</v>
      </c>
      <c r="O55" s="377">
        <f t="shared" si="36"/>
        <v>6</v>
      </c>
      <c r="P55" s="373" t="str">
        <f t="shared" si="37"/>
        <v>00:26.40</v>
      </c>
      <c r="Q55" s="377">
        <f t="shared" si="38"/>
        <v>2</v>
      </c>
      <c r="R55" s="373" t="str">
        <f t="shared" si="39"/>
        <v>00:21.78</v>
      </c>
      <c r="S55" s="377">
        <f t="shared" si="40"/>
        <v>1</v>
      </c>
      <c r="T55" s="373" t="str">
        <f t="shared" si="41"/>
        <v>00:21.31</v>
      </c>
      <c r="U55" s="377">
        <f t="shared" si="42"/>
        <v>8</v>
      </c>
      <c r="V55" s="373" t="str">
        <f t="shared" si="43"/>
        <v>00:27.90</v>
      </c>
      <c r="W55" s="377">
        <f t="shared" si="44"/>
        <v>7</v>
      </c>
      <c r="X55" s="373" t="str">
        <f t="shared" si="45"/>
        <v>00:27.08</v>
      </c>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8">
        <f t="shared" si="28"/>
        <v>1</v>
      </c>
    </row>
    <row r="56" spans="1:54">
      <c r="A56" s="367">
        <f t="shared" si="29"/>
        <v>51</v>
      </c>
      <c r="B56" s="368">
        <f t="shared" si="0"/>
        <v>27</v>
      </c>
      <c r="C56" s="369" t="str">
        <f t="shared" si="1"/>
        <v>Under 12s</v>
      </c>
      <c r="D56" s="370" t="str">
        <f t="shared" si="2"/>
        <v>F</v>
      </c>
      <c r="E56" s="369" t="str">
        <f t="shared" si="3"/>
        <v>25m</v>
      </c>
      <c r="F56" s="369" t="str">
        <f t="shared" si="4"/>
        <v>Butterfly</v>
      </c>
      <c r="G56" s="369"/>
      <c r="I56" s="371">
        <f t="shared" si="30"/>
        <v>5</v>
      </c>
      <c r="J56" s="372" t="str">
        <f t="shared" si="31"/>
        <v>00:18.93</v>
      </c>
      <c r="K56" s="377">
        <f t="shared" si="32"/>
        <v>1</v>
      </c>
      <c r="L56" s="373" t="str">
        <f t="shared" si="33"/>
        <v>00:17.35</v>
      </c>
      <c r="M56" s="377">
        <f t="shared" si="34"/>
        <v>3</v>
      </c>
      <c r="N56" s="373" t="str">
        <f t="shared" si="35"/>
        <v>00:18.47</v>
      </c>
      <c r="O56" s="377">
        <f t="shared" si="36"/>
        <v>4</v>
      </c>
      <c r="P56" s="373" t="str">
        <f t="shared" si="37"/>
        <v>00:18.50</v>
      </c>
      <c r="Q56" s="377">
        <f t="shared" si="38"/>
        <v>2</v>
      </c>
      <c r="R56" s="373" t="str">
        <f t="shared" si="39"/>
        <v>00:18.30</v>
      </c>
      <c r="S56" s="377">
        <f t="shared" si="40"/>
        <v>7</v>
      </c>
      <c r="T56" s="373" t="str">
        <f t="shared" si="41"/>
        <v>00:19.15</v>
      </c>
      <c r="U56" s="377">
        <f t="shared" si="42"/>
        <v>6</v>
      </c>
      <c r="V56" s="373" t="str">
        <f t="shared" si="43"/>
        <v>00:19.06</v>
      </c>
      <c r="W56" s="377">
        <f t="shared" si="44"/>
        <v>8</v>
      </c>
      <c r="X56" s="373" t="str">
        <f t="shared" si="45"/>
        <v>00:20.75</v>
      </c>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8">
        <f t="shared" si="28"/>
        <v>1</v>
      </c>
    </row>
    <row r="57" spans="1:54">
      <c r="A57" s="367">
        <f t="shared" si="29"/>
        <v>52</v>
      </c>
      <c r="B57" s="368">
        <f t="shared" si="0"/>
        <v>28</v>
      </c>
      <c r="C57" s="369" t="str">
        <f t="shared" si="1"/>
        <v>Under 12s</v>
      </c>
      <c r="D57" s="370" t="str">
        <f t="shared" si="2"/>
        <v>M</v>
      </c>
      <c r="E57" s="369" t="str">
        <f t="shared" si="3"/>
        <v>25m</v>
      </c>
      <c r="F57" s="369" t="str">
        <f t="shared" si="4"/>
        <v>Butterfly</v>
      </c>
      <c r="G57" s="369"/>
      <c r="I57" s="371">
        <f t="shared" si="30"/>
        <v>5</v>
      </c>
      <c r="J57" s="372" t="str">
        <f t="shared" si="31"/>
        <v>00:20.34</v>
      </c>
      <c r="K57" s="377">
        <f t="shared" si="32"/>
        <v>3</v>
      </c>
      <c r="L57" s="373" t="str">
        <f t="shared" si="33"/>
        <v>00:19.91</v>
      </c>
      <c r="M57" s="377">
        <f t="shared" si="34"/>
        <v>6</v>
      </c>
      <c r="N57" s="373" t="str">
        <f t="shared" si="35"/>
        <v>00:20.87</v>
      </c>
      <c r="O57" s="377">
        <f t="shared" si="36"/>
        <v>4</v>
      </c>
      <c r="P57" s="373" t="str">
        <f t="shared" si="37"/>
        <v>00:20.03</v>
      </c>
      <c r="Q57" s="377">
        <f t="shared" si="38"/>
        <v>1</v>
      </c>
      <c r="R57" s="373" t="str">
        <f t="shared" si="39"/>
        <v>00:17.68</v>
      </c>
      <c r="S57" s="377">
        <f t="shared" si="40"/>
        <v>2</v>
      </c>
      <c r="T57" s="373" t="str">
        <f t="shared" si="41"/>
        <v>00:19.88</v>
      </c>
      <c r="U57" s="377">
        <f t="shared" si="42"/>
        <v>8</v>
      </c>
      <c r="V57" s="373" t="str">
        <f t="shared" si="43"/>
        <v>00:21.75</v>
      </c>
      <c r="W57" s="377">
        <f t="shared" si="44"/>
        <v>7</v>
      </c>
      <c r="X57" s="373" t="str">
        <f t="shared" si="45"/>
        <v>00:21.60</v>
      </c>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8">
        <f t="shared" si="28"/>
        <v>1</v>
      </c>
    </row>
    <row r="58" spans="1:54">
      <c r="A58" s="367">
        <f t="shared" si="29"/>
        <v>53</v>
      </c>
      <c r="B58" s="368">
        <f t="shared" si="0"/>
        <v>29</v>
      </c>
      <c r="C58" s="369" t="str">
        <f t="shared" si="1"/>
        <v>Under 13s</v>
      </c>
      <c r="D58" s="370" t="str">
        <f t="shared" si="2"/>
        <v>F</v>
      </c>
      <c r="E58" s="369" t="str">
        <f t="shared" si="3"/>
        <v>50m</v>
      </c>
      <c r="F58" s="369" t="str">
        <f t="shared" si="4"/>
        <v>Freestyle</v>
      </c>
      <c r="G58" s="369"/>
      <c r="I58" s="371">
        <f t="shared" si="30"/>
        <v>3</v>
      </c>
      <c r="J58" s="372" t="str">
        <f t="shared" si="31"/>
        <v>00:32.57</v>
      </c>
      <c r="K58" s="377">
        <f t="shared" si="32"/>
        <v>2</v>
      </c>
      <c r="L58" s="373" t="str">
        <f t="shared" si="33"/>
        <v>00:31.81</v>
      </c>
      <c r="M58" s="377">
        <f t="shared" si="34"/>
        <v>6</v>
      </c>
      <c r="N58" s="373" t="str">
        <f t="shared" si="35"/>
        <v>00:36.25</v>
      </c>
      <c r="O58" s="377">
        <f t="shared" si="36"/>
        <v>7</v>
      </c>
      <c r="P58" s="373" t="str">
        <f t="shared" si="37"/>
        <v>00:36.79</v>
      </c>
      <c r="Q58" s="377">
        <f t="shared" si="38"/>
        <v>1</v>
      </c>
      <c r="R58" s="373" t="str">
        <f t="shared" si="39"/>
        <v>00:31.42</v>
      </c>
      <c r="S58" s="377">
        <f t="shared" si="40"/>
        <v>4</v>
      </c>
      <c r="T58" s="373" t="str">
        <f t="shared" si="41"/>
        <v>00:34.28</v>
      </c>
      <c r="U58" s="377">
        <f t="shared" si="42"/>
        <v>8</v>
      </c>
      <c r="V58" s="373" t="str">
        <f t="shared" si="43"/>
        <v>00:37.53</v>
      </c>
      <c r="W58" s="377">
        <f t="shared" si="44"/>
        <v>5</v>
      </c>
      <c r="X58" s="373" t="str">
        <f t="shared" si="45"/>
        <v>00:36.00</v>
      </c>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8">
        <f t="shared" si="28"/>
        <v>1</v>
      </c>
    </row>
    <row r="59" spans="1:54">
      <c r="A59" s="367">
        <f t="shared" si="29"/>
        <v>54</v>
      </c>
      <c r="B59" s="368">
        <f t="shared" si="0"/>
        <v>30</v>
      </c>
      <c r="C59" s="369" t="str">
        <f t="shared" si="1"/>
        <v>Under 13s</v>
      </c>
      <c r="D59" s="370" t="str">
        <f t="shared" si="2"/>
        <v>M</v>
      </c>
      <c r="E59" s="369" t="str">
        <f t="shared" si="3"/>
        <v>50m</v>
      </c>
      <c r="F59" s="369" t="str">
        <f t="shared" si="4"/>
        <v>Freestyle</v>
      </c>
      <c r="G59" s="369"/>
      <c r="I59" s="371">
        <f t="shared" si="30"/>
        <v>8</v>
      </c>
      <c r="J59" s="372" t="str">
        <f t="shared" si="31"/>
        <v>00:40.26</v>
      </c>
      <c r="K59" s="377">
        <f t="shared" si="32"/>
        <v>2</v>
      </c>
      <c r="L59" s="373" t="str">
        <f t="shared" si="33"/>
        <v>00:32.87</v>
      </c>
      <c r="M59" s="377">
        <f t="shared" si="34"/>
        <v>4</v>
      </c>
      <c r="N59" s="373" t="str">
        <f t="shared" si="35"/>
        <v>00:33.79</v>
      </c>
      <c r="O59" s="377">
        <f t="shared" si="36"/>
        <v>3</v>
      </c>
      <c r="P59" s="373" t="str">
        <f t="shared" si="37"/>
        <v>00:33.37</v>
      </c>
      <c r="Q59" s="377">
        <f t="shared" si="38"/>
        <v>1</v>
      </c>
      <c r="R59" s="373" t="str">
        <f t="shared" si="39"/>
        <v>00:32.80</v>
      </c>
      <c r="S59" s="377">
        <f t="shared" si="40"/>
        <v>7</v>
      </c>
      <c r="T59" s="373" t="str">
        <f t="shared" si="41"/>
        <v>00:36.97</v>
      </c>
      <c r="U59" s="377">
        <f t="shared" si="42"/>
        <v>5</v>
      </c>
      <c r="V59" s="373" t="str">
        <f t="shared" si="43"/>
        <v>00:35.72</v>
      </c>
      <c r="W59" s="377">
        <f t="shared" si="44"/>
        <v>6</v>
      </c>
      <c r="X59" s="373" t="str">
        <f t="shared" si="45"/>
        <v>00:36.35</v>
      </c>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8">
        <f t="shared" si="28"/>
        <v>1</v>
      </c>
    </row>
    <row r="60" spans="1:54">
      <c r="A60" s="367">
        <f t="shared" si="29"/>
        <v>55</v>
      </c>
      <c r="B60" s="368">
        <f t="shared" si="0"/>
        <v>31</v>
      </c>
      <c r="C60" s="369" t="str">
        <f t="shared" si="1"/>
        <v>9 Years</v>
      </c>
      <c r="D60" s="370" t="str">
        <f t="shared" si="2"/>
        <v>F</v>
      </c>
      <c r="E60" s="369" t="str">
        <f t="shared" si="3"/>
        <v>25m</v>
      </c>
      <c r="F60" s="369" t="str">
        <f t="shared" si="4"/>
        <v>Breaststroke</v>
      </c>
      <c r="G60" s="369"/>
      <c r="I60" s="371">
        <f t="shared" si="30"/>
        <v>5</v>
      </c>
      <c r="J60" s="372" t="str">
        <f t="shared" si="31"/>
        <v>00:27.13</v>
      </c>
      <c r="K60" s="377">
        <f t="shared" si="32"/>
        <v>6</v>
      </c>
      <c r="L60" s="373" t="str">
        <f t="shared" si="33"/>
        <v>00:32.03</v>
      </c>
      <c r="M60" s="377">
        <f t="shared" si="34"/>
        <v>7</v>
      </c>
      <c r="N60" s="373" t="str">
        <f t="shared" si="35"/>
        <v>00:37.75</v>
      </c>
      <c r="O60" s="377">
        <f t="shared" si="36"/>
        <v>3</v>
      </c>
      <c r="P60" s="373" t="str">
        <f t="shared" si="37"/>
        <v>00:24.93</v>
      </c>
      <c r="Q60" s="377">
        <f t="shared" si="38"/>
        <v>1</v>
      </c>
      <c r="R60" s="373" t="str">
        <f t="shared" si="39"/>
        <v>00:23.28</v>
      </c>
      <c r="S60" s="377">
        <f t="shared" si="40"/>
        <v>2</v>
      </c>
      <c r="T60" s="373" t="str">
        <f t="shared" si="41"/>
        <v>00:23.82</v>
      </c>
      <c r="U60" s="377">
        <f t="shared" si="42"/>
        <v>4</v>
      </c>
      <c r="V60" s="373" t="str">
        <f t="shared" si="43"/>
        <v>00:25.81</v>
      </c>
      <c r="W60" s="377">
        <f t="shared" si="44"/>
        <v>0</v>
      </c>
      <c r="X60" s="373" t="str">
        <f t="shared" si="45"/>
        <v>00:00.00</v>
      </c>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8">
        <f t="shared" si="28"/>
        <v>1</v>
      </c>
    </row>
    <row r="61" spans="1:54">
      <c r="A61" s="367">
        <f t="shared" si="29"/>
        <v>56</v>
      </c>
      <c r="B61" s="368">
        <f t="shared" si="0"/>
        <v>32</v>
      </c>
      <c r="C61" s="369" t="str">
        <f t="shared" si="1"/>
        <v>9 Years</v>
      </c>
      <c r="D61" s="370" t="str">
        <f t="shared" si="2"/>
        <v>M</v>
      </c>
      <c r="E61" s="369" t="str">
        <f t="shared" si="3"/>
        <v>25m</v>
      </c>
      <c r="F61" s="369" t="str">
        <f t="shared" si="4"/>
        <v>Breaststroke</v>
      </c>
      <c r="G61" s="369"/>
      <c r="I61" s="371">
        <f t="shared" si="30"/>
        <v>3</v>
      </c>
      <c r="J61" s="372" t="str">
        <f t="shared" si="31"/>
        <v>00:26.26</v>
      </c>
      <c r="K61" s="377">
        <f t="shared" si="32"/>
        <v>5</v>
      </c>
      <c r="L61" s="373" t="str">
        <f t="shared" si="33"/>
        <v>00:26.75</v>
      </c>
      <c r="M61" s="377">
        <f t="shared" si="34"/>
        <v>4</v>
      </c>
      <c r="N61" s="373" t="str">
        <f t="shared" si="35"/>
        <v>00:26.68</v>
      </c>
      <c r="O61" s="377">
        <f t="shared" si="36"/>
        <v>6</v>
      </c>
      <c r="P61" s="373" t="str">
        <f t="shared" si="37"/>
        <v>00:27.90</v>
      </c>
      <c r="Q61" s="377">
        <f t="shared" si="38"/>
        <v>2</v>
      </c>
      <c r="R61" s="373" t="str">
        <f t="shared" si="39"/>
        <v>00:25.60</v>
      </c>
      <c r="S61" s="377">
        <f t="shared" si="40"/>
        <v>7</v>
      </c>
      <c r="T61" s="373" t="str">
        <f t="shared" si="41"/>
        <v>00:29.68</v>
      </c>
      <c r="U61" s="377">
        <f t="shared" si="42"/>
        <v>1</v>
      </c>
      <c r="V61" s="373" t="str">
        <f t="shared" si="43"/>
        <v>00:23.94</v>
      </c>
      <c r="W61" s="377">
        <f t="shared" si="44"/>
        <v>0</v>
      </c>
      <c r="X61" s="373" t="str">
        <f t="shared" si="45"/>
        <v>00:00.00</v>
      </c>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8">
        <f t="shared" si="28"/>
        <v>1</v>
      </c>
    </row>
    <row r="62" spans="1:54">
      <c r="A62" s="367">
        <f t="shared" si="29"/>
        <v>57</v>
      </c>
      <c r="B62" s="368">
        <f t="shared" si="0"/>
        <v>33</v>
      </c>
      <c r="C62" s="369" t="str">
        <f t="shared" si="1"/>
        <v>Under 11s</v>
      </c>
      <c r="D62" s="370" t="str">
        <f t="shared" si="2"/>
        <v>F</v>
      </c>
      <c r="E62" s="369" t="str">
        <f t="shared" si="3"/>
        <v>25m</v>
      </c>
      <c r="F62" s="369" t="str">
        <f t="shared" si="4"/>
        <v>Backstroke</v>
      </c>
      <c r="G62" s="369"/>
      <c r="I62" s="371">
        <f t="shared" si="30"/>
        <v>5</v>
      </c>
      <c r="J62" s="372" t="str">
        <f t="shared" si="31"/>
        <v>00:24.09</v>
      </c>
      <c r="K62" s="377">
        <f t="shared" si="32"/>
        <v>4</v>
      </c>
      <c r="L62" s="373" t="str">
        <f t="shared" si="33"/>
        <v>00:23.00</v>
      </c>
      <c r="M62" s="377">
        <f t="shared" si="34"/>
        <v>8</v>
      </c>
      <c r="N62" s="373" t="str">
        <f t="shared" si="35"/>
        <v>00:26.09</v>
      </c>
      <c r="O62" s="377">
        <f t="shared" si="36"/>
        <v>3</v>
      </c>
      <c r="P62" s="373" t="str">
        <f t="shared" si="37"/>
        <v>00:21.37</v>
      </c>
      <c r="Q62" s="377">
        <f t="shared" si="38"/>
        <v>1</v>
      </c>
      <c r="R62" s="373" t="str">
        <f t="shared" si="39"/>
        <v>00:19.96</v>
      </c>
      <c r="S62" s="377">
        <f t="shared" si="40"/>
        <v>2</v>
      </c>
      <c r="T62" s="373" t="str">
        <f t="shared" si="41"/>
        <v>00:20.75</v>
      </c>
      <c r="U62" s="377">
        <f t="shared" si="42"/>
        <v>7</v>
      </c>
      <c r="V62" s="373" t="str">
        <f t="shared" si="43"/>
        <v>00:25.43</v>
      </c>
      <c r="W62" s="377">
        <f t="shared" si="44"/>
        <v>6</v>
      </c>
      <c r="X62" s="373" t="str">
        <f t="shared" si="45"/>
        <v>00:25.12</v>
      </c>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8">
        <f t="shared" si="28"/>
        <v>1</v>
      </c>
    </row>
    <row r="63" spans="1:54">
      <c r="A63" s="367">
        <f t="shared" si="29"/>
        <v>58</v>
      </c>
      <c r="B63" s="368">
        <f t="shared" si="0"/>
        <v>34</v>
      </c>
      <c r="C63" s="369" t="str">
        <f t="shared" si="1"/>
        <v>Under 11s</v>
      </c>
      <c r="D63" s="370" t="str">
        <f t="shared" si="2"/>
        <v>M</v>
      </c>
      <c r="E63" s="369" t="str">
        <f t="shared" si="3"/>
        <v>25m</v>
      </c>
      <c r="F63" s="369" t="str">
        <f t="shared" si="4"/>
        <v>Backstroke</v>
      </c>
      <c r="G63" s="369"/>
      <c r="I63" s="371">
        <f t="shared" si="30"/>
        <v>8</v>
      </c>
      <c r="J63" s="372" t="str">
        <f t="shared" si="31"/>
        <v>00:25.12</v>
      </c>
      <c r="K63" s="377">
        <f t="shared" si="32"/>
        <v>7</v>
      </c>
      <c r="L63" s="373" t="str">
        <f t="shared" si="33"/>
        <v>00:24.38</v>
      </c>
      <c r="M63" s="377">
        <f t="shared" si="34"/>
        <v>3</v>
      </c>
      <c r="N63" s="373" t="str">
        <f t="shared" si="35"/>
        <v>00:19.68</v>
      </c>
      <c r="O63" s="377">
        <f t="shared" si="36"/>
        <v>4</v>
      </c>
      <c r="P63" s="373" t="str">
        <f t="shared" si="37"/>
        <v>00:19.76</v>
      </c>
      <c r="Q63" s="377">
        <f t="shared" si="38"/>
        <v>2</v>
      </c>
      <c r="R63" s="373" t="str">
        <f t="shared" si="39"/>
        <v>00:19.26</v>
      </c>
      <c r="S63" s="377">
        <f t="shared" si="40"/>
        <v>1</v>
      </c>
      <c r="T63" s="373" t="str">
        <f t="shared" si="41"/>
        <v>00:18.65</v>
      </c>
      <c r="U63" s="377">
        <f t="shared" si="42"/>
        <v>5</v>
      </c>
      <c r="V63" s="373" t="str">
        <f t="shared" si="43"/>
        <v>00:21.25</v>
      </c>
      <c r="W63" s="377">
        <f t="shared" si="44"/>
        <v>6</v>
      </c>
      <c r="X63" s="373" t="str">
        <f t="shared" si="45"/>
        <v>00:24.32</v>
      </c>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8">
        <f t="shared" si="28"/>
        <v>1</v>
      </c>
    </row>
    <row r="64" spans="1:54">
      <c r="A64" s="367">
        <f t="shared" si="29"/>
        <v>59</v>
      </c>
      <c r="B64" s="368">
        <f t="shared" si="0"/>
        <v>35</v>
      </c>
      <c r="C64" s="369" t="str">
        <f t="shared" si="1"/>
        <v>Under 12s</v>
      </c>
      <c r="D64" s="370" t="str">
        <f t="shared" si="2"/>
        <v>F</v>
      </c>
      <c r="E64" s="369" t="str">
        <f t="shared" si="3"/>
        <v>50m</v>
      </c>
      <c r="F64" s="369" t="str">
        <f t="shared" si="4"/>
        <v>Breaststroke</v>
      </c>
      <c r="G64" s="369"/>
      <c r="I64" s="371">
        <f t="shared" si="30"/>
        <v>7</v>
      </c>
      <c r="J64" s="372" t="str">
        <f t="shared" si="31"/>
        <v>00:50.05</v>
      </c>
      <c r="K64" s="377">
        <f t="shared" si="32"/>
        <v>5</v>
      </c>
      <c r="L64" s="373" t="str">
        <f t="shared" si="33"/>
        <v>00:48.75</v>
      </c>
      <c r="M64" s="377">
        <f t="shared" si="34"/>
        <v>3</v>
      </c>
      <c r="N64" s="373" t="str">
        <f t="shared" si="35"/>
        <v>00:47.56</v>
      </c>
      <c r="O64" s="377">
        <f t="shared" si="36"/>
        <v>2</v>
      </c>
      <c r="P64" s="373" t="str">
        <f t="shared" si="37"/>
        <v>00:44.67</v>
      </c>
      <c r="Q64" s="377">
        <f t="shared" si="38"/>
        <v>4</v>
      </c>
      <c r="R64" s="373" t="str">
        <f t="shared" si="39"/>
        <v>00:47.78</v>
      </c>
      <c r="S64" s="377">
        <f t="shared" si="40"/>
        <v>1</v>
      </c>
      <c r="T64" s="373" t="str">
        <f t="shared" si="41"/>
        <v>00:44.13</v>
      </c>
      <c r="U64" s="377">
        <f t="shared" si="42"/>
        <v>8</v>
      </c>
      <c r="V64" s="373" t="str">
        <f t="shared" si="43"/>
        <v>00:59.03</v>
      </c>
      <c r="W64" s="377">
        <f t="shared" si="44"/>
        <v>6</v>
      </c>
      <c r="X64" s="373" t="str">
        <f t="shared" si="45"/>
        <v>00:50.03</v>
      </c>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8">
        <f t="shared" si="28"/>
        <v>1</v>
      </c>
    </row>
    <row r="65" spans="1:54">
      <c r="A65" s="367">
        <f t="shared" si="29"/>
        <v>60</v>
      </c>
      <c r="B65" s="368">
        <f t="shared" si="0"/>
        <v>36</v>
      </c>
      <c r="C65" s="369" t="str">
        <f t="shared" si="1"/>
        <v>Under 12s</v>
      </c>
      <c r="D65" s="370" t="str">
        <f t="shared" si="2"/>
        <v>M</v>
      </c>
      <c r="E65" s="369" t="str">
        <f t="shared" si="3"/>
        <v>50m</v>
      </c>
      <c r="F65" s="369" t="str">
        <f t="shared" si="4"/>
        <v>Breaststroke</v>
      </c>
      <c r="G65" s="369"/>
      <c r="I65" s="371">
        <f t="shared" si="30"/>
        <v>0</v>
      </c>
      <c r="J65" s="372" t="str">
        <f t="shared" si="31"/>
        <v>00:00.00</v>
      </c>
      <c r="K65" s="377">
        <f t="shared" si="32"/>
        <v>1</v>
      </c>
      <c r="L65" s="373" t="str">
        <f t="shared" si="33"/>
        <v>00:45.47</v>
      </c>
      <c r="M65" s="377">
        <f t="shared" si="34"/>
        <v>2</v>
      </c>
      <c r="N65" s="373" t="str">
        <f t="shared" si="35"/>
        <v>00:48.09</v>
      </c>
      <c r="O65" s="377">
        <f t="shared" si="36"/>
        <v>4</v>
      </c>
      <c r="P65" s="373" t="str">
        <f t="shared" si="37"/>
        <v>00:48.68</v>
      </c>
      <c r="Q65" s="377">
        <f t="shared" si="38"/>
        <v>5</v>
      </c>
      <c r="R65" s="373" t="str">
        <f t="shared" si="39"/>
        <v>00:49.70</v>
      </c>
      <c r="S65" s="377">
        <f t="shared" si="40"/>
        <v>3</v>
      </c>
      <c r="T65" s="373" t="str">
        <f t="shared" si="41"/>
        <v>00:48.16</v>
      </c>
      <c r="U65" s="377">
        <f t="shared" si="42"/>
        <v>7</v>
      </c>
      <c r="V65" s="373" t="str">
        <f t="shared" si="43"/>
        <v>00:53.31</v>
      </c>
      <c r="W65" s="377">
        <f t="shared" si="44"/>
        <v>6</v>
      </c>
      <c r="X65" s="373" t="str">
        <f t="shared" si="45"/>
        <v>00:52.78</v>
      </c>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8">
        <f t="shared" si="28"/>
        <v>1</v>
      </c>
    </row>
    <row r="66" spans="1:54">
      <c r="A66" s="367">
        <f t="shared" si="29"/>
        <v>61</v>
      </c>
      <c r="B66" s="368">
        <f t="shared" si="0"/>
        <v>37</v>
      </c>
      <c r="C66" s="369" t="str">
        <f t="shared" si="1"/>
        <v>Under 13s</v>
      </c>
      <c r="D66" s="370" t="str">
        <f t="shared" si="2"/>
        <v>F</v>
      </c>
      <c r="E66" s="369" t="str">
        <f t="shared" si="3"/>
        <v>50m</v>
      </c>
      <c r="F66" s="369" t="str">
        <f t="shared" si="4"/>
        <v>Butterfly</v>
      </c>
      <c r="G66" s="369"/>
      <c r="I66" s="371">
        <f t="shared" si="30"/>
        <v>8</v>
      </c>
      <c r="J66" s="372" t="str">
        <f t="shared" si="31"/>
        <v>00:42.62</v>
      </c>
      <c r="K66" s="377">
        <f t="shared" si="32"/>
        <v>3</v>
      </c>
      <c r="L66" s="373" t="str">
        <f t="shared" si="33"/>
        <v>00:38.60</v>
      </c>
      <c r="M66" s="377">
        <f t="shared" si="34"/>
        <v>7</v>
      </c>
      <c r="N66" s="373" t="str">
        <f t="shared" si="35"/>
        <v>00:41.37</v>
      </c>
      <c r="O66" s="377">
        <f t="shared" si="36"/>
        <v>6</v>
      </c>
      <c r="P66" s="373" t="str">
        <f t="shared" si="37"/>
        <v>00:40.03</v>
      </c>
      <c r="Q66" s="377">
        <f t="shared" si="38"/>
        <v>4</v>
      </c>
      <c r="R66" s="373" t="str">
        <f t="shared" si="39"/>
        <v>00:39.66</v>
      </c>
      <c r="S66" s="377">
        <f t="shared" si="40"/>
        <v>2</v>
      </c>
      <c r="T66" s="373" t="str">
        <f t="shared" si="41"/>
        <v>00:37.59</v>
      </c>
      <c r="U66" s="377">
        <f t="shared" si="42"/>
        <v>5</v>
      </c>
      <c r="V66" s="373" t="str">
        <f t="shared" si="43"/>
        <v>00:39.69</v>
      </c>
      <c r="W66" s="377">
        <f t="shared" si="44"/>
        <v>1</v>
      </c>
      <c r="X66" s="373" t="str">
        <f t="shared" si="45"/>
        <v>00:36.87</v>
      </c>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8">
        <f t="shared" si="28"/>
        <v>1</v>
      </c>
    </row>
    <row r="67" spans="1:54">
      <c r="A67" s="367">
        <f t="shared" si="29"/>
        <v>62</v>
      </c>
      <c r="B67" s="368">
        <f t="shared" si="0"/>
        <v>38</v>
      </c>
      <c r="C67" s="369" t="str">
        <f t="shared" si="1"/>
        <v>Under 13s</v>
      </c>
      <c r="D67" s="370" t="str">
        <f t="shared" si="2"/>
        <v>M</v>
      </c>
      <c r="E67" s="369" t="str">
        <f t="shared" si="3"/>
        <v>50m</v>
      </c>
      <c r="F67" s="369" t="str">
        <f t="shared" si="4"/>
        <v>Butterfly</v>
      </c>
      <c r="G67" s="369"/>
      <c r="I67" s="371">
        <f t="shared" si="30"/>
        <v>1</v>
      </c>
      <c r="J67" s="372" t="str">
        <f t="shared" si="31"/>
        <v>00:35.59</v>
      </c>
      <c r="K67" s="377">
        <f t="shared" si="32"/>
        <v>3</v>
      </c>
      <c r="L67" s="373" t="str">
        <f t="shared" si="33"/>
        <v>00:36.94</v>
      </c>
      <c r="M67" s="377">
        <f t="shared" si="34"/>
        <v>6</v>
      </c>
      <c r="N67" s="373" t="str">
        <f t="shared" si="35"/>
        <v>00:40.41</v>
      </c>
      <c r="O67" s="377">
        <f t="shared" si="36"/>
        <v>5</v>
      </c>
      <c r="P67" s="373" t="str">
        <f t="shared" si="37"/>
        <v>00:39.87</v>
      </c>
      <c r="Q67" s="377">
        <f t="shared" si="38"/>
        <v>2</v>
      </c>
      <c r="R67" s="373" t="str">
        <f t="shared" si="39"/>
        <v>00:36.16</v>
      </c>
      <c r="S67" s="377">
        <f t="shared" si="40"/>
        <v>7</v>
      </c>
      <c r="T67" s="373" t="str">
        <f t="shared" si="41"/>
        <v>00:44.97</v>
      </c>
      <c r="U67" s="377">
        <f t="shared" si="42"/>
        <v>4</v>
      </c>
      <c r="V67" s="373" t="str">
        <f t="shared" si="43"/>
        <v>00:38.35</v>
      </c>
      <c r="W67" s="377">
        <f t="shared" si="44"/>
        <v>0</v>
      </c>
      <c r="X67" s="373" t="str">
        <f t="shared" si="45"/>
        <v>00:00.00</v>
      </c>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8">
        <f t="shared" si="28"/>
        <v>1</v>
      </c>
    </row>
    <row r="68" spans="1:54">
      <c r="A68" s="367">
        <f t="shared" si="29"/>
        <v>63</v>
      </c>
      <c r="B68" s="368">
        <f t="shared" si="0"/>
        <v>39</v>
      </c>
      <c r="C68" s="369" t="str">
        <f t="shared" si="1"/>
        <v>9 Years</v>
      </c>
      <c r="D68" s="370" t="str">
        <f t="shared" si="2"/>
        <v>F</v>
      </c>
      <c r="E68" s="369" t="str">
        <f t="shared" si="3"/>
        <v>4x25m</v>
      </c>
      <c r="F68" s="369" t="str">
        <f t="shared" si="4"/>
        <v>Special Relay</v>
      </c>
      <c r="G68" s="369"/>
      <c r="I68" s="371">
        <f t="shared" si="30"/>
        <v>0</v>
      </c>
      <c r="J68" s="372" t="str">
        <f t="shared" si="31"/>
        <v>00:00.00</v>
      </c>
      <c r="K68" s="377">
        <f t="shared" si="32"/>
        <v>0</v>
      </c>
      <c r="L68" s="373" t="str">
        <f t="shared" si="33"/>
        <v>00:00.00</v>
      </c>
      <c r="M68" s="377">
        <f t="shared" si="34"/>
        <v>0</v>
      </c>
      <c r="N68" s="373" t="str">
        <f t="shared" si="35"/>
        <v>00:00.00</v>
      </c>
      <c r="O68" s="377">
        <f t="shared" si="36"/>
        <v>1</v>
      </c>
      <c r="P68" s="373" t="str">
        <f t="shared" si="37"/>
        <v>01:32.24</v>
      </c>
      <c r="Q68" s="377">
        <f t="shared" si="38"/>
        <v>4</v>
      </c>
      <c r="R68" s="373" t="str">
        <f t="shared" si="39"/>
        <v>01:37.50</v>
      </c>
      <c r="S68" s="377">
        <f t="shared" si="40"/>
        <v>3</v>
      </c>
      <c r="T68" s="373" t="str">
        <f t="shared" si="41"/>
        <v>01:36.91</v>
      </c>
      <c r="U68" s="377">
        <f t="shared" si="42"/>
        <v>2</v>
      </c>
      <c r="V68" s="373" t="str">
        <f t="shared" si="43"/>
        <v>01:35.44</v>
      </c>
      <c r="W68" s="377">
        <f t="shared" si="44"/>
        <v>0</v>
      </c>
      <c r="X68" s="373" t="str">
        <f t="shared" si="45"/>
        <v>00:00.00</v>
      </c>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8">
        <f t="shared" si="28"/>
        <v>1</v>
      </c>
    </row>
    <row r="69" spans="1:54">
      <c r="A69" s="367">
        <f t="shared" si="29"/>
        <v>64</v>
      </c>
      <c r="B69" s="368">
        <f t="shared" si="0"/>
        <v>39</v>
      </c>
      <c r="C69" s="369" t="str">
        <f t="shared" si="1"/>
        <v>9 Years</v>
      </c>
      <c r="D69" s="370" t="str">
        <f t="shared" si="2"/>
        <v>F</v>
      </c>
      <c r="E69" s="369" t="str">
        <f t="shared" si="3"/>
        <v>4x25m</v>
      </c>
      <c r="F69" s="369" t="str">
        <f t="shared" si="4"/>
        <v>Special Relay</v>
      </c>
      <c r="G69" s="369"/>
      <c r="I69" s="371">
        <f t="shared" si="30"/>
        <v>0</v>
      </c>
      <c r="J69" s="372" t="str">
        <f t="shared" si="31"/>
        <v>00:00.00</v>
      </c>
      <c r="K69" s="377">
        <f t="shared" si="32"/>
        <v>0</v>
      </c>
      <c r="L69" s="373" t="str">
        <f t="shared" si="33"/>
        <v>00:00.00</v>
      </c>
      <c r="M69" s="377">
        <f t="shared" si="34"/>
        <v>0</v>
      </c>
      <c r="N69" s="373" t="str">
        <f t="shared" si="35"/>
        <v>00:00.00</v>
      </c>
      <c r="O69" s="377">
        <f t="shared" si="36"/>
        <v>1</v>
      </c>
      <c r="P69" s="373" t="str">
        <f t="shared" si="37"/>
        <v>01:32.24</v>
      </c>
      <c r="Q69" s="377">
        <f t="shared" si="38"/>
        <v>4</v>
      </c>
      <c r="R69" s="373" t="str">
        <f t="shared" si="39"/>
        <v>01:37.50</v>
      </c>
      <c r="S69" s="377">
        <f t="shared" si="40"/>
        <v>3</v>
      </c>
      <c r="T69" s="373" t="str">
        <f t="shared" si="41"/>
        <v>01:36.91</v>
      </c>
      <c r="U69" s="377">
        <f t="shared" si="42"/>
        <v>2</v>
      </c>
      <c r="V69" s="373" t="str">
        <f t="shared" si="43"/>
        <v>01:35.44</v>
      </c>
      <c r="W69" s="377">
        <f t="shared" si="44"/>
        <v>0</v>
      </c>
      <c r="X69" s="373" t="str">
        <f t="shared" si="45"/>
        <v>00:00.00</v>
      </c>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8">
        <f t="shared" si="28"/>
        <v>0</v>
      </c>
    </row>
    <row r="70" spans="1:54">
      <c r="A70" s="367">
        <f t="shared" si="29"/>
        <v>65</v>
      </c>
      <c r="B70" s="368">
        <f t="shared" ref="B70:B109" si="46">VLOOKUP($A70,EventList,IF(HSL_Format="Other",26,HSL_Division*5-3+IF(HSL_Format="Peanuts",15,0)),0)</f>
        <v>39</v>
      </c>
      <c r="C70" s="369" t="str">
        <f t="shared" ref="C70:C109" si="47">VLOOKUP($A70,EventList,IF(HSL_Format="Other",26,HSL_Division*5-2+IF(HSL_Format="Peanuts",15,0)),0)</f>
        <v>9 Years</v>
      </c>
      <c r="D70" s="370" t="str">
        <f t="shared" ref="D70:D109" si="48">IF(VLOOKUP($A70,EventList,IF(HSL_Format="Other",27,HSL_Division*5-1+IF(HSL_Format="Peanuts",15,0)),0)="Girls", "F",IF(VLOOKUP($A70,EventList,IF(HSL_Format="Other",27,HSL_Division*5-1+IF(HSL_Format="Peanuts",15,0)),0)="Boys","M","X") )</f>
        <v>F</v>
      </c>
      <c r="E70" s="369" t="str">
        <f t="shared" ref="E70:E109" si="49">VLOOKUP($A70,EventList,IF(HSL_Format="Other",28,HSL_Division*5+IF(HSL_Format="Peanuts",15,0)),0)</f>
        <v>4x25m</v>
      </c>
      <c r="F70" s="369" t="str">
        <f t="shared" ref="F70:F109" si="50">VLOOKUP($A70,EventList,IF(HSL_Format="Other",29,HSL_Division*5+1+IF(HSL_Format="Peanuts",15,0)),0)</f>
        <v>Special Relay</v>
      </c>
      <c r="G70" s="369"/>
      <c r="I70" s="371">
        <f t="shared" ref="I70:I101" si="51">VLOOKUP($B70 &amp; ":Placing", Recording_ResultList,4,0)</f>
        <v>0</v>
      </c>
      <c r="J70" s="372" t="str">
        <f t="shared" ref="J70:J101" si="52">TEXT(VLOOKUP($B70,Recording_ResultList,4,0),"00\:00\.00")</f>
        <v>00:00.00</v>
      </c>
      <c r="K70" s="377">
        <f t="shared" ref="K70:K101" si="53">VLOOKUP($B70 &amp; ":Placing", Recording_ResultList,5,0)</f>
        <v>0</v>
      </c>
      <c r="L70" s="373" t="str">
        <f t="shared" ref="L70:L101" si="54">TEXT(VLOOKUP($B70,Recording_ResultList,5,0),"00\:00\.00")</f>
        <v>00:00.00</v>
      </c>
      <c r="M70" s="377">
        <f t="shared" ref="M70:M101" si="55">VLOOKUP($B70 &amp; ":Placing", Recording_ResultList,6,0)</f>
        <v>0</v>
      </c>
      <c r="N70" s="373" t="str">
        <f t="shared" ref="N70:N101" si="56">TEXT(VLOOKUP($B70,Recording_ResultList,6,0),"00\:00\.00")</f>
        <v>00:00.00</v>
      </c>
      <c r="O70" s="377">
        <f t="shared" ref="O70:O101" si="57">VLOOKUP($B70 &amp; ":Placing", Recording_ResultList,7,0)</f>
        <v>1</v>
      </c>
      <c r="P70" s="373" t="str">
        <f t="shared" ref="P70:P101" si="58">TEXT(VLOOKUP($B70,Recording_ResultList,7,0),"00\:00\.00")</f>
        <v>01:32.24</v>
      </c>
      <c r="Q70" s="377">
        <f t="shared" ref="Q70:Q101" si="59">VLOOKUP($B70 &amp; ":Placing", Recording_ResultList,8,0)</f>
        <v>4</v>
      </c>
      <c r="R70" s="373" t="str">
        <f t="shared" ref="R70:R101" si="60">TEXT(VLOOKUP($B70,Recording_ResultList,8,0),"00\:00\.00")</f>
        <v>01:37.50</v>
      </c>
      <c r="S70" s="377">
        <f t="shared" ref="S70:S101" si="61">VLOOKUP($B70 &amp; ":Placing", Recording_ResultList,9,0)</f>
        <v>3</v>
      </c>
      <c r="T70" s="373" t="str">
        <f t="shared" ref="T70:T101" si="62">TEXT(VLOOKUP($B70,Recording_ResultList,9,0),"00\:00\.00")</f>
        <v>01:36.91</v>
      </c>
      <c r="U70" s="377">
        <f t="shared" ref="U70:U101" si="63">VLOOKUP($B70 &amp; ":Placing", Recording_ResultList,10,0)</f>
        <v>2</v>
      </c>
      <c r="V70" s="373" t="str">
        <f t="shared" ref="V70:V101" si="64">TEXT(VLOOKUP($B70,Recording_ResultList,10,0),"00\:00\.00")</f>
        <v>01:35.44</v>
      </c>
      <c r="W70" s="377">
        <f t="shared" ref="W70:W101" si="65">VLOOKUP($B70 &amp; ":Placing", Recording_ResultList,11,0)</f>
        <v>0</v>
      </c>
      <c r="X70" s="373" t="str">
        <f t="shared" ref="X70:X101" si="66">TEXT(VLOOKUP($B70,Recording_ResultList,11,0),"00\:00\.00")</f>
        <v>00:00.00</v>
      </c>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8">
        <f t="shared" si="28"/>
        <v>0</v>
      </c>
    </row>
    <row r="71" spans="1:54">
      <c r="A71" s="367">
        <f t="shared" si="29"/>
        <v>66</v>
      </c>
      <c r="B71" s="368">
        <f t="shared" si="46"/>
        <v>39</v>
      </c>
      <c r="C71" s="369" t="str">
        <f t="shared" si="47"/>
        <v>9 Years</v>
      </c>
      <c r="D71" s="370" t="str">
        <f t="shared" si="48"/>
        <v>F</v>
      </c>
      <c r="E71" s="369" t="str">
        <f t="shared" si="49"/>
        <v>4x25m</v>
      </c>
      <c r="F71" s="369" t="str">
        <f t="shared" si="50"/>
        <v>Special Relay</v>
      </c>
      <c r="G71" s="369"/>
      <c r="I71" s="371">
        <f t="shared" si="51"/>
        <v>0</v>
      </c>
      <c r="J71" s="372" t="str">
        <f t="shared" si="52"/>
        <v>00:00.00</v>
      </c>
      <c r="K71" s="377">
        <f t="shared" si="53"/>
        <v>0</v>
      </c>
      <c r="L71" s="373" t="str">
        <f t="shared" si="54"/>
        <v>00:00.00</v>
      </c>
      <c r="M71" s="377">
        <f t="shared" si="55"/>
        <v>0</v>
      </c>
      <c r="N71" s="373" t="str">
        <f t="shared" si="56"/>
        <v>00:00.00</v>
      </c>
      <c r="O71" s="377">
        <f t="shared" si="57"/>
        <v>1</v>
      </c>
      <c r="P71" s="373" t="str">
        <f t="shared" si="58"/>
        <v>01:32.24</v>
      </c>
      <c r="Q71" s="377">
        <f t="shared" si="59"/>
        <v>4</v>
      </c>
      <c r="R71" s="373" t="str">
        <f t="shared" si="60"/>
        <v>01:37.50</v>
      </c>
      <c r="S71" s="377">
        <f t="shared" si="61"/>
        <v>3</v>
      </c>
      <c r="T71" s="373" t="str">
        <f t="shared" si="62"/>
        <v>01:36.91</v>
      </c>
      <c r="U71" s="377">
        <f t="shared" si="63"/>
        <v>2</v>
      </c>
      <c r="V71" s="373" t="str">
        <f t="shared" si="64"/>
        <v>01:35.44</v>
      </c>
      <c r="W71" s="377">
        <f t="shared" si="65"/>
        <v>0</v>
      </c>
      <c r="X71" s="373" t="str">
        <f t="shared" si="66"/>
        <v>00:00.00</v>
      </c>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8">
        <f t="shared" ref="BB71:BB109" si="67">B71-B70</f>
        <v>0</v>
      </c>
    </row>
    <row r="72" spans="1:54">
      <c r="A72" s="367">
        <f t="shared" si="29"/>
        <v>67</v>
      </c>
      <c r="B72" s="368">
        <f t="shared" si="46"/>
        <v>40</v>
      </c>
      <c r="C72" s="369" t="str">
        <f t="shared" si="47"/>
        <v>9 Years</v>
      </c>
      <c r="D72" s="370" t="str">
        <f t="shared" si="48"/>
        <v>M</v>
      </c>
      <c r="E72" s="369" t="str">
        <f t="shared" si="49"/>
        <v>4x25m</v>
      </c>
      <c r="F72" s="369" t="str">
        <f t="shared" si="50"/>
        <v>Special Relay</v>
      </c>
      <c r="G72" s="369"/>
      <c r="I72" s="371">
        <f t="shared" si="51"/>
        <v>0</v>
      </c>
      <c r="J72" s="372" t="str">
        <f t="shared" si="52"/>
        <v>00:00.00</v>
      </c>
      <c r="K72" s="377">
        <f t="shared" si="53"/>
        <v>0</v>
      </c>
      <c r="L72" s="373" t="str">
        <f t="shared" si="54"/>
        <v>00:00.00</v>
      </c>
      <c r="M72" s="377">
        <f t="shared" si="55"/>
        <v>0</v>
      </c>
      <c r="N72" s="373" t="str">
        <f t="shared" si="56"/>
        <v>00:00.00</v>
      </c>
      <c r="O72" s="377">
        <f t="shared" si="57"/>
        <v>0</v>
      </c>
      <c r="P72" s="373" t="str">
        <f t="shared" si="58"/>
        <v>00:00.00</v>
      </c>
      <c r="Q72" s="377">
        <f t="shared" si="59"/>
        <v>0</v>
      </c>
      <c r="R72" s="373" t="str">
        <f t="shared" si="60"/>
        <v>00:00.00</v>
      </c>
      <c r="S72" s="377">
        <f t="shared" si="61"/>
        <v>2</v>
      </c>
      <c r="T72" s="373" t="str">
        <f t="shared" si="62"/>
        <v>01:47.97</v>
      </c>
      <c r="U72" s="377">
        <f t="shared" si="63"/>
        <v>1</v>
      </c>
      <c r="V72" s="373" t="str">
        <f t="shared" si="64"/>
        <v>01:29.00</v>
      </c>
      <c r="W72" s="377">
        <f t="shared" si="65"/>
        <v>0</v>
      </c>
      <c r="X72" s="373" t="str">
        <f t="shared" si="66"/>
        <v>00:00.00</v>
      </c>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8">
        <f t="shared" si="67"/>
        <v>1</v>
      </c>
    </row>
    <row r="73" spans="1:54">
      <c r="A73" s="367">
        <f t="shared" ref="A73:A109" si="68">A72+1</f>
        <v>68</v>
      </c>
      <c r="B73" s="368">
        <f t="shared" si="46"/>
        <v>40</v>
      </c>
      <c r="C73" s="369" t="str">
        <f t="shared" si="47"/>
        <v>9 Years</v>
      </c>
      <c r="D73" s="370" t="str">
        <f t="shared" si="48"/>
        <v>M</v>
      </c>
      <c r="E73" s="369" t="str">
        <f t="shared" si="49"/>
        <v>4x25m</v>
      </c>
      <c r="F73" s="369" t="str">
        <f t="shared" si="50"/>
        <v>Special Relay</v>
      </c>
      <c r="G73" s="369"/>
      <c r="I73" s="371">
        <f t="shared" si="51"/>
        <v>0</v>
      </c>
      <c r="J73" s="372" t="str">
        <f t="shared" si="52"/>
        <v>00:00.00</v>
      </c>
      <c r="K73" s="377">
        <f t="shared" si="53"/>
        <v>0</v>
      </c>
      <c r="L73" s="373" t="str">
        <f t="shared" si="54"/>
        <v>00:00.00</v>
      </c>
      <c r="M73" s="377">
        <f t="shared" si="55"/>
        <v>0</v>
      </c>
      <c r="N73" s="373" t="str">
        <f t="shared" si="56"/>
        <v>00:00.00</v>
      </c>
      <c r="O73" s="377">
        <f t="shared" si="57"/>
        <v>0</v>
      </c>
      <c r="P73" s="373" t="str">
        <f t="shared" si="58"/>
        <v>00:00.00</v>
      </c>
      <c r="Q73" s="377">
        <f t="shared" si="59"/>
        <v>0</v>
      </c>
      <c r="R73" s="373" t="str">
        <f t="shared" si="60"/>
        <v>00:00.00</v>
      </c>
      <c r="S73" s="377">
        <f t="shared" si="61"/>
        <v>2</v>
      </c>
      <c r="T73" s="373" t="str">
        <f t="shared" si="62"/>
        <v>01:47.97</v>
      </c>
      <c r="U73" s="377">
        <f t="shared" si="63"/>
        <v>1</v>
      </c>
      <c r="V73" s="373" t="str">
        <f t="shared" si="64"/>
        <v>01:29.00</v>
      </c>
      <c r="W73" s="377">
        <f t="shared" si="65"/>
        <v>0</v>
      </c>
      <c r="X73" s="373" t="str">
        <f t="shared" si="66"/>
        <v>00:00.00</v>
      </c>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8">
        <f t="shared" si="67"/>
        <v>0</v>
      </c>
    </row>
    <row r="74" spans="1:54">
      <c r="A74" s="367">
        <f t="shared" si="68"/>
        <v>69</v>
      </c>
      <c r="B74" s="368">
        <f t="shared" si="46"/>
        <v>40</v>
      </c>
      <c r="C74" s="369" t="str">
        <f t="shared" si="47"/>
        <v>9 Years</v>
      </c>
      <c r="D74" s="370" t="str">
        <f t="shared" si="48"/>
        <v>M</v>
      </c>
      <c r="E74" s="369" t="str">
        <f t="shared" si="49"/>
        <v>4x25m</v>
      </c>
      <c r="F74" s="369" t="str">
        <f t="shared" si="50"/>
        <v>Special Relay</v>
      </c>
      <c r="G74" s="369"/>
      <c r="I74" s="371">
        <f t="shared" si="51"/>
        <v>0</v>
      </c>
      <c r="J74" s="372" t="str">
        <f t="shared" si="52"/>
        <v>00:00.00</v>
      </c>
      <c r="K74" s="377">
        <f t="shared" si="53"/>
        <v>0</v>
      </c>
      <c r="L74" s="373" t="str">
        <f t="shared" si="54"/>
        <v>00:00.00</v>
      </c>
      <c r="M74" s="377">
        <f t="shared" si="55"/>
        <v>0</v>
      </c>
      <c r="N74" s="373" t="str">
        <f t="shared" si="56"/>
        <v>00:00.00</v>
      </c>
      <c r="O74" s="377">
        <f t="shared" si="57"/>
        <v>0</v>
      </c>
      <c r="P74" s="373" t="str">
        <f t="shared" si="58"/>
        <v>00:00.00</v>
      </c>
      <c r="Q74" s="377">
        <f t="shared" si="59"/>
        <v>0</v>
      </c>
      <c r="R74" s="373" t="str">
        <f t="shared" si="60"/>
        <v>00:00.00</v>
      </c>
      <c r="S74" s="377">
        <f t="shared" si="61"/>
        <v>2</v>
      </c>
      <c r="T74" s="373" t="str">
        <f t="shared" si="62"/>
        <v>01:47.97</v>
      </c>
      <c r="U74" s="377">
        <f t="shared" si="63"/>
        <v>1</v>
      </c>
      <c r="V74" s="373" t="str">
        <f t="shared" si="64"/>
        <v>01:29.00</v>
      </c>
      <c r="W74" s="377">
        <f t="shared" si="65"/>
        <v>0</v>
      </c>
      <c r="X74" s="373" t="str">
        <f t="shared" si="66"/>
        <v>00:00.00</v>
      </c>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8">
        <f t="shared" si="67"/>
        <v>0</v>
      </c>
    </row>
    <row r="75" spans="1:54">
      <c r="A75" s="367">
        <f t="shared" si="68"/>
        <v>70</v>
      </c>
      <c r="B75" s="368">
        <f t="shared" si="46"/>
        <v>40</v>
      </c>
      <c r="C75" s="369" t="str">
        <f t="shared" si="47"/>
        <v>9 Years</v>
      </c>
      <c r="D75" s="370" t="str">
        <f t="shared" si="48"/>
        <v>M</v>
      </c>
      <c r="E75" s="369" t="str">
        <f t="shared" si="49"/>
        <v>4x25m</v>
      </c>
      <c r="F75" s="369" t="str">
        <f t="shared" si="50"/>
        <v>Special Relay</v>
      </c>
      <c r="G75" s="369"/>
      <c r="I75" s="371">
        <f t="shared" si="51"/>
        <v>0</v>
      </c>
      <c r="J75" s="372" t="str">
        <f t="shared" si="52"/>
        <v>00:00.00</v>
      </c>
      <c r="K75" s="377">
        <f t="shared" si="53"/>
        <v>0</v>
      </c>
      <c r="L75" s="373" t="str">
        <f t="shared" si="54"/>
        <v>00:00.00</v>
      </c>
      <c r="M75" s="377">
        <f t="shared" si="55"/>
        <v>0</v>
      </c>
      <c r="N75" s="373" t="str">
        <f t="shared" si="56"/>
        <v>00:00.00</v>
      </c>
      <c r="O75" s="377">
        <f t="shared" si="57"/>
        <v>0</v>
      </c>
      <c r="P75" s="373" t="str">
        <f t="shared" si="58"/>
        <v>00:00.00</v>
      </c>
      <c r="Q75" s="377">
        <f t="shared" si="59"/>
        <v>0</v>
      </c>
      <c r="R75" s="373" t="str">
        <f t="shared" si="60"/>
        <v>00:00.00</v>
      </c>
      <c r="S75" s="377">
        <f t="shared" si="61"/>
        <v>2</v>
      </c>
      <c r="T75" s="373" t="str">
        <f t="shared" si="62"/>
        <v>01:47.97</v>
      </c>
      <c r="U75" s="377">
        <f t="shared" si="63"/>
        <v>1</v>
      </c>
      <c r="V75" s="373" t="str">
        <f t="shared" si="64"/>
        <v>01:29.00</v>
      </c>
      <c r="W75" s="377">
        <f t="shared" si="65"/>
        <v>0</v>
      </c>
      <c r="X75" s="373" t="str">
        <f t="shared" si="66"/>
        <v>00:00.00</v>
      </c>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8">
        <f t="shared" si="67"/>
        <v>0</v>
      </c>
    </row>
    <row r="76" spans="1:54">
      <c r="A76" s="367">
        <f t="shared" si="68"/>
        <v>71</v>
      </c>
      <c r="B76" s="368">
        <f t="shared" si="46"/>
        <v>41</v>
      </c>
      <c r="C76" s="369" t="str">
        <f t="shared" si="47"/>
        <v>Under 11s</v>
      </c>
      <c r="D76" s="370" t="str">
        <f t="shared" si="48"/>
        <v>F</v>
      </c>
      <c r="E76" s="369" t="str">
        <f t="shared" si="49"/>
        <v>4x25m</v>
      </c>
      <c r="F76" s="369" t="str">
        <f t="shared" si="50"/>
        <v>Freestyle Relay</v>
      </c>
      <c r="G76" s="369"/>
      <c r="I76" s="371">
        <f t="shared" si="51"/>
        <v>6</v>
      </c>
      <c r="J76" s="372" t="str">
        <f t="shared" si="52"/>
        <v>01:27.23</v>
      </c>
      <c r="K76" s="377">
        <f t="shared" si="53"/>
        <v>3</v>
      </c>
      <c r="L76" s="373" t="str">
        <f t="shared" si="54"/>
        <v>01:10.91</v>
      </c>
      <c r="M76" s="377">
        <f t="shared" si="55"/>
        <v>7</v>
      </c>
      <c r="N76" s="373" t="str">
        <f t="shared" si="56"/>
        <v>01:32.04</v>
      </c>
      <c r="O76" s="377">
        <f t="shared" si="57"/>
        <v>0</v>
      </c>
      <c r="P76" s="373" t="str">
        <f t="shared" si="58"/>
        <v>00:00.00</v>
      </c>
      <c r="Q76" s="377">
        <f t="shared" si="59"/>
        <v>4</v>
      </c>
      <c r="R76" s="373" t="str">
        <f t="shared" si="60"/>
        <v>01:13.56</v>
      </c>
      <c r="S76" s="377">
        <f t="shared" si="61"/>
        <v>1</v>
      </c>
      <c r="T76" s="373" t="str">
        <f t="shared" si="62"/>
        <v>01:09.25</v>
      </c>
      <c r="U76" s="377">
        <f t="shared" si="63"/>
        <v>5</v>
      </c>
      <c r="V76" s="373" t="str">
        <f t="shared" si="64"/>
        <v>01:14.50</v>
      </c>
      <c r="W76" s="377">
        <f t="shared" si="65"/>
        <v>2</v>
      </c>
      <c r="X76" s="373" t="str">
        <f t="shared" si="66"/>
        <v>01:10.32</v>
      </c>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8">
        <f t="shared" si="67"/>
        <v>1</v>
      </c>
    </row>
    <row r="77" spans="1:54">
      <c r="A77" s="367">
        <f t="shared" si="68"/>
        <v>72</v>
      </c>
      <c r="B77" s="368">
        <f t="shared" si="46"/>
        <v>41</v>
      </c>
      <c r="C77" s="369" t="str">
        <f t="shared" si="47"/>
        <v>Under 11s</v>
      </c>
      <c r="D77" s="370" t="str">
        <f t="shared" si="48"/>
        <v>F</v>
      </c>
      <c r="E77" s="369" t="str">
        <f t="shared" si="49"/>
        <v>4x25m</v>
      </c>
      <c r="F77" s="369" t="str">
        <f t="shared" si="50"/>
        <v>Freestyle Relay</v>
      </c>
      <c r="G77" s="369"/>
      <c r="I77" s="371">
        <f t="shared" si="51"/>
        <v>6</v>
      </c>
      <c r="J77" s="372" t="str">
        <f t="shared" si="52"/>
        <v>01:27.23</v>
      </c>
      <c r="K77" s="377">
        <f t="shared" si="53"/>
        <v>3</v>
      </c>
      <c r="L77" s="373" t="str">
        <f t="shared" si="54"/>
        <v>01:10.91</v>
      </c>
      <c r="M77" s="377">
        <f t="shared" si="55"/>
        <v>7</v>
      </c>
      <c r="N77" s="373" t="str">
        <f t="shared" si="56"/>
        <v>01:32.04</v>
      </c>
      <c r="O77" s="377">
        <f t="shared" si="57"/>
        <v>0</v>
      </c>
      <c r="P77" s="373" t="str">
        <f t="shared" si="58"/>
        <v>00:00.00</v>
      </c>
      <c r="Q77" s="377">
        <f t="shared" si="59"/>
        <v>4</v>
      </c>
      <c r="R77" s="373" t="str">
        <f t="shared" si="60"/>
        <v>01:13.56</v>
      </c>
      <c r="S77" s="377">
        <f t="shared" si="61"/>
        <v>1</v>
      </c>
      <c r="T77" s="373" t="str">
        <f t="shared" si="62"/>
        <v>01:09.25</v>
      </c>
      <c r="U77" s="377">
        <f t="shared" si="63"/>
        <v>5</v>
      </c>
      <c r="V77" s="373" t="str">
        <f t="shared" si="64"/>
        <v>01:14.50</v>
      </c>
      <c r="W77" s="377">
        <f t="shared" si="65"/>
        <v>2</v>
      </c>
      <c r="X77" s="373" t="str">
        <f t="shared" si="66"/>
        <v>01:10.32</v>
      </c>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8">
        <f t="shared" si="67"/>
        <v>0</v>
      </c>
    </row>
    <row r="78" spans="1:54">
      <c r="A78" s="367">
        <f t="shared" si="68"/>
        <v>73</v>
      </c>
      <c r="B78" s="368">
        <f t="shared" si="46"/>
        <v>41</v>
      </c>
      <c r="C78" s="369" t="str">
        <f t="shared" si="47"/>
        <v>Under 11s</v>
      </c>
      <c r="D78" s="370" t="str">
        <f t="shared" si="48"/>
        <v>F</v>
      </c>
      <c r="E78" s="369" t="str">
        <f t="shared" si="49"/>
        <v>4x25m</v>
      </c>
      <c r="F78" s="369" t="str">
        <f t="shared" si="50"/>
        <v>Freestyle Relay</v>
      </c>
      <c r="G78" s="369"/>
      <c r="I78" s="371">
        <f t="shared" si="51"/>
        <v>6</v>
      </c>
      <c r="J78" s="372" t="str">
        <f t="shared" si="52"/>
        <v>01:27.23</v>
      </c>
      <c r="K78" s="377">
        <f t="shared" si="53"/>
        <v>3</v>
      </c>
      <c r="L78" s="373" t="str">
        <f t="shared" si="54"/>
        <v>01:10.91</v>
      </c>
      <c r="M78" s="377">
        <f t="shared" si="55"/>
        <v>7</v>
      </c>
      <c r="N78" s="373" t="str">
        <f t="shared" si="56"/>
        <v>01:32.04</v>
      </c>
      <c r="O78" s="377">
        <f t="shared" si="57"/>
        <v>0</v>
      </c>
      <c r="P78" s="373" t="str">
        <f t="shared" si="58"/>
        <v>00:00.00</v>
      </c>
      <c r="Q78" s="377">
        <f t="shared" si="59"/>
        <v>4</v>
      </c>
      <c r="R78" s="373" t="str">
        <f t="shared" si="60"/>
        <v>01:13.56</v>
      </c>
      <c r="S78" s="377">
        <f t="shared" si="61"/>
        <v>1</v>
      </c>
      <c r="T78" s="373" t="str">
        <f t="shared" si="62"/>
        <v>01:09.25</v>
      </c>
      <c r="U78" s="377">
        <f t="shared" si="63"/>
        <v>5</v>
      </c>
      <c r="V78" s="373" t="str">
        <f t="shared" si="64"/>
        <v>01:14.50</v>
      </c>
      <c r="W78" s="377">
        <f t="shared" si="65"/>
        <v>2</v>
      </c>
      <c r="X78" s="373" t="str">
        <f t="shared" si="66"/>
        <v>01:10.32</v>
      </c>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8">
        <f t="shared" si="67"/>
        <v>0</v>
      </c>
    </row>
    <row r="79" spans="1:54">
      <c r="A79" s="367">
        <f t="shared" si="68"/>
        <v>74</v>
      </c>
      <c r="B79" s="368">
        <f t="shared" si="46"/>
        <v>41</v>
      </c>
      <c r="C79" s="369" t="str">
        <f t="shared" si="47"/>
        <v>Under 11s</v>
      </c>
      <c r="D79" s="370" t="str">
        <f t="shared" si="48"/>
        <v>F</v>
      </c>
      <c r="E79" s="369" t="str">
        <f t="shared" si="49"/>
        <v>4x25m</v>
      </c>
      <c r="F79" s="369" t="str">
        <f t="shared" si="50"/>
        <v>Freestyle Relay</v>
      </c>
      <c r="G79" s="369"/>
      <c r="I79" s="371">
        <f t="shared" si="51"/>
        <v>6</v>
      </c>
      <c r="J79" s="372" t="str">
        <f t="shared" si="52"/>
        <v>01:27.23</v>
      </c>
      <c r="K79" s="377">
        <f t="shared" si="53"/>
        <v>3</v>
      </c>
      <c r="L79" s="373" t="str">
        <f t="shared" si="54"/>
        <v>01:10.91</v>
      </c>
      <c r="M79" s="377">
        <f t="shared" si="55"/>
        <v>7</v>
      </c>
      <c r="N79" s="373" t="str">
        <f t="shared" si="56"/>
        <v>01:32.04</v>
      </c>
      <c r="O79" s="377">
        <f t="shared" si="57"/>
        <v>0</v>
      </c>
      <c r="P79" s="373" t="str">
        <f t="shared" si="58"/>
        <v>00:00.00</v>
      </c>
      <c r="Q79" s="377">
        <f t="shared" si="59"/>
        <v>4</v>
      </c>
      <c r="R79" s="373" t="str">
        <f t="shared" si="60"/>
        <v>01:13.56</v>
      </c>
      <c r="S79" s="377">
        <f t="shared" si="61"/>
        <v>1</v>
      </c>
      <c r="T79" s="373" t="str">
        <f t="shared" si="62"/>
        <v>01:09.25</v>
      </c>
      <c r="U79" s="377">
        <f t="shared" si="63"/>
        <v>5</v>
      </c>
      <c r="V79" s="373" t="str">
        <f t="shared" si="64"/>
        <v>01:14.50</v>
      </c>
      <c r="W79" s="377">
        <f t="shared" si="65"/>
        <v>2</v>
      </c>
      <c r="X79" s="373" t="str">
        <f t="shared" si="66"/>
        <v>01:10.32</v>
      </c>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8">
        <f t="shared" si="67"/>
        <v>0</v>
      </c>
    </row>
    <row r="80" spans="1:54">
      <c r="A80" s="367">
        <f t="shared" si="68"/>
        <v>75</v>
      </c>
      <c r="B80" s="368">
        <f t="shared" si="46"/>
        <v>42</v>
      </c>
      <c r="C80" s="369" t="str">
        <f t="shared" si="47"/>
        <v>Under 11s</v>
      </c>
      <c r="D80" s="370" t="str">
        <f t="shared" si="48"/>
        <v>M</v>
      </c>
      <c r="E80" s="369" t="str">
        <f t="shared" si="49"/>
        <v>4x25m</v>
      </c>
      <c r="F80" s="369" t="str">
        <f t="shared" si="50"/>
        <v>Freestyle Relay</v>
      </c>
      <c r="G80" s="369"/>
      <c r="I80" s="371">
        <f t="shared" si="51"/>
        <v>7</v>
      </c>
      <c r="J80" s="372" t="str">
        <f t="shared" si="52"/>
        <v>01:16.85</v>
      </c>
      <c r="K80" s="377">
        <f t="shared" si="53"/>
        <v>8</v>
      </c>
      <c r="L80" s="373" t="str">
        <f t="shared" si="54"/>
        <v>01:23.78</v>
      </c>
      <c r="M80" s="377">
        <f t="shared" si="55"/>
        <v>3</v>
      </c>
      <c r="N80" s="373" t="str">
        <f t="shared" si="56"/>
        <v>01:14.18</v>
      </c>
      <c r="O80" s="377">
        <f t="shared" si="57"/>
        <v>1</v>
      </c>
      <c r="P80" s="373" t="str">
        <f t="shared" si="58"/>
        <v>01:11.65</v>
      </c>
      <c r="Q80" s="377">
        <f t="shared" si="59"/>
        <v>2</v>
      </c>
      <c r="R80" s="373" t="str">
        <f t="shared" si="60"/>
        <v>01:13.22</v>
      </c>
      <c r="S80" s="377">
        <f t="shared" si="61"/>
        <v>5</v>
      </c>
      <c r="T80" s="373" t="str">
        <f t="shared" si="62"/>
        <v>01:14.79</v>
      </c>
      <c r="U80" s="377">
        <f t="shared" si="63"/>
        <v>4</v>
      </c>
      <c r="V80" s="373" t="str">
        <f t="shared" si="64"/>
        <v>01:14.40</v>
      </c>
      <c r="W80" s="377">
        <f t="shared" si="65"/>
        <v>6</v>
      </c>
      <c r="X80" s="373" t="str">
        <f t="shared" si="66"/>
        <v>01:16.50</v>
      </c>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8">
        <f t="shared" si="67"/>
        <v>1</v>
      </c>
    </row>
    <row r="81" spans="1:54">
      <c r="A81" s="367">
        <f t="shared" si="68"/>
        <v>76</v>
      </c>
      <c r="B81" s="368">
        <f t="shared" si="46"/>
        <v>42</v>
      </c>
      <c r="C81" s="369" t="str">
        <f t="shared" si="47"/>
        <v>Under 11s</v>
      </c>
      <c r="D81" s="370" t="str">
        <f t="shared" si="48"/>
        <v>M</v>
      </c>
      <c r="E81" s="369" t="str">
        <f t="shared" si="49"/>
        <v>4x25m</v>
      </c>
      <c r="F81" s="369" t="str">
        <f t="shared" si="50"/>
        <v>Freestyle Relay</v>
      </c>
      <c r="G81" s="369"/>
      <c r="I81" s="371">
        <f t="shared" si="51"/>
        <v>7</v>
      </c>
      <c r="J81" s="372" t="str">
        <f t="shared" si="52"/>
        <v>01:16.85</v>
      </c>
      <c r="K81" s="377">
        <f t="shared" si="53"/>
        <v>8</v>
      </c>
      <c r="L81" s="373" t="str">
        <f t="shared" si="54"/>
        <v>01:23.78</v>
      </c>
      <c r="M81" s="377">
        <f t="shared" si="55"/>
        <v>3</v>
      </c>
      <c r="N81" s="373" t="str">
        <f t="shared" si="56"/>
        <v>01:14.18</v>
      </c>
      <c r="O81" s="377">
        <f t="shared" si="57"/>
        <v>1</v>
      </c>
      <c r="P81" s="373" t="str">
        <f t="shared" si="58"/>
        <v>01:11.65</v>
      </c>
      <c r="Q81" s="377">
        <f t="shared" si="59"/>
        <v>2</v>
      </c>
      <c r="R81" s="373" t="str">
        <f t="shared" si="60"/>
        <v>01:13.22</v>
      </c>
      <c r="S81" s="377">
        <f t="shared" si="61"/>
        <v>5</v>
      </c>
      <c r="T81" s="373" t="str">
        <f t="shared" si="62"/>
        <v>01:14.79</v>
      </c>
      <c r="U81" s="377">
        <f t="shared" si="63"/>
        <v>4</v>
      </c>
      <c r="V81" s="373" t="str">
        <f t="shared" si="64"/>
        <v>01:14.40</v>
      </c>
      <c r="W81" s="377">
        <f t="shared" si="65"/>
        <v>6</v>
      </c>
      <c r="X81" s="373" t="str">
        <f t="shared" si="66"/>
        <v>01:16.50</v>
      </c>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8">
        <f t="shared" si="67"/>
        <v>0</v>
      </c>
    </row>
    <row r="82" spans="1:54">
      <c r="A82" s="367">
        <f t="shared" si="68"/>
        <v>77</v>
      </c>
      <c r="B82" s="368">
        <f t="shared" si="46"/>
        <v>42</v>
      </c>
      <c r="C82" s="369" t="str">
        <f t="shared" si="47"/>
        <v>Under 11s</v>
      </c>
      <c r="D82" s="370" t="str">
        <f t="shared" si="48"/>
        <v>M</v>
      </c>
      <c r="E82" s="369" t="str">
        <f t="shared" si="49"/>
        <v>4x25m</v>
      </c>
      <c r="F82" s="369" t="str">
        <f t="shared" si="50"/>
        <v>Freestyle Relay</v>
      </c>
      <c r="G82" s="369"/>
      <c r="I82" s="371">
        <f t="shared" si="51"/>
        <v>7</v>
      </c>
      <c r="J82" s="372" t="str">
        <f t="shared" si="52"/>
        <v>01:16.85</v>
      </c>
      <c r="K82" s="377">
        <f t="shared" si="53"/>
        <v>8</v>
      </c>
      <c r="L82" s="373" t="str">
        <f t="shared" si="54"/>
        <v>01:23.78</v>
      </c>
      <c r="M82" s="377">
        <f t="shared" si="55"/>
        <v>3</v>
      </c>
      <c r="N82" s="373" t="str">
        <f t="shared" si="56"/>
        <v>01:14.18</v>
      </c>
      <c r="O82" s="377">
        <f t="shared" si="57"/>
        <v>1</v>
      </c>
      <c r="P82" s="373" t="str">
        <f t="shared" si="58"/>
        <v>01:11.65</v>
      </c>
      <c r="Q82" s="377">
        <f t="shared" si="59"/>
        <v>2</v>
      </c>
      <c r="R82" s="373" t="str">
        <f t="shared" si="60"/>
        <v>01:13.22</v>
      </c>
      <c r="S82" s="377">
        <f t="shared" si="61"/>
        <v>5</v>
      </c>
      <c r="T82" s="373" t="str">
        <f t="shared" si="62"/>
        <v>01:14.79</v>
      </c>
      <c r="U82" s="377">
        <f t="shared" si="63"/>
        <v>4</v>
      </c>
      <c r="V82" s="373" t="str">
        <f t="shared" si="64"/>
        <v>01:14.40</v>
      </c>
      <c r="W82" s="377">
        <f t="shared" si="65"/>
        <v>6</v>
      </c>
      <c r="X82" s="373" t="str">
        <f t="shared" si="66"/>
        <v>01:16.50</v>
      </c>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8">
        <f t="shared" si="67"/>
        <v>0</v>
      </c>
    </row>
    <row r="83" spans="1:54">
      <c r="A83" s="367">
        <f t="shared" si="68"/>
        <v>78</v>
      </c>
      <c r="B83" s="368">
        <f t="shared" si="46"/>
        <v>42</v>
      </c>
      <c r="C83" s="369" t="str">
        <f t="shared" si="47"/>
        <v>Under 11s</v>
      </c>
      <c r="D83" s="370" t="str">
        <f t="shared" si="48"/>
        <v>M</v>
      </c>
      <c r="E83" s="369" t="str">
        <f t="shared" si="49"/>
        <v>4x25m</v>
      </c>
      <c r="F83" s="369" t="str">
        <f t="shared" si="50"/>
        <v>Freestyle Relay</v>
      </c>
      <c r="G83" s="369"/>
      <c r="I83" s="371">
        <f t="shared" si="51"/>
        <v>7</v>
      </c>
      <c r="J83" s="372" t="str">
        <f t="shared" si="52"/>
        <v>01:16.85</v>
      </c>
      <c r="K83" s="377">
        <f t="shared" si="53"/>
        <v>8</v>
      </c>
      <c r="L83" s="373" t="str">
        <f t="shared" si="54"/>
        <v>01:23.78</v>
      </c>
      <c r="M83" s="377">
        <f t="shared" si="55"/>
        <v>3</v>
      </c>
      <c r="N83" s="373" t="str">
        <f t="shared" si="56"/>
        <v>01:14.18</v>
      </c>
      <c r="O83" s="377">
        <f t="shared" si="57"/>
        <v>1</v>
      </c>
      <c r="P83" s="373" t="str">
        <f t="shared" si="58"/>
        <v>01:11.65</v>
      </c>
      <c r="Q83" s="377">
        <f t="shared" si="59"/>
        <v>2</v>
      </c>
      <c r="R83" s="373" t="str">
        <f t="shared" si="60"/>
        <v>01:13.22</v>
      </c>
      <c r="S83" s="377">
        <f t="shared" si="61"/>
        <v>5</v>
      </c>
      <c r="T83" s="373" t="str">
        <f t="shared" si="62"/>
        <v>01:14.79</v>
      </c>
      <c r="U83" s="377">
        <f t="shared" si="63"/>
        <v>4</v>
      </c>
      <c r="V83" s="373" t="str">
        <f t="shared" si="64"/>
        <v>01:14.40</v>
      </c>
      <c r="W83" s="377">
        <f t="shared" si="65"/>
        <v>6</v>
      </c>
      <c r="X83" s="373" t="str">
        <f t="shared" si="66"/>
        <v>01:16.50</v>
      </c>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8">
        <f t="shared" si="67"/>
        <v>0</v>
      </c>
    </row>
    <row r="84" spans="1:54">
      <c r="A84" s="367">
        <f t="shared" si="68"/>
        <v>79</v>
      </c>
      <c r="B84" s="368">
        <f t="shared" si="46"/>
        <v>43</v>
      </c>
      <c r="C84" s="369" t="str">
        <f t="shared" si="47"/>
        <v>Under 12s</v>
      </c>
      <c r="D84" s="370" t="str">
        <f t="shared" si="48"/>
        <v>F</v>
      </c>
      <c r="E84" s="369" t="str">
        <f t="shared" si="49"/>
        <v>4x25m</v>
      </c>
      <c r="F84" s="369" t="str">
        <f t="shared" si="50"/>
        <v>Medley Relay</v>
      </c>
      <c r="G84" s="369"/>
      <c r="I84" s="371">
        <f t="shared" si="51"/>
        <v>6</v>
      </c>
      <c r="J84" s="372" t="str">
        <f t="shared" si="52"/>
        <v>01:21.10</v>
      </c>
      <c r="K84" s="377">
        <f t="shared" si="53"/>
        <v>3</v>
      </c>
      <c r="L84" s="373" t="str">
        <f t="shared" si="54"/>
        <v>01:17.08</v>
      </c>
      <c r="M84" s="377">
        <f t="shared" si="55"/>
        <v>4</v>
      </c>
      <c r="N84" s="373" t="str">
        <f t="shared" si="56"/>
        <v>01:19.59</v>
      </c>
      <c r="O84" s="377">
        <f t="shared" si="57"/>
        <v>2</v>
      </c>
      <c r="P84" s="373" t="str">
        <f t="shared" si="58"/>
        <v>01:14.92</v>
      </c>
      <c r="Q84" s="377">
        <f t="shared" si="59"/>
        <v>5</v>
      </c>
      <c r="R84" s="373" t="str">
        <f t="shared" si="60"/>
        <v>01:20.42</v>
      </c>
      <c r="S84" s="377">
        <f t="shared" si="61"/>
        <v>1</v>
      </c>
      <c r="T84" s="373" t="str">
        <f t="shared" si="62"/>
        <v>01:14.16</v>
      </c>
      <c r="U84" s="377">
        <f t="shared" si="63"/>
        <v>7</v>
      </c>
      <c r="V84" s="373" t="str">
        <f t="shared" si="64"/>
        <v>01:25.50</v>
      </c>
      <c r="W84" s="377">
        <f t="shared" si="65"/>
        <v>8</v>
      </c>
      <c r="X84" s="373" t="str">
        <f t="shared" si="66"/>
        <v>01:26.84</v>
      </c>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8">
        <f t="shared" si="67"/>
        <v>1</v>
      </c>
    </row>
    <row r="85" spans="1:54">
      <c r="A85" s="367">
        <f t="shared" si="68"/>
        <v>80</v>
      </c>
      <c r="B85" s="368">
        <f t="shared" si="46"/>
        <v>43</v>
      </c>
      <c r="C85" s="369" t="str">
        <f t="shared" si="47"/>
        <v>Under 12s</v>
      </c>
      <c r="D85" s="370" t="str">
        <f t="shared" si="48"/>
        <v>F</v>
      </c>
      <c r="E85" s="369" t="str">
        <f t="shared" si="49"/>
        <v>4x25m</v>
      </c>
      <c r="F85" s="369" t="str">
        <f t="shared" si="50"/>
        <v>Medley Relay</v>
      </c>
      <c r="G85" s="369"/>
      <c r="I85" s="371">
        <f t="shared" si="51"/>
        <v>6</v>
      </c>
      <c r="J85" s="372" t="str">
        <f t="shared" si="52"/>
        <v>01:21.10</v>
      </c>
      <c r="K85" s="377">
        <f t="shared" si="53"/>
        <v>3</v>
      </c>
      <c r="L85" s="373" t="str">
        <f t="shared" si="54"/>
        <v>01:17.08</v>
      </c>
      <c r="M85" s="377">
        <f t="shared" si="55"/>
        <v>4</v>
      </c>
      <c r="N85" s="373" t="str">
        <f t="shared" si="56"/>
        <v>01:19.59</v>
      </c>
      <c r="O85" s="377">
        <f t="shared" si="57"/>
        <v>2</v>
      </c>
      <c r="P85" s="373" t="str">
        <f t="shared" si="58"/>
        <v>01:14.92</v>
      </c>
      <c r="Q85" s="377">
        <f t="shared" si="59"/>
        <v>5</v>
      </c>
      <c r="R85" s="373" t="str">
        <f t="shared" si="60"/>
        <v>01:20.42</v>
      </c>
      <c r="S85" s="377">
        <f t="shared" si="61"/>
        <v>1</v>
      </c>
      <c r="T85" s="373" t="str">
        <f t="shared" si="62"/>
        <v>01:14.16</v>
      </c>
      <c r="U85" s="377">
        <f t="shared" si="63"/>
        <v>7</v>
      </c>
      <c r="V85" s="373" t="str">
        <f t="shared" si="64"/>
        <v>01:25.50</v>
      </c>
      <c r="W85" s="377">
        <f t="shared" si="65"/>
        <v>8</v>
      </c>
      <c r="X85" s="373" t="str">
        <f t="shared" si="66"/>
        <v>01:26.84</v>
      </c>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8">
        <f t="shared" si="67"/>
        <v>0</v>
      </c>
    </row>
    <row r="86" spans="1:54">
      <c r="A86" s="367">
        <f t="shared" si="68"/>
        <v>81</v>
      </c>
      <c r="B86" s="368">
        <f t="shared" si="46"/>
        <v>43</v>
      </c>
      <c r="C86" s="369" t="str">
        <f t="shared" si="47"/>
        <v>Under 12s</v>
      </c>
      <c r="D86" s="370" t="str">
        <f t="shared" si="48"/>
        <v>F</v>
      </c>
      <c r="E86" s="369" t="str">
        <f t="shared" si="49"/>
        <v>4x25m</v>
      </c>
      <c r="F86" s="369" t="str">
        <f t="shared" si="50"/>
        <v>Medley Relay</v>
      </c>
      <c r="G86" s="369"/>
      <c r="I86" s="371">
        <f t="shared" si="51"/>
        <v>6</v>
      </c>
      <c r="J86" s="372" t="str">
        <f t="shared" si="52"/>
        <v>01:21.10</v>
      </c>
      <c r="K86" s="377">
        <f t="shared" si="53"/>
        <v>3</v>
      </c>
      <c r="L86" s="373" t="str">
        <f t="shared" si="54"/>
        <v>01:17.08</v>
      </c>
      <c r="M86" s="377">
        <f t="shared" si="55"/>
        <v>4</v>
      </c>
      <c r="N86" s="373" t="str">
        <f t="shared" si="56"/>
        <v>01:19.59</v>
      </c>
      <c r="O86" s="377">
        <f t="shared" si="57"/>
        <v>2</v>
      </c>
      <c r="P86" s="373" t="str">
        <f t="shared" si="58"/>
        <v>01:14.92</v>
      </c>
      <c r="Q86" s="377">
        <f t="shared" si="59"/>
        <v>5</v>
      </c>
      <c r="R86" s="373" t="str">
        <f t="shared" si="60"/>
        <v>01:20.42</v>
      </c>
      <c r="S86" s="377">
        <f t="shared" si="61"/>
        <v>1</v>
      </c>
      <c r="T86" s="373" t="str">
        <f t="shared" si="62"/>
        <v>01:14.16</v>
      </c>
      <c r="U86" s="377">
        <f t="shared" si="63"/>
        <v>7</v>
      </c>
      <c r="V86" s="373" t="str">
        <f t="shared" si="64"/>
        <v>01:25.50</v>
      </c>
      <c r="W86" s="377">
        <f t="shared" si="65"/>
        <v>8</v>
      </c>
      <c r="X86" s="373" t="str">
        <f t="shared" si="66"/>
        <v>01:26.84</v>
      </c>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8">
        <f t="shared" si="67"/>
        <v>0</v>
      </c>
    </row>
    <row r="87" spans="1:54">
      <c r="A87" s="367">
        <f t="shared" si="68"/>
        <v>82</v>
      </c>
      <c r="B87" s="368">
        <f t="shared" si="46"/>
        <v>43</v>
      </c>
      <c r="C87" s="369" t="str">
        <f t="shared" si="47"/>
        <v>Under 12s</v>
      </c>
      <c r="D87" s="370" t="str">
        <f t="shared" si="48"/>
        <v>F</v>
      </c>
      <c r="E87" s="369" t="str">
        <f t="shared" si="49"/>
        <v>4x25m</v>
      </c>
      <c r="F87" s="369" t="str">
        <f t="shared" si="50"/>
        <v>Medley Relay</v>
      </c>
      <c r="G87" s="369"/>
      <c r="I87" s="371">
        <f t="shared" si="51"/>
        <v>6</v>
      </c>
      <c r="J87" s="372" t="str">
        <f t="shared" si="52"/>
        <v>01:21.10</v>
      </c>
      <c r="K87" s="377">
        <f t="shared" si="53"/>
        <v>3</v>
      </c>
      <c r="L87" s="373" t="str">
        <f t="shared" si="54"/>
        <v>01:17.08</v>
      </c>
      <c r="M87" s="377">
        <f t="shared" si="55"/>
        <v>4</v>
      </c>
      <c r="N87" s="373" t="str">
        <f t="shared" si="56"/>
        <v>01:19.59</v>
      </c>
      <c r="O87" s="377">
        <f t="shared" si="57"/>
        <v>2</v>
      </c>
      <c r="P87" s="373" t="str">
        <f t="shared" si="58"/>
        <v>01:14.92</v>
      </c>
      <c r="Q87" s="377">
        <f t="shared" si="59"/>
        <v>5</v>
      </c>
      <c r="R87" s="373" t="str">
        <f t="shared" si="60"/>
        <v>01:20.42</v>
      </c>
      <c r="S87" s="377">
        <f t="shared" si="61"/>
        <v>1</v>
      </c>
      <c r="T87" s="373" t="str">
        <f t="shared" si="62"/>
        <v>01:14.16</v>
      </c>
      <c r="U87" s="377">
        <f t="shared" si="63"/>
        <v>7</v>
      </c>
      <c r="V87" s="373" t="str">
        <f t="shared" si="64"/>
        <v>01:25.50</v>
      </c>
      <c r="W87" s="377">
        <f t="shared" si="65"/>
        <v>8</v>
      </c>
      <c r="X87" s="373" t="str">
        <f t="shared" si="66"/>
        <v>01:26.84</v>
      </c>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8">
        <f t="shared" si="67"/>
        <v>0</v>
      </c>
    </row>
    <row r="88" spans="1:54">
      <c r="A88" s="367">
        <f t="shared" si="68"/>
        <v>83</v>
      </c>
      <c r="B88" s="368">
        <f t="shared" si="46"/>
        <v>44</v>
      </c>
      <c r="C88" s="369" t="str">
        <f t="shared" si="47"/>
        <v>Under 12s</v>
      </c>
      <c r="D88" s="370" t="str">
        <f t="shared" si="48"/>
        <v>M</v>
      </c>
      <c r="E88" s="369" t="str">
        <f t="shared" si="49"/>
        <v>4x25m</v>
      </c>
      <c r="F88" s="369" t="str">
        <f t="shared" si="50"/>
        <v>Medley Relay</v>
      </c>
      <c r="G88" s="369"/>
      <c r="I88" s="371">
        <f t="shared" si="51"/>
        <v>7</v>
      </c>
      <c r="J88" s="372" t="str">
        <f t="shared" si="52"/>
        <v>01:28.65</v>
      </c>
      <c r="K88" s="377">
        <f t="shared" si="53"/>
        <v>6</v>
      </c>
      <c r="L88" s="373" t="str">
        <f t="shared" si="54"/>
        <v>01:27.37</v>
      </c>
      <c r="M88" s="377">
        <f t="shared" si="55"/>
        <v>2</v>
      </c>
      <c r="N88" s="373" t="str">
        <f t="shared" si="56"/>
        <v>01:18.81</v>
      </c>
      <c r="O88" s="377">
        <f t="shared" si="57"/>
        <v>4</v>
      </c>
      <c r="P88" s="373" t="str">
        <f t="shared" si="58"/>
        <v>01:21.15</v>
      </c>
      <c r="Q88" s="377">
        <f t="shared" si="59"/>
        <v>3</v>
      </c>
      <c r="R88" s="373" t="str">
        <f t="shared" si="60"/>
        <v>01:20.28</v>
      </c>
      <c r="S88" s="377">
        <f t="shared" si="61"/>
        <v>1</v>
      </c>
      <c r="T88" s="373" t="str">
        <f t="shared" si="62"/>
        <v>01:17.84</v>
      </c>
      <c r="U88" s="377">
        <f t="shared" si="63"/>
        <v>5</v>
      </c>
      <c r="V88" s="373" t="str">
        <f t="shared" si="64"/>
        <v>01:23.44</v>
      </c>
      <c r="W88" s="377">
        <f t="shared" si="65"/>
        <v>0</v>
      </c>
      <c r="X88" s="373" t="str">
        <f t="shared" si="66"/>
        <v>00:00.00</v>
      </c>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8">
        <f t="shared" si="67"/>
        <v>1</v>
      </c>
    </row>
    <row r="89" spans="1:54">
      <c r="A89" s="367">
        <f t="shared" si="68"/>
        <v>84</v>
      </c>
      <c r="B89" s="368">
        <f t="shared" si="46"/>
        <v>44</v>
      </c>
      <c r="C89" s="369" t="str">
        <f t="shared" si="47"/>
        <v>Under 12s</v>
      </c>
      <c r="D89" s="370" t="str">
        <f t="shared" si="48"/>
        <v>M</v>
      </c>
      <c r="E89" s="369" t="str">
        <f t="shared" si="49"/>
        <v>4x25m</v>
      </c>
      <c r="F89" s="369" t="str">
        <f t="shared" si="50"/>
        <v>Medley Relay</v>
      </c>
      <c r="G89" s="369"/>
      <c r="I89" s="371">
        <f t="shared" si="51"/>
        <v>7</v>
      </c>
      <c r="J89" s="372" t="str">
        <f t="shared" si="52"/>
        <v>01:28.65</v>
      </c>
      <c r="K89" s="377">
        <f t="shared" si="53"/>
        <v>6</v>
      </c>
      <c r="L89" s="373" t="str">
        <f t="shared" si="54"/>
        <v>01:27.37</v>
      </c>
      <c r="M89" s="377">
        <f t="shared" si="55"/>
        <v>2</v>
      </c>
      <c r="N89" s="373" t="str">
        <f t="shared" si="56"/>
        <v>01:18.81</v>
      </c>
      <c r="O89" s="377">
        <f t="shared" si="57"/>
        <v>4</v>
      </c>
      <c r="P89" s="373" t="str">
        <f t="shared" si="58"/>
        <v>01:21.15</v>
      </c>
      <c r="Q89" s="377">
        <f t="shared" si="59"/>
        <v>3</v>
      </c>
      <c r="R89" s="373" t="str">
        <f t="shared" si="60"/>
        <v>01:20.28</v>
      </c>
      <c r="S89" s="377">
        <f t="shared" si="61"/>
        <v>1</v>
      </c>
      <c r="T89" s="373" t="str">
        <f t="shared" si="62"/>
        <v>01:17.84</v>
      </c>
      <c r="U89" s="377">
        <f t="shared" si="63"/>
        <v>5</v>
      </c>
      <c r="V89" s="373" t="str">
        <f t="shared" si="64"/>
        <v>01:23.44</v>
      </c>
      <c r="W89" s="377">
        <f t="shared" si="65"/>
        <v>0</v>
      </c>
      <c r="X89" s="373" t="str">
        <f t="shared" si="66"/>
        <v>00:00.00</v>
      </c>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8">
        <f t="shared" si="67"/>
        <v>0</v>
      </c>
    </row>
    <row r="90" spans="1:54">
      <c r="A90" s="367">
        <f t="shared" si="68"/>
        <v>85</v>
      </c>
      <c r="B90" s="368">
        <f t="shared" si="46"/>
        <v>44</v>
      </c>
      <c r="C90" s="369" t="str">
        <f t="shared" si="47"/>
        <v>Under 12s</v>
      </c>
      <c r="D90" s="370" t="str">
        <f t="shared" si="48"/>
        <v>M</v>
      </c>
      <c r="E90" s="369" t="str">
        <f t="shared" si="49"/>
        <v>4x25m</v>
      </c>
      <c r="F90" s="369" t="str">
        <f t="shared" si="50"/>
        <v>Medley Relay</v>
      </c>
      <c r="G90" s="369"/>
      <c r="I90" s="371">
        <f t="shared" si="51"/>
        <v>7</v>
      </c>
      <c r="J90" s="372" t="str">
        <f t="shared" si="52"/>
        <v>01:28.65</v>
      </c>
      <c r="K90" s="377">
        <f t="shared" si="53"/>
        <v>6</v>
      </c>
      <c r="L90" s="373" t="str">
        <f t="shared" si="54"/>
        <v>01:27.37</v>
      </c>
      <c r="M90" s="377">
        <f t="shared" si="55"/>
        <v>2</v>
      </c>
      <c r="N90" s="373" t="str">
        <f t="shared" si="56"/>
        <v>01:18.81</v>
      </c>
      <c r="O90" s="377">
        <f t="shared" si="57"/>
        <v>4</v>
      </c>
      <c r="P90" s="373" t="str">
        <f t="shared" si="58"/>
        <v>01:21.15</v>
      </c>
      <c r="Q90" s="377">
        <f t="shared" si="59"/>
        <v>3</v>
      </c>
      <c r="R90" s="373" t="str">
        <f t="shared" si="60"/>
        <v>01:20.28</v>
      </c>
      <c r="S90" s="377">
        <f t="shared" si="61"/>
        <v>1</v>
      </c>
      <c r="T90" s="373" t="str">
        <f t="shared" si="62"/>
        <v>01:17.84</v>
      </c>
      <c r="U90" s="377">
        <f t="shared" si="63"/>
        <v>5</v>
      </c>
      <c r="V90" s="373" t="str">
        <f t="shared" si="64"/>
        <v>01:23.44</v>
      </c>
      <c r="W90" s="377">
        <f t="shared" si="65"/>
        <v>0</v>
      </c>
      <c r="X90" s="373" t="str">
        <f t="shared" si="66"/>
        <v>00:00.00</v>
      </c>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8">
        <f t="shared" si="67"/>
        <v>0</v>
      </c>
    </row>
    <row r="91" spans="1:54">
      <c r="A91" s="367">
        <f t="shared" si="68"/>
        <v>86</v>
      </c>
      <c r="B91" s="368">
        <f t="shared" si="46"/>
        <v>44</v>
      </c>
      <c r="C91" s="369" t="str">
        <f t="shared" si="47"/>
        <v>Under 12s</v>
      </c>
      <c r="D91" s="370" t="str">
        <f t="shared" si="48"/>
        <v>M</v>
      </c>
      <c r="E91" s="369" t="str">
        <f t="shared" si="49"/>
        <v>4x25m</v>
      </c>
      <c r="F91" s="369" t="str">
        <f t="shared" si="50"/>
        <v>Medley Relay</v>
      </c>
      <c r="G91" s="369"/>
      <c r="I91" s="371">
        <f t="shared" si="51"/>
        <v>7</v>
      </c>
      <c r="J91" s="372" t="str">
        <f t="shared" si="52"/>
        <v>01:28.65</v>
      </c>
      <c r="K91" s="377">
        <f t="shared" si="53"/>
        <v>6</v>
      </c>
      <c r="L91" s="373" t="str">
        <f t="shared" si="54"/>
        <v>01:27.37</v>
      </c>
      <c r="M91" s="377">
        <f t="shared" si="55"/>
        <v>2</v>
      </c>
      <c r="N91" s="373" t="str">
        <f t="shared" si="56"/>
        <v>01:18.81</v>
      </c>
      <c r="O91" s="377">
        <f t="shared" si="57"/>
        <v>4</v>
      </c>
      <c r="P91" s="373" t="str">
        <f t="shared" si="58"/>
        <v>01:21.15</v>
      </c>
      <c r="Q91" s="377">
        <f t="shared" si="59"/>
        <v>3</v>
      </c>
      <c r="R91" s="373" t="str">
        <f t="shared" si="60"/>
        <v>01:20.28</v>
      </c>
      <c r="S91" s="377">
        <f t="shared" si="61"/>
        <v>1</v>
      </c>
      <c r="T91" s="373" t="str">
        <f t="shared" si="62"/>
        <v>01:17.84</v>
      </c>
      <c r="U91" s="377">
        <f t="shared" si="63"/>
        <v>5</v>
      </c>
      <c r="V91" s="373" t="str">
        <f t="shared" si="64"/>
        <v>01:23.44</v>
      </c>
      <c r="W91" s="377">
        <f t="shared" si="65"/>
        <v>0</v>
      </c>
      <c r="X91" s="373" t="str">
        <f t="shared" si="66"/>
        <v>00:00.00</v>
      </c>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8">
        <f t="shared" si="67"/>
        <v>0</v>
      </c>
    </row>
    <row r="92" spans="1:54">
      <c r="A92" s="367">
        <f t="shared" si="68"/>
        <v>87</v>
      </c>
      <c r="B92" s="368">
        <f t="shared" si="46"/>
        <v>45</v>
      </c>
      <c r="C92" s="369" t="str">
        <f t="shared" si="47"/>
        <v>Under 13s</v>
      </c>
      <c r="D92" s="370" t="str">
        <f t="shared" si="48"/>
        <v>F</v>
      </c>
      <c r="E92" s="369" t="str">
        <f t="shared" si="49"/>
        <v>4x25m</v>
      </c>
      <c r="F92" s="369" t="str">
        <f t="shared" si="50"/>
        <v>Freestyle Relay</v>
      </c>
      <c r="G92" s="369"/>
      <c r="I92" s="371">
        <f t="shared" si="51"/>
        <v>3</v>
      </c>
      <c r="J92" s="372" t="str">
        <f t="shared" si="52"/>
        <v>01:03.63</v>
      </c>
      <c r="K92" s="377">
        <f t="shared" si="53"/>
        <v>4</v>
      </c>
      <c r="L92" s="373" t="str">
        <f t="shared" si="54"/>
        <v>01:04.03</v>
      </c>
      <c r="M92" s="377">
        <f t="shared" si="55"/>
        <v>6</v>
      </c>
      <c r="N92" s="373" t="str">
        <f t="shared" si="56"/>
        <v>01:06.06</v>
      </c>
      <c r="O92" s="377">
        <f t="shared" si="57"/>
        <v>8</v>
      </c>
      <c r="P92" s="373" t="str">
        <f t="shared" si="58"/>
        <v>01:07.65</v>
      </c>
      <c r="Q92" s="377">
        <f t="shared" si="59"/>
        <v>2</v>
      </c>
      <c r="R92" s="373" t="str">
        <f t="shared" si="60"/>
        <v>01:03.44</v>
      </c>
      <c r="S92" s="377">
        <f t="shared" si="61"/>
        <v>5</v>
      </c>
      <c r="T92" s="373" t="str">
        <f t="shared" si="62"/>
        <v>01:05.69</v>
      </c>
      <c r="U92" s="377">
        <f t="shared" si="63"/>
        <v>7</v>
      </c>
      <c r="V92" s="373" t="str">
        <f t="shared" si="64"/>
        <v>01:06.44</v>
      </c>
      <c r="W92" s="377">
        <f t="shared" si="65"/>
        <v>1</v>
      </c>
      <c r="X92" s="373" t="str">
        <f t="shared" si="66"/>
        <v>01:02.31</v>
      </c>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8">
        <f t="shared" si="67"/>
        <v>1</v>
      </c>
    </row>
    <row r="93" spans="1:54">
      <c r="A93" s="367">
        <f t="shared" si="68"/>
        <v>88</v>
      </c>
      <c r="B93" s="368">
        <f t="shared" si="46"/>
        <v>45</v>
      </c>
      <c r="C93" s="369" t="str">
        <f t="shared" si="47"/>
        <v>Under 13s</v>
      </c>
      <c r="D93" s="370" t="str">
        <f t="shared" si="48"/>
        <v>F</v>
      </c>
      <c r="E93" s="369" t="str">
        <f t="shared" si="49"/>
        <v>4x25m</v>
      </c>
      <c r="F93" s="369" t="str">
        <f t="shared" si="50"/>
        <v>Freestyle Relay</v>
      </c>
      <c r="G93" s="369"/>
      <c r="I93" s="371">
        <f t="shared" si="51"/>
        <v>3</v>
      </c>
      <c r="J93" s="372" t="str">
        <f t="shared" si="52"/>
        <v>01:03.63</v>
      </c>
      <c r="K93" s="377">
        <f t="shared" si="53"/>
        <v>4</v>
      </c>
      <c r="L93" s="373" t="str">
        <f t="shared" si="54"/>
        <v>01:04.03</v>
      </c>
      <c r="M93" s="377">
        <f t="shared" si="55"/>
        <v>6</v>
      </c>
      <c r="N93" s="373" t="str">
        <f t="shared" si="56"/>
        <v>01:06.06</v>
      </c>
      <c r="O93" s="377">
        <f t="shared" si="57"/>
        <v>8</v>
      </c>
      <c r="P93" s="373" t="str">
        <f t="shared" si="58"/>
        <v>01:07.65</v>
      </c>
      <c r="Q93" s="377">
        <f t="shared" si="59"/>
        <v>2</v>
      </c>
      <c r="R93" s="373" t="str">
        <f t="shared" si="60"/>
        <v>01:03.44</v>
      </c>
      <c r="S93" s="377">
        <f t="shared" si="61"/>
        <v>5</v>
      </c>
      <c r="T93" s="373" t="str">
        <f t="shared" si="62"/>
        <v>01:05.69</v>
      </c>
      <c r="U93" s="377">
        <f t="shared" si="63"/>
        <v>7</v>
      </c>
      <c r="V93" s="373" t="str">
        <f t="shared" si="64"/>
        <v>01:06.44</v>
      </c>
      <c r="W93" s="377">
        <f t="shared" si="65"/>
        <v>1</v>
      </c>
      <c r="X93" s="373" t="str">
        <f t="shared" si="66"/>
        <v>01:02.31</v>
      </c>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8">
        <f t="shared" si="67"/>
        <v>0</v>
      </c>
    </row>
    <row r="94" spans="1:54">
      <c r="A94" s="367">
        <f t="shared" si="68"/>
        <v>89</v>
      </c>
      <c r="B94" s="368">
        <f t="shared" si="46"/>
        <v>45</v>
      </c>
      <c r="C94" s="369" t="str">
        <f t="shared" si="47"/>
        <v>Under 13s</v>
      </c>
      <c r="D94" s="370" t="str">
        <f t="shared" si="48"/>
        <v>F</v>
      </c>
      <c r="E94" s="369" t="str">
        <f t="shared" si="49"/>
        <v>4x25m</v>
      </c>
      <c r="F94" s="369" t="str">
        <f t="shared" si="50"/>
        <v>Freestyle Relay</v>
      </c>
      <c r="G94" s="369"/>
      <c r="I94" s="371">
        <f t="shared" si="51"/>
        <v>3</v>
      </c>
      <c r="J94" s="372" t="str">
        <f t="shared" si="52"/>
        <v>01:03.63</v>
      </c>
      <c r="K94" s="377">
        <f t="shared" si="53"/>
        <v>4</v>
      </c>
      <c r="L94" s="373" t="str">
        <f t="shared" si="54"/>
        <v>01:04.03</v>
      </c>
      <c r="M94" s="377">
        <f t="shared" si="55"/>
        <v>6</v>
      </c>
      <c r="N94" s="373" t="str">
        <f t="shared" si="56"/>
        <v>01:06.06</v>
      </c>
      <c r="O94" s="377">
        <f t="shared" si="57"/>
        <v>8</v>
      </c>
      <c r="P94" s="373" t="str">
        <f t="shared" si="58"/>
        <v>01:07.65</v>
      </c>
      <c r="Q94" s="377">
        <f t="shared" si="59"/>
        <v>2</v>
      </c>
      <c r="R94" s="373" t="str">
        <f t="shared" si="60"/>
        <v>01:03.44</v>
      </c>
      <c r="S94" s="377">
        <f t="shared" si="61"/>
        <v>5</v>
      </c>
      <c r="T94" s="373" t="str">
        <f t="shared" si="62"/>
        <v>01:05.69</v>
      </c>
      <c r="U94" s="377">
        <f t="shared" si="63"/>
        <v>7</v>
      </c>
      <c r="V94" s="373" t="str">
        <f t="shared" si="64"/>
        <v>01:06.44</v>
      </c>
      <c r="W94" s="377">
        <f t="shared" si="65"/>
        <v>1</v>
      </c>
      <c r="X94" s="373" t="str">
        <f t="shared" si="66"/>
        <v>01:02.31</v>
      </c>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8">
        <f t="shared" si="67"/>
        <v>0</v>
      </c>
    </row>
    <row r="95" spans="1:54">
      <c r="A95" s="367">
        <f t="shared" si="68"/>
        <v>90</v>
      </c>
      <c r="B95" s="368">
        <f t="shared" si="46"/>
        <v>45</v>
      </c>
      <c r="C95" s="369" t="str">
        <f t="shared" si="47"/>
        <v>Under 13s</v>
      </c>
      <c r="D95" s="370" t="str">
        <f t="shared" si="48"/>
        <v>F</v>
      </c>
      <c r="E95" s="369" t="str">
        <f t="shared" si="49"/>
        <v>4x25m</v>
      </c>
      <c r="F95" s="369" t="str">
        <f t="shared" si="50"/>
        <v>Freestyle Relay</v>
      </c>
      <c r="G95" s="369"/>
      <c r="I95" s="371">
        <f t="shared" si="51"/>
        <v>3</v>
      </c>
      <c r="J95" s="372" t="str">
        <f t="shared" si="52"/>
        <v>01:03.63</v>
      </c>
      <c r="K95" s="377">
        <f t="shared" si="53"/>
        <v>4</v>
      </c>
      <c r="L95" s="373" t="str">
        <f t="shared" si="54"/>
        <v>01:04.03</v>
      </c>
      <c r="M95" s="377">
        <f t="shared" si="55"/>
        <v>6</v>
      </c>
      <c r="N95" s="373" t="str">
        <f t="shared" si="56"/>
        <v>01:06.06</v>
      </c>
      <c r="O95" s="377">
        <f t="shared" si="57"/>
        <v>8</v>
      </c>
      <c r="P95" s="373" t="str">
        <f t="shared" si="58"/>
        <v>01:07.65</v>
      </c>
      <c r="Q95" s="377">
        <f t="shared" si="59"/>
        <v>2</v>
      </c>
      <c r="R95" s="373" t="str">
        <f t="shared" si="60"/>
        <v>01:03.44</v>
      </c>
      <c r="S95" s="377">
        <f t="shared" si="61"/>
        <v>5</v>
      </c>
      <c r="T95" s="373" t="str">
        <f t="shared" si="62"/>
        <v>01:05.69</v>
      </c>
      <c r="U95" s="377">
        <f t="shared" si="63"/>
        <v>7</v>
      </c>
      <c r="V95" s="373" t="str">
        <f t="shared" si="64"/>
        <v>01:06.44</v>
      </c>
      <c r="W95" s="377">
        <f t="shared" si="65"/>
        <v>1</v>
      </c>
      <c r="X95" s="373" t="str">
        <f t="shared" si="66"/>
        <v>01:02.31</v>
      </c>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8">
        <f t="shared" si="67"/>
        <v>0</v>
      </c>
    </row>
    <row r="96" spans="1:54">
      <c r="A96" s="367">
        <f t="shared" si="68"/>
        <v>91</v>
      </c>
      <c r="B96" s="368">
        <f t="shared" si="46"/>
        <v>46</v>
      </c>
      <c r="C96" s="369" t="str">
        <f t="shared" si="47"/>
        <v>Under 13s</v>
      </c>
      <c r="D96" s="370" t="str">
        <f t="shared" si="48"/>
        <v>M</v>
      </c>
      <c r="E96" s="369" t="str">
        <f t="shared" si="49"/>
        <v>4x25m</v>
      </c>
      <c r="F96" s="369" t="str">
        <f t="shared" si="50"/>
        <v>Freestyle Relay</v>
      </c>
      <c r="G96" s="369"/>
      <c r="I96" s="371">
        <f t="shared" si="51"/>
        <v>0</v>
      </c>
      <c r="J96" s="372" t="str">
        <f t="shared" si="52"/>
        <v>00:00.00</v>
      </c>
      <c r="K96" s="377">
        <f t="shared" si="53"/>
        <v>5</v>
      </c>
      <c r="L96" s="373" t="str">
        <f t="shared" si="54"/>
        <v>01:07.88</v>
      </c>
      <c r="M96" s="377">
        <f t="shared" si="55"/>
        <v>3</v>
      </c>
      <c r="N96" s="373" t="str">
        <f t="shared" si="56"/>
        <v>01:05.21</v>
      </c>
      <c r="O96" s="377">
        <f t="shared" si="57"/>
        <v>4</v>
      </c>
      <c r="P96" s="373" t="str">
        <f t="shared" si="58"/>
        <v>01:07.02</v>
      </c>
      <c r="Q96" s="377">
        <f t="shared" si="59"/>
        <v>1</v>
      </c>
      <c r="R96" s="373" t="str">
        <f t="shared" si="60"/>
        <v>01:01.54</v>
      </c>
      <c r="S96" s="377">
        <f t="shared" si="61"/>
        <v>6</v>
      </c>
      <c r="T96" s="373" t="str">
        <f t="shared" si="62"/>
        <v>01:09.50</v>
      </c>
      <c r="U96" s="377">
        <f t="shared" si="63"/>
        <v>2</v>
      </c>
      <c r="V96" s="373" t="str">
        <f t="shared" si="64"/>
        <v>01:05.19</v>
      </c>
      <c r="W96" s="377">
        <f t="shared" si="65"/>
        <v>7</v>
      </c>
      <c r="X96" s="373" t="str">
        <f t="shared" si="66"/>
        <v>01:10.53</v>
      </c>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8">
        <f t="shared" si="67"/>
        <v>1</v>
      </c>
    </row>
    <row r="97" spans="1:54">
      <c r="A97" s="367">
        <f t="shared" si="68"/>
        <v>92</v>
      </c>
      <c r="B97" s="368">
        <f t="shared" si="46"/>
        <v>46</v>
      </c>
      <c r="C97" s="369" t="str">
        <f t="shared" si="47"/>
        <v>Under 13s</v>
      </c>
      <c r="D97" s="370" t="str">
        <f t="shared" si="48"/>
        <v>M</v>
      </c>
      <c r="E97" s="369" t="str">
        <f t="shared" si="49"/>
        <v>4x25m</v>
      </c>
      <c r="F97" s="369" t="str">
        <f t="shared" si="50"/>
        <v>Freestyle Relay</v>
      </c>
      <c r="G97" s="369"/>
      <c r="I97" s="371">
        <f t="shared" si="51"/>
        <v>0</v>
      </c>
      <c r="J97" s="372" t="str">
        <f t="shared" si="52"/>
        <v>00:00.00</v>
      </c>
      <c r="K97" s="377">
        <f t="shared" si="53"/>
        <v>5</v>
      </c>
      <c r="L97" s="373" t="str">
        <f t="shared" si="54"/>
        <v>01:07.88</v>
      </c>
      <c r="M97" s="377">
        <f t="shared" si="55"/>
        <v>3</v>
      </c>
      <c r="N97" s="373" t="str">
        <f t="shared" si="56"/>
        <v>01:05.21</v>
      </c>
      <c r="O97" s="377">
        <f t="shared" si="57"/>
        <v>4</v>
      </c>
      <c r="P97" s="373" t="str">
        <f t="shared" si="58"/>
        <v>01:07.02</v>
      </c>
      <c r="Q97" s="377">
        <f t="shared" si="59"/>
        <v>1</v>
      </c>
      <c r="R97" s="373" t="str">
        <f t="shared" si="60"/>
        <v>01:01.54</v>
      </c>
      <c r="S97" s="377">
        <f t="shared" si="61"/>
        <v>6</v>
      </c>
      <c r="T97" s="373" t="str">
        <f t="shared" si="62"/>
        <v>01:09.50</v>
      </c>
      <c r="U97" s="377">
        <f t="shared" si="63"/>
        <v>2</v>
      </c>
      <c r="V97" s="373" t="str">
        <f t="shared" si="64"/>
        <v>01:05.19</v>
      </c>
      <c r="W97" s="377">
        <f t="shared" si="65"/>
        <v>7</v>
      </c>
      <c r="X97" s="373" t="str">
        <f t="shared" si="66"/>
        <v>01:10.53</v>
      </c>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8">
        <f t="shared" si="67"/>
        <v>0</v>
      </c>
    </row>
    <row r="98" spans="1:54">
      <c r="A98" s="367">
        <f t="shared" si="68"/>
        <v>93</v>
      </c>
      <c r="B98" s="368">
        <f t="shared" si="46"/>
        <v>46</v>
      </c>
      <c r="C98" s="369" t="str">
        <f t="shared" si="47"/>
        <v>Under 13s</v>
      </c>
      <c r="D98" s="370" t="str">
        <f t="shared" si="48"/>
        <v>M</v>
      </c>
      <c r="E98" s="369" t="str">
        <f t="shared" si="49"/>
        <v>4x25m</v>
      </c>
      <c r="F98" s="369" t="str">
        <f t="shared" si="50"/>
        <v>Freestyle Relay</v>
      </c>
      <c r="G98" s="369"/>
      <c r="I98" s="371">
        <f t="shared" si="51"/>
        <v>0</v>
      </c>
      <c r="J98" s="372" t="str">
        <f t="shared" si="52"/>
        <v>00:00.00</v>
      </c>
      <c r="K98" s="377">
        <f t="shared" si="53"/>
        <v>5</v>
      </c>
      <c r="L98" s="373" t="str">
        <f t="shared" si="54"/>
        <v>01:07.88</v>
      </c>
      <c r="M98" s="377">
        <f t="shared" si="55"/>
        <v>3</v>
      </c>
      <c r="N98" s="373" t="str">
        <f t="shared" si="56"/>
        <v>01:05.21</v>
      </c>
      <c r="O98" s="377">
        <f t="shared" si="57"/>
        <v>4</v>
      </c>
      <c r="P98" s="373" t="str">
        <f t="shared" si="58"/>
        <v>01:07.02</v>
      </c>
      <c r="Q98" s="377">
        <f t="shared" si="59"/>
        <v>1</v>
      </c>
      <c r="R98" s="373" t="str">
        <f t="shared" si="60"/>
        <v>01:01.54</v>
      </c>
      <c r="S98" s="377">
        <f t="shared" si="61"/>
        <v>6</v>
      </c>
      <c r="T98" s="373" t="str">
        <f t="shared" si="62"/>
        <v>01:09.50</v>
      </c>
      <c r="U98" s="377">
        <f t="shared" si="63"/>
        <v>2</v>
      </c>
      <c r="V98" s="373" t="str">
        <f t="shared" si="64"/>
        <v>01:05.19</v>
      </c>
      <c r="W98" s="377">
        <f t="shared" si="65"/>
        <v>7</v>
      </c>
      <c r="X98" s="373" t="str">
        <f t="shared" si="66"/>
        <v>01:10.53</v>
      </c>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8">
        <f t="shared" si="67"/>
        <v>0</v>
      </c>
    </row>
    <row r="99" spans="1:54">
      <c r="A99" s="367">
        <f t="shared" si="68"/>
        <v>94</v>
      </c>
      <c r="B99" s="368">
        <f t="shared" si="46"/>
        <v>46</v>
      </c>
      <c r="C99" s="369" t="str">
        <f t="shared" si="47"/>
        <v>Under 13s</v>
      </c>
      <c r="D99" s="370" t="str">
        <f t="shared" si="48"/>
        <v>M</v>
      </c>
      <c r="E99" s="369" t="str">
        <f t="shared" si="49"/>
        <v>4x25m</v>
      </c>
      <c r="F99" s="369" t="str">
        <f t="shared" si="50"/>
        <v>Freestyle Relay</v>
      </c>
      <c r="G99" s="369"/>
      <c r="I99" s="371">
        <f t="shared" si="51"/>
        <v>0</v>
      </c>
      <c r="J99" s="372" t="str">
        <f t="shared" si="52"/>
        <v>00:00.00</v>
      </c>
      <c r="K99" s="377">
        <f t="shared" si="53"/>
        <v>5</v>
      </c>
      <c r="L99" s="373" t="str">
        <f t="shared" si="54"/>
        <v>01:07.88</v>
      </c>
      <c r="M99" s="377">
        <f t="shared" si="55"/>
        <v>3</v>
      </c>
      <c r="N99" s="373" t="str">
        <f t="shared" si="56"/>
        <v>01:05.21</v>
      </c>
      <c r="O99" s="377">
        <f t="shared" si="57"/>
        <v>4</v>
      </c>
      <c r="P99" s="373" t="str">
        <f t="shared" si="58"/>
        <v>01:07.02</v>
      </c>
      <c r="Q99" s="377">
        <f t="shared" si="59"/>
        <v>1</v>
      </c>
      <c r="R99" s="373" t="str">
        <f t="shared" si="60"/>
        <v>01:01.54</v>
      </c>
      <c r="S99" s="377">
        <f t="shared" si="61"/>
        <v>6</v>
      </c>
      <c r="T99" s="373" t="str">
        <f t="shared" si="62"/>
        <v>01:09.50</v>
      </c>
      <c r="U99" s="377">
        <f t="shared" si="63"/>
        <v>2</v>
      </c>
      <c r="V99" s="373" t="str">
        <f t="shared" si="64"/>
        <v>01:05.19</v>
      </c>
      <c r="W99" s="377">
        <f t="shared" si="65"/>
        <v>7</v>
      </c>
      <c r="X99" s="373" t="str">
        <f t="shared" si="66"/>
        <v>01:10.53</v>
      </c>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8">
        <f t="shared" si="67"/>
        <v>0</v>
      </c>
    </row>
    <row r="100" spans="1:54">
      <c r="A100" s="367">
        <f t="shared" si="68"/>
        <v>95</v>
      </c>
      <c r="B100" s="368">
        <f t="shared" si="46"/>
        <v>47</v>
      </c>
      <c r="C100" s="369" t="str">
        <f t="shared" si="47"/>
        <v xml:space="preserve"> </v>
      </c>
      <c r="D100" s="370" t="str">
        <f t="shared" si="48"/>
        <v>X</v>
      </c>
      <c r="E100" s="369" t="str">
        <f t="shared" si="49"/>
        <v>8x25m</v>
      </c>
      <c r="F100" s="369" t="str">
        <f t="shared" si="50"/>
        <v>Squadron</v>
      </c>
      <c r="G100" s="369"/>
      <c r="I100" s="371">
        <f t="shared" si="51"/>
        <v>5</v>
      </c>
      <c r="J100" s="372" t="str">
        <f t="shared" si="52"/>
        <v>02:18.23</v>
      </c>
      <c r="K100" s="377">
        <f t="shared" si="53"/>
        <v>1</v>
      </c>
      <c r="L100" s="373" t="str">
        <f t="shared" si="54"/>
        <v>02:11.31</v>
      </c>
      <c r="M100" s="377">
        <f t="shared" si="55"/>
        <v>6</v>
      </c>
      <c r="N100" s="373" t="str">
        <f t="shared" si="56"/>
        <v>02:20.12</v>
      </c>
      <c r="O100" s="377">
        <f t="shared" si="57"/>
        <v>7</v>
      </c>
      <c r="P100" s="373" t="str">
        <f t="shared" si="58"/>
        <v>02:20.19</v>
      </c>
      <c r="Q100" s="377">
        <f t="shared" si="59"/>
        <v>2</v>
      </c>
      <c r="R100" s="373" t="str">
        <f t="shared" si="60"/>
        <v>02:11.62</v>
      </c>
      <c r="S100" s="377">
        <f t="shared" si="61"/>
        <v>4</v>
      </c>
      <c r="T100" s="373" t="str">
        <f t="shared" si="62"/>
        <v>02:14.50</v>
      </c>
      <c r="U100" s="377">
        <f t="shared" si="63"/>
        <v>3</v>
      </c>
      <c r="V100" s="373" t="str">
        <f t="shared" si="64"/>
        <v>02:14.41</v>
      </c>
      <c r="W100" s="377">
        <f t="shared" si="65"/>
        <v>8</v>
      </c>
      <c r="X100" s="373" t="str">
        <f t="shared" si="66"/>
        <v>02:24.88</v>
      </c>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8">
        <f t="shared" si="67"/>
        <v>1</v>
      </c>
    </row>
    <row r="101" spans="1:54">
      <c r="A101" s="367">
        <f t="shared" si="68"/>
        <v>96</v>
      </c>
      <c r="B101" s="368">
        <f t="shared" si="46"/>
        <v>47</v>
      </c>
      <c r="C101" s="369" t="str">
        <f t="shared" si="47"/>
        <v xml:space="preserve"> </v>
      </c>
      <c r="D101" s="370" t="str">
        <f t="shared" si="48"/>
        <v>X</v>
      </c>
      <c r="E101" s="369" t="str">
        <f t="shared" si="49"/>
        <v>8x25m</v>
      </c>
      <c r="F101" s="369" t="str">
        <f t="shared" si="50"/>
        <v>Squadron</v>
      </c>
      <c r="G101" s="369"/>
      <c r="I101" s="371">
        <f t="shared" si="51"/>
        <v>5</v>
      </c>
      <c r="J101" s="372" t="str">
        <f t="shared" si="52"/>
        <v>02:18.23</v>
      </c>
      <c r="K101" s="377">
        <f t="shared" si="53"/>
        <v>1</v>
      </c>
      <c r="L101" s="373" t="str">
        <f t="shared" si="54"/>
        <v>02:11.31</v>
      </c>
      <c r="M101" s="377">
        <f t="shared" si="55"/>
        <v>6</v>
      </c>
      <c r="N101" s="373" t="str">
        <f t="shared" si="56"/>
        <v>02:20.12</v>
      </c>
      <c r="O101" s="377">
        <f t="shared" si="57"/>
        <v>7</v>
      </c>
      <c r="P101" s="373" t="str">
        <f t="shared" si="58"/>
        <v>02:20.19</v>
      </c>
      <c r="Q101" s="377">
        <f t="shared" si="59"/>
        <v>2</v>
      </c>
      <c r="R101" s="373" t="str">
        <f t="shared" si="60"/>
        <v>02:11.62</v>
      </c>
      <c r="S101" s="377">
        <f t="shared" si="61"/>
        <v>4</v>
      </c>
      <c r="T101" s="373" t="str">
        <f t="shared" si="62"/>
        <v>02:14.50</v>
      </c>
      <c r="U101" s="377">
        <f t="shared" si="63"/>
        <v>3</v>
      </c>
      <c r="V101" s="373" t="str">
        <f t="shared" si="64"/>
        <v>02:14.41</v>
      </c>
      <c r="W101" s="377">
        <f t="shared" si="65"/>
        <v>8</v>
      </c>
      <c r="X101" s="373" t="str">
        <f t="shared" si="66"/>
        <v>02:24.88</v>
      </c>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8">
        <f t="shared" si="67"/>
        <v>0</v>
      </c>
    </row>
    <row r="102" spans="1:54">
      <c r="A102" s="367">
        <f t="shared" si="68"/>
        <v>97</v>
      </c>
      <c r="B102" s="368">
        <f t="shared" si="46"/>
        <v>47</v>
      </c>
      <c r="C102" s="369" t="str">
        <f t="shared" si="47"/>
        <v xml:space="preserve"> </v>
      </c>
      <c r="D102" s="370" t="str">
        <f t="shared" si="48"/>
        <v>X</v>
      </c>
      <c r="E102" s="369" t="str">
        <f t="shared" si="49"/>
        <v>8x25m</v>
      </c>
      <c r="F102" s="369" t="str">
        <f t="shared" si="50"/>
        <v>Squadron</v>
      </c>
      <c r="G102" s="369"/>
      <c r="I102" s="371">
        <f t="shared" ref="I102:I109" si="69">VLOOKUP($B102 &amp; ":Placing", Recording_ResultList,4,0)</f>
        <v>5</v>
      </c>
      <c r="J102" s="372" t="str">
        <f t="shared" ref="J102:J109" si="70">TEXT(VLOOKUP($B102,Recording_ResultList,4,0),"00\:00\.00")</f>
        <v>02:18.23</v>
      </c>
      <c r="K102" s="377">
        <f t="shared" ref="K102:K109" si="71">VLOOKUP($B102 &amp; ":Placing", Recording_ResultList,5,0)</f>
        <v>1</v>
      </c>
      <c r="L102" s="373" t="str">
        <f t="shared" ref="L102:L109" si="72">TEXT(VLOOKUP($B102,Recording_ResultList,5,0),"00\:00\.00")</f>
        <v>02:11.31</v>
      </c>
      <c r="M102" s="377">
        <f t="shared" ref="M102:M109" si="73">VLOOKUP($B102 &amp; ":Placing", Recording_ResultList,6,0)</f>
        <v>6</v>
      </c>
      <c r="N102" s="373" t="str">
        <f t="shared" ref="N102:N109" si="74">TEXT(VLOOKUP($B102,Recording_ResultList,6,0),"00\:00\.00")</f>
        <v>02:20.12</v>
      </c>
      <c r="O102" s="377">
        <f t="shared" ref="O102:O109" si="75">VLOOKUP($B102 &amp; ":Placing", Recording_ResultList,7,0)</f>
        <v>7</v>
      </c>
      <c r="P102" s="373" t="str">
        <f t="shared" ref="P102:P109" si="76">TEXT(VLOOKUP($B102,Recording_ResultList,7,0),"00\:00\.00")</f>
        <v>02:20.19</v>
      </c>
      <c r="Q102" s="377">
        <f t="shared" ref="Q102:Q109" si="77">VLOOKUP($B102 &amp; ":Placing", Recording_ResultList,8,0)</f>
        <v>2</v>
      </c>
      <c r="R102" s="373" t="str">
        <f t="shared" ref="R102:R109" si="78">TEXT(VLOOKUP($B102,Recording_ResultList,8,0),"00\:00\.00")</f>
        <v>02:11.62</v>
      </c>
      <c r="S102" s="377">
        <f t="shared" ref="S102:S109" si="79">VLOOKUP($B102 &amp; ":Placing", Recording_ResultList,9,0)</f>
        <v>4</v>
      </c>
      <c r="T102" s="373" t="str">
        <f t="shared" ref="T102:T109" si="80">TEXT(VLOOKUP($B102,Recording_ResultList,9,0),"00\:00\.00")</f>
        <v>02:14.50</v>
      </c>
      <c r="U102" s="377">
        <f t="shared" ref="U102:U109" si="81">VLOOKUP($B102 &amp; ":Placing", Recording_ResultList,10,0)</f>
        <v>3</v>
      </c>
      <c r="V102" s="373" t="str">
        <f t="shared" ref="V102:V109" si="82">TEXT(VLOOKUP($B102,Recording_ResultList,10,0),"00\:00\.00")</f>
        <v>02:14.41</v>
      </c>
      <c r="W102" s="377">
        <f t="shared" ref="W102:W109" si="83">VLOOKUP($B102 &amp; ":Placing", Recording_ResultList,11,0)</f>
        <v>8</v>
      </c>
      <c r="X102" s="373" t="str">
        <f t="shared" ref="X102:X109" si="84">TEXT(VLOOKUP($B102,Recording_ResultList,11,0),"00\:00\.00")</f>
        <v>02:24.88</v>
      </c>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8">
        <f t="shared" si="67"/>
        <v>0</v>
      </c>
    </row>
    <row r="103" spans="1:54">
      <c r="A103" s="367">
        <f t="shared" si="68"/>
        <v>98</v>
      </c>
      <c r="B103" s="368">
        <f t="shared" si="46"/>
        <v>47</v>
      </c>
      <c r="C103" s="369" t="str">
        <f t="shared" si="47"/>
        <v xml:space="preserve"> </v>
      </c>
      <c r="D103" s="370" t="str">
        <f t="shared" si="48"/>
        <v>X</v>
      </c>
      <c r="E103" s="369" t="str">
        <f t="shared" si="49"/>
        <v>8x25m</v>
      </c>
      <c r="F103" s="369" t="str">
        <f t="shared" si="50"/>
        <v>Squadron</v>
      </c>
      <c r="G103" s="369"/>
      <c r="I103" s="371">
        <f t="shared" si="69"/>
        <v>5</v>
      </c>
      <c r="J103" s="372" t="str">
        <f t="shared" si="70"/>
        <v>02:18.23</v>
      </c>
      <c r="K103" s="377">
        <f t="shared" si="71"/>
        <v>1</v>
      </c>
      <c r="L103" s="373" t="str">
        <f t="shared" si="72"/>
        <v>02:11.31</v>
      </c>
      <c r="M103" s="377">
        <f t="shared" si="73"/>
        <v>6</v>
      </c>
      <c r="N103" s="373" t="str">
        <f t="shared" si="74"/>
        <v>02:20.12</v>
      </c>
      <c r="O103" s="377">
        <f t="shared" si="75"/>
        <v>7</v>
      </c>
      <c r="P103" s="373" t="str">
        <f t="shared" si="76"/>
        <v>02:20.19</v>
      </c>
      <c r="Q103" s="377">
        <f t="shared" si="77"/>
        <v>2</v>
      </c>
      <c r="R103" s="373" t="str">
        <f t="shared" si="78"/>
        <v>02:11.62</v>
      </c>
      <c r="S103" s="377">
        <f t="shared" si="79"/>
        <v>4</v>
      </c>
      <c r="T103" s="373" t="str">
        <f t="shared" si="80"/>
        <v>02:14.50</v>
      </c>
      <c r="U103" s="377">
        <f t="shared" si="81"/>
        <v>3</v>
      </c>
      <c r="V103" s="373" t="str">
        <f t="shared" si="82"/>
        <v>02:14.41</v>
      </c>
      <c r="W103" s="377">
        <f t="shared" si="83"/>
        <v>8</v>
      </c>
      <c r="X103" s="373" t="str">
        <f t="shared" si="84"/>
        <v>02:24.88</v>
      </c>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8">
        <f t="shared" si="67"/>
        <v>0</v>
      </c>
    </row>
    <row r="104" spans="1:54">
      <c r="A104" s="367">
        <f t="shared" si="68"/>
        <v>99</v>
      </c>
      <c r="B104" s="368">
        <f t="shared" si="46"/>
        <v>47</v>
      </c>
      <c r="C104" s="369" t="str">
        <f t="shared" si="47"/>
        <v xml:space="preserve"> </v>
      </c>
      <c r="D104" s="370" t="str">
        <f t="shared" si="48"/>
        <v>X</v>
      </c>
      <c r="E104" s="369" t="str">
        <f t="shared" si="49"/>
        <v>8x25m</v>
      </c>
      <c r="F104" s="369" t="str">
        <f t="shared" si="50"/>
        <v>Squadron</v>
      </c>
      <c r="G104" s="369"/>
      <c r="I104" s="371">
        <f t="shared" si="69"/>
        <v>5</v>
      </c>
      <c r="J104" s="372" t="str">
        <f t="shared" si="70"/>
        <v>02:18.23</v>
      </c>
      <c r="K104" s="377">
        <f t="shared" si="71"/>
        <v>1</v>
      </c>
      <c r="L104" s="373" t="str">
        <f t="shared" si="72"/>
        <v>02:11.31</v>
      </c>
      <c r="M104" s="377">
        <f t="shared" si="73"/>
        <v>6</v>
      </c>
      <c r="N104" s="373" t="str">
        <f t="shared" si="74"/>
        <v>02:20.12</v>
      </c>
      <c r="O104" s="377">
        <f t="shared" si="75"/>
        <v>7</v>
      </c>
      <c r="P104" s="373" t="str">
        <f t="shared" si="76"/>
        <v>02:20.19</v>
      </c>
      <c r="Q104" s="377">
        <f t="shared" si="77"/>
        <v>2</v>
      </c>
      <c r="R104" s="373" t="str">
        <f t="shared" si="78"/>
        <v>02:11.62</v>
      </c>
      <c r="S104" s="377">
        <f t="shared" si="79"/>
        <v>4</v>
      </c>
      <c r="T104" s="373" t="str">
        <f t="shared" si="80"/>
        <v>02:14.50</v>
      </c>
      <c r="U104" s="377">
        <f t="shared" si="81"/>
        <v>3</v>
      </c>
      <c r="V104" s="373" t="str">
        <f t="shared" si="82"/>
        <v>02:14.41</v>
      </c>
      <c r="W104" s="377">
        <f t="shared" si="83"/>
        <v>8</v>
      </c>
      <c r="X104" s="373" t="str">
        <f t="shared" si="84"/>
        <v>02:24.88</v>
      </c>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8">
        <f t="shared" si="67"/>
        <v>0</v>
      </c>
    </row>
    <row r="105" spans="1:54">
      <c r="A105" s="367">
        <f t="shared" si="68"/>
        <v>100</v>
      </c>
      <c r="B105" s="368">
        <f t="shared" si="46"/>
        <v>47</v>
      </c>
      <c r="C105" s="369" t="str">
        <f t="shared" si="47"/>
        <v xml:space="preserve"> </v>
      </c>
      <c r="D105" s="370" t="str">
        <f t="shared" si="48"/>
        <v>X</v>
      </c>
      <c r="E105" s="369" t="str">
        <f t="shared" si="49"/>
        <v>8x25m</v>
      </c>
      <c r="F105" s="369" t="str">
        <f t="shared" si="50"/>
        <v>Squadron</v>
      </c>
      <c r="G105" s="369"/>
      <c r="I105" s="371">
        <f t="shared" si="69"/>
        <v>5</v>
      </c>
      <c r="J105" s="372" t="str">
        <f t="shared" si="70"/>
        <v>02:18.23</v>
      </c>
      <c r="K105" s="377">
        <f t="shared" si="71"/>
        <v>1</v>
      </c>
      <c r="L105" s="373" t="str">
        <f t="shared" si="72"/>
        <v>02:11.31</v>
      </c>
      <c r="M105" s="377">
        <f t="shared" si="73"/>
        <v>6</v>
      </c>
      <c r="N105" s="373" t="str">
        <f t="shared" si="74"/>
        <v>02:20.12</v>
      </c>
      <c r="O105" s="377">
        <f t="shared" si="75"/>
        <v>7</v>
      </c>
      <c r="P105" s="373" t="str">
        <f t="shared" si="76"/>
        <v>02:20.19</v>
      </c>
      <c r="Q105" s="377">
        <f t="shared" si="77"/>
        <v>2</v>
      </c>
      <c r="R105" s="373" t="str">
        <f t="shared" si="78"/>
        <v>02:11.62</v>
      </c>
      <c r="S105" s="377">
        <f t="shared" si="79"/>
        <v>4</v>
      </c>
      <c r="T105" s="373" t="str">
        <f t="shared" si="80"/>
        <v>02:14.50</v>
      </c>
      <c r="U105" s="377">
        <f t="shared" si="81"/>
        <v>3</v>
      </c>
      <c r="V105" s="373" t="str">
        <f t="shared" si="82"/>
        <v>02:14.41</v>
      </c>
      <c r="W105" s="377">
        <f t="shared" si="83"/>
        <v>8</v>
      </c>
      <c r="X105" s="373" t="str">
        <f t="shared" si="84"/>
        <v>02:24.88</v>
      </c>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8">
        <f t="shared" si="67"/>
        <v>0</v>
      </c>
    </row>
    <row r="106" spans="1:54">
      <c r="A106" s="367">
        <f t="shared" si="68"/>
        <v>101</v>
      </c>
      <c r="B106" s="368">
        <f t="shared" si="46"/>
        <v>47</v>
      </c>
      <c r="C106" s="369" t="str">
        <f t="shared" si="47"/>
        <v xml:space="preserve"> </v>
      </c>
      <c r="D106" s="370" t="str">
        <f t="shared" si="48"/>
        <v>X</v>
      </c>
      <c r="E106" s="369" t="str">
        <f t="shared" si="49"/>
        <v>8x25m</v>
      </c>
      <c r="F106" s="369" t="str">
        <f t="shared" si="50"/>
        <v>Squadron</v>
      </c>
      <c r="G106" s="369"/>
      <c r="I106" s="371">
        <f t="shared" si="69"/>
        <v>5</v>
      </c>
      <c r="J106" s="372" t="str">
        <f t="shared" si="70"/>
        <v>02:18.23</v>
      </c>
      <c r="K106" s="377">
        <f t="shared" si="71"/>
        <v>1</v>
      </c>
      <c r="L106" s="373" t="str">
        <f t="shared" si="72"/>
        <v>02:11.31</v>
      </c>
      <c r="M106" s="377">
        <f t="shared" si="73"/>
        <v>6</v>
      </c>
      <c r="N106" s="373" t="str">
        <f t="shared" si="74"/>
        <v>02:20.12</v>
      </c>
      <c r="O106" s="377">
        <f t="shared" si="75"/>
        <v>7</v>
      </c>
      <c r="P106" s="373" t="str">
        <f t="shared" si="76"/>
        <v>02:20.19</v>
      </c>
      <c r="Q106" s="377">
        <f t="shared" si="77"/>
        <v>2</v>
      </c>
      <c r="R106" s="373" t="str">
        <f t="shared" si="78"/>
        <v>02:11.62</v>
      </c>
      <c r="S106" s="377">
        <f t="shared" si="79"/>
        <v>4</v>
      </c>
      <c r="T106" s="373" t="str">
        <f t="shared" si="80"/>
        <v>02:14.50</v>
      </c>
      <c r="U106" s="377">
        <f t="shared" si="81"/>
        <v>3</v>
      </c>
      <c r="V106" s="373" t="str">
        <f t="shared" si="82"/>
        <v>02:14.41</v>
      </c>
      <c r="W106" s="377">
        <f t="shared" si="83"/>
        <v>8</v>
      </c>
      <c r="X106" s="373" t="str">
        <f t="shared" si="84"/>
        <v>02:24.88</v>
      </c>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8">
        <f t="shared" si="67"/>
        <v>0</v>
      </c>
    </row>
    <row r="107" spans="1:54">
      <c r="A107" s="367">
        <f t="shared" si="68"/>
        <v>102</v>
      </c>
      <c r="B107" s="368">
        <f t="shared" si="46"/>
        <v>47</v>
      </c>
      <c r="C107" s="369" t="str">
        <f t="shared" si="47"/>
        <v xml:space="preserve"> </v>
      </c>
      <c r="D107" s="370" t="str">
        <f t="shared" si="48"/>
        <v>X</v>
      </c>
      <c r="E107" s="369" t="str">
        <f t="shared" si="49"/>
        <v>8x25m</v>
      </c>
      <c r="F107" s="369" t="str">
        <f t="shared" si="50"/>
        <v>Squadron</v>
      </c>
      <c r="G107" s="369"/>
      <c r="I107" s="371">
        <f t="shared" si="69"/>
        <v>5</v>
      </c>
      <c r="J107" s="372" t="str">
        <f t="shared" si="70"/>
        <v>02:18.23</v>
      </c>
      <c r="K107" s="377">
        <f t="shared" si="71"/>
        <v>1</v>
      </c>
      <c r="L107" s="373" t="str">
        <f t="shared" si="72"/>
        <v>02:11.31</v>
      </c>
      <c r="M107" s="377">
        <f t="shared" si="73"/>
        <v>6</v>
      </c>
      <c r="N107" s="373" t="str">
        <f t="shared" si="74"/>
        <v>02:20.12</v>
      </c>
      <c r="O107" s="377">
        <f t="shared" si="75"/>
        <v>7</v>
      </c>
      <c r="P107" s="373" t="str">
        <f t="shared" si="76"/>
        <v>02:20.19</v>
      </c>
      <c r="Q107" s="377">
        <f t="shared" si="77"/>
        <v>2</v>
      </c>
      <c r="R107" s="373" t="str">
        <f t="shared" si="78"/>
        <v>02:11.62</v>
      </c>
      <c r="S107" s="377">
        <f t="shared" si="79"/>
        <v>4</v>
      </c>
      <c r="T107" s="373" t="str">
        <f t="shared" si="80"/>
        <v>02:14.50</v>
      </c>
      <c r="U107" s="377">
        <f t="shared" si="81"/>
        <v>3</v>
      </c>
      <c r="V107" s="373" t="str">
        <f t="shared" si="82"/>
        <v>02:14.41</v>
      </c>
      <c r="W107" s="377">
        <f t="shared" si="83"/>
        <v>8</v>
      </c>
      <c r="X107" s="373" t="str">
        <f t="shared" si="84"/>
        <v>02:24.88</v>
      </c>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8">
        <f t="shared" si="67"/>
        <v>0</v>
      </c>
    </row>
    <row r="108" spans="1:54">
      <c r="A108" s="367">
        <f t="shared" si="68"/>
        <v>103</v>
      </c>
      <c r="B108" s="368">
        <f t="shared" si="46"/>
        <v>48</v>
      </c>
      <c r="C108" s="369" t="str">
        <f t="shared" si="47"/>
        <v xml:space="preserve"> </v>
      </c>
      <c r="D108" s="370" t="str">
        <f t="shared" si="48"/>
        <v>X</v>
      </c>
      <c r="E108" s="369" t="str">
        <f t="shared" si="49"/>
        <v xml:space="preserve"> </v>
      </c>
      <c r="F108" s="369" t="str">
        <f t="shared" si="50"/>
        <v xml:space="preserve"> </v>
      </c>
      <c r="G108" s="376"/>
      <c r="I108" s="371">
        <f t="shared" si="69"/>
        <v>0</v>
      </c>
      <c r="J108" s="372" t="str">
        <f t="shared" si="70"/>
        <v>00:00.00</v>
      </c>
      <c r="K108" s="377">
        <f t="shared" si="71"/>
        <v>0</v>
      </c>
      <c r="L108" s="373" t="str">
        <f t="shared" si="72"/>
        <v>00:00.00</v>
      </c>
      <c r="M108" s="377">
        <f t="shared" si="73"/>
        <v>0</v>
      </c>
      <c r="N108" s="373" t="str">
        <f t="shared" si="74"/>
        <v>00:00.00</v>
      </c>
      <c r="O108" s="377">
        <f t="shared" si="75"/>
        <v>0</v>
      </c>
      <c r="P108" s="373" t="str">
        <f t="shared" si="76"/>
        <v>00:00.00</v>
      </c>
      <c r="Q108" s="377">
        <f t="shared" si="77"/>
        <v>0</v>
      </c>
      <c r="R108" s="373" t="str">
        <f t="shared" si="78"/>
        <v>00:00.00</v>
      </c>
      <c r="S108" s="377">
        <f t="shared" si="79"/>
        <v>0</v>
      </c>
      <c r="T108" s="373" t="str">
        <f t="shared" si="80"/>
        <v>00:00.00</v>
      </c>
      <c r="U108" s="377">
        <f t="shared" si="81"/>
        <v>0</v>
      </c>
      <c r="V108" s="373" t="str">
        <f t="shared" si="82"/>
        <v>00:00.00</v>
      </c>
      <c r="W108" s="377">
        <f t="shared" si="83"/>
        <v>0</v>
      </c>
      <c r="X108" s="373" t="str">
        <f t="shared" si="84"/>
        <v>00:00.00</v>
      </c>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8">
        <f t="shared" si="67"/>
        <v>1</v>
      </c>
    </row>
    <row r="109" spans="1:54">
      <c r="A109" s="367">
        <f t="shared" si="68"/>
        <v>104</v>
      </c>
      <c r="B109" s="368">
        <f t="shared" si="46"/>
        <v>49</v>
      </c>
      <c r="C109" s="369" t="str">
        <f t="shared" si="47"/>
        <v xml:space="preserve"> </v>
      </c>
      <c r="D109" s="370" t="str">
        <f t="shared" si="48"/>
        <v>X</v>
      </c>
      <c r="E109" s="369" t="str">
        <f t="shared" si="49"/>
        <v xml:space="preserve"> </v>
      </c>
      <c r="F109" s="369" t="str">
        <f t="shared" si="50"/>
        <v xml:space="preserve"> </v>
      </c>
      <c r="G109" s="376"/>
      <c r="I109" s="371">
        <f t="shared" si="69"/>
        <v>0</v>
      </c>
      <c r="J109" s="372" t="str">
        <f t="shared" si="70"/>
        <v>00:00.00</v>
      </c>
      <c r="K109" s="377">
        <f t="shared" si="71"/>
        <v>0</v>
      </c>
      <c r="L109" s="373" t="str">
        <f t="shared" si="72"/>
        <v>00:00.00</v>
      </c>
      <c r="M109" s="377">
        <f t="shared" si="73"/>
        <v>0</v>
      </c>
      <c r="N109" s="373" t="str">
        <f t="shared" si="74"/>
        <v>00:00.00</v>
      </c>
      <c r="O109" s="377">
        <f t="shared" si="75"/>
        <v>0</v>
      </c>
      <c r="P109" s="373" t="str">
        <f t="shared" si="76"/>
        <v>00:00.00</v>
      </c>
      <c r="Q109" s="377">
        <f t="shared" si="77"/>
        <v>0</v>
      </c>
      <c r="R109" s="373" t="str">
        <f t="shared" si="78"/>
        <v>00:00.00</v>
      </c>
      <c r="S109" s="377">
        <f t="shared" si="79"/>
        <v>0</v>
      </c>
      <c r="T109" s="373" t="str">
        <f t="shared" si="80"/>
        <v>00:00.00</v>
      </c>
      <c r="U109" s="377">
        <f t="shared" si="81"/>
        <v>0</v>
      </c>
      <c r="V109" s="373" t="str">
        <f t="shared" si="82"/>
        <v>00:00.00</v>
      </c>
      <c r="W109" s="377">
        <f t="shared" si="83"/>
        <v>0</v>
      </c>
      <c r="X109" s="373" t="str">
        <f t="shared" si="84"/>
        <v>00:00.00</v>
      </c>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8">
        <f t="shared" si="67"/>
        <v>1</v>
      </c>
    </row>
    <row r="110" spans="1:54">
      <c r="A110" s="339"/>
      <c r="B110" s="339"/>
      <c r="C110" s="339"/>
      <c r="D110" s="339"/>
      <c r="E110" s="339"/>
      <c r="F110" s="339"/>
      <c r="G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row>
    <row r="111" spans="1:54">
      <c r="A111" s="339"/>
      <c r="B111" s="339"/>
      <c r="C111" s="339"/>
      <c r="D111" s="339"/>
      <c r="E111" s="339"/>
      <c r="F111" s="339"/>
      <c r="G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row>
    <row r="112" spans="1:54">
      <c r="A112" s="339"/>
      <c r="B112" s="339"/>
      <c r="C112" s="339"/>
      <c r="D112" s="339"/>
      <c r="E112" s="339"/>
      <c r="F112" s="339"/>
      <c r="G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row>
    <row r="113" spans="1:54">
      <c r="A113" s="339"/>
      <c r="B113" s="339"/>
      <c r="C113" s="339"/>
      <c r="D113" s="339"/>
      <c r="E113" s="339"/>
      <c r="F113" s="339"/>
      <c r="G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row>
    <row r="114" spans="1:54">
      <c r="A114" s="339"/>
      <c r="B114" s="339"/>
      <c r="C114" s="339"/>
      <c r="D114" s="339"/>
      <c r="E114" s="339"/>
      <c r="F114" s="339"/>
      <c r="G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row>
    <row r="115" spans="1:54">
      <c r="A115" s="339"/>
      <c r="B115" s="339"/>
      <c r="C115" s="339"/>
      <c r="D115" s="339"/>
      <c r="E115" s="339"/>
      <c r="F115" s="339"/>
      <c r="G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row>
    <row r="116" spans="1:54">
      <c r="A116" s="339"/>
      <c r="B116" s="339"/>
      <c r="C116" s="339"/>
      <c r="D116" s="339"/>
      <c r="E116" s="339"/>
      <c r="F116" s="339"/>
      <c r="G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row>
    <row r="117" spans="1:54">
      <c r="A117" s="339"/>
      <c r="B117" s="339"/>
      <c r="C117" s="339"/>
      <c r="D117" s="339"/>
      <c r="E117" s="339"/>
      <c r="F117" s="339"/>
      <c r="G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row>
    <row r="118" spans="1:54">
      <c r="A118" s="339"/>
      <c r="B118" s="339"/>
      <c r="C118" s="339"/>
      <c r="D118" s="339"/>
      <c r="E118" s="339"/>
      <c r="F118" s="339"/>
      <c r="G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row>
    <row r="119" spans="1:54">
      <c r="A119" s="339"/>
      <c r="B119" s="339"/>
      <c r="C119" s="339"/>
      <c r="D119" s="339"/>
      <c r="E119" s="339"/>
      <c r="F119" s="339"/>
      <c r="G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row>
    <row r="120" spans="1:54">
      <c r="A120" s="339"/>
      <c r="B120" s="339"/>
      <c r="C120" s="339"/>
      <c r="D120" s="339"/>
      <c r="E120" s="339"/>
      <c r="F120" s="339"/>
      <c r="G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row>
    <row r="121" spans="1:54">
      <c r="A121" s="339"/>
      <c r="B121" s="339"/>
      <c r="C121" s="339"/>
      <c r="D121" s="339"/>
      <c r="E121" s="339"/>
      <c r="F121" s="339"/>
      <c r="G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row>
    <row r="122" spans="1:54">
      <c r="A122" s="339"/>
      <c r="B122" s="339"/>
      <c r="C122" s="339"/>
      <c r="D122" s="339"/>
      <c r="E122" s="339"/>
      <c r="F122" s="339"/>
      <c r="G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row>
    <row r="123" spans="1:54">
      <c r="A123" s="339"/>
      <c r="B123" s="339"/>
      <c r="C123" s="339"/>
      <c r="D123" s="339"/>
      <c r="E123" s="339"/>
      <c r="F123" s="339"/>
      <c r="G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row>
    <row r="124" spans="1:54">
      <c r="A124" s="339"/>
      <c r="B124" s="339"/>
      <c r="C124" s="339"/>
      <c r="D124" s="339"/>
      <c r="E124" s="339"/>
      <c r="F124" s="339"/>
      <c r="G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row>
    <row r="125" spans="1:54">
      <c r="A125" s="339"/>
      <c r="B125" s="339"/>
      <c r="C125" s="339"/>
      <c r="D125" s="339"/>
      <c r="E125" s="339"/>
      <c r="F125" s="339"/>
      <c r="G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row>
    <row r="126" spans="1:54">
      <c r="A126" s="339"/>
      <c r="B126" s="339"/>
      <c r="C126" s="339"/>
      <c r="D126" s="339"/>
      <c r="E126" s="339"/>
      <c r="F126" s="339"/>
      <c r="G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row>
    <row r="127" spans="1:54">
      <c r="A127" s="339"/>
      <c r="B127" s="339"/>
      <c r="C127" s="339"/>
      <c r="D127" s="339"/>
      <c r="E127" s="339"/>
      <c r="F127" s="339"/>
      <c r="G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row>
    <row r="128" spans="1:54">
      <c r="A128" s="339"/>
      <c r="B128" s="339"/>
      <c r="C128" s="339"/>
      <c r="D128" s="339"/>
      <c r="E128" s="339"/>
      <c r="F128" s="339"/>
      <c r="G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row>
    <row r="129" spans="1:54">
      <c r="A129" s="339"/>
      <c r="B129" s="339"/>
      <c r="C129" s="339"/>
      <c r="D129" s="339"/>
      <c r="E129" s="339"/>
      <c r="F129" s="339"/>
      <c r="G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row>
    <row r="130" spans="1:54">
      <c r="A130" s="339"/>
      <c r="B130" s="339"/>
      <c r="C130" s="339"/>
      <c r="D130" s="339"/>
      <c r="E130" s="339"/>
      <c r="F130" s="339"/>
      <c r="G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row>
    <row r="131" spans="1:54">
      <c r="A131" s="339"/>
      <c r="B131" s="339"/>
      <c r="C131" s="339"/>
      <c r="D131" s="339"/>
      <c r="E131" s="339"/>
      <c r="F131" s="339"/>
      <c r="G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row>
    <row r="132" spans="1:54">
      <c r="A132" s="339"/>
      <c r="B132" s="339"/>
      <c r="C132" s="339"/>
      <c r="D132" s="339"/>
      <c r="E132" s="339"/>
      <c r="F132" s="339"/>
      <c r="G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row>
    <row r="133" spans="1:54">
      <c r="A133" s="339"/>
      <c r="B133" s="339"/>
      <c r="C133" s="339"/>
      <c r="D133" s="339"/>
      <c r="E133" s="339"/>
      <c r="F133" s="339"/>
      <c r="G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row>
    <row r="134" spans="1:54">
      <c r="A134" s="339"/>
      <c r="B134" s="339"/>
      <c r="C134" s="339"/>
      <c r="D134" s="339"/>
      <c r="E134" s="339"/>
      <c r="F134" s="339"/>
      <c r="G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row>
    <row r="135" spans="1:54">
      <c r="A135" s="339"/>
      <c r="B135" s="339"/>
      <c r="C135" s="339"/>
      <c r="D135" s="339"/>
      <c r="E135" s="339"/>
      <c r="F135" s="339"/>
      <c r="G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row>
    <row r="136" spans="1:54">
      <c r="A136" s="339"/>
      <c r="B136" s="339"/>
      <c r="C136" s="339"/>
      <c r="D136" s="339"/>
      <c r="E136" s="339"/>
      <c r="F136" s="339"/>
      <c r="G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row>
    <row r="137" spans="1:54">
      <c r="A137" s="339"/>
      <c r="B137" s="339"/>
      <c r="C137" s="339"/>
      <c r="D137" s="339"/>
      <c r="E137" s="339"/>
      <c r="F137" s="339"/>
      <c r="G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row>
    <row r="138" spans="1:54">
      <c r="A138" s="339"/>
      <c r="B138" s="339"/>
      <c r="C138" s="339"/>
      <c r="D138" s="339"/>
      <c r="E138" s="339"/>
      <c r="F138" s="339"/>
      <c r="G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row>
    <row r="139" spans="1:54">
      <c r="A139" s="339"/>
      <c r="B139" s="339"/>
      <c r="C139" s="339"/>
      <c r="D139" s="339"/>
      <c r="E139" s="339"/>
      <c r="F139" s="339"/>
      <c r="G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row>
    <row r="140" spans="1:54">
      <c r="A140" s="339"/>
      <c r="B140" s="339"/>
      <c r="C140" s="339"/>
      <c r="D140" s="339"/>
      <c r="E140" s="339"/>
      <c r="F140" s="339"/>
      <c r="G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row>
    <row r="141" spans="1:54">
      <c r="A141" s="339"/>
      <c r="B141" s="339"/>
      <c r="C141" s="339"/>
      <c r="D141" s="339"/>
      <c r="E141" s="339"/>
      <c r="F141" s="339"/>
      <c r="G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row>
    <row r="142" spans="1:54">
      <c r="A142" s="339"/>
      <c r="B142" s="339"/>
      <c r="C142" s="339"/>
      <c r="D142" s="339"/>
      <c r="E142" s="339"/>
      <c r="F142" s="339"/>
      <c r="G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row>
    <row r="143" spans="1:54">
      <c r="A143" s="339"/>
      <c r="B143" s="339"/>
      <c r="C143" s="339"/>
      <c r="D143" s="339"/>
      <c r="E143" s="339"/>
      <c r="F143" s="339"/>
      <c r="G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row>
    <row r="144" spans="1:54">
      <c r="A144" s="339"/>
      <c r="B144" s="339"/>
      <c r="C144" s="339"/>
      <c r="D144" s="339"/>
      <c r="E144" s="339"/>
      <c r="F144" s="339"/>
      <c r="G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row>
    <row r="145" spans="1:54">
      <c r="A145" s="339"/>
      <c r="B145" s="339"/>
      <c r="C145" s="339"/>
      <c r="D145" s="339"/>
      <c r="E145" s="339"/>
      <c r="F145" s="339"/>
      <c r="G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row>
    <row r="146" spans="1:54">
      <c r="A146" s="339"/>
      <c r="B146" s="339"/>
      <c r="C146" s="339"/>
      <c r="D146" s="339"/>
      <c r="E146" s="339"/>
      <c r="F146" s="339"/>
      <c r="G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row>
    <row r="147" spans="1:54">
      <c r="A147" s="339"/>
      <c r="B147" s="339"/>
      <c r="C147" s="339"/>
      <c r="D147" s="339"/>
      <c r="E147" s="339"/>
      <c r="F147" s="339"/>
      <c r="G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row>
    <row r="148" spans="1:54">
      <c r="A148" s="339"/>
      <c r="B148" s="339"/>
      <c r="C148" s="339"/>
      <c r="D148" s="339"/>
      <c r="E148" s="339"/>
      <c r="F148" s="339"/>
      <c r="G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row>
    <row r="149" spans="1:54">
      <c r="A149" s="339"/>
      <c r="B149" s="339"/>
      <c r="C149" s="339"/>
      <c r="D149" s="339"/>
      <c r="E149" s="339"/>
      <c r="F149" s="339"/>
      <c r="G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row>
    <row r="150" spans="1:54">
      <c r="A150" s="339"/>
      <c r="B150" s="339"/>
      <c r="C150" s="339"/>
      <c r="D150" s="339"/>
      <c r="E150" s="339"/>
      <c r="F150" s="339"/>
      <c r="G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row>
    <row r="151" spans="1:54">
      <c r="A151" s="339"/>
      <c r="B151" s="339"/>
      <c r="C151" s="339"/>
      <c r="D151" s="339"/>
      <c r="E151" s="339"/>
      <c r="F151" s="339"/>
      <c r="G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row>
    <row r="152" spans="1:54">
      <c r="A152" s="339"/>
      <c r="B152" s="339"/>
      <c r="C152" s="339"/>
      <c r="D152" s="339"/>
      <c r="E152" s="339"/>
      <c r="F152" s="339"/>
      <c r="G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row>
    <row r="153" spans="1:54">
      <c r="A153" s="339"/>
      <c r="B153" s="339"/>
      <c r="C153" s="339"/>
      <c r="D153" s="339"/>
      <c r="E153" s="339"/>
      <c r="F153" s="339"/>
      <c r="G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row>
    <row r="154" spans="1:54">
      <c r="A154" s="339"/>
      <c r="B154" s="339"/>
      <c r="C154" s="339"/>
      <c r="D154" s="339"/>
      <c r="E154" s="339"/>
      <c r="F154" s="339"/>
      <c r="G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row>
    <row r="155" spans="1:54">
      <c r="A155" s="339"/>
      <c r="B155" s="339"/>
      <c r="C155" s="339"/>
      <c r="D155" s="339"/>
      <c r="E155" s="339"/>
      <c r="F155" s="339"/>
      <c r="G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row>
    <row r="156" spans="1:54">
      <c r="A156" s="339"/>
      <c r="B156" s="339"/>
      <c r="C156" s="339"/>
      <c r="D156" s="339"/>
      <c r="E156" s="339"/>
      <c r="F156" s="339"/>
      <c r="G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row>
    <row r="157" spans="1:54">
      <c r="A157" s="339"/>
      <c r="B157" s="339"/>
      <c r="C157" s="339"/>
      <c r="D157" s="339"/>
      <c r="E157" s="339"/>
      <c r="F157" s="339"/>
      <c r="G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row>
    <row r="158" spans="1:54">
      <c r="A158" s="339"/>
      <c r="B158" s="339"/>
      <c r="C158" s="339"/>
      <c r="D158" s="339"/>
      <c r="E158" s="339"/>
      <c r="F158" s="339"/>
      <c r="G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row>
    <row r="159" spans="1:54">
      <c r="A159" s="339"/>
      <c r="B159" s="339"/>
      <c r="C159" s="339"/>
      <c r="D159" s="339"/>
      <c r="E159" s="339"/>
      <c r="F159" s="339"/>
      <c r="G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row>
    <row r="160" spans="1:54">
      <c r="A160" s="339"/>
      <c r="B160" s="339"/>
      <c r="C160" s="339"/>
      <c r="D160" s="339"/>
      <c r="E160" s="339"/>
      <c r="F160" s="339"/>
      <c r="G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row>
    <row r="161" spans="1:54">
      <c r="A161" s="339"/>
      <c r="B161" s="339"/>
      <c r="C161" s="339"/>
      <c r="D161" s="339"/>
      <c r="E161" s="339"/>
      <c r="F161" s="339"/>
      <c r="G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row>
    <row r="162" spans="1:54">
      <c r="A162" s="339"/>
      <c r="B162" s="339"/>
      <c r="C162" s="339"/>
      <c r="D162" s="339"/>
      <c r="E162" s="339"/>
      <c r="F162" s="339"/>
      <c r="G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row>
    <row r="163" spans="1:54">
      <c r="A163" s="339"/>
      <c r="B163" s="339"/>
      <c r="C163" s="339"/>
      <c r="D163" s="339"/>
      <c r="E163" s="339"/>
      <c r="F163" s="339"/>
      <c r="G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row>
    <row r="164" spans="1:54">
      <c r="A164" s="339"/>
      <c r="B164" s="339"/>
      <c r="C164" s="339"/>
      <c r="D164" s="339"/>
      <c r="E164" s="339"/>
      <c r="F164" s="339"/>
      <c r="G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row>
    <row r="165" spans="1:54">
      <c r="A165" s="339"/>
      <c r="B165" s="339"/>
      <c r="C165" s="339"/>
      <c r="D165" s="339"/>
      <c r="E165" s="339"/>
      <c r="F165" s="339"/>
      <c r="G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row>
    <row r="166" spans="1:54">
      <c r="A166" s="339"/>
      <c r="B166" s="339"/>
      <c r="C166" s="339"/>
      <c r="D166" s="339"/>
      <c r="E166" s="339"/>
      <c r="F166" s="339"/>
      <c r="G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row>
    <row r="167" spans="1:54">
      <c r="A167" s="339"/>
      <c r="B167" s="339"/>
      <c r="C167" s="339"/>
      <c r="D167" s="339"/>
      <c r="E167" s="339"/>
      <c r="F167" s="339"/>
      <c r="G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row>
    <row r="168" spans="1:54">
      <c r="A168" s="339"/>
      <c r="B168" s="339"/>
      <c r="C168" s="339"/>
      <c r="D168" s="339"/>
      <c r="E168" s="339"/>
      <c r="F168" s="339"/>
      <c r="G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row>
    <row r="169" spans="1:54">
      <c r="A169" s="339"/>
      <c r="B169" s="339"/>
      <c r="C169" s="339"/>
      <c r="D169" s="339"/>
      <c r="E169" s="339"/>
      <c r="F169" s="339"/>
      <c r="G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row>
    <row r="170" spans="1:54">
      <c r="A170" s="339"/>
      <c r="B170" s="339"/>
      <c r="C170" s="339"/>
      <c r="D170" s="339"/>
      <c r="E170" s="339"/>
      <c r="F170" s="339"/>
      <c r="G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row>
    <row r="171" spans="1:54">
      <c r="A171" s="339"/>
      <c r="B171" s="339"/>
      <c r="C171" s="339"/>
      <c r="D171" s="339"/>
      <c r="E171" s="339"/>
      <c r="F171" s="339"/>
      <c r="G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row>
    <row r="172" spans="1:54">
      <c r="A172" s="339"/>
      <c r="B172" s="339"/>
      <c r="C172" s="339"/>
      <c r="D172" s="339"/>
      <c r="E172" s="339"/>
      <c r="F172" s="339"/>
      <c r="G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row>
    <row r="173" spans="1:54">
      <c r="A173" s="339"/>
      <c r="B173" s="339"/>
      <c r="C173" s="339"/>
      <c r="D173" s="339"/>
      <c r="E173" s="339"/>
      <c r="F173" s="339"/>
      <c r="G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row>
    <row r="174" spans="1:54">
      <c r="A174" s="339"/>
      <c r="B174" s="339"/>
      <c r="C174" s="339"/>
      <c r="D174" s="339"/>
      <c r="E174" s="339"/>
      <c r="F174" s="339"/>
      <c r="G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row>
    <row r="175" spans="1:54">
      <c r="A175" s="339"/>
      <c r="B175" s="339"/>
      <c r="C175" s="339"/>
      <c r="D175" s="339"/>
      <c r="E175" s="339"/>
      <c r="F175" s="339"/>
      <c r="G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row>
    <row r="176" spans="1:54">
      <c r="A176" s="339"/>
      <c r="B176" s="339"/>
      <c r="C176" s="339"/>
      <c r="D176" s="339"/>
      <c r="E176" s="339"/>
      <c r="F176" s="339"/>
      <c r="G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row>
    <row r="177" spans="1:54">
      <c r="A177" s="339"/>
      <c r="B177" s="339"/>
      <c r="C177" s="339"/>
      <c r="D177" s="339"/>
      <c r="E177" s="339"/>
      <c r="F177" s="339"/>
      <c r="G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row>
    <row r="178" spans="1:54">
      <c r="A178" s="339"/>
      <c r="B178" s="339"/>
      <c r="C178" s="339"/>
      <c r="D178" s="339"/>
      <c r="E178" s="339"/>
      <c r="F178" s="339"/>
      <c r="G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row>
    <row r="179" spans="1:54">
      <c r="A179" s="339"/>
      <c r="B179" s="339"/>
      <c r="C179" s="339"/>
      <c r="D179" s="339"/>
      <c r="E179" s="339"/>
      <c r="F179" s="339"/>
      <c r="G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row>
    <row r="180" spans="1:54">
      <c r="A180" s="339"/>
      <c r="B180" s="339"/>
      <c r="C180" s="339"/>
      <c r="D180" s="339"/>
      <c r="E180" s="339"/>
      <c r="F180" s="339"/>
      <c r="G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row>
    <row r="181" spans="1:54">
      <c r="A181" s="339"/>
      <c r="B181" s="339"/>
      <c r="C181" s="339"/>
      <c r="D181" s="339"/>
      <c r="E181" s="339"/>
      <c r="F181" s="339"/>
      <c r="G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row>
    <row r="182" spans="1:54">
      <c r="A182" s="339"/>
      <c r="B182" s="339"/>
      <c r="C182" s="339"/>
      <c r="D182" s="339"/>
      <c r="E182" s="339"/>
      <c r="F182" s="339"/>
      <c r="G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row>
    <row r="183" spans="1:54">
      <c r="A183" s="339"/>
      <c r="B183" s="339"/>
      <c r="C183" s="339"/>
      <c r="D183" s="339"/>
      <c r="E183" s="339"/>
      <c r="F183" s="339"/>
      <c r="G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row>
    <row r="184" spans="1:54">
      <c r="A184" s="339"/>
      <c r="B184" s="339"/>
      <c r="C184" s="339"/>
      <c r="D184" s="339"/>
      <c r="E184" s="339"/>
      <c r="F184" s="339"/>
      <c r="G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row>
    <row r="185" spans="1:54">
      <c r="A185" s="339"/>
      <c r="B185" s="339"/>
      <c r="C185" s="339"/>
      <c r="D185" s="339"/>
      <c r="E185" s="339"/>
      <c r="F185" s="339"/>
      <c r="G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row>
    <row r="186" spans="1:54">
      <c r="A186" s="339"/>
      <c r="B186" s="339"/>
      <c r="C186" s="339"/>
      <c r="D186" s="339"/>
      <c r="E186" s="339"/>
      <c r="F186" s="339"/>
      <c r="G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row>
    <row r="187" spans="1:54">
      <c r="A187" s="339"/>
      <c r="B187" s="339"/>
      <c r="C187" s="339"/>
      <c r="D187" s="339"/>
      <c r="E187" s="339"/>
      <c r="F187" s="339"/>
      <c r="G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row>
    <row r="188" spans="1:54">
      <c r="A188" s="339"/>
      <c r="B188" s="339"/>
      <c r="C188" s="339"/>
      <c r="D188" s="339"/>
      <c r="E188" s="339"/>
      <c r="F188" s="339"/>
      <c r="G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row>
    <row r="189" spans="1:54">
      <c r="A189" s="339"/>
      <c r="B189" s="339"/>
      <c r="C189" s="339"/>
      <c r="D189" s="339"/>
      <c r="E189" s="339"/>
      <c r="F189" s="339"/>
      <c r="G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row>
    <row r="190" spans="1:54">
      <c r="A190" s="339"/>
      <c r="B190" s="339"/>
      <c r="C190" s="339"/>
      <c r="D190" s="339"/>
      <c r="E190" s="339"/>
      <c r="F190" s="339"/>
      <c r="G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row>
    <row r="191" spans="1:54">
      <c r="A191" s="339"/>
      <c r="B191" s="339"/>
      <c r="C191" s="339"/>
      <c r="D191" s="339"/>
      <c r="E191" s="339"/>
      <c r="F191" s="339"/>
      <c r="G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row>
    <row r="192" spans="1:54">
      <c r="A192" s="339"/>
      <c r="B192" s="339"/>
      <c r="C192" s="339"/>
      <c r="D192" s="339"/>
      <c r="E192" s="339"/>
      <c r="F192" s="339"/>
      <c r="G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row>
    <row r="193" spans="1:54">
      <c r="A193" s="339"/>
      <c r="B193" s="339"/>
      <c r="C193" s="339"/>
      <c r="D193" s="339"/>
      <c r="E193" s="339"/>
      <c r="F193" s="339"/>
      <c r="G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row>
    <row r="194" spans="1:54">
      <c r="A194" s="339"/>
      <c r="B194" s="339"/>
      <c r="C194" s="339"/>
      <c r="D194" s="339"/>
      <c r="E194" s="339"/>
      <c r="F194" s="339"/>
      <c r="G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row>
    <row r="195" spans="1:54">
      <c r="A195" s="339"/>
      <c r="B195" s="339"/>
      <c r="C195" s="339"/>
      <c r="D195" s="339"/>
      <c r="E195" s="339"/>
      <c r="F195" s="339"/>
      <c r="G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row>
    <row r="196" spans="1:54">
      <c r="A196" s="339"/>
      <c r="B196" s="339"/>
      <c r="C196" s="339"/>
      <c r="D196" s="339"/>
      <c r="E196" s="339"/>
      <c r="F196" s="339"/>
      <c r="G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row>
    <row r="197" spans="1:54">
      <c r="A197" s="339"/>
      <c r="B197" s="339"/>
      <c r="C197" s="339"/>
      <c r="D197" s="339"/>
      <c r="E197" s="339"/>
      <c r="F197" s="339"/>
      <c r="G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row>
    <row r="198" spans="1:54">
      <c r="A198" s="339"/>
      <c r="B198" s="339"/>
      <c r="C198" s="339"/>
      <c r="D198" s="339"/>
      <c r="E198" s="339"/>
      <c r="F198" s="339"/>
      <c r="G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row>
    <row r="199" spans="1:54">
      <c r="A199" s="339"/>
      <c r="B199" s="339"/>
      <c r="C199" s="339"/>
      <c r="D199" s="339"/>
      <c r="E199" s="339"/>
      <c r="F199" s="339"/>
      <c r="G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row>
    <row r="200" spans="1:54">
      <c r="A200" s="339"/>
      <c r="B200" s="339"/>
      <c r="C200" s="339"/>
      <c r="D200" s="339"/>
      <c r="E200" s="339"/>
      <c r="F200" s="339"/>
      <c r="G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row>
    <row r="201" spans="1:54">
      <c r="A201" s="339"/>
      <c r="B201" s="339"/>
      <c r="C201" s="339"/>
      <c r="D201" s="339"/>
      <c r="E201" s="339"/>
      <c r="F201" s="339"/>
      <c r="G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row>
    <row r="202" spans="1:54">
      <c r="A202" s="339"/>
      <c r="B202" s="339"/>
      <c r="C202" s="339"/>
      <c r="D202" s="339"/>
      <c r="E202" s="339"/>
      <c r="F202" s="339"/>
      <c r="G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row>
    <row r="203" spans="1:54">
      <c r="A203" s="339"/>
      <c r="B203" s="339"/>
      <c r="C203" s="339"/>
      <c r="D203" s="339"/>
      <c r="E203" s="339"/>
      <c r="F203" s="339"/>
      <c r="G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row>
    <row r="204" spans="1:54">
      <c r="A204" s="339"/>
      <c r="B204" s="339"/>
      <c r="C204" s="339"/>
      <c r="D204" s="339"/>
      <c r="E204" s="339"/>
      <c r="F204" s="339"/>
      <c r="G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row>
    <row r="205" spans="1:54">
      <c r="A205" s="339"/>
      <c r="B205" s="339"/>
      <c r="C205" s="339"/>
      <c r="D205" s="339"/>
      <c r="E205" s="339"/>
      <c r="F205" s="339"/>
      <c r="G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row>
    <row r="206" spans="1:54">
      <c r="A206" s="339"/>
      <c r="B206" s="339"/>
      <c r="C206" s="339"/>
      <c r="D206" s="339"/>
      <c r="E206" s="339"/>
      <c r="F206" s="339"/>
      <c r="G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row>
    <row r="207" spans="1:54">
      <c r="A207" s="339"/>
      <c r="B207" s="339"/>
      <c r="C207" s="339"/>
      <c r="D207" s="339"/>
      <c r="E207" s="339"/>
      <c r="F207" s="339"/>
      <c r="G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row>
    <row r="208" spans="1:54">
      <c r="A208" s="339"/>
      <c r="B208" s="339"/>
      <c r="C208" s="339"/>
      <c r="D208" s="339"/>
      <c r="E208" s="339"/>
      <c r="F208" s="339"/>
      <c r="G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row>
    <row r="209" spans="1:54">
      <c r="A209" s="339"/>
      <c r="B209" s="339"/>
      <c r="C209" s="339"/>
      <c r="D209" s="339"/>
      <c r="E209" s="339"/>
      <c r="F209" s="339"/>
      <c r="G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row>
    <row r="210" spans="1:54">
      <c r="A210" s="339"/>
      <c r="B210" s="339"/>
      <c r="C210" s="339"/>
      <c r="D210" s="339"/>
      <c r="E210" s="339"/>
      <c r="F210" s="339"/>
      <c r="G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row>
    <row r="211" spans="1:54">
      <c r="A211" s="339"/>
      <c r="B211" s="339"/>
      <c r="C211" s="339"/>
      <c r="D211" s="339"/>
      <c r="E211" s="339"/>
      <c r="F211" s="339"/>
      <c r="G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row>
    <row r="212" spans="1:54">
      <c r="A212" s="339"/>
      <c r="B212" s="339"/>
      <c r="C212" s="339"/>
      <c r="D212" s="339"/>
      <c r="E212" s="339"/>
      <c r="F212" s="339"/>
      <c r="G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row>
    <row r="213" spans="1:54">
      <c r="A213" s="339"/>
      <c r="B213" s="339"/>
      <c r="C213" s="339"/>
      <c r="D213" s="339"/>
      <c r="E213" s="339"/>
      <c r="F213" s="339"/>
      <c r="G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row>
    <row r="214" spans="1:54">
      <c r="A214" s="339"/>
      <c r="B214" s="339"/>
      <c r="C214" s="339"/>
      <c r="D214" s="339"/>
      <c r="E214" s="339"/>
      <c r="F214" s="339"/>
      <c r="G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row>
    <row r="215" spans="1:54">
      <c r="A215" s="339"/>
      <c r="B215" s="339"/>
      <c r="C215" s="339"/>
      <c r="D215" s="339"/>
      <c r="E215" s="339"/>
      <c r="F215" s="339"/>
      <c r="G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row>
    <row r="216" spans="1:54">
      <c r="A216" s="339"/>
      <c r="B216" s="339"/>
      <c r="C216" s="339"/>
      <c r="D216" s="339"/>
      <c r="E216" s="339"/>
      <c r="F216" s="339"/>
      <c r="G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row>
    <row r="217" spans="1:54">
      <c r="A217" s="339"/>
      <c r="B217" s="339"/>
      <c r="C217" s="339"/>
      <c r="D217" s="339"/>
      <c r="E217" s="339"/>
      <c r="F217" s="339"/>
      <c r="G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row>
    <row r="218" spans="1:54">
      <c r="A218" s="339"/>
      <c r="B218" s="339"/>
      <c r="C218" s="339"/>
      <c r="D218" s="339"/>
      <c r="E218" s="339"/>
      <c r="F218" s="339"/>
      <c r="G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row>
    <row r="219" spans="1:54">
      <c r="A219" s="339"/>
      <c r="B219" s="339"/>
      <c r="C219" s="339"/>
      <c r="D219" s="339"/>
      <c r="E219" s="339"/>
      <c r="F219" s="339"/>
      <c r="G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row>
    <row r="220" spans="1:54">
      <c r="A220" s="339"/>
      <c r="B220" s="339"/>
      <c r="C220" s="339"/>
      <c r="D220" s="339"/>
      <c r="E220" s="339"/>
      <c r="F220" s="339"/>
      <c r="G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row>
    <row r="221" spans="1:54">
      <c r="A221" s="339"/>
      <c r="B221" s="339"/>
      <c r="C221" s="339"/>
      <c r="D221" s="339"/>
      <c r="E221" s="339"/>
      <c r="F221" s="339"/>
      <c r="G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row>
    <row r="222" spans="1:54">
      <c r="A222" s="339"/>
      <c r="B222" s="339"/>
      <c r="C222" s="339"/>
      <c r="D222" s="339"/>
      <c r="E222" s="339"/>
      <c r="F222" s="339"/>
      <c r="G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row>
    <row r="223" spans="1:54">
      <c r="A223" s="339"/>
      <c r="B223" s="339"/>
      <c r="C223" s="339"/>
      <c r="D223" s="339"/>
      <c r="E223" s="339"/>
      <c r="F223" s="339"/>
      <c r="G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row>
    <row r="224" spans="1:54">
      <c r="A224" s="339"/>
      <c r="B224" s="339"/>
      <c r="C224" s="339"/>
      <c r="D224" s="339"/>
      <c r="E224" s="339"/>
      <c r="F224" s="339"/>
      <c r="G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row>
    <row r="225" spans="1:54">
      <c r="A225" s="339"/>
      <c r="B225" s="339"/>
      <c r="C225" s="339"/>
      <c r="D225" s="339"/>
      <c r="E225" s="339"/>
      <c r="F225" s="339"/>
      <c r="G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row>
    <row r="226" spans="1:54">
      <c r="A226" s="339"/>
      <c r="B226" s="339"/>
      <c r="C226" s="339"/>
      <c r="D226" s="339"/>
      <c r="E226" s="339"/>
      <c r="F226" s="339"/>
      <c r="G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row>
    <row r="227" spans="1:54">
      <c r="A227" s="339"/>
      <c r="B227" s="339"/>
      <c r="C227" s="339"/>
      <c r="D227" s="339"/>
      <c r="E227" s="339"/>
      <c r="F227" s="339"/>
      <c r="G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row>
    <row r="228" spans="1:54">
      <c r="A228" s="339"/>
      <c r="B228" s="339"/>
      <c r="C228" s="339"/>
      <c r="D228" s="339"/>
      <c r="E228" s="339"/>
      <c r="F228" s="339"/>
      <c r="G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row>
    <row r="229" spans="1:54">
      <c r="A229" s="339"/>
      <c r="B229" s="339"/>
      <c r="C229" s="339"/>
      <c r="D229" s="339"/>
      <c r="E229" s="339"/>
      <c r="F229" s="339"/>
      <c r="G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row>
    <row r="230" spans="1:54">
      <c r="A230" s="339"/>
      <c r="B230" s="339"/>
      <c r="C230" s="339"/>
      <c r="D230" s="339"/>
      <c r="E230" s="339"/>
      <c r="F230" s="339"/>
      <c r="G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row>
    <row r="231" spans="1:54">
      <c r="A231" s="339"/>
      <c r="B231" s="339"/>
      <c r="C231" s="339"/>
      <c r="D231" s="339"/>
      <c r="E231" s="339"/>
      <c r="F231" s="339"/>
      <c r="G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row>
    <row r="232" spans="1:54">
      <c r="A232" s="339"/>
      <c r="B232" s="339"/>
      <c r="C232" s="339"/>
      <c r="D232" s="339"/>
      <c r="E232" s="339"/>
      <c r="F232" s="339"/>
      <c r="G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row>
    <row r="233" spans="1:54">
      <c r="A233" s="339"/>
      <c r="B233" s="339"/>
      <c r="C233" s="339"/>
      <c r="D233" s="339"/>
      <c r="E233" s="339"/>
      <c r="F233" s="339"/>
      <c r="G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row>
    <row r="234" spans="1:54">
      <c r="A234" s="339"/>
      <c r="B234" s="339"/>
      <c r="C234" s="339"/>
      <c r="D234" s="339"/>
      <c r="E234" s="339"/>
      <c r="F234" s="339"/>
      <c r="G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row>
    <row r="235" spans="1:54">
      <c r="A235" s="339"/>
      <c r="B235" s="339"/>
      <c r="C235" s="339"/>
      <c r="D235" s="339"/>
      <c r="E235" s="339"/>
      <c r="F235" s="339"/>
      <c r="G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row>
    <row r="236" spans="1:54">
      <c r="A236" s="339"/>
      <c r="B236" s="339"/>
      <c r="C236" s="339"/>
      <c r="D236" s="339"/>
      <c r="E236" s="339"/>
      <c r="F236" s="339"/>
      <c r="G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row>
    <row r="237" spans="1:54">
      <c r="A237" s="339"/>
      <c r="B237" s="339"/>
      <c r="C237" s="339"/>
      <c r="D237" s="339"/>
      <c r="E237" s="339"/>
      <c r="F237" s="339"/>
      <c r="G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row>
    <row r="238" spans="1:54">
      <c r="A238" s="339"/>
      <c r="B238" s="339"/>
      <c r="C238" s="339"/>
      <c r="D238" s="339"/>
      <c r="E238" s="339"/>
      <c r="F238" s="339"/>
      <c r="G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row>
    <row r="239" spans="1:54">
      <c r="A239" s="339"/>
      <c r="B239" s="339"/>
      <c r="C239" s="339"/>
      <c r="D239" s="339"/>
      <c r="E239" s="339"/>
      <c r="F239" s="339"/>
      <c r="G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row>
    <row r="240" spans="1:54">
      <c r="A240" s="339"/>
      <c r="B240" s="339"/>
      <c r="C240" s="339"/>
      <c r="D240" s="339"/>
      <c r="E240" s="339"/>
      <c r="F240" s="339"/>
      <c r="G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row>
    <row r="241" spans="1:54">
      <c r="A241" s="339"/>
      <c r="B241" s="339"/>
      <c r="C241" s="339"/>
      <c r="D241" s="339"/>
      <c r="E241" s="339"/>
      <c r="F241" s="339"/>
      <c r="G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row>
    <row r="242" spans="1:54">
      <c r="A242" s="339"/>
      <c r="B242" s="339"/>
      <c r="C242" s="339"/>
      <c r="D242" s="339"/>
      <c r="E242" s="339"/>
      <c r="F242" s="339"/>
      <c r="G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row>
    <row r="243" spans="1:54">
      <c r="A243" s="339"/>
      <c r="B243" s="339"/>
      <c r="C243" s="339"/>
      <c r="D243" s="339"/>
      <c r="E243" s="339"/>
      <c r="F243" s="339"/>
      <c r="G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row>
  </sheetData>
  <mergeCells count="8">
    <mergeCell ref="F5:G5"/>
    <mergeCell ref="C2:G2"/>
    <mergeCell ref="A3:B3"/>
    <mergeCell ref="D3:E3"/>
    <mergeCell ref="F3:G3"/>
    <mergeCell ref="A4:B4"/>
    <mergeCell ref="D4:E4"/>
    <mergeCell ref="F4:G4"/>
  </mergeCells>
  <conditionalFormatting sqref="B6:G109">
    <cfRule type="expression" dxfId="273" priority="3">
      <formula>$D6="F"</formula>
    </cfRule>
    <cfRule type="expression" dxfId="272" priority="5">
      <formula>$D6="M"</formula>
    </cfRule>
    <cfRule type="expression" dxfId="271" priority="7">
      <formula>$D6="X"</formula>
    </cfRule>
  </conditionalFormatting>
  <conditionalFormatting sqref="B7:G109">
    <cfRule type="expression" dxfId="270" priority="2">
      <formula>AND($BB7=0,$D7="F")</formula>
    </cfRule>
    <cfRule type="expression" dxfId="269" priority="4">
      <formula>AND($BB7=0,$D7="M")</formula>
    </cfRule>
    <cfRule type="expression" dxfId="268" priority="6">
      <formula>AND($BB7=0,$D7="X")</formula>
    </cfRule>
  </conditionalFormatting>
  <conditionalFormatting sqref="I4:X4">
    <cfRule type="cellIs" dxfId="267" priority="1" operator="equal">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16"/>
  <sheetViews>
    <sheetView zoomScale="150" zoomScaleNormal="150" zoomScalePageLayoutView="150" workbookViewId="0">
      <pane ySplit="5" topLeftCell="A42" activePane="bottomLeft" state="frozen"/>
      <selection activeCell="B1" sqref="B1"/>
      <selection pane="bottomLeft" activeCell="P42" sqref="P42:R42"/>
    </sheetView>
  </sheetViews>
  <sheetFormatPr baseColWidth="10" defaultColWidth="11" defaultRowHeight="15" x14ac:dyDescent="0"/>
  <cols>
    <col min="1" max="1" width="6.1640625" style="92" customWidth="1"/>
    <col min="2" max="6" width="11" style="66"/>
    <col min="7" max="7" width="10.83203125" style="66" customWidth="1"/>
    <col min="8" max="8" width="4.33203125" style="236" hidden="1" customWidth="1"/>
    <col min="9" max="9" width="7" style="236" hidden="1" customWidth="1"/>
    <col min="10" max="12" width="4.33203125" style="236" hidden="1" customWidth="1"/>
    <col min="13" max="13" width="5.1640625" style="236" hidden="1" customWidth="1"/>
    <col min="14" max="14" width="6.5" style="294" hidden="1" customWidth="1"/>
    <col min="15" max="15" width="4.83203125" style="250" hidden="1" customWidth="1"/>
    <col min="16" max="16" width="19.1640625" style="66" customWidth="1"/>
    <col min="17" max="17" width="11" style="66"/>
    <col min="18" max="18" width="0" style="66" hidden="1" customWidth="1"/>
    <col min="19" max="19" width="11.1640625" style="66" customWidth="1"/>
    <col min="20" max="20" width="9.5" style="66" customWidth="1"/>
    <col min="21" max="21" width="9.6640625" style="66" customWidth="1"/>
    <col min="22" max="25" width="0" style="66" hidden="1" customWidth="1"/>
    <col min="26" max="29" width="2.5" style="66" hidden="1" customWidth="1"/>
    <col min="30" max="31" width="0" style="66" hidden="1" customWidth="1"/>
    <col min="32" max="32" width="4" style="66" hidden="1" customWidth="1"/>
    <col min="33" max="33" width="3.6640625" style="66" hidden="1" customWidth="1"/>
    <col min="34" max="34" width="5" style="66" hidden="1" customWidth="1"/>
    <col min="35" max="35" width="4.5" style="66" hidden="1" customWidth="1"/>
    <col min="36" max="36" width="5.1640625" style="66" hidden="1" customWidth="1"/>
    <col min="37" max="37" width="4.6640625" style="66" hidden="1" customWidth="1"/>
    <col min="38" max="38" width="5.1640625" style="66" hidden="1" customWidth="1"/>
    <col min="39" max="39" width="4.6640625" style="66" hidden="1" customWidth="1"/>
    <col min="40" max="40" width="4.83203125" style="66" hidden="1" customWidth="1"/>
    <col min="41" max="41" width="3.1640625" style="66" hidden="1" customWidth="1"/>
    <col min="42" max="43" width="0" style="66" hidden="1" customWidth="1"/>
    <col min="44" max="44" width="5.1640625" style="66" hidden="1" customWidth="1"/>
    <col min="45" max="45" width="4.6640625" style="66" hidden="1" customWidth="1"/>
    <col min="46" max="46" width="5.1640625" style="66" hidden="1" customWidth="1"/>
    <col min="47" max="47" width="4.6640625" style="66" hidden="1" customWidth="1"/>
    <col min="48" max="48" width="5.1640625" style="66" hidden="1" customWidth="1"/>
    <col min="49" max="49" width="4.6640625" style="66" hidden="1" customWidth="1"/>
    <col min="50" max="50" width="4.5" style="66" hidden="1" customWidth="1"/>
    <col min="51" max="51" width="4" style="66" hidden="1" customWidth="1"/>
    <col min="52" max="52" width="4.1640625" style="66" hidden="1" customWidth="1"/>
    <col min="53" max="53" width="3.5" style="66" hidden="1" customWidth="1"/>
    <col min="54" max="54" width="3.83203125" style="92" customWidth="1"/>
    <col min="55" max="57" width="11" style="136"/>
    <col min="58" max="75" width="11" style="66"/>
    <col min="76" max="16384" width="11" style="136"/>
  </cols>
  <sheetData>
    <row r="1" spans="1:58" ht="16" customHeight="1" thickBot="1">
      <c r="D1" s="168"/>
      <c r="P1" s="169" t="s">
        <v>89</v>
      </c>
      <c r="Q1" s="488" t="s">
        <v>200</v>
      </c>
      <c r="R1" s="488"/>
      <c r="S1" s="488"/>
      <c r="T1" s="488"/>
      <c r="U1" s="495"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C1" s="66"/>
      <c r="BD1" s="66"/>
      <c r="BE1" s="66"/>
    </row>
    <row r="2" spans="1:58" ht="18.75" thickBot="1">
      <c r="A2" s="183"/>
      <c r="B2" s="67" t="s">
        <v>43</v>
      </c>
      <c r="C2" s="491" t="str">
        <f>Lane1_Club</f>
        <v>Hemel</v>
      </c>
      <c r="D2" s="492"/>
      <c r="E2" s="492"/>
      <c r="F2" s="492"/>
      <c r="G2" s="493"/>
      <c r="H2" s="240"/>
      <c r="I2" s="240"/>
      <c r="J2" s="240"/>
      <c r="K2" s="240"/>
      <c r="L2" s="240"/>
      <c r="M2" s="240"/>
      <c r="N2" s="295"/>
      <c r="O2" s="291"/>
      <c r="P2" s="170"/>
      <c r="Q2" s="494"/>
      <c r="R2" s="494"/>
      <c r="S2" s="494"/>
      <c r="T2" s="235"/>
      <c r="U2" s="496"/>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 customHeight="1" thickBot="1">
      <c r="A3" s="498" t="s">
        <v>42</v>
      </c>
      <c r="B3" s="499"/>
      <c r="C3" s="323" t="str">
        <f>HSL_Format</f>
        <v>Peanuts</v>
      </c>
      <c r="D3" s="500" t="s">
        <v>90</v>
      </c>
      <c r="E3" s="501"/>
      <c r="F3" s="502">
        <f>HSL_GalaDate</f>
        <v>43288</v>
      </c>
      <c r="G3" s="503"/>
      <c r="H3" s="242"/>
      <c r="I3" s="242"/>
      <c r="J3" s="242"/>
      <c r="K3" s="242"/>
      <c r="L3" s="242"/>
      <c r="M3" s="242"/>
      <c r="N3" s="296"/>
      <c r="O3" s="292"/>
      <c r="P3" s="68">
        <f>VLOOKUP(HSL_Format, AgeAtList,2,0)</f>
        <v>43281</v>
      </c>
      <c r="Q3" s="504" t="s">
        <v>91</v>
      </c>
      <c r="R3" s="505"/>
      <c r="S3" s="505"/>
      <c r="T3" s="505"/>
      <c r="U3" s="496"/>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c r="A4" s="498" t="s">
        <v>45</v>
      </c>
      <c r="B4" s="499"/>
      <c r="C4" s="324">
        <f>HSL_Division</f>
        <v>2</v>
      </c>
      <c r="D4" s="506" t="s">
        <v>92</v>
      </c>
      <c r="E4" s="507"/>
      <c r="F4" s="508" t="str">
        <f>GALA_Venue</f>
        <v>Hitchin</v>
      </c>
      <c r="G4" s="509"/>
      <c r="H4" s="242"/>
      <c r="I4" s="242"/>
      <c r="J4" s="242"/>
      <c r="K4" s="242"/>
      <c r="L4" s="242"/>
      <c r="M4" s="242"/>
      <c r="N4" s="296"/>
      <c r="O4" s="292"/>
      <c r="P4" s="510" t="s">
        <v>46</v>
      </c>
      <c r="Q4" s="511"/>
      <c r="R4" s="511"/>
      <c r="S4" s="511"/>
      <c r="T4" s="512"/>
      <c r="U4" s="496"/>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c r="A5" s="184" t="s">
        <v>154</v>
      </c>
      <c r="B5" s="171" t="s">
        <v>84</v>
      </c>
      <c r="C5" s="172" t="s">
        <v>6</v>
      </c>
      <c r="D5" s="173" t="s">
        <v>7</v>
      </c>
      <c r="E5" s="172" t="s">
        <v>8</v>
      </c>
      <c r="F5" s="489" t="s">
        <v>9</v>
      </c>
      <c r="G5" s="490"/>
      <c r="H5" s="237"/>
      <c r="I5" s="237" t="s">
        <v>189</v>
      </c>
      <c r="J5" s="237" t="s">
        <v>190</v>
      </c>
      <c r="K5" s="237" t="s">
        <v>191</v>
      </c>
      <c r="L5" s="237" t="s">
        <v>192</v>
      </c>
      <c r="M5" s="237" t="s">
        <v>193</v>
      </c>
      <c r="N5" s="297"/>
      <c r="O5" s="293">
        <v>0</v>
      </c>
      <c r="P5" s="194" t="s">
        <v>93</v>
      </c>
      <c r="Q5" s="195" t="s">
        <v>7</v>
      </c>
      <c r="R5" s="195" t="s">
        <v>94</v>
      </c>
      <c r="S5" s="196" t="s">
        <v>6</v>
      </c>
      <c r="T5" s="197" t="s">
        <v>150</v>
      </c>
      <c r="U5" s="497"/>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ht="13">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811</v>
      </c>
      <c r="Q6" s="333" t="s">
        <v>99</v>
      </c>
      <c r="R6" s="334">
        <v>39330</v>
      </c>
      <c r="S6" s="335" t="str">
        <f t="shared" ref="S6:S69" si="6">IF(TRIM(P6)="",0,IF(HSL_Format="Majors",IF(X6&lt;9,"Under Age",IF(X6&gt;15,VLOOKUP(99,MajorsAGRev,2,0),VLOOKUP(X6,MajorsAGRev,2,0))),IF(X6&lt;9,"Under Age",IF(X6&gt;12,"To Old",VLOOKUP(X6,PeanutsAGRev,2,0)))))</f>
        <v>Under 11s</v>
      </c>
      <c r="T6" s="325" t="str">
        <f t="shared" ref="T6:T69" si="7">IF($F6="Squadron",IF(HSL_Format="Peanuts",$AO$113,$BA$113),IF(TRIM(P6)="",0,IF($Q6=$D6,IF(X6=MEDIAN(X6,V6:W6),IF($U6&lt;3,"Yes","No"), "No"), "No")))</f>
        <v>Yes</v>
      </c>
      <c r="U6" s="336">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c r="BC6" s="66"/>
      <c r="BD6" s="66"/>
      <c r="BE6" s="66"/>
    </row>
    <row r="7" spans="1:58" ht="13">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382" t="s">
        <v>865</v>
      </c>
      <c r="Q7" s="383" t="s">
        <v>123</v>
      </c>
      <c r="R7" s="384">
        <v>39470</v>
      </c>
      <c r="S7" s="335" t="str">
        <f t="shared" si="6"/>
        <v>Under 11s</v>
      </c>
      <c r="T7" s="325" t="str">
        <f t="shared" si="7"/>
        <v>Yes</v>
      </c>
      <c r="U7" s="336">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c r="BC7" s="66"/>
      <c r="BD7" s="66"/>
      <c r="BE7" s="66"/>
    </row>
    <row r="8" spans="1:58" ht="13">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382" t="s">
        <v>801</v>
      </c>
      <c r="Q8" s="383" t="s">
        <v>99</v>
      </c>
      <c r="R8" s="384">
        <v>39147</v>
      </c>
      <c r="S8" s="335" t="str">
        <f t="shared" si="6"/>
        <v>Under 12s</v>
      </c>
      <c r="T8" s="325" t="str">
        <f t="shared" si="7"/>
        <v>Yes</v>
      </c>
      <c r="U8" s="336">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c r="BC8" s="66"/>
      <c r="BD8" s="66"/>
      <c r="BE8" s="66"/>
    </row>
    <row r="9" spans="1:58" ht="13">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382" t="s">
        <v>852</v>
      </c>
      <c r="Q9" s="383" t="s">
        <v>123</v>
      </c>
      <c r="R9" s="384">
        <v>39019</v>
      </c>
      <c r="S9" s="335" t="str">
        <f t="shared" si="6"/>
        <v>Under 12s</v>
      </c>
      <c r="T9" s="325" t="str">
        <f t="shared" si="7"/>
        <v>Yes</v>
      </c>
      <c r="U9" s="336">
        <f t="shared" si="34"/>
        <v>1</v>
      </c>
      <c r="V9" s="182">
        <f t="shared" si="8"/>
        <v>11</v>
      </c>
      <c r="W9" s="182">
        <f t="shared" si="9"/>
        <v>9</v>
      </c>
      <c r="X9" s="182">
        <f t="shared" si="10"/>
        <v>11</v>
      </c>
      <c r="Y9" s="182">
        <f t="shared" si="35"/>
        <v>0</v>
      </c>
      <c r="Z9" s="182">
        <f t="shared" si="36"/>
        <v>1</v>
      </c>
      <c r="AA9" s="182">
        <f t="shared" si="37"/>
        <v>0</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c r="BC9" s="66"/>
      <c r="BD9" s="66"/>
      <c r="BE9" s="66"/>
    </row>
    <row r="10" spans="1:58" ht="13">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382" t="s">
        <v>780</v>
      </c>
      <c r="Q10" s="383" t="s">
        <v>99</v>
      </c>
      <c r="R10" s="384">
        <v>38612</v>
      </c>
      <c r="S10" s="335" t="str">
        <f t="shared" si="6"/>
        <v>Under 13s</v>
      </c>
      <c r="T10" s="325" t="str">
        <f t="shared" si="7"/>
        <v>Yes</v>
      </c>
      <c r="U10" s="336">
        <f t="shared" si="34"/>
        <v>1</v>
      </c>
      <c r="V10" s="182">
        <f t="shared" si="8"/>
        <v>12</v>
      </c>
      <c r="W10" s="182">
        <f t="shared" si="9"/>
        <v>9</v>
      </c>
      <c r="X10" s="182">
        <f t="shared" si="10"/>
        <v>12</v>
      </c>
      <c r="Y10" s="182">
        <f t="shared" si="35"/>
        <v>0</v>
      </c>
      <c r="Z10" s="182">
        <f t="shared" si="36"/>
        <v>0</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c r="BC10" s="66"/>
      <c r="BD10" s="66"/>
      <c r="BE10" s="66"/>
    </row>
    <row r="11" spans="1:58" ht="13">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382" t="s">
        <v>841</v>
      </c>
      <c r="Q11" s="383" t="s">
        <v>123</v>
      </c>
      <c r="R11" s="384">
        <v>38538</v>
      </c>
      <c r="S11" s="335" t="str">
        <f t="shared" si="6"/>
        <v>Under 13s</v>
      </c>
      <c r="T11" s="325" t="str">
        <f t="shared" si="7"/>
        <v>Yes</v>
      </c>
      <c r="U11" s="336">
        <f t="shared" si="34"/>
        <v>2</v>
      </c>
      <c r="V11" s="182">
        <f t="shared" si="8"/>
        <v>12</v>
      </c>
      <c r="W11" s="182">
        <f t="shared" si="9"/>
        <v>9</v>
      </c>
      <c r="X11" s="182">
        <f t="shared" si="10"/>
        <v>12</v>
      </c>
      <c r="Y11" s="182">
        <f t="shared" si="35"/>
        <v>0</v>
      </c>
      <c r="Z11" s="182">
        <f t="shared" si="36"/>
        <v>0</v>
      </c>
      <c r="AA11" s="182">
        <f t="shared" si="37"/>
        <v>1</v>
      </c>
      <c r="AB11" s="182">
        <f t="shared" si="38"/>
        <v>1</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c r="BC11" s="66"/>
      <c r="BD11" s="66"/>
      <c r="BE11" s="66"/>
    </row>
    <row r="12" spans="1:58" ht="13">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382" t="s">
        <v>827</v>
      </c>
      <c r="Q12" s="383" t="s">
        <v>99</v>
      </c>
      <c r="R12" s="384">
        <v>39631</v>
      </c>
      <c r="S12" s="335" t="str">
        <f t="shared" si="6"/>
        <v>9 Years</v>
      </c>
      <c r="T12" s="325" t="str">
        <f t="shared" si="7"/>
        <v>Yes</v>
      </c>
      <c r="U12" s="336">
        <f t="shared" si="34"/>
        <v>1</v>
      </c>
      <c r="V12" s="182">
        <f t="shared" si="8"/>
        <v>9</v>
      </c>
      <c r="W12" s="182">
        <f t="shared" si="9"/>
        <v>9</v>
      </c>
      <c r="X12" s="182">
        <f t="shared" si="10"/>
        <v>9</v>
      </c>
      <c r="Y12" s="182">
        <f t="shared" si="35"/>
        <v>1</v>
      </c>
      <c r="Z12" s="182">
        <f t="shared" si="36"/>
        <v>0</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c r="BC12" s="66"/>
      <c r="BD12" s="66"/>
      <c r="BE12" s="66"/>
    </row>
    <row r="13" spans="1:58" ht="13">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382" t="s">
        <v>873</v>
      </c>
      <c r="Q13" s="383" t="s">
        <v>123</v>
      </c>
      <c r="R13" s="384">
        <v>39768</v>
      </c>
      <c r="S13" s="335" t="str">
        <f t="shared" si="6"/>
        <v>9 Years</v>
      </c>
      <c r="T13" s="325" t="str">
        <f t="shared" si="7"/>
        <v>Yes</v>
      </c>
      <c r="U13" s="336">
        <f t="shared" si="34"/>
        <v>1</v>
      </c>
      <c r="V13" s="182">
        <f t="shared" si="8"/>
        <v>9</v>
      </c>
      <c r="W13" s="182">
        <f t="shared" si="9"/>
        <v>9</v>
      </c>
      <c r="X13" s="182">
        <f t="shared" si="10"/>
        <v>9</v>
      </c>
      <c r="Y13" s="182">
        <f t="shared" si="35"/>
        <v>1</v>
      </c>
      <c r="Z13" s="182">
        <f t="shared" si="36"/>
        <v>0</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c r="BD13" s="178"/>
      <c r="BE13" s="178"/>
      <c r="BF13" s="178"/>
    </row>
    <row r="14" spans="1:58" ht="13">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382" t="s">
        <v>810</v>
      </c>
      <c r="Q14" s="383" t="s">
        <v>99</v>
      </c>
      <c r="R14" s="384">
        <v>39322</v>
      </c>
      <c r="S14" s="335" t="str">
        <f t="shared" si="6"/>
        <v>Under 11s</v>
      </c>
      <c r="T14" s="325" t="str">
        <f t="shared" si="7"/>
        <v>Yes</v>
      </c>
      <c r="U14" s="336">
        <f t="shared" si="34"/>
        <v>1</v>
      </c>
      <c r="V14" s="182">
        <f t="shared" si="8"/>
        <v>10</v>
      </c>
      <c r="W14" s="182">
        <f t="shared" si="9"/>
        <v>9</v>
      </c>
      <c r="X14" s="182">
        <f t="shared" si="10"/>
        <v>10</v>
      </c>
      <c r="Y14" s="182">
        <f t="shared" si="35"/>
        <v>0</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c r="BD14" s="178"/>
      <c r="BE14" s="178"/>
      <c r="BF14" s="178"/>
    </row>
    <row r="15" spans="1:58" ht="13">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382" t="s">
        <v>866</v>
      </c>
      <c r="Q15" s="383" t="s">
        <v>123</v>
      </c>
      <c r="R15" s="384">
        <v>39471</v>
      </c>
      <c r="S15" s="335" t="str">
        <f t="shared" si="6"/>
        <v>Under 11s</v>
      </c>
      <c r="T15" s="325" t="str">
        <f t="shared" si="7"/>
        <v>Yes</v>
      </c>
      <c r="U15" s="336">
        <f t="shared" si="34"/>
        <v>1</v>
      </c>
      <c r="V15" s="182">
        <f t="shared" si="8"/>
        <v>10</v>
      </c>
      <c r="W15" s="182">
        <f t="shared" si="9"/>
        <v>9</v>
      </c>
      <c r="X15" s="182">
        <f t="shared" si="10"/>
        <v>10</v>
      </c>
      <c r="Y15" s="182">
        <f t="shared" si="35"/>
        <v>0</v>
      </c>
      <c r="Z15" s="182">
        <f t="shared" si="36"/>
        <v>0</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c r="BD15" s="178"/>
      <c r="BE15" s="178"/>
      <c r="BF15" s="178"/>
    </row>
    <row r="16" spans="1:58" ht="13">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382" t="s">
        <v>794</v>
      </c>
      <c r="Q16" s="383" t="s">
        <v>99</v>
      </c>
      <c r="R16" s="384">
        <v>38926</v>
      </c>
      <c r="S16" s="335" t="str">
        <f t="shared" si="6"/>
        <v>Under 12s</v>
      </c>
      <c r="T16" s="325" t="str">
        <f t="shared" si="7"/>
        <v>Yes</v>
      </c>
      <c r="U16" s="336">
        <f t="shared" si="34"/>
        <v>1</v>
      </c>
      <c r="V16" s="182">
        <f t="shared" si="8"/>
        <v>11</v>
      </c>
      <c r="W16" s="182">
        <f t="shared" si="9"/>
        <v>9</v>
      </c>
      <c r="X16" s="182">
        <f t="shared" si="10"/>
        <v>11</v>
      </c>
      <c r="Y16" s="182">
        <f t="shared" si="35"/>
        <v>1</v>
      </c>
      <c r="Z16" s="182">
        <f t="shared" si="36"/>
        <v>0</v>
      </c>
      <c r="AA16" s="182">
        <f t="shared" si="37"/>
        <v>0</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c r="BC16" s="66"/>
      <c r="BD16" s="66"/>
      <c r="BE16" s="66"/>
    </row>
    <row r="17" spans="1:58" ht="13">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382" t="s">
        <v>853</v>
      </c>
      <c r="Q17" s="383" t="s">
        <v>123</v>
      </c>
      <c r="R17" s="384">
        <v>39127</v>
      </c>
      <c r="S17" s="335" t="str">
        <f t="shared" si="6"/>
        <v>Under 12s</v>
      </c>
      <c r="T17" s="325" t="str">
        <f t="shared" si="7"/>
        <v>Yes</v>
      </c>
      <c r="U17" s="336">
        <f t="shared" si="34"/>
        <v>1</v>
      </c>
      <c r="V17" s="182">
        <f t="shared" si="8"/>
        <v>11</v>
      </c>
      <c r="W17" s="182">
        <f t="shared" si="9"/>
        <v>9</v>
      </c>
      <c r="X17" s="182">
        <f t="shared" si="10"/>
        <v>11</v>
      </c>
      <c r="Y17" s="182">
        <f t="shared" si="35"/>
        <v>1</v>
      </c>
      <c r="Z17" s="182">
        <f t="shared" si="36"/>
        <v>0</v>
      </c>
      <c r="AA17" s="182">
        <f t="shared" si="37"/>
        <v>0</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c r="BC17" s="66"/>
      <c r="BD17" s="66"/>
      <c r="BE17" s="66"/>
    </row>
    <row r="18" spans="1:58" ht="13">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382" t="s">
        <v>784</v>
      </c>
      <c r="Q18" s="383" t="s">
        <v>99</v>
      </c>
      <c r="R18" s="384">
        <v>38717</v>
      </c>
      <c r="S18" s="335" t="str">
        <f t="shared" si="6"/>
        <v>Under 13s</v>
      </c>
      <c r="T18" s="325" t="str">
        <f t="shared" si="7"/>
        <v>Yes</v>
      </c>
      <c r="U18" s="336">
        <f t="shared" si="34"/>
        <v>1</v>
      </c>
      <c r="V18" s="182">
        <f t="shared" si="8"/>
        <v>12</v>
      </c>
      <c r="W18" s="182">
        <f t="shared" si="9"/>
        <v>9</v>
      </c>
      <c r="X18" s="182">
        <f t="shared" si="10"/>
        <v>12</v>
      </c>
      <c r="Y18" s="182">
        <f t="shared" si="35"/>
        <v>0</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c r="BC18" s="66"/>
      <c r="BD18" s="66"/>
      <c r="BE18" s="66"/>
    </row>
    <row r="19" spans="1:58" ht="13">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382" t="s">
        <v>845</v>
      </c>
      <c r="Q19" s="383" t="s">
        <v>123</v>
      </c>
      <c r="R19" s="384">
        <v>38708</v>
      </c>
      <c r="S19" s="335" t="str">
        <f t="shared" si="6"/>
        <v>Under 13s</v>
      </c>
      <c r="T19" s="325" t="str">
        <f t="shared" si="7"/>
        <v>Yes</v>
      </c>
      <c r="U19" s="336">
        <f t="shared" si="34"/>
        <v>1</v>
      </c>
      <c r="V19" s="182">
        <f t="shared" si="8"/>
        <v>12</v>
      </c>
      <c r="W19" s="182">
        <f t="shared" si="9"/>
        <v>9</v>
      </c>
      <c r="X19" s="182">
        <f t="shared" si="10"/>
        <v>12</v>
      </c>
      <c r="Y19" s="182">
        <f t="shared" si="35"/>
        <v>0</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c r="BC19" s="66"/>
      <c r="BD19" s="66"/>
      <c r="BE19" s="66"/>
    </row>
    <row r="20" spans="1:58" ht="13">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382" t="s">
        <v>813</v>
      </c>
      <c r="Q20" s="383" t="s">
        <v>99</v>
      </c>
      <c r="R20" s="384">
        <v>39404</v>
      </c>
      <c r="S20" s="335" t="str">
        <f t="shared" si="6"/>
        <v>Under 11s</v>
      </c>
      <c r="T20" s="325" t="str">
        <f t="shared" si="7"/>
        <v>No</v>
      </c>
      <c r="U20" s="336">
        <f t="shared" si="34"/>
        <v>0</v>
      </c>
      <c r="V20" s="182">
        <f t="shared" si="8"/>
        <v>9</v>
      </c>
      <c r="W20" s="182">
        <f t="shared" si="9"/>
        <v>9</v>
      </c>
      <c r="X20" s="182">
        <f t="shared" si="10"/>
        <v>10</v>
      </c>
      <c r="Y20" s="182">
        <f t="shared" si="35"/>
        <v>0</v>
      </c>
      <c r="Z20" s="182">
        <f t="shared" si="36"/>
        <v>0</v>
      </c>
      <c r="AA20" s="182">
        <f t="shared" si="37"/>
        <v>1</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c r="BC20" s="66"/>
      <c r="BD20" s="66"/>
      <c r="BE20" s="66"/>
    </row>
    <row r="21" spans="1:58" ht="13">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382" t="s">
        <v>827</v>
      </c>
      <c r="Q21" s="383" t="s">
        <v>99</v>
      </c>
      <c r="R21" s="384">
        <v>39631</v>
      </c>
      <c r="S21" s="335" t="str">
        <f t="shared" si="6"/>
        <v>9 Years</v>
      </c>
      <c r="T21" s="325" t="str">
        <f t="shared" si="7"/>
        <v>Yes</v>
      </c>
      <c r="U21" s="336">
        <f t="shared" si="34"/>
        <v>0</v>
      </c>
      <c r="V21" s="182">
        <f t="shared" si="8"/>
        <v>9</v>
      </c>
      <c r="W21" s="182">
        <f t="shared" si="9"/>
        <v>9</v>
      </c>
      <c r="X21" s="182">
        <f t="shared" si="10"/>
        <v>9</v>
      </c>
      <c r="Y21" s="182">
        <f t="shared" si="35"/>
        <v>1</v>
      </c>
      <c r="Z21" s="182">
        <f t="shared" si="36"/>
        <v>0</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c r="BC21" s="66"/>
      <c r="BD21" s="66"/>
      <c r="BE21" s="66"/>
    </row>
    <row r="22" spans="1:58" ht="13">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382" t="s">
        <v>840</v>
      </c>
      <c r="Q22" s="383" t="s">
        <v>99</v>
      </c>
      <c r="R22" s="384">
        <v>39965</v>
      </c>
      <c r="S22" s="335" t="str">
        <f t="shared" si="6"/>
        <v>9 Years</v>
      </c>
      <c r="T22" s="325" t="str">
        <f t="shared" si="7"/>
        <v>Yes</v>
      </c>
      <c r="U22" s="336">
        <f t="shared" si="34"/>
        <v>0</v>
      </c>
      <c r="V22" s="182">
        <f t="shared" si="8"/>
        <v>9</v>
      </c>
      <c r="W22" s="182">
        <f t="shared" si="9"/>
        <v>9</v>
      </c>
      <c r="X22" s="182">
        <f t="shared" si="10"/>
        <v>9</v>
      </c>
      <c r="Y22" s="182">
        <f t="shared" si="35"/>
        <v>0</v>
      </c>
      <c r="Z22" s="182">
        <f t="shared" si="36"/>
        <v>1</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c r="BC22" s="66"/>
      <c r="BD22" s="66"/>
      <c r="BE22" s="66"/>
    </row>
    <row r="23" spans="1:58" ht="13">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382" t="s">
        <v>838</v>
      </c>
      <c r="Q23" s="383" t="s">
        <v>99</v>
      </c>
      <c r="R23" s="384">
        <v>39908</v>
      </c>
      <c r="S23" s="335" t="str">
        <f t="shared" si="6"/>
        <v>9 Years</v>
      </c>
      <c r="T23" s="325" t="str">
        <f t="shared" si="7"/>
        <v>Yes</v>
      </c>
      <c r="U23" s="336">
        <f t="shared" si="34"/>
        <v>0</v>
      </c>
      <c r="V23" s="182">
        <f t="shared" si="8"/>
        <v>9</v>
      </c>
      <c r="W23" s="182">
        <f t="shared" si="9"/>
        <v>9</v>
      </c>
      <c r="X23" s="182">
        <f t="shared" si="10"/>
        <v>9</v>
      </c>
      <c r="Y23" s="182">
        <f t="shared" si="35"/>
        <v>0</v>
      </c>
      <c r="Z23" s="182">
        <f t="shared" si="36"/>
        <v>0</v>
      </c>
      <c r="AA23" s="182">
        <f t="shared" si="37"/>
        <v>1</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c r="BC23" s="66"/>
      <c r="BD23" s="66"/>
      <c r="BE23" s="66"/>
    </row>
    <row r="24" spans="1:58" ht="13">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382" t="s">
        <v>876</v>
      </c>
      <c r="Q24" s="383" t="s">
        <v>123</v>
      </c>
      <c r="R24" s="384">
        <v>39835</v>
      </c>
      <c r="S24" s="335" t="str">
        <f t="shared" si="6"/>
        <v>9 Years</v>
      </c>
      <c r="T24" s="325" t="str">
        <f t="shared" si="7"/>
        <v>Yes</v>
      </c>
      <c r="U24" s="336">
        <f t="shared" si="34"/>
        <v>0</v>
      </c>
      <c r="V24" s="182">
        <f t="shared" si="8"/>
        <v>9</v>
      </c>
      <c r="W24" s="182">
        <f t="shared" si="9"/>
        <v>9</v>
      </c>
      <c r="X24" s="182">
        <f t="shared" si="10"/>
        <v>9</v>
      </c>
      <c r="Y24" s="182">
        <f t="shared" si="35"/>
        <v>0</v>
      </c>
      <c r="Z24" s="182">
        <f t="shared" si="36"/>
        <v>0</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c r="BD24" s="178"/>
      <c r="BE24" s="178"/>
      <c r="BF24" s="178"/>
    </row>
    <row r="25" spans="1:58" ht="13">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382" t="s">
        <v>875</v>
      </c>
      <c r="Q25" s="383" t="s">
        <v>123</v>
      </c>
      <c r="R25" s="384">
        <v>39789</v>
      </c>
      <c r="S25" s="335" t="str">
        <f t="shared" si="6"/>
        <v>9 Years</v>
      </c>
      <c r="T25" s="325" t="str">
        <f t="shared" si="7"/>
        <v>Yes</v>
      </c>
      <c r="U25" s="336">
        <f t="shared" si="34"/>
        <v>0</v>
      </c>
      <c r="V25" s="182">
        <f t="shared" si="8"/>
        <v>9</v>
      </c>
      <c r="W25" s="182">
        <f t="shared" si="9"/>
        <v>9</v>
      </c>
      <c r="X25" s="182">
        <f t="shared" si="10"/>
        <v>9</v>
      </c>
      <c r="Y25" s="182">
        <f t="shared" si="35"/>
        <v>0</v>
      </c>
      <c r="Z25" s="182">
        <f t="shared" si="36"/>
        <v>1</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c r="BD25" s="178"/>
      <c r="BE25" s="178"/>
      <c r="BF25" s="178"/>
    </row>
    <row r="26" spans="1:58" ht="13">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382" t="s">
        <v>873</v>
      </c>
      <c r="Q26" s="383" t="s">
        <v>123</v>
      </c>
      <c r="R26" s="384">
        <v>39768</v>
      </c>
      <c r="S26" s="335" t="str">
        <f t="shared" si="6"/>
        <v>9 Years</v>
      </c>
      <c r="T26" s="325" t="str">
        <f t="shared" si="7"/>
        <v>Yes</v>
      </c>
      <c r="U26" s="336">
        <f t="shared" si="34"/>
        <v>0</v>
      </c>
      <c r="V26" s="182">
        <f t="shared" si="8"/>
        <v>9</v>
      </c>
      <c r="W26" s="182">
        <f t="shared" si="9"/>
        <v>9</v>
      </c>
      <c r="X26" s="182">
        <f t="shared" si="10"/>
        <v>9</v>
      </c>
      <c r="Y26" s="182">
        <f t="shared" si="35"/>
        <v>1</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c r="BD26" s="178"/>
      <c r="BE26" s="178"/>
      <c r="BF26" s="178"/>
    </row>
    <row r="27" spans="1:58" ht="13">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382" t="s">
        <v>879</v>
      </c>
      <c r="Q27" s="383" t="s">
        <v>123</v>
      </c>
      <c r="R27" s="384">
        <v>39927</v>
      </c>
      <c r="S27" s="335" t="str">
        <f t="shared" si="6"/>
        <v>9 Years</v>
      </c>
      <c r="T27" s="325" t="str">
        <f t="shared" si="7"/>
        <v>Yes</v>
      </c>
      <c r="U27" s="336">
        <f t="shared" si="34"/>
        <v>0</v>
      </c>
      <c r="V27" s="182">
        <f t="shared" si="8"/>
        <v>9</v>
      </c>
      <c r="W27" s="182">
        <f t="shared" si="9"/>
        <v>9</v>
      </c>
      <c r="X27" s="182">
        <f t="shared" si="10"/>
        <v>9</v>
      </c>
      <c r="Y27" s="182">
        <f t="shared" si="35"/>
        <v>0</v>
      </c>
      <c r="Z27" s="182">
        <f t="shared" si="36"/>
        <v>0</v>
      </c>
      <c r="AA27" s="182">
        <f t="shared" si="37"/>
        <v>1</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c r="BD27" s="178"/>
      <c r="BE27" s="178"/>
      <c r="BF27" s="178"/>
    </row>
    <row r="28" spans="1:58" ht="13">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382" t="s">
        <v>811</v>
      </c>
      <c r="Q28" s="383" t="s">
        <v>99</v>
      </c>
      <c r="R28" s="384">
        <v>39330</v>
      </c>
      <c r="S28" s="335" t="str">
        <f t="shared" si="6"/>
        <v>Under 11s</v>
      </c>
      <c r="T28" s="325" t="str">
        <f t="shared" si="7"/>
        <v>Yes</v>
      </c>
      <c r="U28" s="336">
        <f t="shared" si="34"/>
        <v>0</v>
      </c>
      <c r="V28" s="182">
        <f t="shared" si="8"/>
        <v>10</v>
      </c>
      <c r="W28" s="182">
        <f t="shared" si="9"/>
        <v>9</v>
      </c>
      <c r="X28" s="182">
        <f t="shared" si="10"/>
        <v>10</v>
      </c>
      <c r="Y28" s="182">
        <f t="shared" si="35"/>
        <v>1</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c r="BD28" s="178"/>
      <c r="BE28" s="178"/>
      <c r="BF28" s="178"/>
    </row>
    <row r="29" spans="1:58" ht="13">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382" t="s">
        <v>813</v>
      </c>
      <c r="Q29" s="383" t="s">
        <v>99</v>
      </c>
      <c r="R29" s="384">
        <v>39404</v>
      </c>
      <c r="S29" s="335" t="str">
        <f t="shared" si="6"/>
        <v>Under 11s</v>
      </c>
      <c r="T29" s="325" t="str">
        <f t="shared" si="7"/>
        <v>Yes</v>
      </c>
      <c r="U29" s="336">
        <f t="shared" si="34"/>
        <v>0</v>
      </c>
      <c r="V29" s="182">
        <f t="shared" si="8"/>
        <v>10</v>
      </c>
      <c r="W29" s="182">
        <f t="shared" si="9"/>
        <v>9</v>
      </c>
      <c r="X29" s="182">
        <f t="shared" si="10"/>
        <v>10</v>
      </c>
      <c r="Y29" s="182">
        <f t="shared" si="35"/>
        <v>0</v>
      </c>
      <c r="Z29" s="182">
        <f t="shared" si="36"/>
        <v>0</v>
      </c>
      <c r="AA29" s="182">
        <f t="shared" si="37"/>
        <v>1</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c r="BD29" s="178"/>
      <c r="BE29" s="178"/>
      <c r="BF29" s="178"/>
    </row>
    <row r="30" spans="1:58" ht="13">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382" t="s">
        <v>810</v>
      </c>
      <c r="Q30" s="383" t="s">
        <v>99</v>
      </c>
      <c r="R30" s="384">
        <v>39322</v>
      </c>
      <c r="S30" s="335" t="str">
        <f t="shared" si="6"/>
        <v>Under 11s</v>
      </c>
      <c r="T30" s="325" t="str">
        <f t="shared" si="7"/>
        <v>Yes</v>
      </c>
      <c r="U30" s="336">
        <f t="shared" si="34"/>
        <v>0</v>
      </c>
      <c r="V30" s="182">
        <f t="shared" si="8"/>
        <v>10</v>
      </c>
      <c r="W30" s="182">
        <f t="shared" si="9"/>
        <v>9</v>
      </c>
      <c r="X30" s="182">
        <f t="shared" si="10"/>
        <v>10</v>
      </c>
      <c r="Y30" s="182">
        <f t="shared" si="35"/>
        <v>0</v>
      </c>
      <c r="Z30" s="182">
        <f t="shared" si="36"/>
        <v>0</v>
      </c>
      <c r="AA30" s="182">
        <f t="shared" si="37"/>
        <v>0</v>
      </c>
      <c r="AB30" s="182">
        <f t="shared" si="38"/>
        <v>1</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c r="BD30" s="178"/>
      <c r="BE30" s="178"/>
      <c r="BF30" s="178"/>
    </row>
    <row r="31" spans="1:58" ht="13">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382" t="s">
        <v>818</v>
      </c>
      <c r="Q31" s="383" t="s">
        <v>99</v>
      </c>
      <c r="R31" s="384">
        <v>39462</v>
      </c>
      <c r="S31" s="335" t="str">
        <f t="shared" si="6"/>
        <v>Under 11s</v>
      </c>
      <c r="T31" s="325" t="str">
        <f t="shared" si="7"/>
        <v>Yes</v>
      </c>
      <c r="U31" s="336">
        <f t="shared" si="34"/>
        <v>0</v>
      </c>
      <c r="V31" s="182">
        <f t="shared" si="8"/>
        <v>10</v>
      </c>
      <c r="W31" s="182">
        <f t="shared" si="9"/>
        <v>9</v>
      </c>
      <c r="X31" s="182">
        <f t="shared" si="10"/>
        <v>10</v>
      </c>
      <c r="Y31" s="182">
        <f t="shared" si="35"/>
        <v>0</v>
      </c>
      <c r="Z31" s="182">
        <f t="shared" si="36"/>
        <v>1</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c r="BD31" s="178"/>
      <c r="BE31" s="178"/>
      <c r="BF31" s="178"/>
    </row>
    <row r="32" spans="1:58" ht="13">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382" t="s">
        <v>863</v>
      </c>
      <c r="Q32" s="383" t="s">
        <v>123</v>
      </c>
      <c r="R32" s="384">
        <v>39433</v>
      </c>
      <c r="S32" s="335" t="str">
        <f t="shared" si="6"/>
        <v>Under 11s</v>
      </c>
      <c r="T32" s="325" t="str">
        <f t="shared" si="7"/>
        <v>Yes</v>
      </c>
      <c r="U32" s="336">
        <f t="shared" si="34"/>
        <v>0</v>
      </c>
      <c r="V32" s="182">
        <f t="shared" si="8"/>
        <v>10</v>
      </c>
      <c r="W32" s="182">
        <f t="shared" si="9"/>
        <v>9</v>
      </c>
      <c r="X32" s="182">
        <f t="shared" si="10"/>
        <v>10</v>
      </c>
      <c r="Y32" s="182">
        <f t="shared" si="35"/>
        <v>0</v>
      </c>
      <c r="Z32" s="182">
        <f t="shared" si="36"/>
        <v>1</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c r="BD32" s="178"/>
      <c r="BE32" s="178"/>
      <c r="BF32" s="178"/>
    </row>
    <row r="33" spans="1:58" ht="13">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382" t="s">
        <v>876</v>
      </c>
      <c r="Q33" s="383" t="s">
        <v>123</v>
      </c>
      <c r="R33" s="384">
        <v>39835</v>
      </c>
      <c r="S33" s="335" t="str">
        <f t="shared" si="6"/>
        <v>9 Years</v>
      </c>
      <c r="T33" s="325" t="str">
        <f t="shared" si="7"/>
        <v>Yes</v>
      </c>
      <c r="U33" s="336">
        <f t="shared" si="34"/>
        <v>0</v>
      </c>
      <c r="V33" s="182">
        <f t="shared" si="8"/>
        <v>10</v>
      </c>
      <c r="W33" s="182">
        <f t="shared" si="9"/>
        <v>9</v>
      </c>
      <c r="X33" s="182">
        <f t="shared" si="10"/>
        <v>9</v>
      </c>
      <c r="Y33" s="182">
        <f t="shared" si="35"/>
        <v>0</v>
      </c>
      <c r="Z33" s="182">
        <f t="shared" si="36"/>
        <v>0</v>
      </c>
      <c r="AA33" s="182">
        <f t="shared" si="37"/>
        <v>0</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c r="BD33" s="178"/>
      <c r="BE33" s="178"/>
      <c r="BF33" s="178"/>
    </row>
    <row r="34" spans="1:58" ht="13">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382" t="s">
        <v>866</v>
      </c>
      <c r="Q34" s="383" t="s">
        <v>123</v>
      </c>
      <c r="R34" s="384">
        <v>39471</v>
      </c>
      <c r="S34" s="335" t="str">
        <f t="shared" si="6"/>
        <v>Under 11s</v>
      </c>
      <c r="T34" s="325" t="str">
        <f t="shared" si="7"/>
        <v>Yes</v>
      </c>
      <c r="U34" s="336">
        <f t="shared" si="34"/>
        <v>0</v>
      </c>
      <c r="V34" s="182">
        <f t="shared" si="8"/>
        <v>10</v>
      </c>
      <c r="W34" s="182">
        <f t="shared" si="9"/>
        <v>9</v>
      </c>
      <c r="X34" s="182">
        <f t="shared" si="10"/>
        <v>10</v>
      </c>
      <c r="Y34" s="182">
        <f t="shared" si="35"/>
        <v>0</v>
      </c>
      <c r="Z34" s="182">
        <f t="shared" si="36"/>
        <v>0</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c r="BD34" s="178"/>
      <c r="BE34" s="178"/>
      <c r="BF34" s="178"/>
    </row>
    <row r="35" spans="1:58" ht="13">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382" t="s">
        <v>865</v>
      </c>
      <c r="Q35" s="383" t="s">
        <v>123</v>
      </c>
      <c r="R35" s="384">
        <v>39470</v>
      </c>
      <c r="S35" s="335" t="str">
        <f t="shared" si="6"/>
        <v>Under 11s</v>
      </c>
      <c r="T35" s="325" t="str">
        <f t="shared" si="7"/>
        <v>Yes</v>
      </c>
      <c r="U35" s="336">
        <f t="shared" si="34"/>
        <v>0</v>
      </c>
      <c r="V35" s="182">
        <f t="shared" si="8"/>
        <v>10</v>
      </c>
      <c r="W35" s="182">
        <f t="shared" si="9"/>
        <v>9</v>
      </c>
      <c r="X35" s="182">
        <f t="shared" si="10"/>
        <v>10</v>
      </c>
      <c r="Y35" s="182">
        <f t="shared" si="35"/>
        <v>1</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c r="BD35" s="178"/>
      <c r="BE35" s="178"/>
      <c r="BF35" s="178"/>
    </row>
    <row r="36" spans="1:58" ht="13">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382" t="s">
        <v>806</v>
      </c>
      <c r="Q36" s="383" t="s">
        <v>99</v>
      </c>
      <c r="R36" s="384">
        <v>39263</v>
      </c>
      <c r="S36" s="335" t="str">
        <f t="shared" si="6"/>
        <v>Under 12s</v>
      </c>
      <c r="T36" s="325" t="str">
        <f t="shared" si="7"/>
        <v>Yes</v>
      </c>
      <c r="U36" s="336">
        <f t="shared" si="34"/>
        <v>0</v>
      </c>
      <c r="V36" s="182">
        <f t="shared" si="8"/>
        <v>11</v>
      </c>
      <c r="W36" s="182">
        <f t="shared" si="9"/>
        <v>9</v>
      </c>
      <c r="X36" s="182">
        <f t="shared" si="10"/>
        <v>11</v>
      </c>
      <c r="Y36" s="182">
        <f t="shared" si="35"/>
        <v>0</v>
      </c>
      <c r="Z36" s="182">
        <f t="shared" si="36"/>
        <v>0</v>
      </c>
      <c r="AA36" s="182">
        <f t="shared" si="37"/>
        <v>1</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c r="BD36" s="178"/>
      <c r="BE36" s="178"/>
      <c r="BF36" s="178"/>
    </row>
    <row r="37" spans="1:58" ht="13">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382" t="s">
        <v>801</v>
      </c>
      <c r="Q37" s="383" t="s">
        <v>99</v>
      </c>
      <c r="R37" s="384">
        <v>39147</v>
      </c>
      <c r="S37" s="335" t="str">
        <f t="shared" si="6"/>
        <v>Under 12s</v>
      </c>
      <c r="T37" s="325" t="str">
        <f t="shared" si="7"/>
        <v>Yes</v>
      </c>
      <c r="U37" s="336">
        <f t="shared" si="34"/>
        <v>0</v>
      </c>
      <c r="V37" s="182">
        <f t="shared" si="8"/>
        <v>11</v>
      </c>
      <c r="W37" s="182">
        <f t="shared" si="9"/>
        <v>9</v>
      </c>
      <c r="X37" s="182">
        <f t="shared" si="10"/>
        <v>11</v>
      </c>
      <c r="Y37" s="182">
        <f t="shared" si="35"/>
        <v>0</v>
      </c>
      <c r="Z37" s="182">
        <f t="shared" si="36"/>
        <v>1</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c r="BD37" s="178"/>
      <c r="BE37" s="178"/>
      <c r="BF37" s="178"/>
    </row>
    <row r="38" spans="1:58" ht="13">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382" t="s">
        <v>794</v>
      </c>
      <c r="Q38" s="383" t="s">
        <v>99</v>
      </c>
      <c r="R38" s="384">
        <v>38926</v>
      </c>
      <c r="S38" s="335" t="str">
        <f t="shared" si="6"/>
        <v>Under 12s</v>
      </c>
      <c r="T38" s="325" t="str">
        <f t="shared" si="7"/>
        <v>Yes</v>
      </c>
      <c r="U38" s="336">
        <f t="shared" si="34"/>
        <v>0</v>
      </c>
      <c r="V38" s="182">
        <f t="shared" si="8"/>
        <v>11</v>
      </c>
      <c r="W38" s="182">
        <f t="shared" si="9"/>
        <v>9</v>
      </c>
      <c r="X38" s="182">
        <f t="shared" si="10"/>
        <v>11</v>
      </c>
      <c r="Y38" s="182">
        <f t="shared" si="35"/>
        <v>1</v>
      </c>
      <c r="Z38" s="182">
        <f t="shared" si="36"/>
        <v>0</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c r="BD38" s="178"/>
      <c r="BE38" s="178"/>
      <c r="BF38" s="178"/>
    </row>
    <row r="39" spans="1:58" ht="13">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382" t="s">
        <v>800</v>
      </c>
      <c r="Q39" s="383" t="s">
        <v>99</v>
      </c>
      <c r="R39" s="384">
        <v>39134</v>
      </c>
      <c r="S39" s="335" t="str">
        <f t="shared" si="6"/>
        <v>Under 12s</v>
      </c>
      <c r="T39" s="325" t="str">
        <f t="shared" si="7"/>
        <v>Yes</v>
      </c>
      <c r="U39" s="336">
        <f t="shared" si="34"/>
        <v>0</v>
      </c>
      <c r="V39" s="182">
        <f t="shared" si="8"/>
        <v>11</v>
      </c>
      <c r="W39" s="182">
        <f t="shared" si="9"/>
        <v>9</v>
      </c>
      <c r="X39" s="182">
        <f t="shared" si="10"/>
        <v>11</v>
      </c>
      <c r="Y39" s="182">
        <f t="shared" si="35"/>
        <v>0</v>
      </c>
      <c r="Z39" s="182">
        <f t="shared" si="36"/>
        <v>0</v>
      </c>
      <c r="AA39" s="182">
        <f t="shared" si="37"/>
        <v>0</v>
      </c>
      <c r="AB39" s="182">
        <f t="shared" si="38"/>
        <v>1</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c r="BD39" s="178"/>
      <c r="BE39" s="178"/>
      <c r="BF39" s="178"/>
    </row>
    <row r="40" spans="1:58" ht="13">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382" t="s">
        <v>852</v>
      </c>
      <c r="Q40" s="383" t="s">
        <v>123</v>
      </c>
      <c r="R40" s="384">
        <v>39019</v>
      </c>
      <c r="S40" s="335" t="str">
        <f t="shared" si="6"/>
        <v>Under 12s</v>
      </c>
      <c r="T40" s="325" t="str">
        <f t="shared" si="7"/>
        <v>Yes</v>
      </c>
      <c r="U40" s="336">
        <f t="shared" si="34"/>
        <v>0</v>
      </c>
      <c r="V40" s="182">
        <f t="shared" si="8"/>
        <v>11</v>
      </c>
      <c r="W40" s="182">
        <f t="shared" si="9"/>
        <v>9</v>
      </c>
      <c r="X40" s="182">
        <f t="shared" si="10"/>
        <v>11</v>
      </c>
      <c r="Y40" s="182">
        <f t="shared" si="35"/>
        <v>0</v>
      </c>
      <c r="Z40" s="182">
        <f t="shared" si="36"/>
        <v>1</v>
      </c>
      <c r="AA40" s="182">
        <f t="shared" si="37"/>
        <v>0</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c r="BD40" s="178"/>
      <c r="BE40" s="178"/>
      <c r="BF40" s="178"/>
    </row>
    <row r="41" spans="1:58" ht="13">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382" t="s">
        <v>853</v>
      </c>
      <c r="Q41" s="383" t="s">
        <v>123</v>
      </c>
      <c r="R41" s="384">
        <v>39127</v>
      </c>
      <c r="S41" s="335" t="str">
        <f t="shared" si="6"/>
        <v>Under 12s</v>
      </c>
      <c r="T41" s="325" t="str">
        <f t="shared" si="7"/>
        <v>Yes</v>
      </c>
      <c r="U41" s="336">
        <f t="shared" si="34"/>
        <v>0</v>
      </c>
      <c r="V41" s="182">
        <f t="shared" si="8"/>
        <v>11</v>
      </c>
      <c r="W41" s="182">
        <f t="shared" si="9"/>
        <v>9</v>
      </c>
      <c r="X41" s="182">
        <f t="shared" si="10"/>
        <v>11</v>
      </c>
      <c r="Y41" s="182">
        <f t="shared" si="35"/>
        <v>1</v>
      </c>
      <c r="Z41" s="182">
        <f t="shared" si="36"/>
        <v>0</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c r="BD41" s="178"/>
      <c r="BE41" s="178"/>
      <c r="BF41" s="178"/>
    </row>
    <row r="42" spans="1:58" ht="13">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382" t="s">
        <v>858</v>
      </c>
      <c r="Q42" s="383" t="s">
        <v>123</v>
      </c>
      <c r="R42" s="384">
        <v>39225</v>
      </c>
      <c r="S42" s="335" t="str">
        <f t="shared" si="6"/>
        <v>Under 12s</v>
      </c>
      <c r="T42" s="325" t="str">
        <f t="shared" si="7"/>
        <v>Yes</v>
      </c>
      <c r="U42" s="336">
        <f t="shared" si="34"/>
        <v>0</v>
      </c>
      <c r="V42" s="182">
        <f t="shared" si="8"/>
        <v>11</v>
      </c>
      <c r="W42" s="182">
        <f t="shared" si="9"/>
        <v>9</v>
      </c>
      <c r="X42" s="182">
        <f t="shared" si="10"/>
        <v>11</v>
      </c>
      <c r="Y42" s="182">
        <f t="shared" si="35"/>
        <v>0</v>
      </c>
      <c r="Z42" s="182">
        <f t="shared" si="36"/>
        <v>0</v>
      </c>
      <c r="AA42" s="182">
        <f t="shared" si="37"/>
        <v>1</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c r="BD42" s="178"/>
      <c r="BE42" s="178"/>
      <c r="BF42" s="178"/>
    </row>
    <row r="43" spans="1:58" ht="13">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382" t="s">
        <v>851</v>
      </c>
      <c r="Q43" s="383" t="s">
        <v>123</v>
      </c>
      <c r="R43" s="384">
        <v>38924</v>
      </c>
      <c r="S43" s="335" t="str">
        <f t="shared" si="6"/>
        <v>Under 12s</v>
      </c>
      <c r="T43" s="325" t="str">
        <f t="shared" si="7"/>
        <v>Yes</v>
      </c>
      <c r="U43" s="336">
        <f t="shared" si="34"/>
        <v>0</v>
      </c>
      <c r="V43" s="182">
        <f t="shared" si="8"/>
        <v>11</v>
      </c>
      <c r="W43" s="182">
        <f t="shared" si="9"/>
        <v>9</v>
      </c>
      <c r="X43" s="182">
        <f t="shared" si="10"/>
        <v>11</v>
      </c>
      <c r="Y43" s="182">
        <f t="shared" si="35"/>
        <v>0</v>
      </c>
      <c r="Z43" s="182">
        <f t="shared" si="36"/>
        <v>0</v>
      </c>
      <c r="AA43" s="182">
        <f t="shared" si="37"/>
        <v>0</v>
      </c>
      <c r="AB43" s="182">
        <f t="shared" si="38"/>
        <v>1</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c r="BD43" s="178"/>
      <c r="BE43" s="178"/>
      <c r="BF43" s="178"/>
    </row>
    <row r="44" spans="1:58" ht="13">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382" t="s">
        <v>784</v>
      </c>
      <c r="Q44" s="383" t="s">
        <v>99</v>
      </c>
      <c r="R44" s="384">
        <v>38717</v>
      </c>
      <c r="S44" s="335" t="str">
        <f t="shared" si="6"/>
        <v>Under 13s</v>
      </c>
      <c r="T44" s="325" t="str">
        <f t="shared" si="7"/>
        <v>Yes</v>
      </c>
      <c r="U44" s="336">
        <f t="shared" si="34"/>
        <v>0</v>
      </c>
      <c r="V44" s="182">
        <f t="shared" si="8"/>
        <v>12</v>
      </c>
      <c r="W44" s="182">
        <f t="shared" si="9"/>
        <v>9</v>
      </c>
      <c r="X44" s="182">
        <f t="shared" si="10"/>
        <v>12</v>
      </c>
      <c r="Y44" s="182">
        <f t="shared" si="35"/>
        <v>0</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c r="BD44" s="178"/>
      <c r="BE44" s="178"/>
      <c r="BF44" s="178"/>
    </row>
    <row r="45" spans="1:58" ht="13">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382" t="s">
        <v>780</v>
      </c>
      <c r="Q45" s="383" t="s">
        <v>99</v>
      </c>
      <c r="R45" s="384">
        <v>38612</v>
      </c>
      <c r="S45" s="335" t="str">
        <f t="shared" si="6"/>
        <v>Under 13s</v>
      </c>
      <c r="T45" s="325" t="str">
        <f t="shared" si="7"/>
        <v>Yes</v>
      </c>
      <c r="U45" s="336">
        <f t="shared" si="34"/>
        <v>0</v>
      </c>
      <c r="V45" s="182">
        <f t="shared" si="8"/>
        <v>12</v>
      </c>
      <c r="W45" s="182">
        <f t="shared" si="9"/>
        <v>9</v>
      </c>
      <c r="X45" s="182">
        <f t="shared" si="10"/>
        <v>12</v>
      </c>
      <c r="Y45" s="182">
        <f t="shared" si="35"/>
        <v>0</v>
      </c>
      <c r="Z45" s="182">
        <f t="shared" si="36"/>
        <v>0</v>
      </c>
      <c r="AA45" s="182">
        <f t="shared" si="37"/>
        <v>1</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c r="BD45" s="178"/>
      <c r="BE45" s="178"/>
      <c r="BF45" s="178"/>
    </row>
    <row r="46" spans="1:58" ht="13">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382" t="s">
        <v>779</v>
      </c>
      <c r="Q46" s="383" t="s">
        <v>99</v>
      </c>
      <c r="R46" s="384">
        <v>38590</v>
      </c>
      <c r="S46" s="335" t="str">
        <f t="shared" si="6"/>
        <v>Under 13s</v>
      </c>
      <c r="T46" s="325" t="str">
        <f t="shared" si="7"/>
        <v>Yes</v>
      </c>
      <c r="U46" s="336">
        <f t="shared" si="34"/>
        <v>0</v>
      </c>
      <c r="V46" s="182">
        <f t="shared" si="8"/>
        <v>12</v>
      </c>
      <c r="W46" s="182">
        <f t="shared" si="9"/>
        <v>9</v>
      </c>
      <c r="X46" s="182">
        <f t="shared" si="10"/>
        <v>12</v>
      </c>
      <c r="Y46" s="182">
        <f t="shared" si="35"/>
        <v>0</v>
      </c>
      <c r="Z46" s="182">
        <f t="shared" si="36"/>
        <v>0</v>
      </c>
      <c r="AA46" s="182">
        <f t="shared" si="37"/>
        <v>0</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c r="BD46" s="178"/>
      <c r="BE46" s="178"/>
      <c r="BF46" s="178"/>
    </row>
    <row r="47" spans="1:58" ht="13">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382" t="s">
        <v>782</v>
      </c>
      <c r="Q47" s="383" t="s">
        <v>99</v>
      </c>
      <c r="R47" s="384">
        <v>38661</v>
      </c>
      <c r="S47" s="335" t="str">
        <f t="shared" si="6"/>
        <v>Under 13s</v>
      </c>
      <c r="T47" s="325" t="str">
        <f t="shared" si="7"/>
        <v>Yes</v>
      </c>
      <c r="U47" s="336">
        <f t="shared" si="34"/>
        <v>0</v>
      </c>
      <c r="V47" s="182">
        <f t="shared" si="8"/>
        <v>12</v>
      </c>
      <c r="W47" s="182">
        <f t="shared" si="9"/>
        <v>9</v>
      </c>
      <c r="X47" s="182">
        <f t="shared" si="10"/>
        <v>12</v>
      </c>
      <c r="Y47" s="182">
        <f t="shared" si="35"/>
        <v>1</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c r="BD47" s="178"/>
      <c r="BE47" s="178"/>
      <c r="BF47" s="178"/>
    </row>
    <row r="48" spans="1:58" ht="13">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382" t="s">
        <v>845</v>
      </c>
      <c r="Q48" s="383" t="s">
        <v>123</v>
      </c>
      <c r="R48" s="384">
        <v>38708</v>
      </c>
      <c r="S48" s="335" t="str">
        <f t="shared" si="6"/>
        <v>Under 13s</v>
      </c>
      <c r="T48" s="325" t="str">
        <f t="shared" si="7"/>
        <v>Yes</v>
      </c>
      <c r="U48" s="336">
        <f t="shared" si="34"/>
        <v>0</v>
      </c>
      <c r="V48" s="182">
        <f t="shared" si="8"/>
        <v>12</v>
      </c>
      <c r="W48" s="182">
        <f t="shared" si="9"/>
        <v>9</v>
      </c>
      <c r="X48" s="182">
        <f t="shared" si="10"/>
        <v>12</v>
      </c>
      <c r="Y48" s="182">
        <f t="shared" si="35"/>
        <v>0</v>
      </c>
      <c r="Z48" s="182">
        <f t="shared" si="36"/>
        <v>1</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c r="BD48" s="178"/>
      <c r="BE48" s="178"/>
      <c r="BF48" s="178"/>
    </row>
    <row r="49" spans="1:58" ht="13">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382" t="s">
        <v>851</v>
      </c>
      <c r="Q49" s="383" t="s">
        <v>123</v>
      </c>
      <c r="R49" s="384">
        <v>38924</v>
      </c>
      <c r="S49" s="335" t="str">
        <f t="shared" si="6"/>
        <v>Under 12s</v>
      </c>
      <c r="T49" s="325" t="str">
        <f t="shared" si="7"/>
        <v>Yes</v>
      </c>
      <c r="U49" s="336">
        <f t="shared" si="34"/>
        <v>0</v>
      </c>
      <c r="V49" s="182">
        <f t="shared" si="8"/>
        <v>12</v>
      </c>
      <c r="W49" s="182">
        <f t="shared" si="9"/>
        <v>9</v>
      </c>
      <c r="X49" s="182">
        <f t="shared" si="10"/>
        <v>11</v>
      </c>
      <c r="Y49" s="182">
        <f t="shared" si="35"/>
        <v>0</v>
      </c>
      <c r="Z49" s="182">
        <f t="shared" si="36"/>
        <v>0</v>
      </c>
      <c r="AA49" s="182">
        <f t="shared" si="37"/>
        <v>0</v>
      </c>
      <c r="AB49" s="182">
        <f t="shared" si="38"/>
        <v>1</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c r="BD49" s="178"/>
      <c r="BE49" s="178"/>
      <c r="BF49" s="178"/>
    </row>
    <row r="50" spans="1:58" ht="13">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382" t="s">
        <v>841</v>
      </c>
      <c r="Q50" s="383" t="s">
        <v>123</v>
      </c>
      <c r="R50" s="384">
        <v>38538</v>
      </c>
      <c r="S50" s="335" t="str">
        <f t="shared" si="6"/>
        <v>Under 13s</v>
      </c>
      <c r="T50" s="325" t="str">
        <f t="shared" si="7"/>
        <v>Yes</v>
      </c>
      <c r="U50" s="336">
        <f t="shared" si="34"/>
        <v>0</v>
      </c>
      <c r="V50" s="182">
        <f t="shared" si="8"/>
        <v>12</v>
      </c>
      <c r="W50" s="182">
        <f t="shared" si="9"/>
        <v>9</v>
      </c>
      <c r="X50" s="182">
        <f t="shared" si="10"/>
        <v>12</v>
      </c>
      <c r="Y50" s="182">
        <f t="shared" si="35"/>
        <v>0</v>
      </c>
      <c r="Z50" s="182">
        <f t="shared" si="36"/>
        <v>0</v>
      </c>
      <c r="AA50" s="182">
        <f t="shared" si="37"/>
        <v>1</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c r="BD50" s="178"/>
      <c r="BE50" s="178"/>
      <c r="BF50" s="178"/>
    </row>
    <row r="51" spans="1:58" ht="13">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382" t="s">
        <v>847</v>
      </c>
      <c r="Q51" s="383" t="s">
        <v>123</v>
      </c>
      <c r="R51" s="384">
        <v>38773</v>
      </c>
      <c r="S51" s="335" t="str">
        <f t="shared" si="6"/>
        <v>Under 13s</v>
      </c>
      <c r="T51" s="325" t="str">
        <f t="shared" si="7"/>
        <v>Yes</v>
      </c>
      <c r="U51" s="336">
        <f t="shared" si="34"/>
        <v>0</v>
      </c>
      <c r="V51" s="182">
        <f t="shared" si="8"/>
        <v>12</v>
      </c>
      <c r="W51" s="182">
        <f t="shared" si="9"/>
        <v>9</v>
      </c>
      <c r="X51" s="182">
        <f t="shared" si="10"/>
        <v>12</v>
      </c>
      <c r="Y51" s="182">
        <f t="shared" si="35"/>
        <v>1</v>
      </c>
      <c r="Z51" s="182">
        <f t="shared" si="36"/>
        <v>0</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c r="BD51" s="178"/>
      <c r="BE51" s="178"/>
      <c r="BF51" s="178"/>
    </row>
    <row r="52" spans="1:58" ht="13">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382" t="s">
        <v>840</v>
      </c>
      <c r="Q52" s="383" t="s">
        <v>99</v>
      </c>
      <c r="R52" s="384">
        <v>39965</v>
      </c>
      <c r="S52" s="335" t="str">
        <f t="shared" si="6"/>
        <v>9 Years</v>
      </c>
      <c r="T52" s="325" t="str">
        <f t="shared" si="7"/>
        <v>Yes</v>
      </c>
      <c r="U52" s="336">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c r="BD52" s="178"/>
      <c r="BE52" s="178"/>
      <c r="BF52" s="178"/>
    </row>
    <row r="53" spans="1:58" ht="13">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382" t="s">
        <v>875</v>
      </c>
      <c r="Q53" s="383" t="s">
        <v>123</v>
      </c>
      <c r="R53" s="384">
        <v>39789</v>
      </c>
      <c r="S53" s="335" t="str">
        <f t="shared" si="6"/>
        <v>9 Years</v>
      </c>
      <c r="T53" s="325" t="str">
        <f t="shared" si="7"/>
        <v>Yes</v>
      </c>
      <c r="U53" s="336">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c r="BD53" s="178"/>
      <c r="BE53" s="178"/>
      <c r="BF53" s="178"/>
    </row>
    <row r="54" spans="1:58" ht="13">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382" t="s">
        <v>813</v>
      </c>
      <c r="Q54" s="383" t="s">
        <v>99</v>
      </c>
      <c r="R54" s="384">
        <v>39404</v>
      </c>
      <c r="S54" s="335" t="str">
        <f t="shared" si="6"/>
        <v>Under 11s</v>
      </c>
      <c r="T54" s="325" t="str">
        <f t="shared" si="7"/>
        <v>Yes</v>
      </c>
      <c r="U54" s="336">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c r="BD54" s="178"/>
      <c r="BE54" s="178"/>
      <c r="BF54" s="178"/>
    </row>
    <row r="55" spans="1:58" ht="13">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382" t="s">
        <v>876</v>
      </c>
      <c r="Q55" s="383" t="s">
        <v>123</v>
      </c>
      <c r="R55" s="384">
        <v>39835</v>
      </c>
      <c r="S55" s="335" t="str">
        <f t="shared" si="6"/>
        <v>9 Years</v>
      </c>
      <c r="T55" s="325" t="str">
        <f t="shared" si="7"/>
        <v>Yes</v>
      </c>
      <c r="U55" s="336">
        <f t="shared" si="34"/>
        <v>0</v>
      </c>
      <c r="V55" s="182">
        <f t="shared" si="8"/>
        <v>10</v>
      </c>
      <c r="W55" s="182">
        <f t="shared" si="9"/>
        <v>9</v>
      </c>
      <c r="X55" s="182">
        <f t="shared" si="10"/>
        <v>9</v>
      </c>
      <c r="Y55" s="182">
        <f t="shared" si="35"/>
        <v>0</v>
      </c>
      <c r="Z55" s="182">
        <f t="shared" si="36"/>
        <v>0</v>
      </c>
      <c r="AA55" s="182">
        <f t="shared" si="37"/>
        <v>0</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c r="BD55" s="178"/>
      <c r="BE55" s="178"/>
      <c r="BF55" s="178"/>
    </row>
    <row r="56" spans="1:58" ht="13">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382" t="s">
        <v>800</v>
      </c>
      <c r="Q56" s="383" t="s">
        <v>99</v>
      </c>
      <c r="R56" s="384">
        <v>39134</v>
      </c>
      <c r="S56" s="335" t="str">
        <f t="shared" si="6"/>
        <v>Under 12s</v>
      </c>
      <c r="T56" s="325" t="str">
        <f t="shared" si="7"/>
        <v>Yes</v>
      </c>
      <c r="U56" s="336">
        <f t="shared" si="34"/>
        <v>1</v>
      </c>
      <c r="V56" s="182">
        <f t="shared" si="8"/>
        <v>11</v>
      </c>
      <c r="W56" s="182">
        <f t="shared" si="9"/>
        <v>9</v>
      </c>
      <c r="X56" s="182">
        <f t="shared" si="10"/>
        <v>11</v>
      </c>
      <c r="Y56" s="182">
        <f t="shared" si="35"/>
        <v>0</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c r="BD56" s="178"/>
      <c r="BE56" s="178"/>
      <c r="BF56" s="178"/>
    </row>
    <row r="57" spans="1:58" ht="13">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382" t="s">
        <v>851</v>
      </c>
      <c r="Q57" s="383" t="s">
        <v>123</v>
      </c>
      <c r="R57" s="384">
        <v>38924</v>
      </c>
      <c r="S57" s="335" t="str">
        <f t="shared" si="6"/>
        <v>Under 12s</v>
      </c>
      <c r="T57" s="325" t="str">
        <f t="shared" si="7"/>
        <v>Yes</v>
      </c>
      <c r="U57" s="336">
        <f t="shared" si="34"/>
        <v>1</v>
      </c>
      <c r="V57" s="182">
        <f t="shared" si="8"/>
        <v>11</v>
      </c>
      <c r="W57" s="182">
        <f t="shared" si="9"/>
        <v>9</v>
      </c>
      <c r="X57" s="182">
        <f t="shared" si="10"/>
        <v>11</v>
      </c>
      <c r="Y57" s="182">
        <f t="shared" si="35"/>
        <v>0</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c r="BD57" s="178"/>
      <c r="BE57" s="178"/>
      <c r="BF57" s="178"/>
    </row>
    <row r="58" spans="1:58" ht="13">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382" t="s">
        <v>782</v>
      </c>
      <c r="Q58" s="383" t="s">
        <v>99</v>
      </c>
      <c r="R58" s="384">
        <v>38661</v>
      </c>
      <c r="S58" s="335" t="str">
        <f t="shared" si="6"/>
        <v>Under 13s</v>
      </c>
      <c r="T58" s="325" t="str">
        <f t="shared" si="7"/>
        <v>Yes</v>
      </c>
      <c r="U58" s="336">
        <f t="shared" si="34"/>
        <v>1</v>
      </c>
      <c r="V58" s="182">
        <f t="shared" si="8"/>
        <v>12</v>
      </c>
      <c r="W58" s="182">
        <f t="shared" si="9"/>
        <v>9</v>
      </c>
      <c r="X58" s="182">
        <f t="shared" si="10"/>
        <v>12</v>
      </c>
      <c r="Y58" s="182">
        <f t="shared" si="35"/>
        <v>1</v>
      </c>
      <c r="Z58" s="182">
        <f t="shared" si="36"/>
        <v>0</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c r="BD58" s="178"/>
      <c r="BE58" s="178"/>
      <c r="BF58" s="178"/>
    </row>
    <row r="59" spans="1:58" ht="13">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382" t="s">
        <v>847</v>
      </c>
      <c r="Q59" s="383" t="s">
        <v>123</v>
      </c>
      <c r="R59" s="384">
        <v>38773</v>
      </c>
      <c r="S59" s="335" t="str">
        <f t="shared" si="6"/>
        <v>Under 13s</v>
      </c>
      <c r="T59" s="325" t="str">
        <f t="shared" si="7"/>
        <v>Yes</v>
      </c>
      <c r="U59" s="336">
        <f t="shared" si="34"/>
        <v>1</v>
      </c>
      <c r="V59" s="182">
        <f t="shared" si="8"/>
        <v>12</v>
      </c>
      <c r="W59" s="182">
        <f t="shared" si="9"/>
        <v>9</v>
      </c>
      <c r="X59" s="182">
        <f t="shared" si="10"/>
        <v>12</v>
      </c>
      <c r="Y59" s="182">
        <f t="shared" si="35"/>
        <v>1</v>
      </c>
      <c r="Z59" s="182">
        <f t="shared" si="36"/>
        <v>0</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c r="BD59" s="178"/>
      <c r="BE59" s="178"/>
      <c r="BF59" s="178"/>
    </row>
    <row r="60" spans="1:58" ht="13">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382" t="s">
        <v>838</v>
      </c>
      <c r="Q60" s="383" t="s">
        <v>99</v>
      </c>
      <c r="R60" s="384">
        <v>39908</v>
      </c>
      <c r="S60" s="335" t="str">
        <f t="shared" si="6"/>
        <v>9 Years</v>
      </c>
      <c r="T60" s="325" t="str">
        <f t="shared" si="7"/>
        <v>Yes</v>
      </c>
      <c r="U60" s="336">
        <f t="shared" si="34"/>
        <v>1</v>
      </c>
      <c r="V60" s="182">
        <f t="shared" si="8"/>
        <v>9</v>
      </c>
      <c r="W60" s="182">
        <f t="shared" si="9"/>
        <v>9</v>
      </c>
      <c r="X60" s="182">
        <f t="shared" si="10"/>
        <v>9</v>
      </c>
      <c r="Y60" s="182">
        <f t="shared" si="35"/>
        <v>0</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c r="BD60" s="178"/>
      <c r="BE60" s="178"/>
      <c r="BF60" s="178"/>
    </row>
    <row r="61" spans="1:58" ht="13">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382" t="s">
        <v>879</v>
      </c>
      <c r="Q61" s="383" t="s">
        <v>123</v>
      </c>
      <c r="R61" s="384">
        <v>39927</v>
      </c>
      <c r="S61" s="335" t="str">
        <f t="shared" si="6"/>
        <v>9 Years</v>
      </c>
      <c r="T61" s="325" t="str">
        <f t="shared" si="7"/>
        <v>Yes</v>
      </c>
      <c r="U61" s="336">
        <f t="shared" si="34"/>
        <v>1</v>
      </c>
      <c r="V61" s="182">
        <f t="shared" si="8"/>
        <v>9</v>
      </c>
      <c r="W61" s="182">
        <f t="shared" si="9"/>
        <v>9</v>
      </c>
      <c r="X61" s="182">
        <f t="shared" si="10"/>
        <v>9</v>
      </c>
      <c r="Y61" s="182">
        <f t="shared" si="35"/>
        <v>0</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c r="BD61" s="178"/>
      <c r="BE61" s="178"/>
      <c r="BF61" s="178"/>
    </row>
    <row r="62" spans="1:58" ht="13">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382" t="s">
        <v>818</v>
      </c>
      <c r="Q62" s="383" t="s">
        <v>99</v>
      </c>
      <c r="R62" s="384">
        <v>39462</v>
      </c>
      <c r="S62" s="335" t="str">
        <f t="shared" si="6"/>
        <v>Under 11s</v>
      </c>
      <c r="T62" s="325" t="str">
        <f t="shared" si="7"/>
        <v>Yes</v>
      </c>
      <c r="U62" s="336">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c r="BD62" s="178"/>
      <c r="BE62" s="178"/>
      <c r="BF62" s="178"/>
    </row>
    <row r="63" spans="1:58" ht="13">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382" t="s">
        <v>863</v>
      </c>
      <c r="Q63" s="383" t="s">
        <v>123</v>
      </c>
      <c r="R63" s="384">
        <v>39433</v>
      </c>
      <c r="S63" s="335" t="str">
        <f t="shared" si="6"/>
        <v>Under 11s</v>
      </c>
      <c r="T63" s="325" t="str">
        <f t="shared" si="7"/>
        <v>Yes</v>
      </c>
      <c r="U63" s="336">
        <f t="shared" si="34"/>
        <v>1</v>
      </c>
      <c r="V63" s="182">
        <f t="shared" si="8"/>
        <v>10</v>
      </c>
      <c r="W63" s="182">
        <f t="shared" si="9"/>
        <v>9</v>
      </c>
      <c r="X63" s="182">
        <f t="shared" si="10"/>
        <v>10</v>
      </c>
      <c r="Y63" s="182">
        <f t="shared" si="35"/>
        <v>0</v>
      </c>
      <c r="Z63" s="182">
        <f t="shared" si="36"/>
        <v>1</v>
      </c>
      <c r="AA63" s="182">
        <f t="shared" si="37"/>
        <v>0</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c r="BD63" s="178"/>
      <c r="BE63" s="178"/>
      <c r="BF63" s="178"/>
    </row>
    <row r="64" spans="1:58" ht="13">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382" t="s">
        <v>806</v>
      </c>
      <c r="Q64" s="383" t="s">
        <v>99</v>
      </c>
      <c r="R64" s="384">
        <v>39263</v>
      </c>
      <c r="S64" s="335" t="str">
        <f t="shared" si="6"/>
        <v>Under 12s</v>
      </c>
      <c r="T64" s="325" t="str">
        <f t="shared" si="7"/>
        <v>Yes</v>
      </c>
      <c r="U64" s="336">
        <f t="shared" si="34"/>
        <v>1</v>
      </c>
      <c r="V64" s="182">
        <f t="shared" si="8"/>
        <v>11</v>
      </c>
      <c r="W64" s="182">
        <f t="shared" si="9"/>
        <v>9</v>
      </c>
      <c r="X64" s="182">
        <f t="shared" si="10"/>
        <v>11</v>
      </c>
      <c r="Y64" s="182">
        <f t="shared" si="35"/>
        <v>0</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c r="BD64" s="178"/>
      <c r="BE64" s="178"/>
      <c r="BF64" s="178"/>
    </row>
    <row r="65" spans="1:58" ht="13">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382" t="s">
        <v>858</v>
      </c>
      <c r="Q65" s="383" t="s">
        <v>123</v>
      </c>
      <c r="R65" s="384">
        <v>39225</v>
      </c>
      <c r="S65" s="335" t="str">
        <f t="shared" si="6"/>
        <v>Under 12s</v>
      </c>
      <c r="T65" s="325" t="str">
        <f t="shared" si="7"/>
        <v>Yes</v>
      </c>
      <c r="U65" s="336">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c r="BD65" s="178"/>
      <c r="BE65" s="178"/>
      <c r="BF65" s="178"/>
    </row>
    <row r="66" spans="1:58" ht="13">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382" t="s">
        <v>779</v>
      </c>
      <c r="Q66" s="383" t="s">
        <v>99</v>
      </c>
      <c r="R66" s="384">
        <v>38590</v>
      </c>
      <c r="S66" s="335" t="str">
        <f t="shared" si="6"/>
        <v>Under 13s</v>
      </c>
      <c r="T66" s="325" t="str">
        <f t="shared" si="7"/>
        <v>Yes</v>
      </c>
      <c r="U66" s="336">
        <f t="shared" si="34"/>
        <v>1</v>
      </c>
      <c r="V66" s="182">
        <f t="shared" si="8"/>
        <v>12</v>
      </c>
      <c r="W66" s="182">
        <f t="shared" si="9"/>
        <v>9</v>
      </c>
      <c r="X66" s="182">
        <f t="shared" si="10"/>
        <v>12</v>
      </c>
      <c r="Y66" s="182">
        <f t="shared" si="35"/>
        <v>0</v>
      </c>
      <c r="Z66" s="182">
        <f t="shared" si="36"/>
        <v>0</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c r="BD66" s="178"/>
      <c r="BE66" s="178"/>
      <c r="BF66" s="178"/>
    </row>
    <row r="67" spans="1:58" ht="13">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382" t="s">
        <v>841</v>
      </c>
      <c r="Q67" s="383" t="s">
        <v>123</v>
      </c>
      <c r="R67" s="384">
        <v>38538</v>
      </c>
      <c r="S67" s="335" t="str">
        <f t="shared" si="6"/>
        <v>Under 13s</v>
      </c>
      <c r="T67" s="325" t="str">
        <f t="shared" si="7"/>
        <v>Yes</v>
      </c>
      <c r="U67" s="336">
        <f t="shared" si="34"/>
        <v>2</v>
      </c>
      <c r="V67" s="182">
        <f t="shared" si="8"/>
        <v>12</v>
      </c>
      <c r="W67" s="182">
        <f t="shared" si="9"/>
        <v>9</v>
      </c>
      <c r="X67" s="182">
        <f t="shared" si="10"/>
        <v>12</v>
      </c>
      <c r="Y67" s="182">
        <f t="shared" si="35"/>
        <v>0</v>
      </c>
      <c r="Z67" s="182">
        <f t="shared" si="36"/>
        <v>0</v>
      </c>
      <c r="AA67" s="182">
        <f t="shared" si="37"/>
        <v>1</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c r="BD67" s="178"/>
      <c r="BE67" s="178"/>
      <c r="BF67" s="178"/>
    </row>
    <row r="68" spans="1:58" ht="13">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382" t="s">
        <v>811</v>
      </c>
      <c r="Q68" s="383" t="s">
        <v>99</v>
      </c>
      <c r="R68" s="384">
        <v>39330</v>
      </c>
      <c r="S68" s="335" t="str">
        <f t="shared" si="6"/>
        <v>Under 11s</v>
      </c>
      <c r="T68" s="325" t="str">
        <f t="shared" si="7"/>
        <v>No</v>
      </c>
      <c r="U68" s="336">
        <f t="shared" si="34"/>
        <v>0</v>
      </c>
      <c r="V68" s="182">
        <f t="shared" si="8"/>
        <v>9</v>
      </c>
      <c r="W68" s="182">
        <f t="shared" si="9"/>
        <v>9</v>
      </c>
      <c r="X68" s="182">
        <f t="shared" si="10"/>
        <v>10</v>
      </c>
      <c r="Y68" s="182">
        <f t="shared" si="35"/>
        <v>1</v>
      </c>
      <c r="Z68" s="182">
        <f t="shared" si="36"/>
        <v>0</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c r="BD68" s="178"/>
      <c r="BE68" s="178"/>
      <c r="BF68" s="178"/>
    </row>
    <row r="69" spans="1:58" ht="13">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382" t="s">
        <v>838</v>
      </c>
      <c r="Q69" s="383" t="s">
        <v>99</v>
      </c>
      <c r="R69" s="384">
        <v>39908</v>
      </c>
      <c r="S69" s="335" t="str">
        <f t="shared" si="6"/>
        <v>9 Years</v>
      </c>
      <c r="T69" s="325" t="str">
        <f t="shared" si="7"/>
        <v>Yes</v>
      </c>
      <c r="U69" s="336">
        <f t="shared" si="34"/>
        <v>0</v>
      </c>
      <c r="V69" s="182">
        <f t="shared" si="8"/>
        <v>9</v>
      </c>
      <c r="W69" s="182">
        <f t="shared" si="9"/>
        <v>9</v>
      </c>
      <c r="X69" s="182">
        <f t="shared" si="10"/>
        <v>9</v>
      </c>
      <c r="Y69" s="182">
        <f t="shared" si="35"/>
        <v>0</v>
      </c>
      <c r="Z69" s="182">
        <f t="shared" si="36"/>
        <v>0</v>
      </c>
      <c r="AA69" s="182">
        <f t="shared" si="37"/>
        <v>1</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c r="BD69" s="178"/>
      <c r="BE69" s="178"/>
      <c r="BF69" s="178"/>
    </row>
    <row r="70" spans="1:58" ht="13">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382" t="s">
        <v>827</v>
      </c>
      <c r="Q70" s="383" t="s">
        <v>99</v>
      </c>
      <c r="R70" s="384">
        <v>39631</v>
      </c>
      <c r="S70" s="335" t="str">
        <f t="shared" ref="S70:S109" si="54">IF(TRIM(P70)="",0,IF(HSL_Format="Majors",IF(X70&lt;9,"Under Age",IF(X70&gt;15,VLOOKUP(99,MajorsAGRev,2,0),VLOOKUP(X70,MajorsAGRev,2,0))),IF(X70&lt;9,"Under Age",IF(X70&gt;12,"To Old",VLOOKUP(X70,PeanutsAGRev,2,0)))))</f>
        <v>9 Years</v>
      </c>
      <c r="T70" s="325" t="str">
        <f t="shared" ref="T70:T109" si="55">IF($F70="Squadron",IF(HSL_Format="Peanuts",$AO$113,$BA$113),IF(TRIM(P70)="",0,IF($Q70=$D70,IF(X70=MEDIAN(X70,V70:W70),IF($U70&lt;3,"Yes","No"), "No"), "No")))</f>
        <v>Yes</v>
      </c>
      <c r="U70" s="336">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1</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c r="BD70" s="178"/>
      <c r="BE70" s="178"/>
      <c r="BF70" s="178"/>
    </row>
    <row r="71" spans="1:58" ht="13">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382" t="s">
        <v>840</v>
      </c>
      <c r="Q71" s="383" t="s">
        <v>99</v>
      </c>
      <c r="R71" s="384">
        <v>39965</v>
      </c>
      <c r="S71" s="335" t="str">
        <f t="shared" si="54"/>
        <v>9 Years</v>
      </c>
      <c r="T71" s="325" t="str">
        <f t="shared" si="55"/>
        <v>Yes</v>
      </c>
      <c r="U71" s="336">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1</v>
      </c>
      <c r="AA71" s="182">
        <f t="shared" ref="AA71:AA109" si="85">COUNTIFS($P$6:$P$109,P71,$H$6:$H$109,"=3",$C$6:$C$109,$S71)</f>
        <v>0</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11" si="92">B71-B70</f>
        <v>0</v>
      </c>
      <c r="BC71" s="178"/>
      <c r="BD71" s="178"/>
      <c r="BE71" s="178"/>
      <c r="BF71" s="178"/>
    </row>
    <row r="72" spans="1:58" ht="13">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382" t="s">
        <v>879</v>
      </c>
      <c r="Q72" s="383" t="s">
        <v>123</v>
      </c>
      <c r="R72" s="384">
        <v>39927</v>
      </c>
      <c r="S72" s="335" t="str">
        <f t="shared" si="54"/>
        <v>9 Years</v>
      </c>
      <c r="T72" s="325" t="str">
        <f t="shared" si="55"/>
        <v>Yes</v>
      </c>
      <c r="U72" s="336">
        <f t="shared" si="82"/>
        <v>0</v>
      </c>
      <c r="V72" s="182">
        <f t="shared" si="56"/>
        <v>9</v>
      </c>
      <c r="W72" s="182">
        <f t="shared" si="57"/>
        <v>9</v>
      </c>
      <c r="X72" s="182">
        <f t="shared" si="58"/>
        <v>9</v>
      </c>
      <c r="Y72" s="182">
        <f t="shared" si="83"/>
        <v>0</v>
      </c>
      <c r="Z72" s="182">
        <f t="shared" si="84"/>
        <v>0</v>
      </c>
      <c r="AA72" s="182">
        <f t="shared" si="85"/>
        <v>1</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c r="BD72" s="178"/>
      <c r="BE72" s="178"/>
      <c r="BF72" s="178"/>
    </row>
    <row r="73" spans="1:58" ht="13">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382" t="s">
        <v>876</v>
      </c>
      <c r="Q73" s="383" t="s">
        <v>123</v>
      </c>
      <c r="R73" s="384">
        <v>39835</v>
      </c>
      <c r="S73" s="335" t="str">
        <f t="shared" si="54"/>
        <v>9 Years</v>
      </c>
      <c r="T73" s="325" t="str">
        <f t="shared" si="55"/>
        <v>Yes</v>
      </c>
      <c r="U73" s="336">
        <f t="shared" si="82"/>
        <v>0</v>
      </c>
      <c r="V73" s="182">
        <f t="shared" si="56"/>
        <v>9</v>
      </c>
      <c r="W73" s="182">
        <f t="shared" si="57"/>
        <v>9</v>
      </c>
      <c r="X73" s="182">
        <f t="shared" si="58"/>
        <v>9</v>
      </c>
      <c r="Y73" s="182">
        <f t="shared" si="83"/>
        <v>0</v>
      </c>
      <c r="Z73" s="182">
        <f t="shared" si="84"/>
        <v>0</v>
      </c>
      <c r="AA73" s="182">
        <f t="shared" si="85"/>
        <v>0</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c r="BD73" s="178"/>
      <c r="BE73" s="178"/>
      <c r="BF73" s="178"/>
    </row>
    <row r="74" spans="1:58" ht="13">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382" t="s">
        <v>875</v>
      </c>
      <c r="Q74" s="383" t="s">
        <v>123</v>
      </c>
      <c r="R74" s="384">
        <v>39789</v>
      </c>
      <c r="S74" s="335" t="str">
        <f t="shared" si="54"/>
        <v>9 Years</v>
      </c>
      <c r="T74" s="325" t="str">
        <f t="shared" si="55"/>
        <v>Yes</v>
      </c>
      <c r="U74" s="336">
        <f t="shared" si="82"/>
        <v>0</v>
      </c>
      <c r="V74" s="182">
        <f t="shared" si="56"/>
        <v>9</v>
      </c>
      <c r="W74" s="182">
        <f t="shared" si="57"/>
        <v>9</v>
      </c>
      <c r="X74" s="182">
        <f t="shared" si="58"/>
        <v>9</v>
      </c>
      <c r="Y74" s="182">
        <f t="shared" si="83"/>
        <v>0</v>
      </c>
      <c r="Z74" s="182">
        <f t="shared" si="84"/>
        <v>1</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c r="BD74" s="178"/>
      <c r="BE74" s="178"/>
      <c r="BF74" s="178"/>
    </row>
    <row r="75" spans="1:58" ht="13">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382" t="s">
        <v>873</v>
      </c>
      <c r="Q75" s="383" t="s">
        <v>123</v>
      </c>
      <c r="R75" s="384">
        <v>39768</v>
      </c>
      <c r="S75" s="335" t="str">
        <f t="shared" si="54"/>
        <v>9 Years</v>
      </c>
      <c r="T75" s="325" t="str">
        <f t="shared" si="55"/>
        <v>Yes</v>
      </c>
      <c r="U75" s="336">
        <f t="shared" si="82"/>
        <v>0</v>
      </c>
      <c r="V75" s="182">
        <f t="shared" si="56"/>
        <v>9</v>
      </c>
      <c r="W75" s="182">
        <f t="shared" si="57"/>
        <v>9</v>
      </c>
      <c r="X75" s="182">
        <f t="shared" si="58"/>
        <v>9</v>
      </c>
      <c r="Y75" s="182">
        <f t="shared" si="83"/>
        <v>1</v>
      </c>
      <c r="Z75" s="182">
        <f t="shared" si="84"/>
        <v>0</v>
      </c>
      <c r="AA75" s="182">
        <f t="shared" si="85"/>
        <v>0</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c r="BD75" s="178"/>
      <c r="BE75" s="178"/>
      <c r="BF75" s="178"/>
    </row>
    <row r="76" spans="1:58" ht="13">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382" t="s">
        <v>810</v>
      </c>
      <c r="Q76" s="383" t="s">
        <v>99</v>
      </c>
      <c r="R76" s="384">
        <v>39322</v>
      </c>
      <c r="S76" s="335" t="str">
        <f t="shared" si="54"/>
        <v>Under 11s</v>
      </c>
      <c r="T76" s="325" t="str">
        <f t="shared" si="55"/>
        <v>Yes</v>
      </c>
      <c r="U76" s="336">
        <f t="shared" si="82"/>
        <v>0</v>
      </c>
      <c r="V76" s="182">
        <f t="shared" si="56"/>
        <v>10</v>
      </c>
      <c r="W76" s="182">
        <f t="shared" si="57"/>
        <v>9</v>
      </c>
      <c r="X76" s="182">
        <f t="shared" si="58"/>
        <v>10</v>
      </c>
      <c r="Y76" s="182">
        <f t="shared" si="83"/>
        <v>0</v>
      </c>
      <c r="Z76" s="182">
        <f t="shared" si="84"/>
        <v>0</v>
      </c>
      <c r="AA76" s="182">
        <f t="shared" si="85"/>
        <v>0</v>
      </c>
      <c r="AB76" s="182">
        <f t="shared" si="86"/>
        <v>1</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c r="BD76" s="178"/>
      <c r="BE76" s="178"/>
      <c r="BF76" s="178"/>
    </row>
    <row r="77" spans="1:58" ht="13">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382" t="s">
        <v>818</v>
      </c>
      <c r="Q77" s="383" t="s">
        <v>99</v>
      </c>
      <c r="R77" s="384">
        <v>39462</v>
      </c>
      <c r="S77" s="335" t="str">
        <f t="shared" si="54"/>
        <v>Under 11s</v>
      </c>
      <c r="T77" s="325" t="str">
        <f t="shared" si="55"/>
        <v>Yes</v>
      </c>
      <c r="U77" s="336">
        <f t="shared" si="82"/>
        <v>0</v>
      </c>
      <c r="V77" s="182">
        <f t="shared" si="56"/>
        <v>10</v>
      </c>
      <c r="W77" s="182">
        <f t="shared" si="57"/>
        <v>9</v>
      </c>
      <c r="X77" s="182">
        <f t="shared" si="58"/>
        <v>10</v>
      </c>
      <c r="Y77" s="182">
        <f t="shared" si="83"/>
        <v>0</v>
      </c>
      <c r="Z77" s="182">
        <f t="shared" si="84"/>
        <v>1</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c r="BD77" s="178"/>
      <c r="BE77" s="178"/>
      <c r="BF77" s="178"/>
    </row>
    <row r="78" spans="1:58" ht="13">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382" t="s">
        <v>813</v>
      </c>
      <c r="Q78" s="383" t="s">
        <v>99</v>
      </c>
      <c r="R78" s="384">
        <v>39404</v>
      </c>
      <c r="S78" s="335" t="str">
        <f t="shared" si="54"/>
        <v>Under 11s</v>
      </c>
      <c r="T78" s="325" t="str">
        <f t="shared" si="55"/>
        <v>Yes</v>
      </c>
      <c r="U78" s="336">
        <f t="shared" si="82"/>
        <v>0</v>
      </c>
      <c r="V78" s="182">
        <f t="shared" si="56"/>
        <v>10</v>
      </c>
      <c r="W78" s="182">
        <f t="shared" si="57"/>
        <v>9</v>
      </c>
      <c r="X78" s="182">
        <f t="shared" si="58"/>
        <v>10</v>
      </c>
      <c r="Y78" s="182">
        <f t="shared" si="83"/>
        <v>0</v>
      </c>
      <c r="Z78" s="182">
        <f t="shared" si="84"/>
        <v>0</v>
      </c>
      <c r="AA78" s="182">
        <f t="shared" si="85"/>
        <v>1</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c r="BD78" s="178"/>
      <c r="BE78" s="178"/>
      <c r="BF78" s="178"/>
    </row>
    <row r="79" spans="1:58" ht="13">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382" t="s">
        <v>811</v>
      </c>
      <c r="Q79" s="383" t="s">
        <v>99</v>
      </c>
      <c r="R79" s="384">
        <v>39330</v>
      </c>
      <c r="S79" s="335" t="str">
        <f t="shared" si="54"/>
        <v>Under 11s</v>
      </c>
      <c r="T79" s="325" t="str">
        <f t="shared" si="55"/>
        <v>Yes</v>
      </c>
      <c r="U79" s="336">
        <f t="shared" si="82"/>
        <v>0</v>
      </c>
      <c r="V79" s="182">
        <f t="shared" si="56"/>
        <v>10</v>
      </c>
      <c r="W79" s="182">
        <f t="shared" si="57"/>
        <v>9</v>
      </c>
      <c r="X79" s="182">
        <f t="shared" si="58"/>
        <v>10</v>
      </c>
      <c r="Y79" s="182">
        <f t="shared" si="83"/>
        <v>1</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c r="BD79" s="178"/>
      <c r="BE79" s="178"/>
      <c r="BF79" s="178"/>
    </row>
    <row r="80" spans="1:58" ht="13">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382" t="s">
        <v>863</v>
      </c>
      <c r="Q80" s="383" t="s">
        <v>123</v>
      </c>
      <c r="R80" s="384">
        <v>39433</v>
      </c>
      <c r="S80" s="335" t="str">
        <f t="shared" si="54"/>
        <v>Under 11s</v>
      </c>
      <c r="T80" s="325" t="str">
        <f t="shared" si="55"/>
        <v>Yes</v>
      </c>
      <c r="U80" s="336">
        <f t="shared" si="82"/>
        <v>0</v>
      </c>
      <c r="V80" s="182">
        <f t="shared" si="56"/>
        <v>10</v>
      </c>
      <c r="W80" s="182">
        <f t="shared" si="57"/>
        <v>9</v>
      </c>
      <c r="X80" s="182">
        <f t="shared" si="58"/>
        <v>10</v>
      </c>
      <c r="Y80" s="182">
        <f t="shared" si="83"/>
        <v>0</v>
      </c>
      <c r="Z80" s="182">
        <f t="shared" si="84"/>
        <v>1</v>
      </c>
      <c r="AA80" s="182">
        <f t="shared" si="85"/>
        <v>0</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c r="BD80" s="178"/>
      <c r="BE80" s="178"/>
      <c r="BF80" s="178"/>
    </row>
    <row r="81" spans="1:58" ht="13">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382" t="s">
        <v>879</v>
      </c>
      <c r="Q81" s="383" t="s">
        <v>123</v>
      </c>
      <c r="R81" s="384">
        <v>39927</v>
      </c>
      <c r="S81" s="335" t="str">
        <f t="shared" si="54"/>
        <v>9 Years</v>
      </c>
      <c r="T81" s="325" t="str">
        <f t="shared" si="55"/>
        <v>Yes</v>
      </c>
      <c r="U81" s="336">
        <f t="shared" si="82"/>
        <v>0</v>
      </c>
      <c r="V81" s="182">
        <f t="shared" si="56"/>
        <v>10</v>
      </c>
      <c r="W81" s="182">
        <f t="shared" si="57"/>
        <v>9</v>
      </c>
      <c r="X81" s="182">
        <f t="shared" si="58"/>
        <v>9</v>
      </c>
      <c r="Y81" s="182">
        <f t="shared" si="83"/>
        <v>0</v>
      </c>
      <c r="Z81" s="182">
        <f t="shared" si="84"/>
        <v>0</v>
      </c>
      <c r="AA81" s="182">
        <f t="shared" si="85"/>
        <v>1</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c r="BD81" s="178"/>
      <c r="BE81" s="178"/>
      <c r="BF81" s="178"/>
    </row>
    <row r="82" spans="1:58" ht="13">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382" t="s">
        <v>865</v>
      </c>
      <c r="Q82" s="383" t="s">
        <v>123</v>
      </c>
      <c r="R82" s="384">
        <v>39470</v>
      </c>
      <c r="S82" s="335" t="str">
        <f t="shared" si="54"/>
        <v>Under 11s</v>
      </c>
      <c r="T82" s="325" t="str">
        <f t="shared" si="55"/>
        <v>Yes</v>
      </c>
      <c r="U82" s="336">
        <f t="shared" si="82"/>
        <v>0</v>
      </c>
      <c r="V82" s="182">
        <f t="shared" si="56"/>
        <v>10</v>
      </c>
      <c r="W82" s="182">
        <f t="shared" si="57"/>
        <v>9</v>
      </c>
      <c r="X82" s="182">
        <f t="shared" si="58"/>
        <v>10</v>
      </c>
      <c r="Y82" s="182">
        <f t="shared" si="83"/>
        <v>1</v>
      </c>
      <c r="Z82" s="182">
        <f t="shared" si="84"/>
        <v>0</v>
      </c>
      <c r="AA82" s="182">
        <f t="shared" si="85"/>
        <v>0</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c r="BD82" s="178"/>
      <c r="BE82" s="178"/>
      <c r="BF82" s="178"/>
    </row>
    <row r="83" spans="1:58" ht="13">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382" t="s">
        <v>866</v>
      </c>
      <c r="Q83" s="383" t="s">
        <v>123</v>
      </c>
      <c r="R83" s="384">
        <v>39471</v>
      </c>
      <c r="S83" s="335" t="str">
        <f t="shared" si="54"/>
        <v>Under 11s</v>
      </c>
      <c r="T83" s="325" t="str">
        <f t="shared" si="55"/>
        <v>Yes</v>
      </c>
      <c r="U83" s="336">
        <f t="shared" si="82"/>
        <v>0</v>
      </c>
      <c r="V83" s="182">
        <f t="shared" si="56"/>
        <v>10</v>
      </c>
      <c r="W83" s="182">
        <f t="shared" si="57"/>
        <v>9</v>
      </c>
      <c r="X83" s="182">
        <f t="shared" si="58"/>
        <v>10</v>
      </c>
      <c r="Y83" s="182">
        <f t="shared" si="83"/>
        <v>0</v>
      </c>
      <c r="Z83" s="182">
        <f t="shared" si="84"/>
        <v>0</v>
      </c>
      <c r="AA83" s="182">
        <f t="shared" si="85"/>
        <v>0</v>
      </c>
      <c r="AB83" s="182">
        <f t="shared" si="86"/>
        <v>1</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c r="BD83" s="178"/>
      <c r="BE83" s="178"/>
      <c r="BF83" s="178"/>
    </row>
    <row r="84" spans="1:58" ht="13">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382" t="s">
        <v>801</v>
      </c>
      <c r="Q84" s="383" t="s">
        <v>99</v>
      </c>
      <c r="R84" s="384">
        <v>39147</v>
      </c>
      <c r="S84" s="335" t="str">
        <f t="shared" si="54"/>
        <v>Under 12s</v>
      </c>
      <c r="T84" s="325" t="str">
        <f t="shared" si="55"/>
        <v>Yes</v>
      </c>
      <c r="U84" s="336">
        <f t="shared" si="82"/>
        <v>0</v>
      </c>
      <c r="V84" s="182">
        <f t="shared" si="56"/>
        <v>11</v>
      </c>
      <c r="W84" s="182">
        <f t="shared" si="57"/>
        <v>9</v>
      </c>
      <c r="X84" s="182">
        <f t="shared" si="58"/>
        <v>11</v>
      </c>
      <c r="Y84" s="182">
        <f t="shared" si="83"/>
        <v>0</v>
      </c>
      <c r="Z84" s="182">
        <f t="shared" si="84"/>
        <v>1</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c r="BD84" s="178"/>
      <c r="BE84" s="178"/>
      <c r="BF84" s="178"/>
    </row>
    <row r="85" spans="1:58" ht="13">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382" t="s">
        <v>806</v>
      </c>
      <c r="Q85" s="383" t="s">
        <v>99</v>
      </c>
      <c r="R85" s="384">
        <v>39263</v>
      </c>
      <c r="S85" s="335" t="str">
        <f t="shared" si="54"/>
        <v>Under 12s</v>
      </c>
      <c r="T85" s="325" t="str">
        <f t="shared" si="55"/>
        <v>Yes</v>
      </c>
      <c r="U85" s="336">
        <f t="shared" si="82"/>
        <v>0</v>
      </c>
      <c r="V85" s="182">
        <f t="shared" si="56"/>
        <v>11</v>
      </c>
      <c r="W85" s="182">
        <f t="shared" si="57"/>
        <v>9</v>
      </c>
      <c r="X85" s="182">
        <f t="shared" si="58"/>
        <v>11</v>
      </c>
      <c r="Y85" s="182">
        <f t="shared" si="83"/>
        <v>0</v>
      </c>
      <c r="Z85" s="182">
        <f t="shared" si="84"/>
        <v>0</v>
      </c>
      <c r="AA85" s="182">
        <f t="shared" si="85"/>
        <v>1</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c r="BD85" s="178"/>
      <c r="BE85" s="178"/>
      <c r="BF85" s="178"/>
    </row>
    <row r="86" spans="1:58" ht="13">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382" t="s">
        <v>800</v>
      </c>
      <c r="Q86" s="383" t="s">
        <v>99</v>
      </c>
      <c r="R86" s="384">
        <v>39134</v>
      </c>
      <c r="S86" s="335" t="str">
        <f t="shared" si="54"/>
        <v>Under 12s</v>
      </c>
      <c r="T86" s="325" t="str">
        <f t="shared" si="55"/>
        <v>Yes</v>
      </c>
      <c r="U86" s="336">
        <f t="shared" si="82"/>
        <v>0</v>
      </c>
      <c r="V86" s="182">
        <f t="shared" si="56"/>
        <v>11</v>
      </c>
      <c r="W86" s="182">
        <f t="shared" si="57"/>
        <v>9</v>
      </c>
      <c r="X86" s="182">
        <f t="shared" si="58"/>
        <v>11</v>
      </c>
      <c r="Y86" s="182">
        <f t="shared" si="83"/>
        <v>0</v>
      </c>
      <c r="Z86" s="182">
        <f t="shared" si="84"/>
        <v>0</v>
      </c>
      <c r="AA86" s="182">
        <f t="shared" si="85"/>
        <v>0</v>
      </c>
      <c r="AB86" s="182">
        <f t="shared" si="86"/>
        <v>1</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c r="BD86" s="178"/>
      <c r="BE86" s="178"/>
      <c r="BF86" s="178"/>
    </row>
    <row r="87" spans="1:58" ht="13">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382" t="s">
        <v>794</v>
      </c>
      <c r="Q87" s="383" t="s">
        <v>99</v>
      </c>
      <c r="R87" s="384">
        <v>38926</v>
      </c>
      <c r="S87" s="335" t="str">
        <f t="shared" si="54"/>
        <v>Under 12s</v>
      </c>
      <c r="T87" s="325" t="str">
        <f t="shared" si="55"/>
        <v>Yes</v>
      </c>
      <c r="U87" s="336">
        <f t="shared" si="82"/>
        <v>0</v>
      </c>
      <c r="V87" s="182">
        <f t="shared" si="56"/>
        <v>11</v>
      </c>
      <c r="W87" s="182">
        <f t="shared" si="57"/>
        <v>9</v>
      </c>
      <c r="X87" s="182">
        <f t="shared" si="58"/>
        <v>11</v>
      </c>
      <c r="Y87" s="182">
        <f t="shared" si="83"/>
        <v>1</v>
      </c>
      <c r="Z87" s="182">
        <f t="shared" si="84"/>
        <v>0</v>
      </c>
      <c r="AA87" s="182">
        <f t="shared" si="85"/>
        <v>0</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c r="BD87" s="178"/>
      <c r="BE87" s="178"/>
      <c r="BF87" s="178"/>
    </row>
    <row r="88" spans="1:58" ht="13">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382" t="s">
        <v>858</v>
      </c>
      <c r="Q88" s="383" t="s">
        <v>123</v>
      </c>
      <c r="R88" s="384">
        <v>39225</v>
      </c>
      <c r="S88" s="335" t="str">
        <f t="shared" si="54"/>
        <v>Under 12s</v>
      </c>
      <c r="T88" s="325" t="str">
        <f t="shared" si="55"/>
        <v>Yes</v>
      </c>
      <c r="U88" s="336">
        <f t="shared" si="82"/>
        <v>0</v>
      </c>
      <c r="V88" s="182">
        <f t="shared" si="56"/>
        <v>11</v>
      </c>
      <c r="W88" s="182">
        <f t="shared" si="57"/>
        <v>9</v>
      </c>
      <c r="X88" s="182">
        <f t="shared" si="58"/>
        <v>11</v>
      </c>
      <c r="Y88" s="182">
        <f t="shared" si="83"/>
        <v>0</v>
      </c>
      <c r="Z88" s="182">
        <f t="shared" si="84"/>
        <v>0</v>
      </c>
      <c r="AA88" s="182">
        <f t="shared" si="85"/>
        <v>1</v>
      </c>
      <c r="AB88" s="182">
        <f t="shared" si="86"/>
        <v>0</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c r="BD88" s="178"/>
      <c r="BE88" s="178"/>
      <c r="BF88" s="178"/>
    </row>
    <row r="89" spans="1:58" ht="13">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382" t="s">
        <v>852</v>
      </c>
      <c r="Q89" s="383" t="s">
        <v>123</v>
      </c>
      <c r="R89" s="384">
        <v>39019</v>
      </c>
      <c r="S89" s="335" t="str">
        <f t="shared" si="54"/>
        <v>Under 12s</v>
      </c>
      <c r="T89" s="325" t="str">
        <f t="shared" si="55"/>
        <v>Yes</v>
      </c>
      <c r="U89" s="336">
        <f t="shared" si="82"/>
        <v>0</v>
      </c>
      <c r="V89" s="182">
        <f t="shared" si="56"/>
        <v>11</v>
      </c>
      <c r="W89" s="182">
        <f t="shared" si="57"/>
        <v>9</v>
      </c>
      <c r="X89" s="182">
        <f t="shared" si="58"/>
        <v>11</v>
      </c>
      <c r="Y89" s="182">
        <f t="shared" si="83"/>
        <v>0</v>
      </c>
      <c r="Z89" s="182">
        <f t="shared" si="84"/>
        <v>1</v>
      </c>
      <c r="AA89" s="182">
        <f t="shared" si="85"/>
        <v>0</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c r="BD89" s="178"/>
      <c r="BE89" s="178"/>
      <c r="BF89" s="178"/>
    </row>
    <row r="90" spans="1:58" ht="13">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382" t="s">
        <v>851</v>
      </c>
      <c r="Q90" s="383" t="s">
        <v>123</v>
      </c>
      <c r="R90" s="384">
        <v>38924</v>
      </c>
      <c r="S90" s="335" t="str">
        <f t="shared" si="54"/>
        <v>Under 12s</v>
      </c>
      <c r="T90" s="325" t="str">
        <f t="shared" si="55"/>
        <v>Yes</v>
      </c>
      <c r="U90" s="336">
        <f t="shared" si="82"/>
        <v>0</v>
      </c>
      <c r="V90" s="182">
        <f t="shared" si="56"/>
        <v>11</v>
      </c>
      <c r="W90" s="182">
        <f t="shared" si="57"/>
        <v>9</v>
      </c>
      <c r="X90" s="182">
        <f t="shared" si="58"/>
        <v>11</v>
      </c>
      <c r="Y90" s="182">
        <f t="shared" si="83"/>
        <v>0</v>
      </c>
      <c r="Z90" s="182">
        <f t="shared" si="84"/>
        <v>0</v>
      </c>
      <c r="AA90" s="182">
        <f t="shared" si="85"/>
        <v>0</v>
      </c>
      <c r="AB90" s="182">
        <f t="shared" si="86"/>
        <v>1</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c r="BD90" s="178"/>
      <c r="BE90" s="178"/>
      <c r="BF90" s="178"/>
    </row>
    <row r="91" spans="1:58" ht="13">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382" t="s">
        <v>853</v>
      </c>
      <c r="Q91" s="383" t="s">
        <v>123</v>
      </c>
      <c r="R91" s="384">
        <v>39127</v>
      </c>
      <c r="S91" s="335" t="str">
        <f t="shared" si="54"/>
        <v>Under 12s</v>
      </c>
      <c r="T91" s="325" t="str">
        <f t="shared" si="55"/>
        <v>Yes</v>
      </c>
      <c r="U91" s="336">
        <f t="shared" si="82"/>
        <v>0</v>
      </c>
      <c r="V91" s="182">
        <f t="shared" si="56"/>
        <v>11</v>
      </c>
      <c r="W91" s="182">
        <f t="shared" si="57"/>
        <v>9</v>
      </c>
      <c r="X91" s="182">
        <f t="shared" si="58"/>
        <v>11</v>
      </c>
      <c r="Y91" s="182">
        <f t="shared" si="83"/>
        <v>1</v>
      </c>
      <c r="Z91" s="182">
        <f t="shared" si="84"/>
        <v>0</v>
      </c>
      <c r="AA91" s="182">
        <f t="shared" si="85"/>
        <v>0</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c r="BD91" s="178"/>
      <c r="BE91" s="178"/>
      <c r="BF91" s="178"/>
    </row>
    <row r="92" spans="1:58" ht="13">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382" t="s">
        <v>784</v>
      </c>
      <c r="Q92" s="383" t="s">
        <v>99</v>
      </c>
      <c r="R92" s="384">
        <v>38717</v>
      </c>
      <c r="S92" s="335" t="str">
        <f t="shared" si="54"/>
        <v>Under 13s</v>
      </c>
      <c r="T92" s="325" t="str">
        <f t="shared" si="55"/>
        <v>Yes</v>
      </c>
      <c r="U92" s="336">
        <f t="shared" si="82"/>
        <v>0</v>
      </c>
      <c r="V92" s="182">
        <f t="shared" si="56"/>
        <v>12</v>
      </c>
      <c r="W92" s="182">
        <f t="shared" si="57"/>
        <v>9</v>
      </c>
      <c r="X92" s="182">
        <f t="shared" si="58"/>
        <v>12</v>
      </c>
      <c r="Y92" s="182">
        <f t="shared" si="83"/>
        <v>0</v>
      </c>
      <c r="Z92" s="182">
        <f t="shared" si="84"/>
        <v>1</v>
      </c>
      <c r="AA92" s="182">
        <f t="shared" si="85"/>
        <v>0</v>
      </c>
      <c r="AB92" s="182">
        <f t="shared" si="86"/>
        <v>0</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c r="BD92" s="178"/>
      <c r="BE92" s="178"/>
      <c r="BF92" s="178"/>
    </row>
    <row r="93" spans="1:58" ht="13">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382" t="s">
        <v>780</v>
      </c>
      <c r="Q93" s="383" t="s">
        <v>99</v>
      </c>
      <c r="R93" s="384">
        <v>38612</v>
      </c>
      <c r="S93" s="335" t="str">
        <f t="shared" si="54"/>
        <v>Under 13s</v>
      </c>
      <c r="T93" s="325" t="str">
        <f t="shared" si="55"/>
        <v>Yes</v>
      </c>
      <c r="U93" s="336">
        <f t="shared" si="82"/>
        <v>0</v>
      </c>
      <c r="V93" s="182">
        <f t="shared" si="56"/>
        <v>12</v>
      </c>
      <c r="W93" s="182">
        <f t="shared" si="57"/>
        <v>9</v>
      </c>
      <c r="X93" s="182">
        <f t="shared" si="58"/>
        <v>12</v>
      </c>
      <c r="Y93" s="182">
        <f t="shared" si="83"/>
        <v>0</v>
      </c>
      <c r="Z93" s="182">
        <f t="shared" si="84"/>
        <v>0</v>
      </c>
      <c r="AA93" s="182">
        <f t="shared" si="85"/>
        <v>1</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c r="BD93" s="178"/>
      <c r="BE93" s="178"/>
      <c r="BF93" s="178"/>
    </row>
    <row r="94" spans="1:58" ht="13">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382" t="s">
        <v>779</v>
      </c>
      <c r="Q94" s="383" t="s">
        <v>99</v>
      </c>
      <c r="R94" s="384">
        <v>38590</v>
      </c>
      <c r="S94" s="335" t="str">
        <f t="shared" si="54"/>
        <v>Under 13s</v>
      </c>
      <c r="T94" s="325" t="str">
        <f t="shared" si="55"/>
        <v>Yes</v>
      </c>
      <c r="U94" s="336">
        <f t="shared" si="82"/>
        <v>0</v>
      </c>
      <c r="V94" s="182">
        <f t="shared" si="56"/>
        <v>12</v>
      </c>
      <c r="W94" s="182">
        <f t="shared" si="57"/>
        <v>9</v>
      </c>
      <c r="X94" s="182">
        <f t="shared" si="58"/>
        <v>12</v>
      </c>
      <c r="Y94" s="182">
        <f t="shared" si="83"/>
        <v>0</v>
      </c>
      <c r="Z94" s="182">
        <f t="shared" si="84"/>
        <v>0</v>
      </c>
      <c r="AA94" s="182">
        <f t="shared" si="85"/>
        <v>0</v>
      </c>
      <c r="AB94" s="182">
        <f t="shared" si="86"/>
        <v>1</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c r="BD94" s="178"/>
      <c r="BE94" s="178"/>
      <c r="BF94" s="178"/>
    </row>
    <row r="95" spans="1:58" ht="13">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382" t="s">
        <v>782</v>
      </c>
      <c r="Q95" s="383" t="s">
        <v>99</v>
      </c>
      <c r="R95" s="384">
        <v>38661</v>
      </c>
      <c r="S95" s="335" t="str">
        <f t="shared" si="54"/>
        <v>Under 13s</v>
      </c>
      <c r="T95" s="325" t="str">
        <f t="shared" si="55"/>
        <v>Yes</v>
      </c>
      <c r="U95" s="336">
        <f t="shared" si="82"/>
        <v>0</v>
      </c>
      <c r="V95" s="182">
        <f t="shared" si="56"/>
        <v>12</v>
      </c>
      <c r="W95" s="182">
        <f t="shared" si="57"/>
        <v>9</v>
      </c>
      <c r="X95" s="182">
        <f t="shared" si="58"/>
        <v>12</v>
      </c>
      <c r="Y95" s="182">
        <f t="shared" si="83"/>
        <v>1</v>
      </c>
      <c r="Z95" s="182">
        <f t="shared" si="84"/>
        <v>0</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c r="BD95" s="178"/>
      <c r="BE95" s="178"/>
      <c r="BF95" s="178"/>
    </row>
    <row r="96" spans="1:58" ht="13">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382" t="s">
        <v>847</v>
      </c>
      <c r="Q96" s="383" t="s">
        <v>123</v>
      </c>
      <c r="R96" s="384">
        <v>38773</v>
      </c>
      <c r="S96" s="335" t="str">
        <f t="shared" si="54"/>
        <v>Under 13s</v>
      </c>
      <c r="T96" s="325" t="str">
        <f t="shared" si="55"/>
        <v>Yes</v>
      </c>
      <c r="U96" s="336">
        <f t="shared" si="82"/>
        <v>0</v>
      </c>
      <c r="V96" s="182">
        <f t="shared" si="56"/>
        <v>12</v>
      </c>
      <c r="W96" s="182">
        <f t="shared" si="57"/>
        <v>9</v>
      </c>
      <c r="X96" s="182">
        <f t="shared" si="58"/>
        <v>12</v>
      </c>
      <c r="Y96" s="182">
        <f t="shared" si="83"/>
        <v>1</v>
      </c>
      <c r="Z96" s="182">
        <f t="shared" si="84"/>
        <v>0</v>
      </c>
      <c r="AA96" s="182">
        <f t="shared" si="85"/>
        <v>0</v>
      </c>
      <c r="AB96" s="182">
        <f t="shared" si="86"/>
        <v>0</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c r="BD96" s="178"/>
      <c r="BE96" s="178"/>
      <c r="BF96" s="178"/>
    </row>
    <row r="97" spans="1:58" ht="13">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382" t="s">
        <v>851</v>
      </c>
      <c r="Q97" s="383" t="s">
        <v>123</v>
      </c>
      <c r="R97" s="384">
        <v>38924</v>
      </c>
      <c r="S97" s="335" t="str">
        <f t="shared" si="54"/>
        <v>Under 12s</v>
      </c>
      <c r="T97" s="325" t="str">
        <f t="shared" si="55"/>
        <v>Yes</v>
      </c>
      <c r="U97" s="336">
        <f t="shared" si="82"/>
        <v>0</v>
      </c>
      <c r="V97" s="182">
        <f t="shared" si="56"/>
        <v>12</v>
      </c>
      <c r="W97" s="182">
        <f t="shared" si="57"/>
        <v>9</v>
      </c>
      <c r="X97" s="182">
        <f t="shared" si="58"/>
        <v>11</v>
      </c>
      <c r="Y97" s="182">
        <f t="shared" si="83"/>
        <v>0</v>
      </c>
      <c r="Z97" s="182">
        <f t="shared" si="84"/>
        <v>0</v>
      </c>
      <c r="AA97" s="182">
        <f t="shared" si="85"/>
        <v>0</v>
      </c>
      <c r="AB97" s="182">
        <f t="shared" si="86"/>
        <v>1</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c r="BC97" s="66"/>
      <c r="BD97" s="66"/>
      <c r="BE97" s="66"/>
    </row>
    <row r="98" spans="1:58" ht="13">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382" t="s">
        <v>845</v>
      </c>
      <c r="Q98" s="383" t="s">
        <v>123</v>
      </c>
      <c r="R98" s="384">
        <v>38708</v>
      </c>
      <c r="S98" s="335" t="str">
        <f t="shared" si="54"/>
        <v>Under 13s</v>
      </c>
      <c r="T98" s="325" t="str">
        <f t="shared" si="55"/>
        <v>Yes</v>
      </c>
      <c r="U98" s="336">
        <f t="shared" si="82"/>
        <v>0</v>
      </c>
      <c r="V98" s="182">
        <f t="shared" si="56"/>
        <v>12</v>
      </c>
      <c r="W98" s="182">
        <f t="shared" si="57"/>
        <v>9</v>
      </c>
      <c r="X98" s="182">
        <f t="shared" si="58"/>
        <v>12</v>
      </c>
      <c r="Y98" s="182">
        <f t="shared" si="83"/>
        <v>0</v>
      </c>
      <c r="Z98" s="182">
        <f t="shared" si="84"/>
        <v>1</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c r="BC98" s="66"/>
      <c r="BD98" s="66"/>
      <c r="BE98" s="66"/>
    </row>
    <row r="99" spans="1:58" ht="13">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382" t="s">
        <v>841</v>
      </c>
      <c r="Q99" s="383" t="s">
        <v>123</v>
      </c>
      <c r="R99" s="384">
        <v>38538</v>
      </c>
      <c r="S99" s="335" t="str">
        <f t="shared" si="54"/>
        <v>Under 13s</v>
      </c>
      <c r="T99" s="325" t="str">
        <f t="shared" si="55"/>
        <v>Yes</v>
      </c>
      <c r="U99" s="336">
        <f t="shared" si="82"/>
        <v>0</v>
      </c>
      <c r="V99" s="182">
        <f t="shared" si="56"/>
        <v>12</v>
      </c>
      <c r="W99" s="182">
        <f t="shared" si="57"/>
        <v>9</v>
      </c>
      <c r="X99" s="182">
        <f t="shared" si="58"/>
        <v>12</v>
      </c>
      <c r="Y99" s="182">
        <f t="shared" si="83"/>
        <v>0</v>
      </c>
      <c r="Z99" s="182">
        <f t="shared" si="84"/>
        <v>0</v>
      </c>
      <c r="AA99" s="182">
        <f t="shared" si="85"/>
        <v>1</v>
      </c>
      <c r="AB99" s="182">
        <f t="shared" si="86"/>
        <v>1</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c r="BC99" s="66"/>
      <c r="BD99" s="66"/>
      <c r="BE99" s="66"/>
    </row>
    <row r="100" spans="1:58" ht="13">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382" t="s">
        <v>838</v>
      </c>
      <c r="Q100" s="383" t="s">
        <v>99</v>
      </c>
      <c r="R100" s="384">
        <v>39908</v>
      </c>
      <c r="S100" s="335" t="str">
        <f t="shared" si="54"/>
        <v>9 Years</v>
      </c>
      <c r="T100" s="325" t="str">
        <f t="shared" si="55"/>
        <v>Yes</v>
      </c>
      <c r="U100" s="336">
        <f t="shared" si="82"/>
        <v>0</v>
      </c>
      <c r="V100" s="182" t="str">
        <f t="shared" si="56"/>
        <v/>
      </c>
      <c r="W100" s="182">
        <f t="shared" si="57"/>
        <v>9</v>
      </c>
      <c r="X100" s="182">
        <f t="shared" si="58"/>
        <v>9</v>
      </c>
      <c r="Y100" s="182">
        <f t="shared" si="83"/>
        <v>0</v>
      </c>
      <c r="Z100" s="182">
        <f t="shared" si="84"/>
        <v>0</v>
      </c>
      <c r="AA100" s="182">
        <f t="shared" si="85"/>
        <v>1</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c r="BC100" s="66"/>
      <c r="BD100" s="66"/>
      <c r="BE100" s="66"/>
    </row>
    <row r="101" spans="1:58" ht="13">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382" t="s">
        <v>876</v>
      </c>
      <c r="Q101" s="383" t="s">
        <v>123</v>
      </c>
      <c r="R101" s="384">
        <v>39835</v>
      </c>
      <c r="S101" s="335" t="str">
        <f t="shared" si="54"/>
        <v>9 Years</v>
      </c>
      <c r="T101" s="325" t="str">
        <f t="shared" si="55"/>
        <v>Yes</v>
      </c>
      <c r="U101" s="336">
        <f t="shared" si="82"/>
        <v>0</v>
      </c>
      <c r="V101" s="182" t="str">
        <f t="shared" si="56"/>
        <v/>
      </c>
      <c r="W101" s="182">
        <f t="shared" si="57"/>
        <v>9</v>
      </c>
      <c r="X101" s="182">
        <f t="shared" si="58"/>
        <v>9</v>
      </c>
      <c r="Y101" s="182">
        <f t="shared" si="83"/>
        <v>0</v>
      </c>
      <c r="Z101" s="182">
        <f t="shared" si="84"/>
        <v>0</v>
      </c>
      <c r="AA101" s="182">
        <f t="shared" si="85"/>
        <v>0</v>
      </c>
      <c r="AB101" s="182">
        <f t="shared" si="86"/>
        <v>0</v>
      </c>
      <c r="AC101" s="209">
        <f t="shared" si="87"/>
        <v>0</v>
      </c>
      <c r="AD101" s="209">
        <f t="shared" si="88"/>
        <v>1</v>
      </c>
      <c r="AE101" s="209">
        <f t="shared" si="89"/>
        <v>0</v>
      </c>
      <c r="AF101" s="209">
        <f t="shared" si="59"/>
        <v>1</v>
      </c>
      <c r="AG101" s="209">
        <f t="shared" si="60"/>
        <v>0</v>
      </c>
      <c r="AH101" s="209">
        <f t="shared" si="61"/>
        <v>1</v>
      </c>
      <c r="AI101" s="209">
        <f t="shared" si="62"/>
        <v>0</v>
      </c>
      <c r="AJ101" s="209">
        <f t="shared" si="63"/>
        <v>1</v>
      </c>
      <c r="AK101" s="209">
        <f t="shared" si="64"/>
        <v>0</v>
      </c>
      <c r="AL101" s="209">
        <f t="shared" si="65"/>
        <v>1</v>
      </c>
      <c r="AM101" s="209">
        <f t="shared" si="66"/>
        <v>0</v>
      </c>
      <c r="AN101" s="209">
        <f t="shared" si="67"/>
        <v>0</v>
      </c>
      <c r="AO101" s="209"/>
      <c r="AP101" s="209">
        <f t="shared" si="90"/>
        <v>1</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c r="BC101" s="66"/>
      <c r="BD101" s="66"/>
      <c r="BE101" s="66"/>
    </row>
    <row r="102" spans="1:58" ht="13">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382" t="s">
        <v>810</v>
      </c>
      <c r="Q102" s="383" t="s">
        <v>99</v>
      </c>
      <c r="R102" s="384">
        <v>39322</v>
      </c>
      <c r="S102" s="335" t="str">
        <f t="shared" si="54"/>
        <v>Under 11s</v>
      </c>
      <c r="T102" s="325" t="str">
        <f t="shared" si="55"/>
        <v>Yes</v>
      </c>
      <c r="U102" s="336">
        <f t="shared" si="82"/>
        <v>0</v>
      </c>
      <c r="V102" s="182" t="str">
        <f t="shared" si="56"/>
        <v/>
      </c>
      <c r="W102" s="182">
        <f t="shared" si="57"/>
        <v>9</v>
      </c>
      <c r="X102" s="182">
        <f t="shared" si="58"/>
        <v>10</v>
      </c>
      <c r="Y102" s="182">
        <f t="shared" si="83"/>
        <v>0</v>
      </c>
      <c r="Z102" s="182">
        <f t="shared" si="84"/>
        <v>0</v>
      </c>
      <c r="AA102" s="182">
        <f t="shared" si="85"/>
        <v>0</v>
      </c>
      <c r="AB102" s="182">
        <f t="shared" si="86"/>
        <v>1</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c r="BC102" s="66"/>
      <c r="BD102" s="66"/>
      <c r="BE102" s="66"/>
    </row>
    <row r="103" spans="1:58" ht="13">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382" t="s">
        <v>866</v>
      </c>
      <c r="Q103" s="383" t="s">
        <v>123</v>
      </c>
      <c r="R103" s="384">
        <v>39471</v>
      </c>
      <c r="S103" s="335" t="str">
        <f t="shared" si="54"/>
        <v>Under 11s</v>
      </c>
      <c r="T103" s="325" t="str">
        <f t="shared" si="55"/>
        <v>Yes</v>
      </c>
      <c r="U103" s="336">
        <f t="shared" si="82"/>
        <v>0</v>
      </c>
      <c r="V103" s="182" t="str">
        <f t="shared" si="56"/>
        <v/>
      </c>
      <c r="W103" s="182">
        <f t="shared" si="57"/>
        <v>9</v>
      </c>
      <c r="X103" s="182">
        <f t="shared" si="58"/>
        <v>10</v>
      </c>
      <c r="Y103" s="182">
        <f t="shared" si="83"/>
        <v>0</v>
      </c>
      <c r="Z103" s="182">
        <f t="shared" si="84"/>
        <v>0</v>
      </c>
      <c r="AA103" s="182">
        <f t="shared" si="85"/>
        <v>0</v>
      </c>
      <c r="AB103" s="182">
        <f t="shared" si="86"/>
        <v>1</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c r="BC103" s="66"/>
      <c r="BD103" s="66"/>
      <c r="BE103" s="66"/>
    </row>
    <row r="104" spans="1:58" ht="13">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382" t="s">
        <v>800</v>
      </c>
      <c r="Q104" s="383" t="s">
        <v>99</v>
      </c>
      <c r="R104" s="384">
        <v>39134</v>
      </c>
      <c r="S104" s="335" t="str">
        <f t="shared" si="54"/>
        <v>Under 12s</v>
      </c>
      <c r="T104" s="325" t="str">
        <f t="shared" si="55"/>
        <v>Yes</v>
      </c>
      <c r="U104" s="336">
        <f t="shared" si="82"/>
        <v>0</v>
      </c>
      <c r="V104" s="182" t="str">
        <f t="shared" si="56"/>
        <v/>
      </c>
      <c r="W104" s="182">
        <f t="shared" si="57"/>
        <v>9</v>
      </c>
      <c r="X104" s="182">
        <f t="shared" si="58"/>
        <v>11</v>
      </c>
      <c r="Y104" s="182">
        <f t="shared" si="83"/>
        <v>0</v>
      </c>
      <c r="Z104" s="182">
        <f t="shared" si="84"/>
        <v>0</v>
      </c>
      <c r="AA104" s="182">
        <f t="shared" si="85"/>
        <v>0</v>
      </c>
      <c r="AB104" s="182">
        <f t="shared" si="86"/>
        <v>1</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c r="BC104" s="66"/>
      <c r="BD104" s="66"/>
      <c r="BE104" s="66"/>
    </row>
    <row r="105" spans="1:58" ht="13">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382" t="s">
        <v>851</v>
      </c>
      <c r="Q105" s="383" t="s">
        <v>123</v>
      </c>
      <c r="R105" s="384">
        <v>38924</v>
      </c>
      <c r="S105" s="335" t="str">
        <f t="shared" si="54"/>
        <v>Under 12s</v>
      </c>
      <c r="T105" s="325" t="str">
        <f t="shared" si="55"/>
        <v>Yes</v>
      </c>
      <c r="U105" s="336">
        <f t="shared" si="82"/>
        <v>0</v>
      </c>
      <c r="V105" s="182" t="str">
        <f t="shared" si="56"/>
        <v/>
      </c>
      <c r="W105" s="182">
        <f t="shared" si="57"/>
        <v>9</v>
      </c>
      <c r="X105" s="182">
        <f t="shared" si="58"/>
        <v>11</v>
      </c>
      <c r="Y105" s="182">
        <f t="shared" si="83"/>
        <v>0</v>
      </c>
      <c r="Z105" s="182">
        <f t="shared" si="84"/>
        <v>0</v>
      </c>
      <c r="AA105" s="182">
        <f t="shared" si="85"/>
        <v>0</v>
      </c>
      <c r="AB105" s="182">
        <f t="shared" si="86"/>
        <v>1</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c r="BD105" s="213"/>
      <c r="BE105" s="213"/>
      <c r="BF105" s="213"/>
    </row>
    <row r="106" spans="1:58" ht="13">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382" t="s">
        <v>782</v>
      </c>
      <c r="Q106" s="383" t="s">
        <v>99</v>
      </c>
      <c r="R106" s="384">
        <v>38661</v>
      </c>
      <c r="S106" s="335" t="str">
        <f t="shared" si="54"/>
        <v>Under 13s</v>
      </c>
      <c r="T106" s="325" t="str">
        <f t="shared" si="55"/>
        <v>Yes</v>
      </c>
      <c r="U106" s="336">
        <f t="shared" si="82"/>
        <v>0</v>
      </c>
      <c r="V106" s="182" t="str">
        <f t="shared" si="56"/>
        <v/>
      </c>
      <c r="W106" s="182">
        <f t="shared" si="57"/>
        <v>9</v>
      </c>
      <c r="X106" s="182">
        <f t="shared" si="58"/>
        <v>12</v>
      </c>
      <c r="Y106" s="182">
        <f t="shared" si="83"/>
        <v>1</v>
      </c>
      <c r="Z106" s="182">
        <f t="shared" si="84"/>
        <v>0</v>
      </c>
      <c r="AA106" s="182">
        <f t="shared" si="85"/>
        <v>0</v>
      </c>
      <c r="AB106" s="182">
        <f t="shared" si="86"/>
        <v>0</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c r="BD106" s="213"/>
      <c r="BE106" s="213"/>
      <c r="BF106" s="213"/>
    </row>
    <row r="107" spans="1:58" ht="13">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0</v>
      </c>
      <c r="J107" s="238">
        <f t="shared" si="78"/>
        <v>-1</v>
      </c>
      <c r="K107" s="238">
        <f t="shared" si="79"/>
        <v>-1</v>
      </c>
      <c r="L107" s="238">
        <f t="shared" si="80"/>
        <v>0</v>
      </c>
      <c r="M107" s="300">
        <f t="shared" si="94"/>
        <v>0</v>
      </c>
      <c r="N107" s="298">
        <f t="shared" si="81"/>
        <v>47.2</v>
      </c>
      <c r="O107" s="299">
        <f t="shared" si="95"/>
        <v>47.2</v>
      </c>
      <c r="P107" s="382" t="s">
        <v>841</v>
      </c>
      <c r="Q107" s="383" t="s">
        <v>123</v>
      </c>
      <c r="R107" s="384">
        <v>38538</v>
      </c>
      <c r="S107" s="335" t="str">
        <f t="shared" si="54"/>
        <v>Under 13s</v>
      </c>
      <c r="T107" s="325" t="str">
        <f t="shared" si="55"/>
        <v>Yes</v>
      </c>
      <c r="U107" s="336">
        <f t="shared" si="82"/>
        <v>0</v>
      </c>
      <c r="V107" s="182" t="str">
        <f t="shared" si="56"/>
        <v/>
      </c>
      <c r="W107" s="182">
        <f t="shared" si="57"/>
        <v>9</v>
      </c>
      <c r="X107" s="182">
        <f t="shared" si="58"/>
        <v>12</v>
      </c>
      <c r="Y107" s="182">
        <f t="shared" si="83"/>
        <v>0</v>
      </c>
      <c r="Z107" s="182">
        <f t="shared" si="84"/>
        <v>0</v>
      </c>
      <c r="AA107" s="182">
        <f t="shared" si="85"/>
        <v>1</v>
      </c>
      <c r="AB107" s="182">
        <f t="shared" si="86"/>
        <v>1</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c r="BD107" s="213"/>
      <c r="BE107" s="213"/>
      <c r="BF107" s="213"/>
    </row>
    <row r="108" spans="1:58" ht="13">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1</v>
      </c>
      <c r="J108" s="238">
        <f t="shared" si="78"/>
        <v>1</v>
      </c>
      <c r="K108" s="238">
        <f t="shared" si="79"/>
        <v>-1</v>
      </c>
      <c r="L108" s="238">
        <f t="shared" si="80"/>
        <v>0</v>
      </c>
      <c r="M108" s="300">
        <f t="shared" si="94"/>
        <v>1</v>
      </c>
      <c r="N108" s="298">
        <f t="shared" si="81"/>
        <v>48</v>
      </c>
      <c r="O108" s="299">
        <f t="shared" si="95"/>
        <v>48</v>
      </c>
      <c r="P108" s="203"/>
      <c r="Q108" s="333">
        <f t="shared" ref="Q108:Q109" si="96">IF(TRIM(P108)="",0,VLOOKUP(P108,ClubSwimmerList_Lane1,3,0))</f>
        <v>0</v>
      </c>
      <c r="R108" s="334">
        <f t="shared" ref="R108:R109" si="97">IF(TRIM(P108)="",0,VLOOKUP(P108,ClubSwimmerList_Lane1,4,0))</f>
        <v>0</v>
      </c>
      <c r="S108" s="335">
        <f t="shared" si="54"/>
        <v>0</v>
      </c>
      <c r="T108" s="325">
        <f t="shared" si="55"/>
        <v>0</v>
      </c>
      <c r="U108" s="336">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c r="BD108" s="213"/>
      <c r="BE108" s="213"/>
      <c r="BF108" s="213"/>
    </row>
    <row r="109" spans="1:58" ht="13">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2</v>
      </c>
      <c r="J109" s="238">
        <f t="shared" si="78"/>
        <v>2</v>
      </c>
      <c r="K109" s="238">
        <f t="shared" si="79"/>
        <v>2</v>
      </c>
      <c r="L109" s="238">
        <f t="shared" si="80"/>
        <v>0</v>
      </c>
      <c r="M109" s="300">
        <f t="shared" si="94"/>
        <v>1</v>
      </c>
      <c r="N109" s="298">
        <f t="shared" si="81"/>
        <v>49</v>
      </c>
      <c r="O109" s="299">
        <f t="shared" si="95"/>
        <v>49</v>
      </c>
      <c r="P109" s="203"/>
      <c r="Q109" s="333">
        <f t="shared" si="96"/>
        <v>0</v>
      </c>
      <c r="R109" s="334">
        <f t="shared" si="97"/>
        <v>0</v>
      </c>
      <c r="S109" s="335">
        <f t="shared" si="54"/>
        <v>0</v>
      </c>
      <c r="T109" s="325">
        <f t="shared" si="55"/>
        <v>0</v>
      </c>
      <c r="U109" s="336">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c r="BD109" s="213"/>
      <c r="BE109" s="213"/>
      <c r="BF109" s="213"/>
    </row>
    <row r="110" spans="1:58">
      <c r="B110" s="92">
        <f>B102</f>
        <v>47</v>
      </c>
      <c r="C110" s="92"/>
      <c r="D110" s="179"/>
      <c r="E110" s="92"/>
      <c r="F110" s="92"/>
      <c r="G110" s="92"/>
      <c r="H110" s="301"/>
      <c r="I110" s="238">
        <f t="shared" si="48"/>
        <v>0</v>
      </c>
      <c r="J110" s="238">
        <f t="shared" si="78"/>
        <v>0</v>
      </c>
      <c r="K110" s="301">
        <f t="shared" si="79"/>
        <v>0</v>
      </c>
      <c r="L110" s="301">
        <f t="shared" si="80"/>
        <v>0</v>
      </c>
      <c r="M110" s="301">
        <f t="shared" si="94"/>
        <v>-2</v>
      </c>
      <c r="N110" s="302">
        <f t="shared" si="81"/>
        <v>47</v>
      </c>
      <c r="O110" s="92">
        <f t="shared" si="95"/>
        <v>47</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B110" s="92">
        <f t="shared" si="92"/>
        <v>-2</v>
      </c>
      <c r="BC110" s="216"/>
      <c r="BD110" s="216"/>
      <c r="BE110" s="216"/>
      <c r="BF110" s="216"/>
    </row>
    <row r="111" spans="1:58">
      <c r="B111" s="92">
        <f t="shared" ref="B111:B116" si="98">B110</f>
        <v>47</v>
      </c>
      <c r="C111" s="92"/>
      <c r="D111" s="179"/>
      <c r="E111" s="92"/>
      <c r="F111" s="92"/>
      <c r="G111" s="92"/>
      <c r="H111" s="301"/>
      <c r="I111" s="238">
        <f t="shared" si="48"/>
        <v>0</v>
      </c>
      <c r="J111" s="238">
        <f t="shared" si="78"/>
        <v>0</v>
      </c>
      <c r="K111" s="301">
        <f t="shared" si="79"/>
        <v>0</v>
      </c>
      <c r="L111" s="301">
        <f t="shared" si="80"/>
        <v>0</v>
      </c>
      <c r="M111" s="301">
        <f t="shared" si="94"/>
        <v>0</v>
      </c>
      <c r="N111" s="302">
        <f t="shared" si="81"/>
        <v>47</v>
      </c>
      <c r="O111" s="92">
        <f t="shared" si="95"/>
        <v>47</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B111" s="92">
        <f t="shared" si="92"/>
        <v>0</v>
      </c>
      <c r="BC111" s="216"/>
      <c r="BD111" s="216"/>
      <c r="BE111" s="216"/>
      <c r="BF111" s="216"/>
    </row>
    <row r="112" spans="1:58">
      <c r="B112" s="92">
        <f t="shared" si="98"/>
        <v>47</v>
      </c>
      <c r="C112" s="92"/>
      <c r="D112" s="303"/>
      <c r="E112" s="92"/>
      <c r="F112" s="92"/>
      <c r="G112" s="92"/>
      <c r="H112" s="301"/>
      <c r="I112" s="238">
        <f t="shared" si="48"/>
        <v>0</v>
      </c>
      <c r="J112" s="238">
        <f t="shared" si="78"/>
        <v>0</v>
      </c>
      <c r="K112" s="301">
        <f t="shared" si="79"/>
        <v>0</v>
      </c>
      <c r="L112" s="301">
        <f t="shared" si="80"/>
        <v>0</v>
      </c>
      <c r="M112" s="301">
        <f t="shared" si="94"/>
        <v>0</v>
      </c>
      <c r="N112" s="302">
        <f t="shared" si="81"/>
        <v>47</v>
      </c>
      <c r="O112" s="92">
        <f t="shared" si="95"/>
        <v>47</v>
      </c>
      <c r="P112" s="168"/>
      <c r="Q112" s="168"/>
      <c r="R112" s="168"/>
      <c r="U112" s="174"/>
      <c r="V112" s="182"/>
      <c r="W112" s="182"/>
      <c r="X112" s="182"/>
      <c r="Y112" s="179"/>
      <c r="Z112" s="179"/>
      <c r="AA112" s="179"/>
      <c r="AB112" s="179"/>
      <c r="AC112" s="182"/>
      <c r="AD112" s="182">
        <f t="shared" ref="AD112:AZ112" si="99">SUM(AD$6:AD$109)</f>
        <v>4</v>
      </c>
      <c r="AE112" s="182">
        <f t="shared" si="99"/>
        <v>4</v>
      </c>
      <c r="AF112" s="182">
        <f t="shared" si="99"/>
        <v>1</v>
      </c>
      <c r="AG112" s="182">
        <f t="shared" si="99"/>
        <v>1</v>
      </c>
      <c r="AH112" s="182">
        <f t="shared" si="99"/>
        <v>2</v>
      </c>
      <c r="AI112" s="182">
        <f t="shared" si="99"/>
        <v>2</v>
      </c>
      <c r="AJ112" s="182">
        <f t="shared" si="99"/>
        <v>3</v>
      </c>
      <c r="AK112" s="182">
        <f t="shared" si="99"/>
        <v>3</v>
      </c>
      <c r="AL112" s="182">
        <f t="shared" si="99"/>
        <v>4</v>
      </c>
      <c r="AM112" s="182">
        <f t="shared" si="99"/>
        <v>4</v>
      </c>
      <c r="AN112" s="182">
        <f t="shared" si="99"/>
        <v>2</v>
      </c>
      <c r="AO112" s="218" t="s">
        <v>173</v>
      </c>
      <c r="AP112" s="182">
        <f t="shared" si="99"/>
        <v>4</v>
      </c>
      <c r="AQ112" s="182">
        <f t="shared" si="99"/>
        <v>4</v>
      </c>
      <c r="AR112" s="182">
        <f t="shared" si="99"/>
        <v>0</v>
      </c>
      <c r="AS112" s="182">
        <f t="shared" si="99"/>
        <v>0</v>
      </c>
      <c r="AT112" s="182">
        <f t="shared" si="99"/>
        <v>0</v>
      </c>
      <c r="AU112" s="182">
        <f t="shared" si="99"/>
        <v>0</v>
      </c>
      <c r="AV112" s="182">
        <f t="shared" si="99"/>
        <v>0</v>
      </c>
      <c r="AW112" s="182">
        <f t="shared" si="99"/>
        <v>0</v>
      </c>
      <c r="AX112" s="182">
        <f t="shared" si="99"/>
        <v>0</v>
      </c>
      <c r="AY112" s="182">
        <f t="shared" si="99"/>
        <v>0</v>
      </c>
      <c r="AZ112" s="182">
        <f t="shared" si="99"/>
        <v>0</v>
      </c>
      <c r="BA112" s="219"/>
      <c r="BC112" s="216"/>
      <c r="BD112" s="216"/>
      <c r="BE112" s="216"/>
      <c r="BF112" s="216"/>
    </row>
    <row r="113" spans="2:58">
      <c r="B113" s="92">
        <f t="shared" si="98"/>
        <v>47</v>
      </c>
      <c r="C113" s="92"/>
      <c r="D113" s="179"/>
      <c r="E113" s="92"/>
      <c r="F113" s="92"/>
      <c r="G113" s="92"/>
      <c r="H113" s="301"/>
      <c r="I113" s="238">
        <f t="shared" si="48"/>
        <v>0</v>
      </c>
      <c r="J113" s="238">
        <f t="shared" si="78"/>
        <v>0</v>
      </c>
      <c r="K113" s="301">
        <f t="shared" si="79"/>
        <v>0</v>
      </c>
      <c r="L113" s="301">
        <f t="shared" si="80"/>
        <v>0</v>
      </c>
      <c r="M113" s="301">
        <f t="shared" si="94"/>
        <v>0</v>
      </c>
      <c r="N113" s="302">
        <f t="shared" si="81"/>
        <v>47</v>
      </c>
      <c r="O113" s="92">
        <f t="shared" si="95"/>
        <v>47</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c r="BD113" s="216"/>
      <c r="BE113" s="216"/>
      <c r="BF113" s="216"/>
    </row>
    <row r="114" spans="2:58">
      <c r="B114" s="92">
        <f t="shared" si="98"/>
        <v>47</v>
      </c>
      <c r="C114" s="92"/>
      <c r="D114" s="179"/>
      <c r="E114" s="92"/>
      <c r="F114" s="92"/>
      <c r="G114" s="92"/>
      <c r="H114" s="301"/>
      <c r="I114" s="238">
        <f t="shared" si="48"/>
        <v>47</v>
      </c>
      <c r="J114" s="238">
        <f t="shared" si="78"/>
        <v>0</v>
      </c>
      <c r="K114" s="301">
        <f t="shared" si="79"/>
        <v>0</v>
      </c>
      <c r="L114" s="301">
        <f t="shared" si="80"/>
        <v>0</v>
      </c>
      <c r="M114" s="301">
        <f t="shared" si="94"/>
        <v>0</v>
      </c>
      <c r="N114" s="302">
        <f t="shared" si="81"/>
        <v>42.3</v>
      </c>
      <c r="O114" s="92">
        <f t="shared" si="95"/>
        <v>42.3</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2:58">
      <c r="B115" s="92">
        <f t="shared" si="98"/>
        <v>47</v>
      </c>
      <c r="C115" s="92"/>
      <c r="D115" s="179"/>
      <c r="E115" s="92"/>
      <c r="F115" s="92"/>
      <c r="G115" s="92"/>
      <c r="H115" s="301"/>
      <c r="I115" s="238">
        <f t="shared" si="48"/>
        <v>47</v>
      </c>
      <c r="J115" s="238">
        <f t="shared" si="78"/>
        <v>47</v>
      </c>
      <c r="K115" s="301">
        <f t="shared" si="79"/>
        <v>0</v>
      </c>
      <c r="L115" s="301">
        <f t="shared" si="80"/>
        <v>0</v>
      </c>
      <c r="M115" s="301">
        <f t="shared" si="94"/>
        <v>0</v>
      </c>
      <c r="N115" s="302">
        <f t="shared" si="81"/>
        <v>37.6</v>
      </c>
      <c r="O115" s="92">
        <f t="shared" si="95"/>
        <v>37.6</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C115" s="66"/>
      <c r="BD115" s="66"/>
      <c r="BE115" s="66"/>
    </row>
    <row r="116" spans="2:58">
      <c r="B116" s="92">
        <f t="shared" si="98"/>
        <v>47</v>
      </c>
      <c r="C116" s="92"/>
      <c r="D116" s="179"/>
      <c r="E116" s="92"/>
      <c r="F116" s="92"/>
      <c r="G116" s="92"/>
      <c r="H116" s="301"/>
      <c r="I116" s="238">
        <f t="shared" si="48"/>
        <v>47</v>
      </c>
      <c r="J116" s="238">
        <f t="shared" si="78"/>
        <v>47</v>
      </c>
      <c r="K116" s="301">
        <f t="shared" si="79"/>
        <v>47</v>
      </c>
      <c r="L116" s="301">
        <f t="shared" si="80"/>
        <v>0</v>
      </c>
      <c r="M116" s="301">
        <f t="shared" si="94"/>
        <v>0</v>
      </c>
      <c r="N116" s="302">
        <f t="shared" si="81"/>
        <v>32.9</v>
      </c>
      <c r="O116" s="92">
        <f t="shared" si="95"/>
        <v>32.9</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C116" s="66"/>
      <c r="BD116" s="66"/>
      <c r="BE116" s="66"/>
    </row>
  </sheetData>
  <sheetProtection selectLockedCells="1"/>
  <mergeCells count="13">
    <mergeCell ref="A3:B3"/>
    <mergeCell ref="D3:E3"/>
    <mergeCell ref="F3:G3"/>
    <mergeCell ref="Q3:T3"/>
    <mergeCell ref="A4:B4"/>
    <mergeCell ref="D4:E4"/>
    <mergeCell ref="F4:G4"/>
    <mergeCell ref="P4:T4"/>
    <mergeCell ref="Q1:T1"/>
    <mergeCell ref="F5:G5"/>
    <mergeCell ref="C2:G2"/>
    <mergeCell ref="Q2:S2"/>
    <mergeCell ref="U1:U5"/>
  </mergeCells>
  <conditionalFormatting sqref="T6:T109">
    <cfRule type="expression" dxfId="266" priority="3" stopIfTrue="1">
      <formula>$T6="Yes"</formula>
    </cfRule>
    <cfRule type="expression" dxfId="265" priority="7">
      <formula>$T6="No"</formula>
    </cfRule>
  </conditionalFormatting>
  <conditionalFormatting sqref="Q6:U6 Q108:U109 S7:U107">
    <cfRule type="expression" dxfId="264" priority="2" stopIfTrue="1">
      <formula>$P6=0</formula>
    </cfRule>
  </conditionalFormatting>
  <conditionalFormatting sqref="S6:S109">
    <cfRule type="expression" dxfId="263" priority="6">
      <formula>AND($S6 &lt;&gt; $C6, $F6 &lt;&gt; "Squadron", $T6 = "No")</formula>
    </cfRule>
  </conditionalFormatting>
  <conditionalFormatting sqref="Q6 Q108:Q109">
    <cfRule type="expression" dxfId="262" priority="5">
      <formula>AND($Q6 &lt;&gt; $D6, $D6 &lt;&gt; "X")</formula>
    </cfRule>
  </conditionalFormatting>
  <conditionalFormatting sqref="U6:U109">
    <cfRule type="expression" dxfId="261" priority="4">
      <formula>$U6&gt;2</formula>
    </cfRule>
  </conditionalFormatting>
  <conditionalFormatting sqref="Q108:U109">
    <cfRule type="expression" dxfId="260" priority="1" stopIfTrue="1">
      <formula>TRIM($F$108)=""</formula>
    </cfRule>
  </conditionalFormatting>
  <conditionalFormatting sqref="B6:G109">
    <cfRule type="expression" dxfId="259" priority="9">
      <formula>$D6="F"</formula>
    </cfRule>
    <cfRule type="expression" dxfId="258" priority="11">
      <formula>$D6="M"</formula>
    </cfRule>
    <cfRule type="expression" dxfId="257" priority="13">
      <formula>$D6="X"</formula>
    </cfRule>
  </conditionalFormatting>
  <conditionalFormatting sqref="B7:G109">
    <cfRule type="expression" dxfId="256" priority="8">
      <formula>AND($BB7=0,$D7="F")</formula>
    </cfRule>
    <cfRule type="expression" dxfId="255" priority="10">
      <formula>AND($BB7=0,$D7="M")</formula>
    </cfRule>
    <cfRule type="expression" dxfId="254" priority="12">
      <formula>AND($BB7=0,$D7="X")</formula>
    </cfRule>
  </conditionalFormatting>
  <dataValidations count="1">
    <dataValidation type="list" allowBlank="1" showInputMessage="1" showErrorMessage="1" sqref="P6 P108:P109">
      <formula1>ClubSwimmerNames_Lane1</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20"/>
  <sheetViews>
    <sheetView topLeftCell="C94" zoomScale="70" zoomScaleNormal="70" zoomScalePageLayoutView="70" workbookViewId="0">
      <selection activeCell="Q71" sqref="Q71:R71"/>
    </sheetView>
  </sheetViews>
  <sheetFormatPr baseColWidth="10" defaultColWidth="11" defaultRowHeight="15" x14ac:dyDescent="0"/>
  <cols>
    <col min="1" max="1" width="2.83203125" style="66" customWidth="1"/>
    <col min="2" max="2" width="11" style="66"/>
    <col min="3" max="7" width="11" style="66" customWidth="1"/>
    <col min="8" max="8" width="4.33203125" style="236" hidden="1" customWidth="1"/>
    <col min="9" max="9" width="7" style="236" hidden="1" customWidth="1"/>
    <col min="10" max="12" width="4.33203125" style="236" hidden="1" customWidth="1"/>
    <col min="13" max="13" width="5.1640625" style="236" hidden="1" customWidth="1"/>
    <col min="14" max="14" width="6.5" style="294" hidden="1" customWidth="1"/>
    <col min="15" max="15" width="4.83203125" style="250" hidden="1" customWidth="1"/>
    <col min="16" max="16" width="19.1640625" style="66" customWidth="1"/>
    <col min="17" max="18" width="11" style="66" customWidth="1"/>
    <col min="19" max="19" width="11.1640625" style="66" customWidth="1"/>
    <col min="20" max="20" width="9.5" style="66" customWidth="1"/>
    <col min="21" max="21" width="9.6640625" style="66" customWidth="1"/>
    <col min="22" max="25" width="0" style="66" hidden="1" customWidth="1"/>
    <col min="26" max="29" width="2.5" style="66" hidden="1" customWidth="1"/>
    <col min="30" max="31" width="0" style="66" hidden="1" customWidth="1"/>
    <col min="32" max="32" width="4" style="66" hidden="1" customWidth="1"/>
    <col min="33" max="33" width="3.6640625" style="66" hidden="1" customWidth="1"/>
    <col min="34" max="34" width="5" style="66" hidden="1" customWidth="1"/>
    <col min="35" max="35" width="4.5" style="66" hidden="1" customWidth="1"/>
    <col min="36" max="36" width="5.1640625" style="66" hidden="1" customWidth="1"/>
    <col min="37" max="37" width="4.6640625" style="66" hidden="1" customWidth="1"/>
    <col min="38" max="38" width="5.1640625" style="66" hidden="1" customWidth="1"/>
    <col min="39" max="39" width="4.6640625" style="66" hidden="1" customWidth="1"/>
    <col min="40" max="40" width="4.83203125" style="66" hidden="1" customWidth="1"/>
    <col min="41" max="41" width="3.1640625" style="66" hidden="1" customWidth="1"/>
    <col min="42" max="43" width="0" style="66" hidden="1" customWidth="1"/>
    <col min="44" max="44" width="5.1640625" style="66" hidden="1" customWidth="1"/>
    <col min="45" max="45" width="4.6640625" style="66" hidden="1" customWidth="1"/>
    <col min="46" max="46" width="5.1640625" style="66" hidden="1" customWidth="1"/>
    <col min="47" max="47" width="4.6640625" style="66" hidden="1" customWidth="1"/>
    <col min="48" max="48" width="5.1640625" style="66" hidden="1" customWidth="1"/>
    <col min="49" max="49" width="4.6640625" style="66" hidden="1" customWidth="1"/>
    <col min="50" max="50" width="4.5" style="66" hidden="1" customWidth="1"/>
    <col min="51" max="51" width="4" style="66" hidden="1" customWidth="1"/>
    <col min="52" max="52" width="4.1640625" style="66" hidden="1" customWidth="1"/>
    <col min="53" max="53" width="3.5" style="66" hidden="1" customWidth="1"/>
    <col min="54" max="54" width="3.83203125" style="92" customWidth="1"/>
    <col min="55" max="56" width="0" style="66" hidden="1" customWidth="1"/>
    <col min="57" max="16384" width="11" style="66"/>
  </cols>
  <sheetData>
    <row r="1" spans="1:58" ht="16" customHeight="1" thickBot="1">
      <c r="A1" s="92"/>
      <c r="D1" s="168"/>
      <c r="P1" s="169" t="s">
        <v>89</v>
      </c>
      <c r="Q1" s="488" t="s">
        <v>200</v>
      </c>
      <c r="R1" s="488"/>
      <c r="S1" s="488"/>
      <c r="T1" s="488"/>
      <c r="U1" s="495"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8" ht="18.75" thickBot="1">
      <c r="A2" s="183"/>
      <c r="B2" s="67" t="s">
        <v>43</v>
      </c>
      <c r="C2" s="517" t="str">
        <f>Lane2_Club</f>
        <v>Berkhamsted</v>
      </c>
      <c r="D2" s="518"/>
      <c r="E2" s="518"/>
      <c r="F2" s="518"/>
      <c r="G2" s="519"/>
      <c r="H2" s="240"/>
      <c r="I2" s="240"/>
      <c r="J2" s="240"/>
      <c r="K2" s="240"/>
      <c r="L2" s="240"/>
      <c r="M2" s="240"/>
      <c r="N2" s="295"/>
      <c r="O2" s="291"/>
      <c r="P2" s="170"/>
      <c r="Q2" s="494"/>
      <c r="R2" s="494"/>
      <c r="S2" s="494"/>
      <c r="T2" s="235"/>
      <c r="U2" s="496"/>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 customHeight="1" thickBot="1">
      <c r="A3" s="498" t="s">
        <v>42</v>
      </c>
      <c r="B3" s="499"/>
      <c r="C3" s="241" t="str">
        <f>HSL_Format</f>
        <v>Peanuts</v>
      </c>
      <c r="D3" s="500" t="s">
        <v>90</v>
      </c>
      <c r="E3" s="501"/>
      <c r="F3" s="513">
        <f>HSL_GalaDate</f>
        <v>43288</v>
      </c>
      <c r="G3" s="514"/>
      <c r="H3" s="242"/>
      <c r="I3" s="242"/>
      <c r="J3" s="242"/>
      <c r="K3" s="242"/>
      <c r="L3" s="242"/>
      <c r="M3" s="242"/>
      <c r="N3" s="296"/>
      <c r="O3" s="292"/>
      <c r="P3" s="68">
        <f>VLOOKUP(HSL_Format, AgeAtList,2,0)</f>
        <v>43281</v>
      </c>
      <c r="Q3" s="504" t="s">
        <v>91</v>
      </c>
      <c r="R3" s="505"/>
      <c r="S3" s="505"/>
      <c r="T3" s="505"/>
      <c r="U3" s="496"/>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c r="A4" s="498" t="s">
        <v>45</v>
      </c>
      <c r="B4" s="499"/>
      <c r="C4" s="243">
        <f>HSL_Division</f>
        <v>2</v>
      </c>
      <c r="D4" s="506" t="s">
        <v>92</v>
      </c>
      <c r="E4" s="507"/>
      <c r="F4" s="515" t="str">
        <f>GALA_Venue</f>
        <v>Hitchin</v>
      </c>
      <c r="G4" s="516"/>
      <c r="H4" s="242"/>
      <c r="I4" s="242"/>
      <c r="J4" s="242"/>
      <c r="K4" s="242"/>
      <c r="L4" s="242"/>
      <c r="M4" s="242"/>
      <c r="N4" s="296"/>
      <c r="O4" s="292"/>
      <c r="P4" s="510" t="s">
        <v>46</v>
      </c>
      <c r="Q4" s="511"/>
      <c r="R4" s="511"/>
      <c r="S4" s="511"/>
      <c r="T4" s="512"/>
      <c r="U4" s="496"/>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c r="A5" s="184" t="s">
        <v>154</v>
      </c>
      <c r="B5" s="171" t="s">
        <v>84</v>
      </c>
      <c r="C5" s="172" t="s">
        <v>6</v>
      </c>
      <c r="D5" s="173" t="s">
        <v>7</v>
      </c>
      <c r="E5" s="172" t="s">
        <v>8</v>
      </c>
      <c r="F5" s="489" t="s">
        <v>9</v>
      </c>
      <c r="G5" s="490"/>
      <c r="H5" s="237"/>
      <c r="I5" s="237" t="s">
        <v>189</v>
      </c>
      <c r="J5" s="237" t="s">
        <v>190</v>
      </c>
      <c r="K5" s="237" t="s">
        <v>191</v>
      </c>
      <c r="L5" s="237" t="s">
        <v>192</v>
      </c>
      <c r="M5" s="237" t="s">
        <v>193</v>
      </c>
      <c r="N5" s="297"/>
      <c r="O5" s="293">
        <v>0</v>
      </c>
      <c r="P5" s="194" t="s">
        <v>93</v>
      </c>
      <c r="Q5" s="195" t="s">
        <v>7</v>
      </c>
      <c r="R5" s="195" t="s">
        <v>94</v>
      </c>
      <c r="S5" s="196" t="s">
        <v>6</v>
      </c>
      <c r="T5" s="197" t="s">
        <v>150</v>
      </c>
      <c r="U5" s="497"/>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ht="13">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2096</v>
      </c>
      <c r="Q6" s="204" t="s">
        <v>99</v>
      </c>
      <c r="R6" s="205">
        <v>39493</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8" ht="13">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2158</v>
      </c>
      <c r="Q7" s="204" t="s">
        <v>123</v>
      </c>
      <c r="R7" s="205">
        <v>39354</v>
      </c>
      <c r="S7" s="206" t="str">
        <f t="shared" si="6"/>
        <v>Under 11s</v>
      </c>
      <c r="T7" s="207" t="str">
        <f t="shared" si="7"/>
        <v>Yes</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8" ht="13">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2122</v>
      </c>
      <c r="Q8" s="204" t="s">
        <v>99</v>
      </c>
      <c r="R8" s="205">
        <v>38988</v>
      </c>
      <c r="S8" s="206" t="str">
        <f t="shared" si="6"/>
        <v>Under 12s</v>
      </c>
      <c r="T8" s="207" t="str">
        <f t="shared" si="7"/>
        <v>Yes</v>
      </c>
      <c r="U8" s="208">
        <f t="shared" si="34"/>
        <v>2</v>
      </c>
      <c r="V8" s="182">
        <f t="shared" si="8"/>
        <v>11</v>
      </c>
      <c r="W8" s="182">
        <f t="shared" si="9"/>
        <v>9</v>
      </c>
      <c r="X8" s="182">
        <f t="shared" si="10"/>
        <v>11</v>
      </c>
      <c r="Y8" s="182">
        <f t="shared" si="35"/>
        <v>0</v>
      </c>
      <c r="Z8" s="182">
        <f t="shared" si="36"/>
        <v>1</v>
      </c>
      <c r="AA8" s="182">
        <f t="shared" si="37"/>
        <v>0</v>
      </c>
      <c r="AB8" s="182">
        <f t="shared" si="38"/>
        <v>1</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8" ht="13">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2161</v>
      </c>
      <c r="Q9" s="204" t="s">
        <v>123</v>
      </c>
      <c r="R9" s="205">
        <v>39211</v>
      </c>
      <c r="S9" s="206" t="str">
        <f t="shared" si="6"/>
        <v>Under 12s</v>
      </c>
      <c r="T9" s="207" t="str">
        <f t="shared" si="7"/>
        <v>Yes</v>
      </c>
      <c r="U9" s="208">
        <f t="shared" si="34"/>
        <v>1</v>
      </c>
      <c r="V9" s="182">
        <f t="shared" si="8"/>
        <v>11</v>
      </c>
      <c r="W9" s="182">
        <f t="shared" si="9"/>
        <v>9</v>
      </c>
      <c r="X9" s="182">
        <f t="shared" si="10"/>
        <v>11</v>
      </c>
      <c r="Y9" s="182">
        <f t="shared" si="35"/>
        <v>0</v>
      </c>
      <c r="Z9" s="182">
        <f t="shared" si="36"/>
        <v>1</v>
      </c>
      <c r="AA9" s="182">
        <f t="shared" si="37"/>
        <v>0</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8" ht="13">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2131</v>
      </c>
      <c r="Q10" s="204" t="s">
        <v>99</v>
      </c>
      <c r="R10" s="205">
        <v>38747</v>
      </c>
      <c r="S10" s="206" t="str">
        <f t="shared" si="6"/>
        <v>Under 13s</v>
      </c>
      <c r="T10" s="207" t="str">
        <f t="shared" si="7"/>
        <v>Yes</v>
      </c>
      <c r="U10" s="208">
        <f t="shared" si="34"/>
        <v>2</v>
      </c>
      <c r="V10" s="182">
        <f t="shared" si="8"/>
        <v>12</v>
      </c>
      <c r="W10" s="182">
        <f t="shared" si="9"/>
        <v>9</v>
      </c>
      <c r="X10" s="182">
        <f t="shared" si="10"/>
        <v>12</v>
      </c>
      <c r="Y10" s="182">
        <f t="shared" si="35"/>
        <v>1</v>
      </c>
      <c r="Z10" s="182">
        <f t="shared" si="36"/>
        <v>0</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8" ht="13">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2176</v>
      </c>
      <c r="Q11" s="204" t="s">
        <v>123</v>
      </c>
      <c r="R11" s="205">
        <v>38636</v>
      </c>
      <c r="S11" s="206" t="str">
        <f t="shared" si="6"/>
        <v>Under 13s</v>
      </c>
      <c r="T11" s="207" t="str">
        <f t="shared" si="7"/>
        <v>Yes</v>
      </c>
      <c r="U11" s="208">
        <f t="shared" si="34"/>
        <v>1</v>
      </c>
      <c r="V11" s="182">
        <f t="shared" si="8"/>
        <v>12</v>
      </c>
      <c r="W11" s="182">
        <f t="shared" si="9"/>
        <v>9</v>
      </c>
      <c r="X11" s="182">
        <f t="shared" si="10"/>
        <v>12</v>
      </c>
      <c r="Y11" s="182">
        <f t="shared" si="35"/>
        <v>0</v>
      </c>
      <c r="Z11" s="182">
        <f t="shared" si="36"/>
        <v>0</v>
      </c>
      <c r="AA11" s="182">
        <f t="shared" si="37"/>
        <v>1</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8" ht="13">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2082</v>
      </c>
      <c r="Q12" s="204" t="s">
        <v>99</v>
      </c>
      <c r="R12" s="205">
        <v>39705</v>
      </c>
      <c r="S12" s="206" t="str">
        <f t="shared" si="6"/>
        <v>9 Years</v>
      </c>
      <c r="T12" s="207" t="str">
        <f t="shared" si="7"/>
        <v>Yes</v>
      </c>
      <c r="U12" s="208">
        <f t="shared" si="34"/>
        <v>1</v>
      </c>
      <c r="V12" s="182">
        <f t="shared" si="8"/>
        <v>9</v>
      </c>
      <c r="W12" s="182">
        <f t="shared" si="9"/>
        <v>9</v>
      </c>
      <c r="X12" s="182">
        <f t="shared" si="10"/>
        <v>9</v>
      </c>
      <c r="Y12" s="182">
        <f t="shared" si="35"/>
        <v>1</v>
      </c>
      <c r="Z12" s="182">
        <f t="shared" si="36"/>
        <v>0</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8" ht="13">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872</v>
      </c>
      <c r="Q13" s="204" t="s">
        <v>123</v>
      </c>
      <c r="R13" s="205">
        <v>39666</v>
      </c>
      <c r="S13" s="206" t="str">
        <f t="shared" si="6"/>
        <v>9 Years</v>
      </c>
      <c r="T13" s="207" t="str">
        <f t="shared" si="7"/>
        <v>Yes</v>
      </c>
      <c r="U13" s="208">
        <f t="shared" si="34"/>
        <v>2</v>
      </c>
      <c r="V13" s="182">
        <f t="shared" si="8"/>
        <v>9</v>
      </c>
      <c r="W13" s="182">
        <f t="shared" si="9"/>
        <v>9</v>
      </c>
      <c r="X13" s="182">
        <f t="shared" si="10"/>
        <v>9</v>
      </c>
      <c r="Y13" s="182">
        <f t="shared" si="35"/>
        <v>1</v>
      </c>
      <c r="Z13" s="182">
        <f t="shared" si="36"/>
        <v>0</v>
      </c>
      <c r="AA13" s="182">
        <f t="shared" si="37"/>
        <v>1</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c r="BD13" s="178"/>
      <c r="BE13" s="178"/>
      <c r="BF13" s="178"/>
    </row>
    <row r="14" spans="1:58" ht="13">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2103</v>
      </c>
      <c r="Q14" s="204" t="s">
        <v>99</v>
      </c>
      <c r="R14" s="205">
        <v>39356</v>
      </c>
      <c r="S14" s="206" t="str">
        <f t="shared" si="6"/>
        <v>Under 11s</v>
      </c>
      <c r="T14" s="207" t="str">
        <f t="shared" si="7"/>
        <v>Yes</v>
      </c>
      <c r="U14" s="208">
        <f t="shared" si="34"/>
        <v>1</v>
      </c>
      <c r="V14" s="182">
        <f t="shared" si="8"/>
        <v>10</v>
      </c>
      <c r="W14" s="182">
        <f t="shared" si="9"/>
        <v>9</v>
      </c>
      <c r="X14" s="182">
        <f t="shared" si="10"/>
        <v>10</v>
      </c>
      <c r="Y14" s="182">
        <f t="shared" si="35"/>
        <v>0</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c r="BD14" s="178"/>
      <c r="BE14" s="178"/>
      <c r="BF14" s="178"/>
    </row>
    <row r="15" spans="1:58" ht="13">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2160</v>
      </c>
      <c r="Q15" s="204" t="s">
        <v>123</v>
      </c>
      <c r="R15" s="205">
        <v>39295</v>
      </c>
      <c r="S15" s="206" t="str">
        <f t="shared" si="6"/>
        <v>Under 11s</v>
      </c>
      <c r="T15" s="207" t="str">
        <f t="shared" si="7"/>
        <v>Yes</v>
      </c>
      <c r="U15" s="208">
        <f t="shared" si="34"/>
        <v>1</v>
      </c>
      <c r="V15" s="182">
        <f t="shared" si="8"/>
        <v>10</v>
      </c>
      <c r="W15" s="182">
        <f t="shared" si="9"/>
        <v>9</v>
      </c>
      <c r="X15" s="182">
        <f t="shared" si="10"/>
        <v>10</v>
      </c>
      <c r="Y15" s="182">
        <f t="shared" si="35"/>
        <v>0</v>
      </c>
      <c r="Z15" s="182">
        <f t="shared" si="36"/>
        <v>0</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c r="BD15" s="178"/>
      <c r="BE15" s="178"/>
      <c r="BF15" s="178"/>
    </row>
    <row r="16" spans="1:58" ht="13">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2119</v>
      </c>
      <c r="Q16" s="204" t="s">
        <v>99</v>
      </c>
      <c r="R16" s="205">
        <v>39079</v>
      </c>
      <c r="S16" s="206" t="str">
        <f t="shared" si="6"/>
        <v>Under 12s</v>
      </c>
      <c r="T16" s="207" t="str">
        <f t="shared" si="7"/>
        <v>Yes</v>
      </c>
      <c r="U16" s="208">
        <f t="shared" si="34"/>
        <v>2</v>
      </c>
      <c r="V16" s="182">
        <f t="shared" si="8"/>
        <v>11</v>
      </c>
      <c r="W16" s="182">
        <f t="shared" si="9"/>
        <v>9</v>
      </c>
      <c r="X16" s="182">
        <f t="shared" si="10"/>
        <v>11</v>
      </c>
      <c r="Y16" s="182">
        <f t="shared" si="35"/>
        <v>1</v>
      </c>
      <c r="Z16" s="182">
        <f t="shared" si="36"/>
        <v>0</v>
      </c>
      <c r="AA16" s="182">
        <f t="shared" si="37"/>
        <v>1</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8" ht="13">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2168</v>
      </c>
      <c r="Q17" s="204" t="s">
        <v>123</v>
      </c>
      <c r="R17" s="205">
        <v>38996</v>
      </c>
      <c r="S17" s="206" t="str">
        <f t="shared" si="6"/>
        <v>Under 12s</v>
      </c>
      <c r="T17" s="207" t="str">
        <f t="shared" si="7"/>
        <v>Yes</v>
      </c>
      <c r="U17" s="208">
        <f t="shared" si="34"/>
        <v>2</v>
      </c>
      <c r="V17" s="182">
        <f t="shared" si="8"/>
        <v>11</v>
      </c>
      <c r="W17" s="182">
        <f t="shared" si="9"/>
        <v>9</v>
      </c>
      <c r="X17" s="182">
        <f t="shared" si="10"/>
        <v>11</v>
      </c>
      <c r="Y17" s="182">
        <f t="shared" si="35"/>
        <v>1</v>
      </c>
      <c r="Z17" s="182">
        <f t="shared" si="36"/>
        <v>0</v>
      </c>
      <c r="AA17" s="182">
        <f t="shared" si="37"/>
        <v>0</v>
      </c>
      <c r="AB17" s="182">
        <f t="shared" si="38"/>
        <v>1</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8" ht="13">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2128</v>
      </c>
      <c r="Q18" s="204" t="s">
        <v>99</v>
      </c>
      <c r="R18" s="205">
        <v>38763</v>
      </c>
      <c r="S18" s="206" t="str">
        <f t="shared" si="6"/>
        <v>Under 13s</v>
      </c>
      <c r="T18" s="207" t="str">
        <f t="shared" si="7"/>
        <v>Yes</v>
      </c>
      <c r="U18" s="208">
        <f t="shared" si="34"/>
        <v>2</v>
      </c>
      <c r="V18" s="182">
        <f t="shared" si="8"/>
        <v>12</v>
      </c>
      <c r="W18" s="182">
        <f t="shared" si="9"/>
        <v>9</v>
      </c>
      <c r="X18" s="182">
        <f t="shared" si="10"/>
        <v>12</v>
      </c>
      <c r="Y18" s="182">
        <f t="shared" si="35"/>
        <v>0</v>
      </c>
      <c r="Z18" s="182">
        <f t="shared" si="36"/>
        <v>1</v>
      </c>
      <c r="AA18" s="182">
        <f t="shared" si="37"/>
        <v>0</v>
      </c>
      <c r="AB18" s="182">
        <f t="shared" si="38"/>
        <v>1</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8" ht="13">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2178</v>
      </c>
      <c r="Q19" s="204" t="s">
        <v>123</v>
      </c>
      <c r="R19" s="205">
        <v>38588</v>
      </c>
      <c r="S19" s="206" t="str">
        <f t="shared" si="6"/>
        <v>Under 13s</v>
      </c>
      <c r="T19" s="207" t="str">
        <f t="shared" si="7"/>
        <v>Yes</v>
      </c>
      <c r="U19" s="208">
        <f t="shared" si="34"/>
        <v>1</v>
      </c>
      <c r="V19" s="182">
        <f t="shared" si="8"/>
        <v>12</v>
      </c>
      <c r="W19" s="182">
        <f t="shared" si="9"/>
        <v>9</v>
      </c>
      <c r="X19" s="182">
        <f t="shared" si="10"/>
        <v>12</v>
      </c>
      <c r="Y19" s="182">
        <f t="shared" si="35"/>
        <v>0</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8" ht="13">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t="s">
        <v>2082</v>
      </c>
      <c r="Q20" s="204" t="s">
        <v>99</v>
      </c>
      <c r="R20" s="205">
        <v>39705</v>
      </c>
      <c r="S20" s="206" t="str">
        <f t="shared" si="6"/>
        <v>9 Years</v>
      </c>
      <c r="T20" s="207" t="str">
        <f t="shared" si="7"/>
        <v>Yes</v>
      </c>
      <c r="U20" s="208">
        <f t="shared" si="34"/>
        <v>0</v>
      </c>
      <c r="V20" s="182">
        <f t="shared" si="8"/>
        <v>9</v>
      </c>
      <c r="W20" s="182">
        <f t="shared" si="9"/>
        <v>9</v>
      </c>
      <c r="X20" s="182">
        <f t="shared" si="10"/>
        <v>9</v>
      </c>
      <c r="Y20" s="182">
        <f t="shared" si="35"/>
        <v>1</v>
      </c>
      <c r="Z20" s="182">
        <f t="shared" si="36"/>
        <v>0</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8" ht="13">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t="s">
        <v>2080</v>
      </c>
      <c r="Q21" s="204" t="s">
        <v>99</v>
      </c>
      <c r="R21" s="205">
        <v>39759</v>
      </c>
      <c r="S21" s="206" t="str">
        <f t="shared" si="6"/>
        <v>9 Years</v>
      </c>
      <c r="T21" s="207" t="str">
        <f t="shared" si="7"/>
        <v>Yes</v>
      </c>
      <c r="U21" s="208">
        <f t="shared" si="34"/>
        <v>0</v>
      </c>
      <c r="V21" s="182">
        <f t="shared" si="8"/>
        <v>9</v>
      </c>
      <c r="W21" s="182">
        <f t="shared" si="9"/>
        <v>9</v>
      </c>
      <c r="X21" s="182">
        <f t="shared" si="10"/>
        <v>9</v>
      </c>
      <c r="Y21" s="182">
        <f t="shared" si="35"/>
        <v>0</v>
      </c>
      <c r="Z21" s="182">
        <f t="shared" si="36"/>
        <v>1</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8" ht="13">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t="s">
        <v>2212</v>
      </c>
      <c r="Q22" s="204" t="s">
        <v>99</v>
      </c>
      <c r="R22" s="205">
        <v>39803</v>
      </c>
      <c r="S22" s="206" t="str">
        <f t="shared" si="6"/>
        <v>9 Years</v>
      </c>
      <c r="T22" s="207" t="str">
        <f t="shared" si="7"/>
        <v>Yes</v>
      </c>
      <c r="U22" s="208">
        <f t="shared" si="34"/>
        <v>0</v>
      </c>
      <c r="V22" s="182">
        <f t="shared" si="8"/>
        <v>9</v>
      </c>
      <c r="W22" s="182">
        <f t="shared" si="9"/>
        <v>9</v>
      </c>
      <c r="X22" s="182">
        <f t="shared" si="10"/>
        <v>9</v>
      </c>
      <c r="Y22" s="182">
        <f t="shared" si="35"/>
        <v>0</v>
      </c>
      <c r="Z22" s="182">
        <f t="shared" si="36"/>
        <v>0</v>
      </c>
      <c r="AA22" s="182">
        <f t="shared" si="37"/>
        <v>1</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8" ht="13">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t="s">
        <v>2103</v>
      </c>
      <c r="Q23" s="204" t="s">
        <v>99</v>
      </c>
      <c r="R23" s="205">
        <v>39356</v>
      </c>
      <c r="S23" s="206" t="str">
        <f t="shared" si="6"/>
        <v>Under 11s</v>
      </c>
      <c r="T23" s="207" t="str">
        <f t="shared" si="7"/>
        <v>No</v>
      </c>
      <c r="U23" s="208">
        <f t="shared" si="34"/>
        <v>0</v>
      </c>
      <c r="V23" s="182">
        <f t="shared" si="8"/>
        <v>9</v>
      </c>
      <c r="W23" s="182">
        <f t="shared" si="9"/>
        <v>9</v>
      </c>
      <c r="X23" s="182">
        <f t="shared" si="10"/>
        <v>10</v>
      </c>
      <c r="Y23" s="182">
        <f t="shared" si="35"/>
        <v>0</v>
      </c>
      <c r="Z23" s="182">
        <f t="shared" si="36"/>
        <v>0</v>
      </c>
      <c r="AA23" s="182">
        <f t="shared" si="37"/>
        <v>0</v>
      </c>
      <c r="AB23" s="182">
        <f t="shared" si="38"/>
        <v>1</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8" ht="13">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t="s">
        <v>2213</v>
      </c>
      <c r="Q24" s="204" t="s">
        <v>123</v>
      </c>
      <c r="R24" s="205">
        <v>39641</v>
      </c>
      <c r="S24" s="206" t="str">
        <f t="shared" si="6"/>
        <v>9 Years</v>
      </c>
      <c r="T24" s="207" t="str">
        <f t="shared" si="7"/>
        <v>Yes</v>
      </c>
      <c r="U24" s="208">
        <f t="shared" si="34"/>
        <v>0</v>
      </c>
      <c r="V24" s="182">
        <f t="shared" si="8"/>
        <v>9</v>
      </c>
      <c r="W24" s="182">
        <f t="shared" si="9"/>
        <v>9</v>
      </c>
      <c r="X24" s="182">
        <f t="shared" si="10"/>
        <v>9</v>
      </c>
      <c r="Y24" s="182">
        <f t="shared" si="35"/>
        <v>0</v>
      </c>
      <c r="Z24" s="182">
        <f t="shared" si="36"/>
        <v>1</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c r="BD24" s="178"/>
      <c r="BE24" s="178"/>
      <c r="BF24" s="178"/>
    </row>
    <row r="25" spans="1:58" ht="13">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t="s">
        <v>872</v>
      </c>
      <c r="Q25" s="204" t="s">
        <v>123</v>
      </c>
      <c r="R25" s="205">
        <v>39666</v>
      </c>
      <c r="S25" s="206" t="str">
        <f t="shared" si="6"/>
        <v>9 Years</v>
      </c>
      <c r="T25" s="207" t="str">
        <f t="shared" si="7"/>
        <v>Yes</v>
      </c>
      <c r="U25" s="208">
        <f t="shared" si="34"/>
        <v>0</v>
      </c>
      <c r="V25" s="182">
        <f t="shared" si="8"/>
        <v>9</v>
      </c>
      <c r="W25" s="182">
        <f t="shared" si="9"/>
        <v>9</v>
      </c>
      <c r="X25" s="182">
        <f t="shared" si="10"/>
        <v>9</v>
      </c>
      <c r="Y25" s="182">
        <f t="shared" si="35"/>
        <v>1</v>
      </c>
      <c r="Z25" s="182">
        <f t="shared" si="36"/>
        <v>0</v>
      </c>
      <c r="AA25" s="182">
        <f t="shared" si="37"/>
        <v>1</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c r="BD25" s="178"/>
      <c r="BE25" s="178"/>
      <c r="BF25" s="178"/>
    </row>
    <row r="26" spans="1:58" ht="13">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t="s">
        <v>2161</v>
      </c>
      <c r="Q26" s="204" t="s">
        <v>123</v>
      </c>
      <c r="R26" s="205">
        <v>39211</v>
      </c>
      <c r="S26" s="206" t="str">
        <f t="shared" si="6"/>
        <v>Under 12s</v>
      </c>
      <c r="T26" s="207" t="str">
        <f t="shared" si="7"/>
        <v>No</v>
      </c>
      <c r="U26" s="208">
        <f t="shared" si="34"/>
        <v>0</v>
      </c>
      <c r="V26" s="182">
        <f t="shared" si="8"/>
        <v>9</v>
      </c>
      <c r="W26" s="182">
        <f t="shared" si="9"/>
        <v>9</v>
      </c>
      <c r="X26" s="182">
        <f t="shared" si="10"/>
        <v>11</v>
      </c>
      <c r="Y26" s="182">
        <f t="shared" si="35"/>
        <v>0</v>
      </c>
      <c r="Z26" s="182">
        <f t="shared" si="36"/>
        <v>1</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c r="BD26" s="178"/>
      <c r="BE26" s="178"/>
      <c r="BF26" s="178"/>
    </row>
    <row r="27" spans="1:58" ht="13">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t="s">
        <v>2179</v>
      </c>
      <c r="Q27" s="204" t="s">
        <v>123</v>
      </c>
      <c r="R27" s="205">
        <v>38553</v>
      </c>
      <c r="S27" s="206" t="str">
        <f t="shared" si="6"/>
        <v>Under 13s</v>
      </c>
      <c r="T27" s="207" t="str">
        <f t="shared" si="7"/>
        <v>No</v>
      </c>
      <c r="U27" s="208">
        <f t="shared" si="34"/>
        <v>0</v>
      </c>
      <c r="V27" s="182">
        <f t="shared" si="8"/>
        <v>9</v>
      </c>
      <c r="W27" s="182">
        <f t="shared" si="9"/>
        <v>9</v>
      </c>
      <c r="X27" s="182">
        <f t="shared" si="10"/>
        <v>12</v>
      </c>
      <c r="Y27" s="182">
        <f t="shared" si="35"/>
        <v>1</v>
      </c>
      <c r="Z27" s="182">
        <f t="shared" si="36"/>
        <v>0</v>
      </c>
      <c r="AA27" s="182">
        <f t="shared" si="37"/>
        <v>0</v>
      </c>
      <c r="AB27" s="182">
        <f t="shared" si="38"/>
        <v>1</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c r="BD27" s="178"/>
      <c r="BE27" s="178"/>
      <c r="BF27" s="178"/>
    </row>
    <row r="28" spans="1:58" ht="13">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2103</v>
      </c>
      <c r="Q28" s="204" t="s">
        <v>99</v>
      </c>
      <c r="R28" s="205">
        <v>39356</v>
      </c>
      <c r="S28" s="206" t="str">
        <f t="shared" si="6"/>
        <v>Under 11s</v>
      </c>
      <c r="T28" s="207" t="str">
        <f t="shared" si="7"/>
        <v>Yes</v>
      </c>
      <c r="U28" s="208">
        <f t="shared" si="34"/>
        <v>0</v>
      </c>
      <c r="V28" s="182">
        <f t="shared" si="8"/>
        <v>10</v>
      </c>
      <c r="W28" s="182">
        <f t="shared" si="9"/>
        <v>9</v>
      </c>
      <c r="X28" s="182">
        <f t="shared" si="10"/>
        <v>10</v>
      </c>
      <c r="Y28" s="182">
        <f t="shared" si="35"/>
        <v>0</v>
      </c>
      <c r="Z28" s="182">
        <f t="shared" si="36"/>
        <v>0</v>
      </c>
      <c r="AA28" s="182">
        <f t="shared" si="37"/>
        <v>0</v>
      </c>
      <c r="AB28" s="182">
        <f t="shared" si="38"/>
        <v>1</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c r="BD28" s="178"/>
      <c r="BE28" s="178"/>
      <c r="BF28" s="178"/>
    </row>
    <row r="29" spans="1:58" ht="13">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2093</v>
      </c>
      <c r="Q29" s="204" t="s">
        <v>99</v>
      </c>
      <c r="R29" s="205">
        <v>39527</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1</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c r="BD29" s="178"/>
      <c r="BE29" s="178"/>
      <c r="BF29" s="178"/>
    </row>
    <row r="30" spans="1:58" ht="13">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2096</v>
      </c>
      <c r="Q30" s="204" t="s">
        <v>99</v>
      </c>
      <c r="R30" s="205">
        <v>39493</v>
      </c>
      <c r="S30" s="206" t="str">
        <f t="shared" si="6"/>
        <v>Under 11s</v>
      </c>
      <c r="T30" s="207" t="str">
        <f t="shared" si="7"/>
        <v>Yes</v>
      </c>
      <c r="U30" s="208">
        <f t="shared" si="34"/>
        <v>0</v>
      </c>
      <c r="V30" s="182">
        <f t="shared" si="8"/>
        <v>10</v>
      </c>
      <c r="W30" s="182">
        <f t="shared" si="9"/>
        <v>9</v>
      </c>
      <c r="X30" s="182">
        <f t="shared" si="10"/>
        <v>10</v>
      </c>
      <c r="Y30" s="182">
        <f t="shared" si="35"/>
        <v>1</v>
      </c>
      <c r="Z30" s="182">
        <f t="shared" si="36"/>
        <v>0</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c r="BD30" s="178"/>
      <c r="BE30" s="178"/>
      <c r="BF30" s="178"/>
    </row>
    <row r="31" spans="1:58" ht="13">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2108</v>
      </c>
      <c r="Q31" s="204" t="s">
        <v>99</v>
      </c>
      <c r="R31" s="205">
        <v>39325</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1</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c r="BD31" s="178"/>
      <c r="BE31" s="178"/>
      <c r="BF31" s="178"/>
    </row>
    <row r="32" spans="1:58" ht="13">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2148</v>
      </c>
      <c r="Q32" s="204" t="s">
        <v>123</v>
      </c>
      <c r="R32" s="205">
        <v>39626</v>
      </c>
      <c r="S32" s="206" t="str">
        <f t="shared" si="6"/>
        <v>Under 11s</v>
      </c>
      <c r="T32" s="207" t="str">
        <f t="shared" si="7"/>
        <v>Yes</v>
      </c>
      <c r="U32" s="208">
        <f t="shared" si="34"/>
        <v>0</v>
      </c>
      <c r="V32" s="182">
        <f t="shared" si="8"/>
        <v>10</v>
      </c>
      <c r="W32" s="182">
        <f t="shared" si="9"/>
        <v>9</v>
      </c>
      <c r="X32" s="182">
        <f t="shared" si="10"/>
        <v>10</v>
      </c>
      <c r="Y32" s="182">
        <f t="shared" si="35"/>
        <v>0</v>
      </c>
      <c r="Z32" s="182">
        <f t="shared" si="36"/>
        <v>1</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c r="BD32" s="178"/>
      <c r="BE32" s="178"/>
      <c r="BF32" s="178"/>
    </row>
    <row r="33" spans="1:58" ht="13">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2159</v>
      </c>
      <c r="Q33" s="204" t="s">
        <v>123</v>
      </c>
      <c r="R33" s="205">
        <v>39347</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c r="BD33" s="178"/>
      <c r="BE33" s="178"/>
      <c r="BF33" s="178"/>
    </row>
    <row r="34" spans="1:58" ht="13">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2160</v>
      </c>
      <c r="Q34" s="204" t="s">
        <v>123</v>
      </c>
      <c r="R34" s="205">
        <v>39295</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0</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c r="BD34" s="178"/>
      <c r="BE34" s="178"/>
      <c r="BF34" s="178"/>
    </row>
    <row r="35" spans="1:58" ht="13">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2158</v>
      </c>
      <c r="Q35" s="204" t="s">
        <v>123</v>
      </c>
      <c r="R35" s="205">
        <v>39354</v>
      </c>
      <c r="S35" s="206" t="str">
        <f t="shared" si="6"/>
        <v>Under 11s</v>
      </c>
      <c r="T35" s="207" t="str">
        <f t="shared" si="7"/>
        <v>Yes</v>
      </c>
      <c r="U35" s="208">
        <f t="shared" si="34"/>
        <v>0</v>
      </c>
      <c r="V35" s="182">
        <f t="shared" si="8"/>
        <v>10</v>
      </c>
      <c r="W35" s="182">
        <f t="shared" si="9"/>
        <v>9</v>
      </c>
      <c r="X35" s="182">
        <f t="shared" si="10"/>
        <v>10</v>
      </c>
      <c r="Y35" s="182">
        <f t="shared" si="35"/>
        <v>1</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c r="BD35" s="178"/>
      <c r="BE35" s="178"/>
      <c r="BF35" s="178"/>
    </row>
    <row r="36" spans="1:58" ht="13">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2119</v>
      </c>
      <c r="Q36" s="204" t="s">
        <v>99</v>
      </c>
      <c r="R36" s="205">
        <v>39079</v>
      </c>
      <c r="S36" s="206" t="str">
        <f t="shared" si="6"/>
        <v>Under 12s</v>
      </c>
      <c r="T36" s="207" t="str">
        <f t="shared" si="7"/>
        <v>Yes</v>
      </c>
      <c r="U36" s="208">
        <f t="shared" si="34"/>
        <v>0</v>
      </c>
      <c r="V36" s="182">
        <f t="shared" si="8"/>
        <v>11</v>
      </c>
      <c r="W36" s="182">
        <f t="shared" si="9"/>
        <v>9</v>
      </c>
      <c r="X36" s="182">
        <f t="shared" si="10"/>
        <v>11</v>
      </c>
      <c r="Y36" s="182">
        <f t="shared" si="35"/>
        <v>1</v>
      </c>
      <c r="Z36" s="182">
        <f t="shared" si="36"/>
        <v>0</v>
      </c>
      <c r="AA36" s="182">
        <f t="shared" si="37"/>
        <v>1</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c r="BD36" s="178"/>
      <c r="BE36" s="178"/>
      <c r="BF36" s="178"/>
    </row>
    <row r="37" spans="1:58" ht="13">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2108</v>
      </c>
      <c r="Q37" s="204" t="s">
        <v>99</v>
      </c>
      <c r="R37" s="205">
        <v>39325</v>
      </c>
      <c r="S37" s="206" t="str">
        <f t="shared" si="6"/>
        <v>Under 11s</v>
      </c>
      <c r="T37" s="207" t="str">
        <f t="shared" si="7"/>
        <v>Yes</v>
      </c>
      <c r="U37" s="208">
        <f t="shared" si="34"/>
        <v>0</v>
      </c>
      <c r="V37" s="182">
        <f t="shared" si="8"/>
        <v>11</v>
      </c>
      <c r="W37" s="182">
        <f t="shared" si="9"/>
        <v>9</v>
      </c>
      <c r="X37" s="182">
        <f t="shared" si="10"/>
        <v>10</v>
      </c>
      <c r="Y37" s="182">
        <f t="shared" si="35"/>
        <v>0</v>
      </c>
      <c r="Z37" s="182">
        <f t="shared" si="36"/>
        <v>1</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c r="BD37" s="178"/>
      <c r="BE37" s="178"/>
      <c r="BF37" s="178"/>
    </row>
    <row r="38" spans="1:58" ht="13">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2093</v>
      </c>
      <c r="Q38" s="204" t="s">
        <v>99</v>
      </c>
      <c r="R38" s="205">
        <v>39527</v>
      </c>
      <c r="S38" s="206" t="str">
        <f t="shared" si="6"/>
        <v>Under 11s</v>
      </c>
      <c r="T38" s="207" t="str">
        <f t="shared" si="7"/>
        <v>Yes</v>
      </c>
      <c r="U38" s="208">
        <f t="shared" si="34"/>
        <v>0</v>
      </c>
      <c r="V38" s="182">
        <f t="shared" si="8"/>
        <v>11</v>
      </c>
      <c r="W38" s="182">
        <f t="shared" si="9"/>
        <v>9</v>
      </c>
      <c r="X38" s="182">
        <f t="shared" si="10"/>
        <v>10</v>
      </c>
      <c r="Y38" s="182">
        <f t="shared" si="35"/>
        <v>0</v>
      </c>
      <c r="Z38" s="182">
        <f t="shared" si="36"/>
        <v>0</v>
      </c>
      <c r="AA38" s="182">
        <f t="shared" si="37"/>
        <v>1</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c r="BD38" s="178"/>
      <c r="BE38" s="178"/>
      <c r="BF38" s="178"/>
    </row>
    <row r="39" spans="1:58" ht="13">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2122</v>
      </c>
      <c r="Q39" s="204" t="s">
        <v>99</v>
      </c>
      <c r="R39" s="205">
        <v>38988</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1</v>
      </c>
      <c r="AA39" s="182">
        <f t="shared" si="37"/>
        <v>0</v>
      </c>
      <c r="AB39" s="182">
        <f t="shared" si="38"/>
        <v>1</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c r="BD39" s="178"/>
      <c r="BE39" s="178"/>
      <c r="BF39" s="178"/>
    </row>
    <row r="40" spans="1:58" ht="13">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2161</v>
      </c>
      <c r="Q40" s="204" t="s">
        <v>123</v>
      </c>
      <c r="R40" s="205">
        <v>39211</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1</v>
      </c>
      <c r="AA40" s="182">
        <f t="shared" si="37"/>
        <v>0</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c r="BD40" s="178"/>
      <c r="BE40" s="178"/>
      <c r="BF40" s="178"/>
    </row>
    <row r="41" spans="1:58" ht="13">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2168</v>
      </c>
      <c r="Q41" s="204" t="s">
        <v>123</v>
      </c>
      <c r="R41" s="205">
        <v>38996</v>
      </c>
      <c r="S41" s="206" t="str">
        <f t="shared" si="6"/>
        <v>Under 12s</v>
      </c>
      <c r="T41" s="207" t="str">
        <f t="shared" si="7"/>
        <v>Yes</v>
      </c>
      <c r="U41" s="208">
        <f t="shared" si="34"/>
        <v>0</v>
      </c>
      <c r="V41" s="182">
        <f t="shared" si="8"/>
        <v>11</v>
      </c>
      <c r="W41" s="182">
        <f t="shared" si="9"/>
        <v>9</v>
      </c>
      <c r="X41" s="182">
        <f t="shared" si="10"/>
        <v>11</v>
      </c>
      <c r="Y41" s="182">
        <f t="shared" si="35"/>
        <v>1</v>
      </c>
      <c r="Z41" s="182">
        <f t="shared" si="36"/>
        <v>0</v>
      </c>
      <c r="AA41" s="182">
        <f t="shared" si="37"/>
        <v>0</v>
      </c>
      <c r="AB41" s="182">
        <f t="shared" si="38"/>
        <v>1</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c r="BD41" s="178"/>
      <c r="BE41" s="178"/>
      <c r="BF41" s="178"/>
    </row>
    <row r="42" spans="1:58" ht="13">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2214</v>
      </c>
      <c r="Q42" s="204" t="s">
        <v>123</v>
      </c>
      <c r="R42" s="205">
        <v>39024</v>
      </c>
      <c r="S42" s="206" t="str">
        <f t="shared" si="6"/>
        <v>Under 12s</v>
      </c>
      <c r="T42" s="207" t="str">
        <f t="shared" si="7"/>
        <v>Yes</v>
      </c>
      <c r="U42" s="208">
        <f t="shared" si="34"/>
        <v>0</v>
      </c>
      <c r="V42" s="182">
        <f t="shared" si="8"/>
        <v>11</v>
      </c>
      <c r="W42" s="182">
        <f t="shared" si="9"/>
        <v>9</v>
      </c>
      <c r="X42" s="182">
        <f t="shared" si="10"/>
        <v>11</v>
      </c>
      <c r="Y42" s="182">
        <f t="shared" si="35"/>
        <v>0</v>
      </c>
      <c r="Z42" s="182">
        <f t="shared" si="36"/>
        <v>0</v>
      </c>
      <c r="AA42" s="182">
        <f t="shared" si="37"/>
        <v>1</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c r="BD42" s="178"/>
      <c r="BE42" s="178"/>
      <c r="BF42" s="178"/>
    </row>
    <row r="43" spans="1:58" ht="13">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2148</v>
      </c>
      <c r="Q43" s="204" t="s">
        <v>123</v>
      </c>
      <c r="R43" s="205">
        <v>39626</v>
      </c>
      <c r="S43" s="206" t="str">
        <f t="shared" si="6"/>
        <v>Under 11s</v>
      </c>
      <c r="T43" s="207" t="str">
        <f t="shared" si="7"/>
        <v>Yes</v>
      </c>
      <c r="U43" s="208">
        <f t="shared" si="34"/>
        <v>0</v>
      </c>
      <c r="V43" s="182">
        <f t="shared" si="8"/>
        <v>11</v>
      </c>
      <c r="W43" s="182">
        <f t="shared" si="9"/>
        <v>9</v>
      </c>
      <c r="X43" s="182">
        <f t="shared" si="10"/>
        <v>10</v>
      </c>
      <c r="Y43" s="182">
        <f t="shared" si="35"/>
        <v>0</v>
      </c>
      <c r="Z43" s="182">
        <f t="shared" si="36"/>
        <v>1</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c r="BD43" s="178"/>
      <c r="BE43" s="178"/>
      <c r="BF43" s="178"/>
    </row>
    <row r="44" spans="1:58" ht="13">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2128</v>
      </c>
      <c r="Q44" s="204" t="s">
        <v>99</v>
      </c>
      <c r="R44" s="205">
        <v>38763</v>
      </c>
      <c r="S44" s="206" t="str">
        <f t="shared" si="6"/>
        <v>Under 13s</v>
      </c>
      <c r="T44" s="207" t="str">
        <f t="shared" si="7"/>
        <v>Yes</v>
      </c>
      <c r="U44" s="208">
        <f t="shared" si="34"/>
        <v>0</v>
      </c>
      <c r="V44" s="182">
        <f t="shared" si="8"/>
        <v>12</v>
      </c>
      <c r="W44" s="182">
        <f t="shared" si="9"/>
        <v>9</v>
      </c>
      <c r="X44" s="182">
        <f t="shared" si="10"/>
        <v>12</v>
      </c>
      <c r="Y44" s="182">
        <f t="shared" si="35"/>
        <v>0</v>
      </c>
      <c r="Z44" s="182">
        <f t="shared" si="36"/>
        <v>1</v>
      </c>
      <c r="AA44" s="182">
        <f t="shared" si="37"/>
        <v>0</v>
      </c>
      <c r="AB44" s="182">
        <f t="shared" si="38"/>
        <v>1</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c r="BD44" s="178"/>
      <c r="BE44" s="178"/>
      <c r="BF44" s="178"/>
    </row>
    <row r="45" spans="1:58" ht="13">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2122</v>
      </c>
      <c r="Q45" s="204" t="s">
        <v>99</v>
      </c>
      <c r="R45" s="205">
        <v>38988</v>
      </c>
      <c r="S45" s="206" t="str">
        <f t="shared" si="6"/>
        <v>Under 12s</v>
      </c>
      <c r="T45" s="207" t="str">
        <f t="shared" si="7"/>
        <v>Yes</v>
      </c>
      <c r="U45" s="208">
        <f t="shared" si="34"/>
        <v>0</v>
      </c>
      <c r="V45" s="182">
        <f t="shared" si="8"/>
        <v>12</v>
      </c>
      <c r="W45" s="182">
        <f t="shared" si="9"/>
        <v>9</v>
      </c>
      <c r="X45" s="182">
        <f t="shared" si="10"/>
        <v>11</v>
      </c>
      <c r="Y45" s="182">
        <f t="shared" si="35"/>
        <v>0</v>
      </c>
      <c r="Z45" s="182">
        <f t="shared" si="36"/>
        <v>1</v>
      </c>
      <c r="AA45" s="182">
        <f t="shared" si="37"/>
        <v>0</v>
      </c>
      <c r="AB45" s="182">
        <f t="shared" si="38"/>
        <v>1</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c r="BD45" s="178"/>
      <c r="BE45" s="178"/>
      <c r="BF45" s="178"/>
    </row>
    <row r="46" spans="1:58" ht="13">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2096</v>
      </c>
      <c r="Q46" s="204" t="s">
        <v>99</v>
      </c>
      <c r="R46" s="205">
        <v>39493</v>
      </c>
      <c r="S46" s="206" t="str">
        <f t="shared" si="6"/>
        <v>Under 11s</v>
      </c>
      <c r="T46" s="207" t="str">
        <f t="shared" si="7"/>
        <v>Yes</v>
      </c>
      <c r="U46" s="208">
        <f t="shared" si="34"/>
        <v>0</v>
      </c>
      <c r="V46" s="182">
        <f t="shared" si="8"/>
        <v>12</v>
      </c>
      <c r="W46" s="182">
        <f t="shared" si="9"/>
        <v>9</v>
      </c>
      <c r="X46" s="182">
        <f t="shared" si="10"/>
        <v>10</v>
      </c>
      <c r="Y46" s="182">
        <f t="shared" si="35"/>
        <v>1</v>
      </c>
      <c r="Z46" s="182">
        <f t="shared" si="36"/>
        <v>0</v>
      </c>
      <c r="AA46" s="182">
        <f t="shared" si="37"/>
        <v>0</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c r="BD46" s="178"/>
      <c r="BE46" s="178"/>
      <c r="BF46" s="178"/>
    </row>
    <row r="47" spans="1:58" ht="13">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2131</v>
      </c>
      <c r="Q47" s="204" t="s">
        <v>99</v>
      </c>
      <c r="R47" s="205">
        <v>38747</v>
      </c>
      <c r="S47" s="206" t="str">
        <f t="shared" si="6"/>
        <v>Under 13s</v>
      </c>
      <c r="T47" s="207" t="str">
        <f t="shared" si="7"/>
        <v>Yes</v>
      </c>
      <c r="U47" s="208">
        <f t="shared" si="34"/>
        <v>0</v>
      </c>
      <c r="V47" s="182">
        <f t="shared" si="8"/>
        <v>12</v>
      </c>
      <c r="W47" s="182">
        <f t="shared" si="9"/>
        <v>9</v>
      </c>
      <c r="X47" s="182">
        <f t="shared" si="10"/>
        <v>12</v>
      </c>
      <c r="Y47" s="182">
        <f t="shared" si="35"/>
        <v>1</v>
      </c>
      <c r="Z47" s="182">
        <f t="shared" si="36"/>
        <v>0</v>
      </c>
      <c r="AA47" s="182">
        <f t="shared" si="37"/>
        <v>1</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c r="BD47" s="178"/>
      <c r="BE47" s="178"/>
      <c r="BF47" s="178"/>
    </row>
    <row r="48" spans="1:58" ht="13">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2178</v>
      </c>
      <c r="Q48" s="204" t="s">
        <v>123</v>
      </c>
      <c r="R48" s="205">
        <v>38588</v>
      </c>
      <c r="S48" s="206" t="str">
        <f t="shared" si="6"/>
        <v>Under 13s</v>
      </c>
      <c r="T48" s="207" t="str">
        <f t="shared" si="7"/>
        <v>Yes</v>
      </c>
      <c r="U48" s="208">
        <f t="shared" si="34"/>
        <v>0</v>
      </c>
      <c r="V48" s="182">
        <f t="shared" si="8"/>
        <v>12</v>
      </c>
      <c r="W48" s="182">
        <f t="shared" si="9"/>
        <v>9</v>
      </c>
      <c r="X48" s="182">
        <f t="shared" si="10"/>
        <v>12</v>
      </c>
      <c r="Y48" s="182">
        <f t="shared" si="35"/>
        <v>0</v>
      </c>
      <c r="Z48" s="182">
        <f t="shared" si="36"/>
        <v>1</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c r="BD48" s="178"/>
      <c r="BE48" s="178"/>
      <c r="BF48" s="178"/>
    </row>
    <row r="49" spans="1:58" ht="13">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2176</v>
      </c>
      <c r="Q49" s="204" t="s">
        <v>123</v>
      </c>
      <c r="R49" s="205">
        <v>38636</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1</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c r="BD49" s="178"/>
      <c r="BE49" s="178"/>
      <c r="BF49" s="178"/>
    </row>
    <row r="50" spans="1:58" ht="13">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2179</v>
      </c>
      <c r="Q50" s="204" t="s">
        <v>123</v>
      </c>
      <c r="R50" s="205">
        <v>38553</v>
      </c>
      <c r="S50" s="206" t="str">
        <f t="shared" si="6"/>
        <v>Under 13s</v>
      </c>
      <c r="T50" s="207" t="str">
        <f t="shared" si="7"/>
        <v>Yes</v>
      </c>
      <c r="U50" s="208">
        <f t="shared" si="34"/>
        <v>0</v>
      </c>
      <c r="V50" s="182">
        <f t="shared" si="8"/>
        <v>12</v>
      </c>
      <c r="W50" s="182">
        <f t="shared" si="9"/>
        <v>9</v>
      </c>
      <c r="X50" s="182">
        <f t="shared" si="10"/>
        <v>12</v>
      </c>
      <c r="Y50" s="182">
        <f t="shared" si="35"/>
        <v>1</v>
      </c>
      <c r="Z50" s="182">
        <f t="shared" si="36"/>
        <v>0</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c r="BD50" s="178"/>
      <c r="BE50" s="178"/>
      <c r="BF50" s="178"/>
    </row>
    <row r="51" spans="1:58" ht="13">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2214</v>
      </c>
      <c r="Q51" s="204" t="s">
        <v>123</v>
      </c>
      <c r="R51" s="205">
        <v>39024</v>
      </c>
      <c r="S51" s="206" t="str">
        <f t="shared" si="6"/>
        <v>Under 12s</v>
      </c>
      <c r="T51" s="207" t="str">
        <f t="shared" si="7"/>
        <v>Yes</v>
      </c>
      <c r="U51" s="208">
        <f t="shared" si="34"/>
        <v>0</v>
      </c>
      <c r="V51" s="182">
        <f t="shared" si="8"/>
        <v>12</v>
      </c>
      <c r="W51" s="182">
        <f t="shared" si="9"/>
        <v>9</v>
      </c>
      <c r="X51" s="182">
        <f t="shared" si="10"/>
        <v>11</v>
      </c>
      <c r="Y51" s="182">
        <f t="shared" si="35"/>
        <v>0</v>
      </c>
      <c r="Z51" s="182">
        <f t="shared" si="36"/>
        <v>0</v>
      </c>
      <c r="AA51" s="182">
        <f t="shared" si="37"/>
        <v>1</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c r="BD51" s="178"/>
      <c r="BE51" s="178"/>
      <c r="BF51" s="178"/>
    </row>
    <row r="52" spans="1:58" ht="13">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2080</v>
      </c>
      <c r="Q52" s="204" t="s">
        <v>99</v>
      </c>
      <c r="R52" s="205">
        <v>39759</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c r="BD52" s="178"/>
      <c r="BE52" s="178"/>
      <c r="BF52" s="178"/>
    </row>
    <row r="53" spans="1:58" ht="13">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2213</v>
      </c>
      <c r="Q53" s="204" t="s">
        <v>123</v>
      </c>
      <c r="R53" s="205">
        <v>39641</v>
      </c>
      <c r="S53" s="206" t="str">
        <f t="shared" si="6"/>
        <v>9 Years</v>
      </c>
      <c r="T53" s="207" t="str">
        <f t="shared" si="7"/>
        <v>Yes</v>
      </c>
      <c r="U53" s="208">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c r="BD53" s="178"/>
      <c r="BE53" s="178"/>
      <c r="BF53" s="178"/>
    </row>
    <row r="54" spans="1:58" ht="13">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2093</v>
      </c>
      <c r="Q54" s="204" t="s">
        <v>99</v>
      </c>
      <c r="R54" s="205">
        <v>39527</v>
      </c>
      <c r="S54" s="206" t="str">
        <f t="shared" si="6"/>
        <v>Under 11s</v>
      </c>
      <c r="T54" s="207" t="str">
        <f t="shared" si="7"/>
        <v>Yes</v>
      </c>
      <c r="U54" s="208">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c r="BD54" s="178"/>
      <c r="BE54" s="178"/>
      <c r="BF54" s="178"/>
    </row>
    <row r="55" spans="1:58" ht="13">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2159</v>
      </c>
      <c r="Q55" s="204" t="s">
        <v>123</v>
      </c>
      <c r="R55" s="205">
        <v>39347</v>
      </c>
      <c r="S55" s="206" t="str">
        <f t="shared" si="6"/>
        <v>Under 11s</v>
      </c>
      <c r="T55" s="207" t="str">
        <f t="shared" si="7"/>
        <v>Yes</v>
      </c>
      <c r="U55" s="208">
        <f t="shared" si="34"/>
        <v>1</v>
      </c>
      <c r="V55" s="182">
        <f t="shared" si="8"/>
        <v>10</v>
      </c>
      <c r="W55" s="182">
        <f t="shared" si="9"/>
        <v>9</v>
      </c>
      <c r="X55" s="182">
        <f t="shared" si="10"/>
        <v>10</v>
      </c>
      <c r="Y55" s="182">
        <f t="shared" si="35"/>
        <v>0</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c r="BD55" s="178"/>
      <c r="BE55" s="178"/>
      <c r="BF55" s="178"/>
    </row>
    <row r="56" spans="1:58" ht="13">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2122</v>
      </c>
      <c r="Q56" s="204" t="s">
        <v>99</v>
      </c>
      <c r="R56" s="205">
        <v>38988</v>
      </c>
      <c r="S56" s="206" t="str">
        <f t="shared" si="6"/>
        <v>Under 12s</v>
      </c>
      <c r="T56" s="207" t="str">
        <f t="shared" si="7"/>
        <v>Yes</v>
      </c>
      <c r="U56" s="208">
        <f t="shared" si="34"/>
        <v>2</v>
      </c>
      <c r="V56" s="182">
        <f t="shared" si="8"/>
        <v>11</v>
      </c>
      <c r="W56" s="182">
        <f t="shared" si="9"/>
        <v>9</v>
      </c>
      <c r="X56" s="182">
        <f t="shared" si="10"/>
        <v>11</v>
      </c>
      <c r="Y56" s="182">
        <f t="shared" si="35"/>
        <v>0</v>
      </c>
      <c r="Z56" s="182">
        <f t="shared" si="36"/>
        <v>1</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c r="BD56" s="178"/>
      <c r="BE56" s="178"/>
      <c r="BF56" s="178"/>
    </row>
    <row r="57" spans="1:58" ht="13">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2168</v>
      </c>
      <c r="Q57" s="204" t="s">
        <v>123</v>
      </c>
      <c r="R57" s="205">
        <v>38996</v>
      </c>
      <c r="S57" s="206" t="str">
        <f t="shared" si="6"/>
        <v>Under 12s</v>
      </c>
      <c r="T57" s="207" t="str">
        <f t="shared" si="7"/>
        <v>Yes</v>
      </c>
      <c r="U57" s="208">
        <f t="shared" si="34"/>
        <v>2</v>
      </c>
      <c r="V57" s="182">
        <f t="shared" si="8"/>
        <v>11</v>
      </c>
      <c r="W57" s="182">
        <f t="shared" si="9"/>
        <v>9</v>
      </c>
      <c r="X57" s="182">
        <f t="shared" si="10"/>
        <v>11</v>
      </c>
      <c r="Y57" s="182">
        <f t="shared" si="35"/>
        <v>1</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c r="BD57" s="178"/>
      <c r="BE57" s="178"/>
      <c r="BF57" s="178"/>
    </row>
    <row r="58" spans="1:58" ht="13">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2131</v>
      </c>
      <c r="Q58" s="204" t="s">
        <v>99</v>
      </c>
      <c r="R58" s="205">
        <v>38747</v>
      </c>
      <c r="S58" s="206" t="str">
        <f t="shared" si="6"/>
        <v>Under 13s</v>
      </c>
      <c r="T58" s="207" t="str">
        <f t="shared" si="7"/>
        <v>Yes</v>
      </c>
      <c r="U58" s="208">
        <f t="shared" si="34"/>
        <v>2</v>
      </c>
      <c r="V58" s="182">
        <f t="shared" si="8"/>
        <v>12</v>
      </c>
      <c r="W58" s="182">
        <f t="shared" si="9"/>
        <v>9</v>
      </c>
      <c r="X58" s="182">
        <f t="shared" si="10"/>
        <v>12</v>
      </c>
      <c r="Y58" s="182">
        <f t="shared" si="35"/>
        <v>1</v>
      </c>
      <c r="Z58" s="182">
        <f t="shared" si="36"/>
        <v>0</v>
      </c>
      <c r="AA58" s="182">
        <f t="shared" si="37"/>
        <v>1</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c r="BD58" s="178"/>
      <c r="BE58" s="178"/>
      <c r="BF58" s="178"/>
    </row>
    <row r="59" spans="1:58" ht="13">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2179</v>
      </c>
      <c r="Q59" s="204" t="s">
        <v>123</v>
      </c>
      <c r="R59" s="205">
        <v>38553</v>
      </c>
      <c r="S59" s="206" t="str">
        <f t="shared" si="6"/>
        <v>Under 13s</v>
      </c>
      <c r="T59" s="207" t="str">
        <f t="shared" si="7"/>
        <v>Yes</v>
      </c>
      <c r="U59" s="208">
        <f t="shared" si="34"/>
        <v>2</v>
      </c>
      <c r="V59" s="182">
        <f t="shared" si="8"/>
        <v>12</v>
      </c>
      <c r="W59" s="182">
        <f t="shared" si="9"/>
        <v>9</v>
      </c>
      <c r="X59" s="182">
        <f t="shared" si="10"/>
        <v>12</v>
      </c>
      <c r="Y59" s="182">
        <f t="shared" si="35"/>
        <v>1</v>
      </c>
      <c r="Z59" s="182">
        <f t="shared" si="36"/>
        <v>0</v>
      </c>
      <c r="AA59" s="182">
        <f t="shared" si="37"/>
        <v>0</v>
      </c>
      <c r="AB59" s="182">
        <f t="shared" si="38"/>
        <v>1</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c r="BD59" s="178"/>
      <c r="BE59" s="178"/>
      <c r="BF59" s="178"/>
    </row>
    <row r="60" spans="1:58" ht="13">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2212</v>
      </c>
      <c r="Q60" s="204" t="s">
        <v>99</v>
      </c>
      <c r="R60" s="205">
        <v>39803</v>
      </c>
      <c r="S60" s="206" t="str">
        <f t="shared" si="6"/>
        <v>9 Years</v>
      </c>
      <c r="T60" s="207" t="str">
        <f t="shared" si="7"/>
        <v>Yes</v>
      </c>
      <c r="U60" s="208">
        <f t="shared" si="34"/>
        <v>1</v>
      </c>
      <c r="V60" s="182">
        <f t="shared" si="8"/>
        <v>9</v>
      </c>
      <c r="W60" s="182">
        <f t="shared" si="9"/>
        <v>9</v>
      </c>
      <c r="X60" s="182">
        <f t="shared" si="10"/>
        <v>9</v>
      </c>
      <c r="Y60" s="182">
        <f t="shared" si="35"/>
        <v>0</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c r="BD60" s="178"/>
      <c r="BE60" s="178"/>
      <c r="BF60" s="178"/>
    </row>
    <row r="61" spans="1:58" ht="13">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872</v>
      </c>
      <c r="Q61" s="204" t="s">
        <v>123</v>
      </c>
      <c r="R61" s="205">
        <v>39666</v>
      </c>
      <c r="S61" s="206" t="str">
        <f t="shared" si="6"/>
        <v>9 Years</v>
      </c>
      <c r="T61" s="207" t="str">
        <f t="shared" si="7"/>
        <v>Yes</v>
      </c>
      <c r="U61" s="208">
        <f t="shared" si="34"/>
        <v>2</v>
      </c>
      <c r="V61" s="182">
        <f t="shared" si="8"/>
        <v>9</v>
      </c>
      <c r="W61" s="182">
        <f t="shared" si="9"/>
        <v>9</v>
      </c>
      <c r="X61" s="182">
        <f t="shared" si="10"/>
        <v>9</v>
      </c>
      <c r="Y61" s="182">
        <f t="shared" si="35"/>
        <v>1</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c r="BD61" s="178"/>
      <c r="BE61" s="178"/>
      <c r="BF61" s="178"/>
    </row>
    <row r="62" spans="1:58" ht="13">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2108</v>
      </c>
      <c r="Q62" s="204" t="s">
        <v>99</v>
      </c>
      <c r="R62" s="205">
        <v>39325</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c r="BD62" s="178"/>
      <c r="BE62" s="178"/>
      <c r="BF62" s="178"/>
    </row>
    <row r="63" spans="1:58" ht="13">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2148</v>
      </c>
      <c r="Q63" s="204" t="s">
        <v>123</v>
      </c>
      <c r="R63" s="205">
        <v>39626</v>
      </c>
      <c r="S63" s="206" t="str">
        <f t="shared" si="6"/>
        <v>Under 11s</v>
      </c>
      <c r="T63" s="207" t="str">
        <f t="shared" si="7"/>
        <v>Yes</v>
      </c>
      <c r="U63" s="208">
        <f t="shared" si="34"/>
        <v>1</v>
      </c>
      <c r="V63" s="182">
        <f t="shared" si="8"/>
        <v>10</v>
      </c>
      <c r="W63" s="182">
        <f t="shared" si="9"/>
        <v>9</v>
      </c>
      <c r="X63" s="182">
        <f t="shared" si="10"/>
        <v>10</v>
      </c>
      <c r="Y63" s="182">
        <f t="shared" si="35"/>
        <v>0</v>
      </c>
      <c r="Z63" s="182">
        <f t="shared" si="36"/>
        <v>1</v>
      </c>
      <c r="AA63" s="182">
        <f t="shared" si="37"/>
        <v>0</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c r="BD63" s="178"/>
      <c r="BE63" s="178"/>
      <c r="BF63" s="178"/>
    </row>
    <row r="64" spans="1:58" ht="13">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2119</v>
      </c>
      <c r="Q64" s="204" t="s">
        <v>99</v>
      </c>
      <c r="R64" s="205">
        <v>39079</v>
      </c>
      <c r="S64" s="206" t="str">
        <f t="shared" si="6"/>
        <v>Under 12s</v>
      </c>
      <c r="T64" s="207" t="str">
        <f t="shared" si="7"/>
        <v>Yes</v>
      </c>
      <c r="U64" s="208">
        <f t="shared" si="34"/>
        <v>2</v>
      </c>
      <c r="V64" s="182">
        <f t="shared" si="8"/>
        <v>11</v>
      </c>
      <c r="W64" s="182">
        <f t="shared" si="9"/>
        <v>9</v>
      </c>
      <c r="X64" s="182">
        <f t="shared" si="10"/>
        <v>11</v>
      </c>
      <c r="Y64" s="182">
        <f t="shared" si="35"/>
        <v>1</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c r="BD64" s="178"/>
      <c r="BE64" s="178"/>
      <c r="BF64" s="178"/>
    </row>
    <row r="65" spans="1:58" ht="13">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2214</v>
      </c>
      <c r="Q65" s="204" t="s">
        <v>123</v>
      </c>
      <c r="R65" s="205">
        <v>39024</v>
      </c>
      <c r="S65" s="206" t="str">
        <f t="shared" si="6"/>
        <v>Under 12s</v>
      </c>
      <c r="T65" s="207" t="str">
        <f t="shared" si="7"/>
        <v>Yes</v>
      </c>
      <c r="U65" s="208">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c r="BD65" s="178"/>
      <c r="BE65" s="178"/>
      <c r="BF65" s="178"/>
    </row>
    <row r="66" spans="1:58" ht="13">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2128</v>
      </c>
      <c r="Q66" s="204" t="s">
        <v>99</v>
      </c>
      <c r="R66" s="205">
        <v>38763</v>
      </c>
      <c r="S66" s="206" t="str">
        <f t="shared" si="6"/>
        <v>Under 13s</v>
      </c>
      <c r="T66" s="207" t="str">
        <f t="shared" si="7"/>
        <v>Yes</v>
      </c>
      <c r="U66" s="208">
        <f t="shared" si="34"/>
        <v>2</v>
      </c>
      <c r="V66" s="182">
        <f t="shared" si="8"/>
        <v>12</v>
      </c>
      <c r="W66" s="182">
        <f t="shared" si="9"/>
        <v>9</v>
      </c>
      <c r="X66" s="182">
        <f t="shared" si="10"/>
        <v>12</v>
      </c>
      <c r="Y66" s="182">
        <f t="shared" si="35"/>
        <v>0</v>
      </c>
      <c r="Z66" s="182">
        <f t="shared" si="36"/>
        <v>1</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c r="BD66" s="178"/>
      <c r="BE66" s="178"/>
      <c r="BF66" s="178"/>
    </row>
    <row r="67" spans="1:58" ht="13">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2179</v>
      </c>
      <c r="Q67" s="204" t="s">
        <v>123</v>
      </c>
      <c r="R67" s="205">
        <v>38553</v>
      </c>
      <c r="S67" s="206" t="str">
        <f t="shared" si="6"/>
        <v>Under 13s</v>
      </c>
      <c r="T67" s="207" t="str">
        <f t="shared" si="7"/>
        <v>Yes</v>
      </c>
      <c r="U67" s="208">
        <f t="shared" si="34"/>
        <v>2</v>
      </c>
      <c r="V67" s="182">
        <f t="shared" si="8"/>
        <v>12</v>
      </c>
      <c r="W67" s="182">
        <f t="shared" si="9"/>
        <v>9</v>
      </c>
      <c r="X67" s="182">
        <f t="shared" si="10"/>
        <v>12</v>
      </c>
      <c r="Y67" s="182">
        <f t="shared" si="35"/>
        <v>1</v>
      </c>
      <c r="Z67" s="182">
        <f t="shared" si="36"/>
        <v>0</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c r="BD67" s="178"/>
      <c r="BE67" s="178"/>
      <c r="BF67" s="178"/>
    </row>
    <row r="68" spans="1:58" ht="13">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t="s">
        <v>2080</v>
      </c>
      <c r="Q68" s="204" t="s">
        <v>99</v>
      </c>
      <c r="R68" s="205">
        <v>39759</v>
      </c>
      <c r="S68" s="206" t="str">
        <f t="shared" si="6"/>
        <v>9 Years</v>
      </c>
      <c r="T68" s="207" t="str">
        <f t="shared" si="7"/>
        <v>Yes</v>
      </c>
      <c r="U68" s="208">
        <f t="shared" si="34"/>
        <v>0</v>
      </c>
      <c r="V68" s="182">
        <f t="shared" si="8"/>
        <v>9</v>
      </c>
      <c r="W68" s="182">
        <f t="shared" si="9"/>
        <v>9</v>
      </c>
      <c r="X68" s="182">
        <f t="shared" si="10"/>
        <v>9</v>
      </c>
      <c r="Y68" s="182">
        <f t="shared" si="35"/>
        <v>0</v>
      </c>
      <c r="Z68" s="182">
        <f t="shared" si="36"/>
        <v>1</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c r="BD68" s="178"/>
      <c r="BE68" s="178"/>
      <c r="BF68" s="178"/>
    </row>
    <row r="69" spans="1:58" ht="13">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t="s">
        <v>2108</v>
      </c>
      <c r="Q69" s="204" t="s">
        <v>99</v>
      </c>
      <c r="R69" s="205">
        <v>39325</v>
      </c>
      <c r="S69" s="206" t="str">
        <f t="shared" si="6"/>
        <v>Under 11s</v>
      </c>
      <c r="T69" s="207" t="str">
        <f t="shared" si="7"/>
        <v>No</v>
      </c>
      <c r="U69" s="208">
        <f t="shared" si="34"/>
        <v>0</v>
      </c>
      <c r="V69" s="182">
        <f t="shared" si="8"/>
        <v>9</v>
      </c>
      <c r="W69" s="182">
        <f t="shared" si="9"/>
        <v>9</v>
      </c>
      <c r="X69" s="182">
        <f t="shared" si="10"/>
        <v>10</v>
      </c>
      <c r="Y69" s="182">
        <f t="shared" si="35"/>
        <v>0</v>
      </c>
      <c r="Z69" s="182">
        <f t="shared" si="36"/>
        <v>1</v>
      </c>
      <c r="AA69" s="182">
        <f t="shared" si="37"/>
        <v>0</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c r="BD69" s="178"/>
      <c r="BE69" s="178"/>
      <c r="BF69" s="178"/>
    </row>
    <row r="70" spans="1:58" ht="13">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t="s">
        <v>2082</v>
      </c>
      <c r="Q70" s="204" t="s">
        <v>99</v>
      </c>
      <c r="R70" s="205">
        <v>39705</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1</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c r="BD70" s="178"/>
      <c r="BE70" s="178"/>
      <c r="BF70" s="178"/>
    </row>
    <row r="71" spans="1:58" ht="13">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t="s">
        <v>2212</v>
      </c>
      <c r="Q71" s="204" t="s">
        <v>99</v>
      </c>
      <c r="R71" s="205">
        <v>39803</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0</v>
      </c>
      <c r="AA71" s="182">
        <f t="shared" ref="AA71:AA109" si="85">COUNTIFS($P$6:$P$109,P71,$H$6:$H$109,"=3",$C$6:$C$109,$S71)</f>
        <v>1</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c r="BD71" s="178"/>
      <c r="BE71" s="178"/>
      <c r="BF71" s="178"/>
    </row>
    <row r="72" spans="1:58" ht="13">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t="s">
        <v>2161</v>
      </c>
      <c r="Q72" s="204" t="s">
        <v>123</v>
      </c>
      <c r="R72" s="205">
        <v>39211</v>
      </c>
      <c r="S72" s="206" t="str">
        <f t="shared" si="54"/>
        <v>Under 12s</v>
      </c>
      <c r="T72" s="207" t="str">
        <f t="shared" si="55"/>
        <v>No</v>
      </c>
      <c r="U72" s="208">
        <f t="shared" si="82"/>
        <v>0</v>
      </c>
      <c r="V72" s="182">
        <f t="shared" si="56"/>
        <v>9</v>
      </c>
      <c r="W72" s="182">
        <f t="shared" si="57"/>
        <v>9</v>
      </c>
      <c r="X72" s="182">
        <f t="shared" si="58"/>
        <v>11</v>
      </c>
      <c r="Y72" s="182">
        <f t="shared" si="83"/>
        <v>0</v>
      </c>
      <c r="Z72" s="182">
        <f t="shared" si="84"/>
        <v>1</v>
      </c>
      <c r="AA72" s="182">
        <f t="shared" si="85"/>
        <v>0</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c r="BD72" s="178"/>
      <c r="BE72" s="178"/>
      <c r="BF72" s="178"/>
    </row>
    <row r="73" spans="1:58" ht="13">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t="s">
        <v>872</v>
      </c>
      <c r="Q73" s="204" t="s">
        <v>123</v>
      </c>
      <c r="R73" s="205">
        <v>39666</v>
      </c>
      <c r="S73" s="206" t="str">
        <f t="shared" si="54"/>
        <v>9 Years</v>
      </c>
      <c r="T73" s="207" t="str">
        <f t="shared" si="55"/>
        <v>Yes</v>
      </c>
      <c r="U73" s="208">
        <f t="shared" si="82"/>
        <v>0</v>
      </c>
      <c r="V73" s="182">
        <f t="shared" si="56"/>
        <v>9</v>
      </c>
      <c r="W73" s="182">
        <f t="shared" si="57"/>
        <v>9</v>
      </c>
      <c r="X73" s="182">
        <f t="shared" si="58"/>
        <v>9</v>
      </c>
      <c r="Y73" s="182">
        <f t="shared" si="83"/>
        <v>1</v>
      </c>
      <c r="Z73" s="182">
        <f t="shared" si="84"/>
        <v>0</v>
      </c>
      <c r="AA73" s="182">
        <f t="shared" si="85"/>
        <v>1</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c r="BD73" s="178"/>
      <c r="BE73" s="178"/>
      <c r="BF73" s="178"/>
    </row>
    <row r="74" spans="1:58" ht="13">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t="s">
        <v>2213</v>
      </c>
      <c r="Q74" s="204" t="s">
        <v>123</v>
      </c>
      <c r="R74" s="205">
        <v>39641</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1</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c r="BD74" s="178"/>
      <c r="BE74" s="178"/>
      <c r="BF74" s="178"/>
    </row>
    <row r="75" spans="1:58" ht="13">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t="s">
        <v>2176</v>
      </c>
      <c r="Q75" s="204" t="s">
        <v>123</v>
      </c>
      <c r="R75" s="205">
        <v>38636</v>
      </c>
      <c r="S75" s="206" t="str">
        <f t="shared" si="54"/>
        <v>Under 13s</v>
      </c>
      <c r="T75" s="207" t="str">
        <f t="shared" si="55"/>
        <v>No</v>
      </c>
      <c r="U75" s="208">
        <f t="shared" si="82"/>
        <v>0</v>
      </c>
      <c r="V75" s="182">
        <f t="shared" si="56"/>
        <v>9</v>
      </c>
      <c r="W75" s="182">
        <f t="shared" si="57"/>
        <v>9</v>
      </c>
      <c r="X75" s="182">
        <f t="shared" si="58"/>
        <v>12</v>
      </c>
      <c r="Y75" s="182">
        <f t="shared" si="83"/>
        <v>0</v>
      </c>
      <c r="Z75" s="182">
        <f t="shared" si="84"/>
        <v>0</v>
      </c>
      <c r="AA75" s="182">
        <f t="shared" si="85"/>
        <v>1</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c r="BD75" s="178"/>
      <c r="BE75" s="178"/>
      <c r="BF75" s="178"/>
    </row>
    <row r="76" spans="1:58" ht="13">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2093</v>
      </c>
      <c r="Q76" s="204" t="s">
        <v>99</v>
      </c>
      <c r="R76" s="205">
        <v>39527</v>
      </c>
      <c r="S76" s="206" t="str">
        <f t="shared" si="54"/>
        <v>Under 11s</v>
      </c>
      <c r="T76" s="207" t="str">
        <f t="shared" si="55"/>
        <v>Yes</v>
      </c>
      <c r="U76" s="208">
        <f t="shared" si="82"/>
        <v>0</v>
      </c>
      <c r="V76" s="182">
        <f t="shared" si="56"/>
        <v>10</v>
      </c>
      <c r="W76" s="182">
        <f t="shared" si="57"/>
        <v>9</v>
      </c>
      <c r="X76" s="182">
        <f t="shared" si="58"/>
        <v>10</v>
      </c>
      <c r="Y76" s="182">
        <f t="shared" si="83"/>
        <v>0</v>
      </c>
      <c r="Z76" s="182">
        <f t="shared" si="84"/>
        <v>0</v>
      </c>
      <c r="AA76" s="182">
        <f t="shared" si="85"/>
        <v>1</v>
      </c>
      <c r="AB76" s="182">
        <f t="shared" si="86"/>
        <v>0</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c r="BD76" s="178"/>
      <c r="BE76" s="178"/>
      <c r="BF76" s="178"/>
    </row>
    <row r="77" spans="1:58" ht="13">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2108</v>
      </c>
      <c r="Q77" s="204" t="s">
        <v>99</v>
      </c>
      <c r="R77" s="205">
        <v>39325</v>
      </c>
      <c r="S77" s="206" t="str">
        <f t="shared" si="54"/>
        <v>Under 11s</v>
      </c>
      <c r="T77" s="207" t="str">
        <f t="shared" si="55"/>
        <v>Yes</v>
      </c>
      <c r="U77" s="208">
        <f t="shared" si="82"/>
        <v>0</v>
      </c>
      <c r="V77" s="182">
        <f t="shared" si="56"/>
        <v>10</v>
      </c>
      <c r="W77" s="182">
        <f t="shared" si="57"/>
        <v>9</v>
      </c>
      <c r="X77" s="182">
        <f t="shared" si="58"/>
        <v>10</v>
      </c>
      <c r="Y77" s="182">
        <f t="shared" si="83"/>
        <v>0</v>
      </c>
      <c r="Z77" s="182">
        <f t="shared" si="84"/>
        <v>1</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c r="BD77" s="178"/>
      <c r="BE77" s="178"/>
      <c r="BF77" s="178"/>
    </row>
    <row r="78" spans="1:58" ht="13">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2103</v>
      </c>
      <c r="Q78" s="204" t="s">
        <v>99</v>
      </c>
      <c r="R78" s="205">
        <v>39356</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0</v>
      </c>
      <c r="AA78" s="182">
        <f t="shared" si="85"/>
        <v>0</v>
      </c>
      <c r="AB78" s="182">
        <f t="shared" si="86"/>
        <v>1</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c r="BD78" s="178"/>
      <c r="BE78" s="178"/>
      <c r="BF78" s="178"/>
    </row>
    <row r="79" spans="1:58" ht="13">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2096</v>
      </c>
      <c r="Q79" s="204" t="s">
        <v>99</v>
      </c>
      <c r="R79" s="205">
        <v>39493</v>
      </c>
      <c r="S79" s="206" t="str">
        <f t="shared" si="54"/>
        <v>Under 11s</v>
      </c>
      <c r="T79" s="207" t="str">
        <f t="shared" si="55"/>
        <v>Yes</v>
      </c>
      <c r="U79" s="208">
        <f t="shared" si="82"/>
        <v>0</v>
      </c>
      <c r="V79" s="182">
        <f t="shared" si="56"/>
        <v>10</v>
      </c>
      <c r="W79" s="182">
        <f t="shared" si="57"/>
        <v>9</v>
      </c>
      <c r="X79" s="182">
        <f t="shared" si="58"/>
        <v>10</v>
      </c>
      <c r="Y79" s="182">
        <f t="shared" si="83"/>
        <v>1</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c r="BD79" s="178"/>
      <c r="BE79" s="178"/>
      <c r="BF79" s="178"/>
    </row>
    <row r="80" spans="1:58" ht="13">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2158</v>
      </c>
      <c r="Q80" s="204" t="s">
        <v>123</v>
      </c>
      <c r="R80" s="205">
        <v>39354</v>
      </c>
      <c r="S80" s="206" t="str">
        <f t="shared" si="54"/>
        <v>Under 11s</v>
      </c>
      <c r="T80" s="207" t="str">
        <f t="shared" si="55"/>
        <v>Yes</v>
      </c>
      <c r="U80" s="208">
        <f t="shared" si="82"/>
        <v>0</v>
      </c>
      <c r="V80" s="182">
        <f t="shared" si="56"/>
        <v>10</v>
      </c>
      <c r="W80" s="182">
        <f t="shared" si="57"/>
        <v>9</v>
      </c>
      <c r="X80" s="182">
        <f t="shared" si="58"/>
        <v>10</v>
      </c>
      <c r="Y80" s="182">
        <f t="shared" si="83"/>
        <v>1</v>
      </c>
      <c r="Z80" s="182">
        <f t="shared" si="84"/>
        <v>0</v>
      </c>
      <c r="AA80" s="182">
        <f t="shared" si="85"/>
        <v>0</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c r="BD80" s="178"/>
      <c r="BE80" s="178"/>
      <c r="BF80" s="178"/>
    </row>
    <row r="81" spans="1:58" ht="13">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2148</v>
      </c>
      <c r="Q81" s="204" t="s">
        <v>123</v>
      </c>
      <c r="R81" s="205">
        <v>39626</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1</v>
      </c>
      <c r="AA81" s="182">
        <f t="shared" si="85"/>
        <v>0</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c r="BD81" s="178"/>
      <c r="BE81" s="178"/>
      <c r="BF81" s="178"/>
    </row>
    <row r="82" spans="1:58" ht="13">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2160</v>
      </c>
      <c r="Q82" s="204" t="s">
        <v>123</v>
      </c>
      <c r="R82" s="205">
        <v>39295</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0</v>
      </c>
      <c r="AA82" s="182">
        <f t="shared" si="85"/>
        <v>0</v>
      </c>
      <c r="AB82" s="182">
        <f t="shared" si="86"/>
        <v>1</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c r="BD82" s="178"/>
      <c r="BE82" s="178"/>
      <c r="BF82" s="178"/>
    </row>
    <row r="83" spans="1:58" ht="13">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2159</v>
      </c>
      <c r="Q83" s="204" t="s">
        <v>123</v>
      </c>
      <c r="R83" s="205">
        <v>39347</v>
      </c>
      <c r="S83" s="206" t="str">
        <f t="shared" si="54"/>
        <v>Under 11s</v>
      </c>
      <c r="T83" s="207" t="str">
        <f t="shared" si="55"/>
        <v>Yes</v>
      </c>
      <c r="U83" s="208">
        <f t="shared" si="82"/>
        <v>0</v>
      </c>
      <c r="V83" s="182">
        <f t="shared" si="56"/>
        <v>10</v>
      </c>
      <c r="W83" s="182">
        <f t="shared" si="57"/>
        <v>9</v>
      </c>
      <c r="X83" s="182">
        <f t="shared" si="58"/>
        <v>10</v>
      </c>
      <c r="Y83" s="182">
        <f t="shared" si="83"/>
        <v>0</v>
      </c>
      <c r="Z83" s="182">
        <f t="shared" si="84"/>
        <v>0</v>
      </c>
      <c r="AA83" s="182">
        <f t="shared" si="85"/>
        <v>1</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c r="BD83" s="178"/>
      <c r="BE83" s="178"/>
      <c r="BF83" s="178"/>
    </row>
    <row r="84" spans="1:58" ht="13">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2093</v>
      </c>
      <c r="Q84" s="204" t="s">
        <v>99</v>
      </c>
      <c r="R84" s="205">
        <v>39527</v>
      </c>
      <c r="S84" s="206" t="str">
        <f t="shared" si="54"/>
        <v>Under 11s</v>
      </c>
      <c r="T84" s="207" t="str">
        <f t="shared" si="55"/>
        <v>Yes</v>
      </c>
      <c r="U84" s="208">
        <f t="shared" si="82"/>
        <v>0</v>
      </c>
      <c r="V84" s="182">
        <f t="shared" si="56"/>
        <v>11</v>
      </c>
      <c r="W84" s="182">
        <f t="shared" si="57"/>
        <v>9</v>
      </c>
      <c r="X84" s="182">
        <f t="shared" si="58"/>
        <v>10</v>
      </c>
      <c r="Y84" s="182">
        <f t="shared" si="83"/>
        <v>0</v>
      </c>
      <c r="Z84" s="182">
        <f t="shared" si="84"/>
        <v>0</v>
      </c>
      <c r="AA84" s="182">
        <f t="shared" si="85"/>
        <v>1</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c r="BD84" s="178"/>
      <c r="BE84" s="178"/>
      <c r="BF84" s="178"/>
    </row>
    <row r="85" spans="1:58" ht="13">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2122</v>
      </c>
      <c r="Q85" s="204" t="s">
        <v>99</v>
      </c>
      <c r="R85" s="205">
        <v>38988</v>
      </c>
      <c r="S85" s="206" t="str">
        <f t="shared" si="54"/>
        <v>Under 12s</v>
      </c>
      <c r="T85" s="207" t="str">
        <f t="shared" si="55"/>
        <v>Yes</v>
      </c>
      <c r="U85" s="208">
        <f t="shared" si="82"/>
        <v>0</v>
      </c>
      <c r="V85" s="182">
        <f t="shared" si="56"/>
        <v>11</v>
      </c>
      <c r="W85" s="182">
        <f t="shared" si="57"/>
        <v>9</v>
      </c>
      <c r="X85" s="182">
        <f t="shared" si="58"/>
        <v>11</v>
      </c>
      <c r="Y85" s="182">
        <f t="shared" si="83"/>
        <v>0</v>
      </c>
      <c r="Z85" s="182">
        <f t="shared" si="84"/>
        <v>1</v>
      </c>
      <c r="AA85" s="182">
        <f t="shared" si="85"/>
        <v>0</v>
      </c>
      <c r="AB85" s="182">
        <f t="shared" si="86"/>
        <v>1</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c r="BD85" s="178"/>
      <c r="BE85" s="178"/>
      <c r="BF85" s="178"/>
    </row>
    <row r="86" spans="1:58" ht="13">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2096</v>
      </c>
      <c r="Q86" s="204" t="s">
        <v>99</v>
      </c>
      <c r="R86" s="205">
        <v>39493</v>
      </c>
      <c r="S86" s="206" t="str">
        <f t="shared" si="54"/>
        <v>Under 11s</v>
      </c>
      <c r="T86" s="207" t="str">
        <f t="shared" si="55"/>
        <v>Yes</v>
      </c>
      <c r="U86" s="208">
        <f t="shared" si="82"/>
        <v>0</v>
      </c>
      <c r="V86" s="182">
        <f t="shared" si="56"/>
        <v>11</v>
      </c>
      <c r="W86" s="182">
        <f t="shared" si="57"/>
        <v>9</v>
      </c>
      <c r="X86" s="182">
        <f t="shared" si="58"/>
        <v>10</v>
      </c>
      <c r="Y86" s="182">
        <f t="shared" si="83"/>
        <v>1</v>
      </c>
      <c r="Z86" s="182">
        <f t="shared" si="84"/>
        <v>0</v>
      </c>
      <c r="AA86" s="182">
        <f t="shared" si="85"/>
        <v>0</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c r="BD86" s="178"/>
      <c r="BE86" s="178"/>
      <c r="BF86" s="178"/>
    </row>
    <row r="87" spans="1:58" ht="13">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2119</v>
      </c>
      <c r="Q87" s="204" t="s">
        <v>99</v>
      </c>
      <c r="R87" s="205">
        <v>39079</v>
      </c>
      <c r="S87" s="206" t="str">
        <f t="shared" si="54"/>
        <v>Under 12s</v>
      </c>
      <c r="T87" s="207" t="str">
        <f t="shared" si="55"/>
        <v>Yes</v>
      </c>
      <c r="U87" s="208">
        <f t="shared" si="82"/>
        <v>0</v>
      </c>
      <c r="V87" s="182">
        <f t="shared" si="56"/>
        <v>11</v>
      </c>
      <c r="W87" s="182">
        <f t="shared" si="57"/>
        <v>9</v>
      </c>
      <c r="X87" s="182">
        <f t="shared" si="58"/>
        <v>11</v>
      </c>
      <c r="Y87" s="182">
        <f t="shared" si="83"/>
        <v>1</v>
      </c>
      <c r="Z87" s="182">
        <f t="shared" si="84"/>
        <v>0</v>
      </c>
      <c r="AA87" s="182">
        <f t="shared" si="85"/>
        <v>1</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c r="BD87" s="178"/>
      <c r="BE87" s="178"/>
      <c r="BF87" s="178"/>
    </row>
    <row r="88" spans="1:58" ht="13">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2161</v>
      </c>
      <c r="Q88" s="204" t="s">
        <v>123</v>
      </c>
      <c r="R88" s="205">
        <v>39211</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1</v>
      </c>
      <c r="AA88" s="182">
        <f t="shared" si="85"/>
        <v>0</v>
      </c>
      <c r="AB88" s="182">
        <f t="shared" si="86"/>
        <v>0</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c r="BD88" s="178"/>
      <c r="BE88" s="178"/>
      <c r="BF88" s="178"/>
    </row>
    <row r="89" spans="1:58" ht="13">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2214</v>
      </c>
      <c r="Q89" s="204" t="s">
        <v>123</v>
      </c>
      <c r="R89" s="205">
        <v>39024</v>
      </c>
      <c r="S89" s="206" t="str">
        <f t="shared" si="54"/>
        <v>Under 12s</v>
      </c>
      <c r="T89" s="207" t="str">
        <f t="shared" si="55"/>
        <v>Yes</v>
      </c>
      <c r="U89" s="208">
        <f t="shared" si="82"/>
        <v>0</v>
      </c>
      <c r="V89" s="182">
        <f t="shared" si="56"/>
        <v>11</v>
      </c>
      <c r="W89" s="182">
        <f t="shared" si="57"/>
        <v>9</v>
      </c>
      <c r="X89" s="182">
        <f t="shared" si="58"/>
        <v>11</v>
      </c>
      <c r="Y89" s="182">
        <f t="shared" si="83"/>
        <v>0</v>
      </c>
      <c r="Z89" s="182">
        <f t="shared" si="84"/>
        <v>0</v>
      </c>
      <c r="AA89" s="182">
        <f t="shared" si="85"/>
        <v>1</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c r="BD89" s="178"/>
      <c r="BE89" s="178"/>
      <c r="BF89" s="178"/>
    </row>
    <row r="90" spans="1:58" ht="13">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2160</v>
      </c>
      <c r="Q90" s="204" t="s">
        <v>123</v>
      </c>
      <c r="R90" s="205">
        <v>39295</v>
      </c>
      <c r="S90" s="206" t="str">
        <f t="shared" si="54"/>
        <v>Under 11s</v>
      </c>
      <c r="T90" s="207" t="str">
        <f t="shared" si="55"/>
        <v>Yes</v>
      </c>
      <c r="U90" s="208">
        <f t="shared" si="82"/>
        <v>0</v>
      </c>
      <c r="V90" s="182">
        <f t="shared" si="56"/>
        <v>11</v>
      </c>
      <c r="W90" s="182">
        <f t="shared" si="57"/>
        <v>9</v>
      </c>
      <c r="X90" s="182">
        <f t="shared" si="58"/>
        <v>10</v>
      </c>
      <c r="Y90" s="182">
        <f t="shared" si="83"/>
        <v>0</v>
      </c>
      <c r="Z90" s="182">
        <f t="shared" si="84"/>
        <v>0</v>
      </c>
      <c r="AA90" s="182">
        <f t="shared" si="85"/>
        <v>0</v>
      </c>
      <c r="AB90" s="182">
        <f t="shared" si="86"/>
        <v>1</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c r="BD90" s="178"/>
      <c r="BE90" s="178"/>
      <c r="BF90" s="178"/>
    </row>
    <row r="91" spans="1:58" ht="13">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2168</v>
      </c>
      <c r="Q91" s="204" t="s">
        <v>123</v>
      </c>
      <c r="R91" s="205">
        <v>38996</v>
      </c>
      <c r="S91" s="206" t="str">
        <f t="shared" si="54"/>
        <v>Under 12s</v>
      </c>
      <c r="T91" s="207" t="str">
        <f t="shared" si="55"/>
        <v>Yes</v>
      </c>
      <c r="U91" s="208">
        <f t="shared" si="82"/>
        <v>0</v>
      </c>
      <c r="V91" s="182">
        <f t="shared" si="56"/>
        <v>11</v>
      </c>
      <c r="W91" s="182">
        <f t="shared" si="57"/>
        <v>9</v>
      </c>
      <c r="X91" s="182">
        <f t="shared" si="58"/>
        <v>11</v>
      </c>
      <c r="Y91" s="182">
        <f t="shared" si="83"/>
        <v>1</v>
      </c>
      <c r="Z91" s="182">
        <f t="shared" si="84"/>
        <v>0</v>
      </c>
      <c r="AA91" s="182">
        <f t="shared" si="85"/>
        <v>0</v>
      </c>
      <c r="AB91" s="182">
        <f t="shared" si="86"/>
        <v>1</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c r="BD91" s="178"/>
      <c r="BE91" s="178"/>
      <c r="BF91" s="178"/>
    </row>
    <row r="92" spans="1:58" ht="13">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2128</v>
      </c>
      <c r="Q92" s="204" t="s">
        <v>99</v>
      </c>
      <c r="R92" s="205">
        <v>38763</v>
      </c>
      <c r="S92" s="206" t="str">
        <f t="shared" si="54"/>
        <v>Under 13s</v>
      </c>
      <c r="T92" s="207" t="str">
        <f t="shared" si="55"/>
        <v>Yes</v>
      </c>
      <c r="U92" s="208">
        <f t="shared" si="82"/>
        <v>0</v>
      </c>
      <c r="V92" s="182">
        <f t="shared" si="56"/>
        <v>12</v>
      </c>
      <c r="W92" s="182">
        <f t="shared" si="57"/>
        <v>9</v>
      </c>
      <c r="X92" s="182">
        <f t="shared" si="58"/>
        <v>12</v>
      </c>
      <c r="Y92" s="182">
        <f t="shared" si="83"/>
        <v>0</v>
      </c>
      <c r="Z92" s="182">
        <f t="shared" si="84"/>
        <v>1</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c r="BD92" s="178"/>
      <c r="BE92" s="178"/>
      <c r="BF92" s="178"/>
    </row>
    <row r="93" spans="1:58" ht="13">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2103</v>
      </c>
      <c r="Q93" s="204" t="s">
        <v>99</v>
      </c>
      <c r="R93" s="205">
        <v>39356</v>
      </c>
      <c r="S93" s="206" t="str">
        <f t="shared" si="54"/>
        <v>Under 11s</v>
      </c>
      <c r="T93" s="207" t="str">
        <f t="shared" si="55"/>
        <v>Yes</v>
      </c>
      <c r="U93" s="208">
        <f t="shared" si="82"/>
        <v>0</v>
      </c>
      <c r="V93" s="182">
        <f t="shared" si="56"/>
        <v>12</v>
      </c>
      <c r="W93" s="182">
        <f t="shared" si="57"/>
        <v>9</v>
      </c>
      <c r="X93" s="182">
        <f t="shared" si="58"/>
        <v>10</v>
      </c>
      <c r="Y93" s="182">
        <f t="shared" si="83"/>
        <v>0</v>
      </c>
      <c r="Z93" s="182">
        <f t="shared" si="84"/>
        <v>0</v>
      </c>
      <c r="AA93" s="182">
        <f t="shared" si="85"/>
        <v>0</v>
      </c>
      <c r="AB93" s="182">
        <f t="shared" si="86"/>
        <v>1</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c r="BD93" s="178"/>
      <c r="BE93" s="178"/>
      <c r="BF93" s="178"/>
    </row>
    <row r="94" spans="1:58" ht="13">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2119</v>
      </c>
      <c r="Q94" s="204" t="s">
        <v>99</v>
      </c>
      <c r="R94" s="205">
        <v>39079</v>
      </c>
      <c r="S94" s="206" t="str">
        <f t="shared" si="54"/>
        <v>Under 12s</v>
      </c>
      <c r="T94" s="207" t="str">
        <f t="shared" si="55"/>
        <v>Yes</v>
      </c>
      <c r="U94" s="208">
        <f t="shared" si="82"/>
        <v>0</v>
      </c>
      <c r="V94" s="182">
        <f t="shared" si="56"/>
        <v>12</v>
      </c>
      <c r="W94" s="182">
        <f t="shared" si="57"/>
        <v>9</v>
      </c>
      <c r="X94" s="182">
        <f t="shared" si="58"/>
        <v>11</v>
      </c>
      <c r="Y94" s="182">
        <f t="shared" si="83"/>
        <v>1</v>
      </c>
      <c r="Z94" s="182">
        <f t="shared" si="84"/>
        <v>0</v>
      </c>
      <c r="AA94" s="182">
        <f t="shared" si="85"/>
        <v>1</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c r="BD94" s="178"/>
      <c r="BE94" s="178"/>
      <c r="BF94" s="178"/>
    </row>
    <row r="95" spans="1:58" ht="13">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2131</v>
      </c>
      <c r="Q95" s="204" t="s">
        <v>99</v>
      </c>
      <c r="R95" s="205">
        <v>38747</v>
      </c>
      <c r="S95" s="206" t="str">
        <f t="shared" si="54"/>
        <v>Under 13s</v>
      </c>
      <c r="T95" s="207" t="str">
        <f t="shared" si="55"/>
        <v>Yes</v>
      </c>
      <c r="U95" s="208">
        <f t="shared" si="82"/>
        <v>0</v>
      </c>
      <c r="V95" s="182">
        <f t="shared" si="56"/>
        <v>12</v>
      </c>
      <c r="W95" s="182">
        <f t="shared" si="57"/>
        <v>9</v>
      </c>
      <c r="X95" s="182">
        <f t="shared" si="58"/>
        <v>12</v>
      </c>
      <c r="Y95" s="182">
        <f t="shared" si="83"/>
        <v>1</v>
      </c>
      <c r="Z95" s="182">
        <f t="shared" si="84"/>
        <v>0</v>
      </c>
      <c r="AA95" s="182">
        <f t="shared" si="85"/>
        <v>1</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c r="BD95" s="178"/>
      <c r="BE95" s="178"/>
      <c r="BF95" s="178"/>
    </row>
    <row r="96" spans="1:58" ht="13">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2178</v>
      </c>
      <c r="Q96" s="204" t="s">
        <v>123</v>
      </c>
      <c r="R96" s="205">
        <v>38588</v>
      </c>
      <c r="S96" s="206" t="str">
        <f t="shared" si="54"/>
        <v>Under 13s</v>
      </c>
      <c r="T96" s="207" t="str">
        <f t="shared" si="55"/>
        <v>Yes</v>
      </c>
      <c r="U96" s="208">
        <f t="shared" si="82"/>
        <v>0</v>
      </c>
      <c r="V96" s="182">
        <f t="shared" si="56"/>
        <v>12</v>
      </c>
      <c r="W96" s="182">
        <f t="shared" si="57"/>
        <v>9</v>
      </c>
      <c r="X96" s="182">
        <f t="shared" si="58"/>
        <v>12</v>
      </c>
      <c r="Y96" s="182">
        <f t="shared" si="83"/>
        <v>0</v>
      </c>
      <c r="Z96" s="182">
        <f t="shared" si="84"/>
        <v>1</v>
      </c>
      <c r="AA96" s="182">
        <f t="shared" si="85"/>
        <v>0</v>
      </c>
      <c r="AB96" s="182">
        <f t="shared" si="86"/>
        <v>0</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c r="BD96" s="178"/>
      <c r="BE96" s="178"/>
      <c r="BF96" s="178"/>
    </row>
    <row r="97" spans="1:58" ht="13">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2176</v>
      </c>
      <c r="Q97" s="204" t="s">
        <v>123</v>
      </c>
      <c r="R97" s="205">
        <v>38636</v>
      </c>
      <c r="S97" s="206" t="str">
        <f t="shared" si="54"/>
        <v>Under 13s</v>
      </c>
      <c r="T97" s="207" t="str">
        <f t="shared" si="55"/>
        <v>Yes</v>
      </c>
      <c r="U97" s="208">
        <f t="shared" si="82"/>
        <v>0</v>
      </c>
      <c r="V97" s="182">
        <f t="shared" si="56"/>
        <v>12</v>
      </c>
      <c r="W97" s="182">
        <f t="shared" si="57"/>
        <v>9</v>
      </c>
      <c r="X97" s="182">
        <f t="shared" si="58"/>
        <v>12</v>
      </c>
      <c r="Y97" s="182">
        <f t="shared" si="83"/>
        <v>0</v>
      </c>
      <c r="Z97" s="182">
        <f t="shared" si="84"/>
        <v>0</v>
      </c>
      <c r="AA97" s="182">
        <f t="shared" si="85"/>
        <v>1</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8" ht="13">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2214</v>
      </c>
      <c r="Q98" s="204" t="s">
        <v>123</v>
      </c>
      <c r="R98" s="205">
        <v>39024</v>
      </c>
      <c r="S98" s="206" t="str">
        <f t="shared" si="54"/>
        <v>Under 12s</v>
      </c>
      <c r="T98" s="207" t="str">
        <f t="shared" si="55"/>
        <v>Yes</v>
      </c>
      <c r="U98" s="208">
        <f t="shared" si="82"/>
        <v>0</v>
      </c>
      <c r="V98" s="182">
        <f t="shared" si="56"/>
        <v>12</v>
      </c>
      <c r="W98" s="182">
        <f t="shared" si="57"/>
        <v>9</v>
      </c>
      <c r="X98" s="182">
        <f t="shared" si="58"/>
        <v>11</v>
      </c>
      <c r="Y98" s="182">
        <f t="shared" si="83"/>
        <v>0</v>
      </c>
      <c r="Z98" s="182">
        <f t="shared" si="84"/>
        <v>0</v>
      </c>
      <c r="AA98" s="182">
        <f t="shared" si="85"/>
        <v>1</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8" ht="13">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2179</v>
      </c>
      <c r="Q99" s="204" t="s">
        <v>123</v>
      </c>
      <c r="R99" s="205">
        <v>38553</v>
      </c>
      <c r="S99" s="206" t="str">
        <f t="shared" si="54"/>
        <v>Under 13s</v>
      </c>
      <c r="T99" s="207" t="str">
        <f t="shared" si="55"/>
        <v>Yes</v>
      </c>
      <c r="U99" s="208">
        <f t="shared" si="82"/>
        <v>0</v>
      </c>
      <c r="V99" s="182">
        <f t="shared" si="56"/>
        <v>12</v>
      </c>
      <c r="W99" s="182">
        <f t="shared" si="57"/>
        <v>9</v>
      </c>
      <c r="X99" s="182">
        <f t="shared" si="58"/>
        <v>12</v>
      </c>
      <c r="Y99" s="182">
        <f t="shared" si="83"/>
        <v>1</v>
      </c>
      <c r="Z99" s="182">
        <f t="shared" si="84"/>
        <v>0</v>
      </c>
      <c r="AA99" s="182">
        <f t="shared" si="85"/>
        <v>0</v>
      </c>
      <c r="AB99" s="182">
        <f t="shared" si="86"/>
        <v>1</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8" ht="13">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2082</v>
      </c>
      <c r="Q100" s="204" t="s">
        <v>99</v>
      </c>
      <c r="R100" s="205">
        <v>39705</v>
      </c>
      <c r="S100" s="206" t="str">
        <f t="shared" si="54"/>
        <v>9 Years</v>
      </c>
      <c r="T100" s="207" t="str">
        <f t="shared" si="55"/>
        <v>Yes</v>
      </c>
      <c r="U100" s="208">
        <f t="shared" si="82"/>
        <v>0</v>
      </c>
      <c r="V100" s="182" t="str">
        <f t="shared" si="56"/>
        <v/>
      </c>
      <c r="W100" s="182">
        <f t="shared" si="57"/>
        <v>9</v>
      </c>
      <c r="X100" s="182">
        <f t="shared" si="58"/>
        <v>9</v>
      </c>
      <c r="Y100" s="182">
        <f t="shared" si="83"/>
        <v>1</v>
      </c>
      <c r="Z100" s="182">
        <f t="shared" si="84"/>
        <v>0</v>
      </c>
      <c r="AA100" s="182">
        <f t="shared" si="85"/>
        <v>0</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8" ht="13">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2213</v>
      </c>
      <c r="Q101" s="204" t="s">
        <v>123</v>
      </c>
      <c r="R101" s="205">
        <v>39641</v>
      </c>
      <c r="S101" s="206" t="str">
        <f t="shared" si="54"/>
        <v>9 Years</v>
      </c>
      <c r="T101" s="207" t="str">
        <f t="shared" si="55"/>
        <v>Yes</v>
      </c>
      <c r="U101" s="208">
        <f t="shared" si="82"/>
        <v>0</v>
      </c>
      <c r="V101" s="182" t="str">
        <f t="shared" si="56"/>
        <v/>
      </c>
      <c r="W101" s="182">
        <f t="shared" si="57"/>
        <v>9</v>
      </c>
      <c r="X101" s="182">
        <f t="shared" si="58"/>
        <v>9</v>
      </c>
      <c r="Y101" s="182">
        <f t="shared" si="83"/>
        <v>0</v>
      </c>
      <c r="Z101" s="182">
        <f t="shared" si="84"/>
        <v>1</v>
      </c>
      <c r="AA101" s="182">
        <f t="shared" si="85"/>
        <v>0</v>
      </c>
      <c r="AB101" s="182">
        <f t="shared" si="86"/>
        <v>0</v>
      </c>
      <c r="AC101" s="209">
        <f t="shared" si="87"/>
        <v>0</v>
      </c>
      <c r="AD101" s="209">
        <f t="shared" si="88"/>
        <v>1</v>
      </c>
      <c r="AE101" s="209">
        <f t="shared" si="89"/>
        <v>0</v>
      </c>
      <c r="AF101" s="209">
        <f t="shared" si="59"/>
        <v>1</v>
      </c>
      <c r="AG101" s="209">
        <f t="shared" si="60"/>
        <v>0</v>
      </c>
      <c r="AH101" s="209">
        <f t="shared" si="61"/>
        <v>1</v>
      </c>
      <c r="AI101" s="209">
        <f t="shared" si="62"/>
        <v>0</v>
      </c>
      <c r="AJ101" s="209">
        <f t="shared" si="63"/>
        <v>1</v>
      </c>
      <c r="AK101" s="209">
        <f t="shared" si="64"/>
        <v>0</v>
      </c>
      <c r="AL101" s="209">
        <f t="shared" si="65"/>
        <v>1</v>
      </c>
      <c r="AM101" s="209">
        <f t="shared" si="66"/>
        <v>0</v>
      </c>
      <c r="AN101" s="209">
        <f t="shared" si="67"/>
        <v>0</v>
      </c>
      <c r="AO101" s="209"/>
      <c r="AP101" s="209">
        <f t="shared" si="90"/>
        <v>1</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8" ht="13">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2096</v>
      </c>
      <c r="Q102" s="204" t="s">
        <v>99</v>
      </c>
      <c r="R102" s="205">
        <v>39493</v>
      </c>
      <c r="S102" s="206" t="str">
        <f t="shared" si="54"/>
        <v>Under 11s</v>
      </c>
      <c r="T102" s="207" t="str">
        <f t="shared" si="55"/>
        <v>Yes</v>
      </c>
      <c r="U102" s="208">
        <f t="shared" si="82"/>
        <v>0</v>
      </c>
      <c r="V102" s="182" t="str">
        <f t="shared" si="56"/>
        <v/>
      </c>
      <c r="W102" s="182">
        <f t="shared" si="57"/>
        <v>9</v>
      </c>
      <c r="X102" s="182">
        <f t="shared" si="58"/>
        <v>10</v>
      </c>
      <c r="Y102" s="182">
        <f t="shared" si="83"/>
        <v>1</v>
      </c>
      <c r="Z102" s="182">
        <f t="shared" si="84"/>
        <v>0</v>
      </c>
      <c r="AA102" s="182">
        <f t="shared" si="85"/>
        <v>0</v>
      </c>
      <c r="AB102" s="182">
        <f t="shared" si="86"/>
        <v>0</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8" ht="13">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2159</v>
      </c>
      <c r="Q103" s="204" t="s">
        <v>123</v>
      </c>
      <c r="R103" s="205">
        <v>39347</v>
      </c>
      <c r="S103" s="206" t="str">
        <f t="shared" si="54"/>
        <v>Under 11s</v>
      </c>
      <c r="T103" s="207" t="str">
        <f t="shared" si="55"/>
        <v>Yes</v>
      </c>
      <c r="U103" s="208">
        <f t="shared" si="82"/>
        <v>0</v>
      </c>
      <c r="V103" s="182" t="str">
        <f t="shared" si="56"/>
        <v/>
      </c>
      <c r="W103" s="182">
        <f t="shared" si="57"/>
        <v>9</v>
      </c>
      <c r="X103" s="182">
        <f t="shared" si="58"/>
        <v>10</v>
      </c>
      <c r="Y103" s="182">
        <f t="shared" si="83"/>
        <v>0</v>
      </c>
      <c r="Z103" s="182">
        <f t="shared" si="84"/>
        <v>0</v>
      </c>
      <c r="AA103" s="182">
        <f t="shared" si="85"/>
        <v>1</v>
      </c>
      <c r="AB103" s="182">
        <f t="shared" si="86"/>
        <v>0</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8" ht="13">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2119</v>
      </c>
      <c r="Q104" s="204" t="s">
        <v>99</v>
      </c>
      <c r="R104" s="205">
        <v>39079</v>
      </c>
      <c r="S104" s="206" t="str">
        <f t="shared" si="54"/>
        <v>Under 12s</v>
      </c>
      <c r="T104" s="207" t="str">
        <f t="shared" si="55"/>
        <v>Yes</v>
      </c>
      <c r="U104" s="208">
        <f t="shared" si="82"/>
        <v>0</v>
      </c>
      <c r="V104" s="182" t="str">
        <f t="shared" si="56"/>
        <v/>
      </c>
      <c r="W104" s="182">
        <f t="shared" si="57"/>
        <v>9</v>
      </c>
      <c r="X104" s="182">
        <f t="shared" si="58"/>
        <v>11</v>
      </c>
      <c r="Y104" s="182">
        <f t="shared" si="83"/>
        <v>1</v>
      </c>
      <c r="Z104" s="182">
        <f t="shared" si="84"/>
        <v>0</v>
      </c>
      <c r="AA104" s="182">
        <f t="shared" si="85"/>
        <v>1</v>
      </c>
      <c r="AB104" s="182">
        <f t="shared" si="86"/>
        <v>0</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8" ht="13">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2214</v>
      </c>
      <c r="Q105" s="204" t="s">
        <v>123</v>
      </c>
      <c r="R105" s="205">
        <v>39024</v>
      </c>
      <c r="S105" s="206" t="str">
        <f t="shared" si="54"/>
        <v>Under 12s</v>
      </c>
      <c r="T105" s="207" t="str">
        <f t="shared" si="55"/>
        <v>Yes</v>
      </c>
      <c r="U105" s="208">
        <f t="shared" si="82"/>
        <v>0</v>
      </c>
      <c r="V105" s="182" t="str">
        <f t="shared" si="56"/>
        <v/>
      </c>
      <c r="W105" s="182">
        <f t="shared" si="57"/>
        <v>9</v>
      </c>
      <c r="X105" s="182">
        <f t="shared" si="58"/>
        <v>11</v>
      </c>
      <c r="Y105" s="182">
        <f t="shared" si="83"/>
        <v>0</v>
      </c>
      <c r="Z105" s="182">
        <f t="shared" si="84"/>
        <v>0</v>
      </c>
      <c r="AA105" s="182">
        <f t="shared" si="85"/>
        <v>1</v>
      </c>
      <c r="AB105" s="182">
        <f t="shared" si="86"/>
        <v>0</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c r="BD105" s="213"/>
      <c r="BE105" s="213"/>
      <c r="BF105" s="213"/>
    </row>
    <row r="106" spans="1:58" ht="13">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2131</v>
      </c>
      <c r="Q106" s="204" t="s">
        <v>99</v>
      </c>
      <c r="R106" s="205">
        <v>38747</v>
      </c>
      <c r="S106" s="206" t="str">
        <f t="shared" si="54"/>
        <v>Under 13s</v>
      </c>
      <c r="T106" s="207" t="str">
        <f t="shared" si="55"/>
        <v>Yes</v>
      </c>
      <c r="U106" s="208">
        <f t="shared" si="82"/>
        <v>0</v>
      </c>
      <c r="V106" s="182" t="str">
        <f t="shared" si="56"/>
        <v/>
      </c>
      <c r="W106" s="182">
        <f t="shared" si="57"/>
        <v>9</v>
      </c>
      <c r="X106" s="182">
        <f t="shared" si="58"/>
        <v>12</v>
      </c>
      <c r="Y106" s="182">
        <f t="shared" si="83"/>
        <v>1</v>
      </c>
      <c r="Z106" s="182">
        <f t="shared" si="84"/>
        <v>0</v>
      </c>
      <c r="AA106" s="182">
        <f t="shared" si="85"/>
        <v>1</v>
      </c>
      <c r="AB106" s="182">
        <f t="shared" si="86"/>
        <v>0</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c r="BD106" s="213"/>
      <c r="BE106" s="213"/>
      <c r="BF106" s="213"/>
    </row>
    <row r="107" spans="1:58" ht="13">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2179</v>
      </c>
      <c r="Q107" s="204" t="s">
        <v>123</v>
      </c>
      <c r="R107" s="205">
        <v>38553</v>
      </c>
      <c r="S107" s="206" t="str">
        <f t="shared" si="54"/>
        <v>Under 13s</v>
      </c>
      <c r="T107" s="207" t="str">
        <f t="shared" si="55"/>
        <v>Yes</v>
      </c>
      <c r="U107" s="208">
        <f t="shared" si="82"/>
        <v>0</v>
      </c>
      <c r="V107" s="182" t="str">
        <f t="shared" si="56"/>
        <v/>
      </c>
      <c r="W107" s="182">
        <f t="shared" si="57"/>
        <v>9</v>
      </c>
      <c r="X107" s="182">
        <f t="shared" si="58"/>
        <v>12</v>
      </c>
      <c r="Y107" s="182">
        <f t="shared" si="83"/>
        <v>1</v>
      </c>
      <c r="Z107" s="182">
        <f t="shared" si="84"/>
        <v>0</v>
      </c>
      <c r="AA107" s="182">
        <f t="shared" si="85"/>
        <v>0</v>
      </c>
      <c r="AB107" s="182">
        <f t="shared" si="86"/>
        <v>1</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c r="BD107" s="213"/>
      <c r="BE107" s="213"/>
      <c r="BF107" s="213"/>
    </row>
    <row r="108" spans="1:58" ht="13">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IF(TRIM(P108)="",0,VLOOKUP(P108,ClubSwimmerList_Lane2,3,0))</f>
        <v>0</v>
      </c>
      <c r="R108" s="205">
        <f t="shared" ref="R108:R109" si="97">IF(TRIM(P108)="",0,VLOOKUP(P108,ClubSwimmerList_Lane2,4,0))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c r="BD108" s="213"/>
      <c r="BE108" s="213"/>
      <c r="BF108" s="213"/>
    </row>
    <row r="109" spans="1:58" ht="13">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c r="BD109" s="213"/>
      <c r="BE109" s="213"/>
      <c r="BF109" s="213"/>
    </row>
    <row r="110" spans="1:58">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c r="BD110" s="216"/>
      <c r="BE110" s="216"/>
      <c r="BF110" s="216"/>
    </row>
    <row r="111" spans="1:58">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c r="BD111" s="216"/>
      <c r="BE111" s="216"/>
      <c r="BF111" s="216"/>
    </row>
    <row r="112" spans="1:58">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4</v>
      </c>
      <c r="AE112" s="182">
        <f t="shared" si="98"/>
        <v>4</v>
      </c>
      <c r="AF112" s="182">
        <f t="shared" si="98"/>
        <v>1</v>
      </c>
      <c r="AG112" s="182">
        <f t="shared" si="98"/>
        <v>1</v>
      </c>
      <c r="AH112" s="182">
        <f t="shared" si="98"/>
        <v>2</v>
      </c>
      <c r="AI112" s="182">
        <f t="shared" si="98"/>
        <v>2</v>
      </c>
      <c r="AJ112" s="182">
        <f t="shared" si="98"/>
        <v>3</v>
      </c>
      <c r="AK112" s="182">
        <f t="shared" si="98"/>
        <v>3</v>
      </c>
      <c r="AL112" s="182">
        <f t="shared" si="98"/>
        <v>4</v>
      </c>
      <c r="AM112" s="182">
        <f t="shared" si="98"/>
        <v>4</v>
      </c>
      <c r="AN112" s="182">
        <f t="shared" si="98"/>
        <v>2</v>
      </c>
      <c r="AO112" s="218" t="s">
        <v>173</v>
      </c>
      <c r="AP112" s="182">
        <f t="shared" si="98"/>
        <v>4</v>
      </c>
      <c r="AQ112" s="182">
        <f t="shared" si="98"/>
        <v>4</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c r="BC112" s="216"/>
      <c r="BD112" s="216"/>
      <c r="BE112" s="216"/>
      <c r="BF112" s="216"/>
    </row>
    <row r="113" spans="1:58">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c r="BD113" s="216"/>
      <c r="BE113" s="216"/>
      <c r="BF113" s="216"/>
    </row>
    <row r="114" spans="1:58">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1:58">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8">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8">
      <c r="A117" s="92"/>
    </row>
    <row r="118" spans="1:58">
      <c r="A118" s="92"/>
    </row>
    <row r="119" spans="1:58">
      <c r="A119" s="92"/>
    </row>
    <row r="120" spans="1:58">
      <c r="A120" s="92"/>
    </row>
  </sheetData>
  <sheetProtection selectLockedCells="1"/>
  <mergeCells count="13">
    <mergeCell ref="F5:G5"/>
    <mergeCell ref="Q1:T1"/>
    <mergeCell ref="U1:U5"/>
    <mergeCell ref="C2:G2"/>
    <mergeCell ref="Q2:S2"/>
    <mergeCell ref="A3:B3"/>
    <mergeCell ref="D3:E3"/>
    <mergeCell ref="F3:G3"/>
    <mergeCell ref="Q3:T3"/>
    <mergeCell ref="A4:B4"/>
    <mergeCell ref="D4:E4"/>
    <mergeCell ref="F4:G4"/>
    <mergeCell ref="P4:T4"/>
  </mergeCells>
  <conditionalFormatting sqref="B6:G109">
    <cfRule type="expression" dxfId="253" priority="9">
      <formula>$D6="F"</formula>
    </cfRule>
    <cfRule type="expression" dxfId="252" priority="11">
      <formula>$D6="M"</formula>
    </cfRule>
    <cfRule type="expression" dxfId="251" priority="13">
      <formula>$D6="X"</formula>
    </cfRule>
  </conditionalFormatting>
  <conditionalFormatting sqref="T6:T109">
    <cfRule type="expression" dxfId="250" priority="3" stopIfTrue="1">
      <formula>$T6="Yes"</formula>
    </cfRule>
    <cfRule type="expression" dxfId="249" priority="7">
      <formula>$T6="No"</formula>
    </cfRule>
  </conditionalFormatting>
  <conditionalFormatting sqref="Q6:U109">
    <cfRule type="expression" dxfId="248" priority="2" stopIfTrue="1">
      <formula>$P6=0</formula>
    </cfRule>
  </conditionalFormatting>
  <conditionalFormatting sqref="S6:S109">
    <cfRule type="expression" dxfId="247" priority="6">
      <formula>AND($S6 &lt;&gt; $C6, $F6 &lt;&gt; "Squadron", $T6 = "No")</formula>
    </cfRule>
  </conditionalFormatting>
  <conditionalFormatting sqref="Q6:Q109">
    <cfRule type="expression" dxfId="246" priority="5">
      <formula>AND($Q6 &lt;&gt; $D6, $D6 &lt;&gt; "X")</formula>
    </cfRule>
  </conditionalFormatting>
  <conditionalFormatting sqref="U6:U109">
    <cfRule type="expression" dxfId="245" priority="4">
      <formula>$U6&gt;2</formula>
    </cfRule>
  </conditionalFormatting>
  <conditionalFormatting sqref="Q108:U109">
    <cfRule type="expression" dxfId="244" priority="1" stopIfTrue="1">
      <formula>TRIM($F$108)=""</formula>
    </cfRule>
  </conditionalFormatting>
  <conditionalFormatting sqref="B7:G109">
    <cfRule type="expression" dxfId="243" priority="8">
      <formula>AND($BB7=0,$D7="F")</formula>
    </cfRule>
    <cfRule type="expression" dxfId="242" priority="10">
      <formula>AND($BB7=0,$D7="M")</formula>
    </cfRule>
    <cfRule type="expression" dxfId="241" priority="12">
      <formula>AND($BB7=0,$D7="X")</formula>
    </cfRule>
  </conditionalFormatting>
  <dataValidations count="1">
    <dataValidation type="list" allowBlank="1" showInputMessage="1" showErrorMessage="1" sqref="P6:P109">
      <formula1>ClubSwimmerNames_Lane2</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20"/>
  <sheetViews>
    <sheetView topLeftCell="C1" zoomScale="70" zoomScaleNormal="70" zoomScalePageLayoutView="70" workbookViewId="0">
      <selection activeCell="P6" sqref="P6:R107"/>
    </sheetView>
  </sheetViews>
  <sheetFormatPr baseColWidth="10" defaultColWidth="11" defaultRowHeight="15" x14ac:dyDescent="0"/>
  <cols>
    <col min="1" max="1" width="2.83203125" style="66" customWidth="1"/>
    <col min="2" max="7" width="11" style="66"/>
    <col min="8" max="8" width="4.33203125" style="236" hidden="1" customWidth="1"/>
    <col min="9" max="9" width="7" style="236" hidden="1" customWidth="1"/>
    <col min="10" max="12" width="4.33203125" style="236" hidden="1" customWidth="1"/>
    <col min="13" max="13" width="5.1640625" style="236" hidden="1" customWidth="1"/>
    <col min="14" max="14" width="6.5" style="294" hidden="1" customWidth="1"/>
    <col min="15" max="15" width="4.83203125" style="250" hidden="1" customWidth="1"/>
    <col min="16" max="16" width="19.1640625" style="66" customWidth="1"/>
    <col min="17" max="17" width="11" style="66"/>
    <col min="18" max="18" width="0" style="66" hidden="1" customWidth="1"/>
    <col min="19" max="19" width="11.1640625" style="66" customWidth="1"/>
    <col min="20" max="20" width="9.5" style="66" customWidth="1"/>
    <col min="21" max="21" width="9.6640625" style="66" customWidth="1"/>
    <col min="22" max="25" width="0" style="66" hidden="1" customWidth="1"/>
    <col min="26" max="29" width="2.5" style="66" hidden="1" customWidth="1"/>
    <col min="30" max="31" width="0" style="66" hidden="1" customWidth="1"/>
    <col min="32" max="32" width="4" style="66" hidden="1" customWidth="1"/>
    <col min="33" max="33" width="3.6640625" style="66" hidden="1" customWidth="1"/>
    <col min="34" max="34" width="5" style="66" hidden="1" customWidth="1"/>
    <col min="35" max="35" width="4.5" style="66" hidden="1" customWidth="1"/>
    <col min="36" max="36" width="5.1640625" style="66" hidden="1" customWidth="1"/>
    <col min="37" max="37" width="4.6640625" style="66" hidden="1" customWidth="1"/>
    <col min="38" max="38" width="5.1640625" style="66" hidden="1" customWidth="1"/>
    <col min="39" max="39" width="4.6640625" style="66" hidden="1" customWidth="1"/>
    <col min="40" max="40" width="4.83203125" style="66" hidden="1" customWidth="1"/>
    <col min="41" max="41" width="3.1640625" style="66" hidden="1" customWidth="1"/>
    <col min="42" max="43" width="0" style="66" hidden="1" customWidth="1"/>
    <col min="44" max="44" width="5.1640625" style="66" hidden="1" customWidth="1"/>
    <col min="45" max="45" width="4.6640625" style="66" hidden="1" customWidth="1"/>
    <col min="46" max="46" width="5.1640625" style="66" hidden="1" customWidth="1"/>
    <col min="47" max="47" width="4.6640625" style="66" hidden="1" customWidth="1"/>
    <col min="48" max="48" width="5.1640625" style="66" hidden="1" customWidth="1"/>
    <col min="49" max="49" width="4.6640625" style="66" hidden="1" customWidth="1"/>
    <col min="50" max="50" width="4.5" style="66" hidden="1" customWidth="1"/>
    <col min="51" max="51" width="4" style="66" hidden="1" customWidth="1"/>
    <col min="52" max="52" width="4.1640625" style="66" hidden="1" customWidth="1"/>
    <col min="53" max="53" width="3.5" style="66" hidden="1" customWidth="1"/>
    <col min="54" max="54" width="3.83203125" style="92" customWidth="1"/>
    <col min="55" max="16384" width="11" style="66"/>
  </cols>
  <sheetData>
    <row r="1" spans="1:58" ht="16.5" thickBot="1">
      <c r="A1" s="92"/>
      <c r="D1" s="168"/>
      <c r="P1" s="169" t="s">
        <v>89</v>
      </c>
      <c r="Q1" s="488" t="s">
        <v>200</v>
      </c>
      <c r="R1" s="488"/>
      <c r="S1" s="488"/>
      <c r="T1" s="488"/>
      <c r="U1" s="495"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8" ht="18.75" thickBot="1">
      <c r="A2" s="183"/>
      <c r="B2" s="67" t="s">
        <v>43</v>
      </c>
      <c r="C2" s="517" t="str">
        <f>Lane3_Club</f>
        <v>Watford</v>
      </c>
      <c r="D2" s="518"/>
      <c r="E2" s="518"/>
      <c r="F2" s="518"/>
      <c r="G2" s="519"/>
      <c r="H2" s="240"/>
      <c r="I2" s="240"/>
      <c r="J2" s="240"/>
      <c r="K2" s="240"/>
      <c r="L2" s="240"/>
      <c r="M2" s="240"/>
      <c r="N2" s="295"/>
      <c r="O2" s="291"/>
      <c r="P2" s="170"/>
      <c r="Q2" s="494"/>
      <c r="R2" s="494"/>
      <c r="S2" s="494"/>
      <c r="T2" s="235"/>
      <c r="U2" s="496"/>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75" thickBot="1">
      <c r="A3" s="498" t="s">
        <v>42</v>
      </c>
      <c r="B3" s="499"/>
      <c r="C3" s="241" t="str">
        <f>HSL_Format</f>
        <v>Peanuts</v>
      </c>
      <c r="D3" s="500" t="s">
        <v>90</v>
      </c>
      <c r="E3" s="501"/>
      <c r="F3" s="513">
        <f>HSL_GalaDate</f>
        <v>43288</v>
      </c>
      <c r="G3" s="514"/>
      <c r="H3" s="242"/>
      <c r="I3" s="242"/>
      <c r="J3" s="242"/>
      <c r="K3" s="242"/>
      <c r="L3" s="242"/>
      <c r="M3" s="242"/>
      <c r="N3" s="296"/>
      <c r="O3" s="292"/>
      <c r="P3" s="68">
        <f>VLOOKUP(HSL_Format, AgeAtList,2,0)</f>
        <v>43281</v>
      </c>
      <c r="Q3" s="504" t="s">
        <v>91</v>
      </c>
      <c r="R3" s="505"/>
      <c r="S3" s="505"/>
      <c r="T3" s="505"/>
      <c r="U3" s="496"/>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c r="A4" s="498" t="s">
        <v>45</v>
      </c>
      <c r="B4" s="499"/>
      <c r="C4" s="243">
        <f>HSL_Division</f>
        <v>2</v>
      </c>
      <c r="D4" s="506" t="s">
        <v>92</v>
      </c>
      <c r="E4" s="507"/>
      <c r="F4" s="515" t="str">
        <f>GALA_Venue</f>
        <v>Hitchin</v>
      </c>
      <c r="G4" s="516"/>
      <c r="H4" s="242"/>
      <c r="I4" s="242"/>
      <c r="J4" s="242"/>
      <c r="K4" s="242"/>
      <c r="L4" s="242"/>
      <c r="M4" s="242"/>
      <c r="N4" s="296"/>
      <c r="O4" s="292"/>
      <c r="P4" s="510" t="s">
        <v>46</v>
      </c>
      <c r="Q4" s="511"/>
      <c r="R4" s="511"/>
      <c r="S4" s="511"/>
      <c r="T4" s="512"/>
      <c r="U4" s="496"/>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c r="A5" s="184" t="s">
        <v>154</v>
      </c>
      <c r="B5" s="171" t="s">
        <v>84</v>
      </c>
      <c r="C5" s="172" t="s">
        <v>6</v>
      </c>
      <c r="D5" s="173" t="s">
        <v>7</v>
      </c>
      <c r="E5" s="172" t="s">
        <v>8</v>
      </c>
      <c r="F5" s="489" t="s">
        <v>9</v>
      </c>
      <c r="G5" s="490"/>
      <c r="H5" s="237"/>
      <c r="I5" s="237" t="s">
        <v>189</v>
      </c>
      <c r="J5" s="237" t="s">
        <v>190</v>
      </c>
      <c r="K5" s="237" t="s">
        <v>191</v>
      </c>
      <c r="L5" s="237" t="s">
        <v>192</v>
      </c>
      <c r="M5" s="237" t="s">
        <v>193</v>
      </c>
      <c r="N5" s="297"/>
      <c r="O5" s="293">
        <v>0</v>
      </c>
      <c r="P5" s="194" t="s">
        <v>93</v>
      </c>
      <c r="Q5" s="195" t="s">
        <v>7</v>
      </c>
      <c r="R5" s="195" t="s">
        <v>94</v>
      </c>
      <c r="S5" s="196" t="s">
        <v>6</v>
      </c>
      <c r="T5" s="197" t="s">
        <v>150</v>
      </c>
      <c r="U5" s="497"/>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ht="13">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1693</v>
      </c>
      <c r="Q6" s="204" t="s">
        <v>99</v>
      </c>
      <c r="R6" s="205">
        <v>39352</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2</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1</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8" ht="13">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1714</v>
      </c>
      <c r="Q7" s="204" t="s">
        <v>123</v>
      </c>
      <c r="R7" s="205">
        <v>39278</v>
      </c>
      <c r="S7" s="206" t="str">
        <f t="shared" si="6"/>
        <v>Under 11s</v>
      </c>
      <c r="T7" s="207" t="str">
        <f t="shared" si="7"/>
        <v>Yes</v>
      </c>
      <c r="U7" s="208">
        <f t="shared" ref="U7:U70" si="34">IF($S7=$C7,IF(H7&lt;5,SUM(Y7:AB7),0),0)</f>
        <v>2</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1</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8" ht="13">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1656</v>
      </c>
      <c r="Q8" s="204" t="s">
        <v>99</v>
      </c>
      <c r="R8" s="205">
        <v>38902</v>
      </c>
      <c r="S8" s="206" t="str">
        <f t="shared" si="6"/>
        <v>Under 12s</v>
      </c>
      <c r="T8" s="207" t="str">
        <f t="shared" si="7"/>
        <v>Yes</v>
      </c>
      <c r="U8" s="208">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8" ht="13">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1716</v>
      </c>
      <c r="Q9" s="204" t="s">
        <v>123</v>
      </c>
      <c r="R9" s="205">
        <v>39316</v>
      </c>
      <c r="S9" s="206" t="str">
        <f t="shared" si="6"/>
        <v>Under 11s</v>
      </c>
      <c r="T9" s="207" t="str">
        <f t="shared" si="7"/>
        <v>Yes</v>
      </c>
      <c r="U9" s="208">
        <f t="shared" si="34"/>
        <v>0</v>
      </c>
      <c r="V9" s="182">
        <f t="shared" si="8"/>
        <v>11</v>
      </c>
      <c r="W9" s="182">
        <f t="shared" si="9"/>
        <v>9</v>
      </c>
      <c r="X9" s="182">
        <f t="shared" si="10"/>
        <v>10</v>
      </c>
      <c r="Y9" s="182">
        <f t="shared" si="35"/>
        <v>0</v>
      </c>
      <c r="Z9" s="182">
        <f t="shared" si="36"/>
        <v>1</v>
      </c>
      <c r="AA9" s="182">
        <f t="shared" si="37"/>
        <v>1</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8" ht="13">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1634</v>
      </c>
      <c r="Q10" s="204" t="s">
        <v>99</v>
      </c>
      <c r="R10" s="205">
        <v>38752</v>
      </c>
      <c r="S10" s="206" t="str">
        <f t="shared" si="6"/>
        <v>Under 13s</v>
      </c>
      <c r="T10" s="207" t="str">
        <f t="shared" si="7"/>
        <v>Yes</v>
      </c>
      <c r="U10" s="208">
        <f t="shared" si="34"/>
        <v>2</v>
      </c>
      <c r="V10" s="182">
        <f t="shared" si="8"/>
        <v>12</v>
      </c>
      <c r="W10" s="182">
        <f t="shared" si="9"/>
        <v>9</v>
      </c>
      <c r="X10" s="182">
        <f t="shared" si="10"/>
        <v>12</v>
      </c>
      <c r="Y10" s="182">
        <f t="shared" si="35"/>
        <v>0</v>
      </c>
      <c r="Z10" s="182">
        <f t="shared" si="36"/>
        <v>1</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8" ht="13">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1677</v>
      </c>
      <c r="Q11" s="204" t="s">
        <v>123</v>
      </c>
      <c r="R11" s="205">
        <v>39042</v>
      </c>
      <c r="S11" s="206" t="str">
        <f t="shared" si="6"/>
        <v>Under 12s</v>
      </c>
      <c r="T11" s="207" t="str">
        <f t="shared" si="7"/>
        <v>Yes</v>
      </c>
      <c r="U11" s="208">
        <f t="shared" si="34"/>
        <v>0</v>
      </c>
      <c r="V11" s="182">
        <f t="shared" si="8"/>
        <v>12</v>
      </c>
      <c r="W11" s="182">
        <f t="shared" si="9"/>
        <v>9</v>
      </c>
      <c r="X11" s="182">
        <f t="shared" si="10"/>
        <v>11</v>
      </c>
      <c r="Y11" s="182">
        <f t="shared" si="35"/>
        <v>1</v>
      </c>
      <c r="Z11" s="182">
        <f t="shared" si="36"/>
        <v>0</v>
      </c>
      <c r="AA11" s="182">
        <f t="shared" si="37"/>
        <v>0</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8" ht="13">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1771</v>
      </c>
      <c r="Q12" s="204" t="s">
        <v>99</v>
      </c>
      <c r="R12" s="205">
        <v>39988</v>
      </c>
      <c r="S12" s="206" t="str">
        <f t="shared" si="6"/>
        <v>9 Years</v>
      </c>
      <c r="T12" s="207" t="str">
        <f t="shared" si="7"/>
        <v>Yes</v>
      </c>
      <c r="U12" s="208">
        <f t="shared" si="34"/>
        <v>2</v>
      </c>
      <c r="V12" s="182">
        <f t="shared" si="8"/>
        <v>9</v>
      </c>
      <c r="W12" s="182">
        <f t="shared" si="9"/>
        <v>9</v>
      </c>
      <c r="X12" s="182">
        <f t="shared" si="10"/>
        <v>9</v>
      </c>
      <c r="Y12" s="182">
        <f t="shared" si="35"/>
        <v>1</v>
      </c>
      <c r="Z12" s="182">
        <f t="shared" si="36"/>
        <v>0</v>
      </c>
      <c r="AA12" s="182">
        <f t="shared" si="37"/>
        <v>1</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8" ht="13">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1795</v>
      </c>
      <c r="Q13" s="204" t="s">
        <v>123</v>
      </c>
      <c r="R13" s="205">
        <v>39845</v>
      </c>
      <c r="S13" s="206" t="str">
        <f t="shared" si="6"/>
        <v>9 Years</v>
      </c>
      <c r="T13" s="207" t="str">
        <f t="shared" si="7"/>
        <v>Yes</v>
      </c>
      <c r="U13" s="208">
        <f t="shared" si="34"/>
        <v>1</v>
      </c>
      <c r="V13" s="182">
        <f t="shared" si="8"/>
        <v>9</v>
      </c>
      <c r="W13" s="182">
        <f t="shared" si="9"/>
        <v>9</v>
      </c>
      <c r="X13" s="182">
        <f t="shared" si="10"/>
        <v>9</v>
      </c>
      <c r="Y13" s="182">
        <f t="shared" si="35"/>
        <v>1</v>
      </c>
      <c r="Z13" s="182">
        <f t="shared" si="36"/>
        <v>0</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c r="BD13" s="178"/>
      <c r="BE13" s="178"/>
      <c r="BF13" s="178"/>
    </row>
    <row r="14" spans="1:58" ht="13">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1693</v>
      </c>
      <c r="Q14" s="204" t="s">
        <v>99</v>
      </c>
      <c r="R14" s="205">
        <v>39352</v>
      </c>
      <c r="S14" s="206" t="str">
        <f t="shared" si="6"/>
        <v>Under 11s</v>
      </c>
      <c r="T14" s="207" t="str">
        <f t="shared" si="7"/>
        <v>Yes</v>
      </c>
      <c r="U14" s="208">
        <f t="shared" si="34"/>
        <v>2</v>
      </c>
      <c r="V14" s="182">
        <f t="shared" si="8"/>
        <v>10</v>
      </c>
      <c r="W14" s="182">
        <f t="shared" si="9"/>
        <v>9</v>
      </c>
      <c r="X14" s="182">
        <f t="shared" si="10"/>
        <v>10</v>
      </c>
      <c r="Y14" s="182">
        <f t="shared" si="35"/>
        <v>1</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c r="BD14" s="178"/>
      <c r="BE14" s="178"/>
      <c r="BF14" s="178"/>
    </row>
    <row r="15" spans="1:58" ht="13">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1714</v>
      </c>
      <c r="Q15" s="204" t="s">
        <v>123</v>
      </c>
      <c r="R15" s="205">
        <v>39278</v>
      </c>
      <c r="S15" s="206" t="str">
        <f t="shared" si="6"/>
        <v>Under 11s</v>
      </c>
      <c r="T15" s="207" t="str">
        <f t="shared" si="7"/>
        <v>Yes</v>
      </c>
      <c r="U15" s="208">
        <f t="shared" si="34"/>
        <v>2</v>
      </c>
      <c r="V15" s="182">
        <f t="shared" si="8"/>
        <v>10</v>
      </c>
      <c r="W15" s="182">
        <f t="shared" si="9"/>
        <v>9</v>
      </c>
      <c r="X15" s="182">
        <f t="shared" si="10"/>
        <v>10</v>
      </c>
      <c r="Y15" s="182">
        <f t="shared" si="35"/>
        <v>1</v>
      </c>
      <c r="Z15" s="182">
        <f t="shared" si="36"/>
        <v>0</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c r="BD15" s="178"/>
      <c r="BE15" s="178"/>
      <c r="BF15" s="178"/>
    </row>
    <row r="16" spans="1:58" ht="13">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1663</v>
      </c>
      <c r="Q16" s="204" t="s">
        <v>99</v>
      </c>
      <c r="R16" s="205">
        <v>39030</v>
      </c>
      <c r="S16" s="206" t="str">
        <f t="shared" si="6"/>
        <v>Under 12s</v>
      </c>
      <c r="T16" s="207" t="str">
        <f t="shared" si="7"/>
        <v>Yes</v>
      </c>
      <c r="U16" s="208">
        <f t="shared" si="34"/>
        <v>2</v>
      </c>
      <c r="V16" s="182">
        <f t="shared" si="8"/>
        <v>11</v>
      </c>
      <c r="W16" s="182">
        <f t="shared" si="9"/>
        <v>9</v>
      </c>
      <c r="X16" s="182">
        <f t="shared" si="10"/>
        <v>11</v>
      </c>
      <c r="Y16" s="182">
        <f t="shared" si="35"/>
        <v>1</v>
      </c>
      <c r="Z16" s="182">
        <f t="shared" si="36"/>
        <v>0</v>
      </c>
      <c r="AA16" s="182">
        <f t="shared" si="37"/>
        <v>0</v>
      </c>
      <c r="AB16" s="182">
        <f t="shared" si="38"/>
        <v>1</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8" ht="13">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1677</v>
      </c>
      <c r="Q17" s="204" t="s">
        <v>123</v>
      </c>
      <c r="R17" s="205">
        <v>39042</v>
      </c>
      <c r="S17" s="206" t="str">
        <f t="shared" si="6"/>
        <v>Under 12s</v>
      </c>
      <c r="T17" s="207" t="str">
        <f t="shared" si="7"/>
        <v>Yes</v>
      </c>
      <c r="U17" s="208">
        <f t="shared" si="34"/>
        <v>1</v>
      </c>
      <c r="V17" s="182">
        <f t="shared" si="8"/>
        <v>11</v>
      </c>
      <c r="W17" s="182">
        <f t="shared" si="9"/>
        <v>9</v>
      </c>
      <c r="X17" s="182">
        <f t="shared" si="10"/>
        <v>11</v>
      </c>
      <c r="Y17" s="182">
        <f t="shared" si="35"/>
        <v>1</v>
      </c>
      <c r="Z17" s="182">
        <f t="shared" si="36"/>
        <v>0</v>
      </c>
      <c r="AA17" s="182">
        <f t="shared" si="37"/>
        <v>0</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8" ht="13">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1634</v>
      </c>
      <c r="Q18" s="204" t="s">
        <v>99</v>
      </c>
      <c r="R18" s="205">
        <v>38752</v>
      </c>
      <c r="S18" s="206" t="str">
        <f t="shared" si="6"/>
        <v>Under 13s</v>
      </c>
      <c r="T18" s="207" t="str">
        <f t="shared" si="7"/>
        <v>Yes</v>
      </c>
      <c r="U18" s="208">
        <f t="shared" si="34"/>
        <v>2</v>
      </c>
      <c r="V18" s="182">
        <f t="shared" si="8"/>
        <v>12</v>
      </c>
      <c r="W18" s="182">
        <f t="shared" si="9"/>
        <v>9</v>
      </c>
      <c r="X18" s="182">
        <f t="shared" si="10"/>
        <v>12</v>
      </c>
      <c r="Y18" s="182">
        <f t="shared" si="35"/>
        <v>0</v>
      </c>
      <c r="Z18" s="182">
        <f t="shared" si="36"/>
        <v>1</v>
      </c>
      <c r="AA18" s="182">
        <f t="shared" si="37"/>
        <v>1</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8" ht="13">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1678</v>
      </c>
      <c r="Q19" s="204" t="s">
        <v>123</v>
      </c>
      <c r="R19" s="205">
        <v>39047</v>
      </c>
      <c r="S19" s="206" t="str">
        <f t="shared" si="6"/>
        <v>Under 12s</v>
      </c>
      <c r="T19" s="207" t="str">
        <f t="shared" si="7"/>
        <v>Yes</v>
      </c>
      <c r="U19" s="208">
        <f t="shared" si="34"/>
        <v>0</v>
      </c>
      <c r="V19" s="182">
        <f t="shared" si="8"/>
        <v>12</v>
      </c>
      <c r="W19" s="182">
        <f t="shared" si="9"/>
        <v>9</v>
      </c>
      <c r="X19" s="182">
        <f t="shared" si="10"/>
        <v>11</v>
      </c>
      <c r="Y19" s="182">
        <f t="shared" si="35"/>
        <v>0</v>
      </c>
      <c r="Z19" s="182">
        <f t="shared" si="36"/>
        <v>0</v>
      </c>
      <c r="AA19" s="182">
        <f t="shared" si="37"/>
        <v>1</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8" ht="13">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c r="Q20" s="204">
        <v>0</v>
      </c>
      <c r="R20" s="205">
        <v>0</v>
      </c>
      <c r="S20" s="206">
        <f t="shared" si="6"/>
        <v>0</v>
      </c>
      <c r="T20" s="207">
        <f t="shared" si="7"/>
        <v>0</v>
      </c>
      <c r="U20" s="208">
        <f t="shared" si="34"/>
        <v>0</v>
      </c>
      <c r="V20" s="182">
        <f t="shared" si="8"/>
        <v>9</v>
      </c>
      <c r="W20" s="182">
        <f t="shared" si="9"/>
        <v>9</v>
      </c>
      <c r="X20" s="182">
        <f t="shared" si="10"/>
        <v>0</v>
      </c>
      <c r="Y20" s="182">
        <f t="shared" si="35"/>
        <v>0</v>
      </c>
      <c r="Z20" s="182">
        <f t="shared" si="36"/>
        <v>0</v>
      </c>
      <c r="AA20" s="182">
        <f t="shared" si="37"/>
        <v>0</v>
      </c>
      <c r="AB20" s="182">
        <f t="shared" si="38"/>
        <v>0</v>
      </c>
      <c r="AC20" s="209">
        <f t="shared" si="39"/>
        <v>0</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8" ht="13">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c r="Q21" s="204">
        <v>0</v>
      </c>
      <c r="R21" s="205">
        <v>0</v>
      </c>
      <c r="S21" s="206">
        <f t="shared" si="6"/>
        <v>0</v>
      </c>
      <c r="T21" s="207">
        <f t="shared" si="7"/>
        <v>0</v>
      </c>
      <c r="U21" s="208">
        <f t="shared" si="34"/>
        <v>0</v>
      </c>
      <c r="V21" s="182">
        <f t="shared" si="8"/>
        <v>9</v>
      </c>
      <c r="W21" s="182">
        <f t="shared" si="9"/>
        <v>9</v>
      </c>
      <c r="X21" s="182">
        <f t="shared" si="10"/>
        <v>0</v>
      </c>
      <c r="Y21" s="182">
        <f t="shared" si="35"/>
        <v>0</v>
      </c>
      <c r="Z21" s="182">
        <f t="shared" si="36"/>
        <v>0</v>
      </c>
      <c r="AA21" s="182">
        <f t="shared" si="37"/>
        <v>0</v>
      </c>
      <c r="AB21" s="182">
        <f t="shared" si="38"/>
        <v>0</v>
      </c>
      <c r="AC21" s="209">
        <f t="shared" si="39"/>
        <v>0</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8" ht="13">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c r="Q22" s="204">
        <v>0</v>
      </c>
      <c r="R22" s="205">
        <v>0</v>
      </c>
      <c r="S22" s="206">
        <f t="shared" si="6"/>
        <v>0</v>
      </c>
      <c r="T22" s="207">
        <f t="shared" si="7"/>
        <v>0</v>
      </c>
      <c r="U22" s="208">
        <f t="shared" si="34"/>
        <v>0</v>
      </c>
      <c r="V22" s="182">
        <f t="shared" si="8"/>
        <v>9</v>
      </c>
      <c r="W22" s="182">
        <f t="shared" si="9"/>
        <v>9</v>
      </c>
      <c r="X22" s="182">
        <f t="shared" si="10"/>
        <v>0</v>
      </c>
      <c r="Y22" s="182">
        <f t="shared" si="35"/>
        <v>0</v>
      </c>
      <c r="Z22" s="182">
        <f t="shared" si="36"/>
        <v>0</v>
      </c>
      <c r="AA22" s="182">
        <f t="shared" si="37"/>
        <v>0</v>
      </c>
      <c r="AB22" s="182">
        <f t="shared" si="38"/>
        <v>0</v>
      </c>
      <c r="AC22" s="209">
        <f t="shared" si="39"/>
        <v>0</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8" ht="13">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c r="Q23" s="204">
        <v>0</v>
      </c>
      <c r="R23" s="205">
        <v>0</v>
      </c>
      <c r="S23" s="206">
        <f t="shared" si="6"/>
        <v>0</v>
      </c>
      <c r="T23" s="207">
        <f t="shared" si="7"/>
        <v>0</v>
      </c>
      <c r="U23" s="208">
        <f t="shared" si="34"/>
        <v>0</v>
      </c>
      <c r="V23" s="182">
        <f t="shared" si="8"/>
        <v>9</v>
      </c>
      <c r="W23" s="182">
        <f t="shared" si="9"/>
        <v>9</v>
      </c>
      <c r="X23" s="182">
        <f t="shared" si="10"/>
        <v>0</v>
      </c>
      <c r="Y23" s="182">
        <f t="shared" si="35"/>
        <v>0</v>
      </c>
      <c r="Z23" s="182">
        <f t="shared" si="36"/>
        <v>0</v>
      </c>
      <c r="AA23" s="182">
        <f t="shared" si="37"/>
        <v>0</v>
      </c>
      <c r="AB23" s="182">
        <f t="shared" si="38"/>
        <v>0</v>
      </c>
      <c r="AC23" s="209">
        <f t="shared" si="39"/>
        <v>0</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8" ht="13">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c r="Q24" s="204">
        <v>0</v>
      </c>
      <c r="R24" s="205">
        <v>0</v>
      </c>
      <c r="S24" s="206">
        <f t="shared" si="6"/>
        <v>0</v>
      </c>
      <c r="T24" s="207">
        <f t="shared" si="7"/>
        <v>0</v>
      </c>
      <c r="U24" s="208">
        <f t="shared" si="34"/>
        <v>0</v>
      </c>
      <c r="V24" s="182">
        <f t="shared" si="8"/>
        <v>9</v>
      </c>
      <c r="W24" s="182">
        <f t="shared" si="9"/>
        <v>9</v>
      </c>
      <c r="X24" s="182">
        <f t="shared" si="10"/>
        <v>0</v>
      </c>
      <c r="Y24" s="182">
        <f t="shared" si="35"/>
        <v>0</v>
      </c>
      <c r="Z24" s="182">
        <f t="shared" si="36"/>
        <v>0</v>
      </c>
      <c r="AA24" s="182">
        <f t="shared" si="37"/>
        <v>0</v>
      </c>
      <c r="AB24" s="182">
        <f t="shared" si="38"/>
        <v>0</v>
      </c>
      <c r="AC24" s="209">
        <f t="shared" si="39"/>
        <v>0</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c r="BD24" s="178"/>
      <c r="BE24" s="178"/>
      <c r="BF24" s="178"/>
    </row>
    <row r="25" spans="1:58" ht="13">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c r="Q25" s="204">
        <v>0</v>
      </c>
      <c r="R25" s="205">
        <v>0</v>
      </c>
      <c r="S25" s="206">
        <f t="shared" si="6"/>
        <v>0</v>
      </c>
      <c r="T25" s="207">
        <f t="shared" si="7"/>
        <v>0</v>
      </c>
      <c r="U25" s="208">
        <f t="shared" si="34"/>
        <v>0</v>
      </c>
      <c r="V25" s="182">
        <f t="shared" si="8"/>
        <v>9</v>
      </c>
      <c r="W25" s="182">
        <f t="shared" si="9"/>
        <v>9</v>
      </c>
      <c r="X25" s="182">
        <f t="shared" si="10"/>
        <v>0</v>
      </c>
      <c r="Y25" s="182">
        <f t="shared" si="35"/>
        <v>0</v>
      </c>
      <c r="Z25" s="182">
        <f t="shared" si="36"/>
        <v>0</v>
      </c>
      <c r="AA25" s="182">
        <f t="shared" si="37"/>
        <v>0</v>
      </c>
      <c r="AB25" s="182">
        <f t="shared" si="38"/>
        <v>0</v>
      </c>
      <c r="AC25" s="209">
        <f t="shared" si="39"/>
        <v>0</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c r="BD25" s="178"/>
      <c r="BE25" s="178"/>
      <c r="BF25" s="178"/>
    </row>
    <row r="26" spans="1:58" ht="13">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c r="Q26" s="204">
        <v>0</v>
      </c>
      <c r="R26" s="205">
        <v>0</v>
      </c>
      <c r="S26" s="206">
        <f t="shared" si="6"/>
        <v>0</v>
      </c>
      <c r="T26" s="207">
        <f t="shared" si="7"/>
        <v>0</v>
      </c>
      <c r="U26" s="208">
        <f t="shared" si="34"/>
        <v>0</v>
      </c>
      <c r="V26" s="182">
        <f t="shared" si="8"/>
        <v>9</v>
      </c>
      <c r="W26" s="182">
        <f t="shared" si="9"/>
        <v>9</v>
      </c>
      <c r="X26" s="182">
        <f t="shared" si="10"/>
        <v>0</v>
      </c>
      <c r="Y26" s="182">
        <f t="shared" si="35"/>
        <v>0</v>
      </c>
      <c r="Z26" s="182">
        <f t="shared" si="36"/>
        <v>0</v>
      </c>
      <c r="AA26" s="182">
        <f t="shared" si="37"/>
        <v>0</v>
      </c>
      <c r="AB26" s="182">
        <f t="shared" si="38"/>
        <v>0</v>
      </c>
      <c r="AC26" s="209">
        <f t="shared" si="39"/>
        <v>0</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c r="BD26" s="178"/>
      <c r="BE26" s="178"/>
      <c r="BF26" s="178"/>
    </row>
    <row r="27" spans="1:58" ht="13">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c r="Q27" s="204">
        <v>0</v>
      </c>
      <c r="R27" s="205">
        <v>0</v>
      </c>
      <c r="S27" s="206">
        <f t="shared" si="6"/>
        <v>0</v>
      </c>
      <c r="T27" s="207">
        <f t="shared" si="7"/>
        <v>0</v>
      </c>
      <c r="U27" s="208">
        <f t="shared" si="34"/>
        <v>0</v>
      </c>
      <c r="V27" s="182">
        <f t="shared" si="8"/>
        <v>9</v>
      </c>
      <c r="W27" s="182">
        <f t="shared" si="9"/>
        <v>9</v>
      </c>
      <c r="X27" s="182">
        <f t="shared" si="10"/>
        <v>0</v>
      </c>
      <c r="Y27" s="182">
        <f t="shared" si="35"/>
        <v>0</v>
      </c>
      <c r="Z27" s="182">
        <f t="shared" si="36"/>
        <v>0</v>
      </c>
      <c r="AA27" s="182">
        <f t="shared" si="37"/>
        <v>0</v>
      </c>
      <c r="AB27" s="182">
        <f t="shared" si="38"/>
        <v>0</v>
      </c>
      <c r="AC27" s="209">
        <f t="shared" si="39"/>
        <v>0</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c r="BD27" s="178"/>
      <c r="BE27" s="178"/>
      <c r="BF27" s="178"/>
    </row>
    <row r="28" spans="1:58" ht="13">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1744</v>
      </c>
      <c r="Q28" s="204" t="s">
        <v>99</v>
      </c>
      <c r="R28" s="205">
        <v>39648</v>
      </c>
      <c r="S28" s="206" t="str">
        <f t="shared" si="6"/>
        <v>9 Years</v>
      </c>
      <c r="T28" s="207" t="str">
        <f t="shared" si="7"/>
        <v>Yes</v>
      </c>
      <c r="U28" s="208">
        <f t="shared" si="34"/>
        <v>0</v>
      </c>
      <c r="V28" s="182">
        <f t="shared" si="8"/>
        <v>10</v>
      </c>
      <c r="W28" s="182">
        <f t="shared" si="9"/>
        <v>9</v>
      </c>
      <c r="X28" s="182">
        <f t="shared" si="10"/>
        <v>9</v>
      </c>
      <c r="Y28" s="182">
        <f t="shared" si="35"/>
        <v>0</v>
      </c>
      <c r="Z28" s="182">
        <f t="shared" si="36"/>
        <v>1</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c r="BD28" s="178"/>
      <c r="BE28" s="178"/>
      <c r="BF28" s="178"/>
    </row>
    <row r="29" spans="1:58" ht="13">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1709</v>
      </c>
      <c r="Q29" s="204" t="s">
        <v>99</v>
      </c>
      <c r="R29" s="205">
        <v>39588</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1</v>
      </c>
      <c r="AA29" s="182">
        <f t="shared" si="37"/>
        <v>1</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c r="BD29" s="178"/>
      <c r="BE29" s="178"/>
      <c r="BF29" s="178"/>
    </row>
    <row r="30" spans="1:58" ht="13">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1693</v>
      </c>
      <c r="Q30" s="204" t="s">
        <v>99</v>
      </c>
      <c r="R30" s="205">
        <v>39352</v>
      </c>
      <c r="S30" s="206" t="str">
        <f t="shared" si="6"/>
        <v>Under 11s</v>
      </c>
      <c r="T30" s="207" t="str">
        <f t="shared" si="7"/>
        <v>Yes</v>
      </c>
      <c r="U30" s="208">
        <f t="shared" si="34"/>
        <v>0</v>
      </c>
      <c r="V30" s="182">
        <f t="shared" si="8"/>
        <v>10</v>
      </c>
      <c r="W30" s="182">
        <f t="shared" si="9"/>
        <v>9</v>
      </c>
      <c r="X30" s="182">
        <f t="shared" si="10"/>
        <v>10</v>
      </c>
      <c r="Y30" s="182">
        <f t="shared" si="35"/>
        <v>1</v>
      </c>
      <c r="Z30" s="182">
        <f t="shared" si="36"/>
        <v>0</v>
      </c>
      <c r="AA30" s="182">
        <f t="shared" si="37"/>
        <v>0</v>
      </c>
      <c r="AB30" s="182">
        <f t="shared" si="38"/>
        <v>1</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c r="BD30" s="178"/>
      <c r="BE30" s="178"/>
      <c r="BF30" s="178"/>
    </row>
    <row r="31" spans="1:58" ht="13">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1771</v>
      </c>
      <c r="Q31" s="204" t="s">
        <v>99</v>
      </c>
      <c r="R31" s="205">
        <v>39988</v>
      </c>
      <c r="S31" s="206" t="str">
        <f t="shared" si="6"/>
        <v>9 Years</v>
      </c>
      <c r="T31" s="207" t="str">
        <f t="shared" si="7"/>
        <v>Yes</v>
      </c>
      <c r="U31" s="208">
        <f t="shared" si="34"/>
        <v>0</v>
      </c>
      <c r="V31" s="182">
        <f t="shared" si="8"/>
        <v>10</v>
      </c>
      <c r="W31" s="182">
        <f t="shared" si="9"/>
        <v>9</v>
      </c>
      <c r="X31" s="182">
        <f t="shared" si="10"/>
        <v>9</v>
      </c>
      <c r="Y31" s="182">
        <f t="shared" si="35"/>
        <v>1</v>
      </c>
      <c r="Z31" s="182">
        <f t="shared" si="36"/>
        <v>0</v>
      </c>
      <c r="AA31" s="182">
        <f t="shared" si="37"/>
        <v>1</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c r="BD31" s="178"/>
      <c r="BE31" s="178"/>
      <c r="BF31" s="178"/>
    </row>
    <row r="32" spans="1:58" ht="13">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1783</v>
      </c>
      <c r="Q32" s="204" t="s">
        <v>123</v>
      </c>
      <c r="R32" s="205">
        <v>39712</v>
      </c>
      <c r="S32" s="206" t="str">
        <f t="shared" si="6"/>
        <v>9 Years</v>
      </c>
      <c r="T32" s="207" t="str">
        <f t="shared" si="7"/>
        <v>Yes</v>
      </c>
      <c r="U32" s="208">
        <f t="shared" si="34"/>
        <v>0</v>
      </c>
      <c r="V32" s="182">
        <f t="shared" si="8"/>
        <v>10</v>
      </c>
      <c r="W32" s="182">
        <f t="shared" si="9"/>
        <v>9</v>
      </c>
      <c r="X32" s="182">
        <f t="shared" si="10"/>
        <v>9</v>
      </c>
      <c r="Y32" s="182">
        <f t="shared" si="35"/>
        <v>0</v>
      </c>
      <c r="Z32" s="182">
        <f t="shared" si="36"/>
        <v>1</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c r="BD32" s="178"/>
      <c r="BE32" s="178"/>
      <c r="BF32" s="178"/>
    </row>
    <row r="33" spans="1:58" ht="13">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1716</v>
      </c>
      <c r="Q33" s="204" t="s">
        <v>123</v>
      </c>
      <c r="R33" s="205">
        <v>39316</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1</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c r="BD33" s="178"/>
      <c r="BE33" s="178"/>
      <c r="BF33" s="178"/>
    </row>
    <row r="34" spans="1:58" ht="13">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1714</v>
      </c>
      <c r="Q34" s="204" t="s">
        <v>123</v>
      </c>
      <c r="R34" s="205">
        <v>39278</v>
      </c>
      <c r="S34" s="206" t="str">
        <f t="shared" si="6"/>
        <v>Under 11s</v>
      </c>
      <c r="T34" s="207" t="str">
        <f t="shared" si="7"/>
        <v>Yes</v>
      </c>
      <c r="U34" s="208">
        <f t="shared" si="34"/>
        <v>0</v>
      </c>
      <c r="V34" s="182">
        <f t="shared" si="8"/>
        <v>10</v>
      </c>
      <c r="W34" s="182">
        <f t="shared" si="9"/>
        <v>9</v>
      </c>
      <c r="X34" s="182">
        <f t="shared" si="10"/>
        <v>10</v>
      </c>
      <c r="Y34" s="182">
        <f t="shared" si="35"/>
        <v>1</v>
      </c>
      <c r="Z34" s="182">
        <f t="shared" si="36"/>
        <v>0</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c r="BD34" s="178"/>
      <c r="BE34" s="178"/>
      <c r="BF34" s="178"/>
    </row>
    <row r="35" spans="1:58" ht="13">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1724</v>
      </c>
      <c r="Q35" s="204" t="s">
        <v>123</v>
      </c>
      <c r="R35" s="205">
        <v>39397</v>
      </c>
      <c r="S35" s="206" t="str">
        <f t="shared" si="6"/>
        <v>Under 11s</v>
      </c>
      <c r="T35" s="207" t="str">
        <f t="shared" si="7"/>
        <v>Yes</v>
      </c>
      <c r="U35" s="208">
        <f t="shared" si="34"/>
        <v>0</v>
      </c>
      <c r="V35" s="182">
        <f t="shared" si="8"/>
        <v>10</v>
      </c>
      <c r="W35" s="182">
        <f t="shared" si="9"/>
        <v>9</v>
      </c>
      <c r="X35" s="182">
        <f t="shared" si="10"/>
        <v>10</v>
      </c>
      <c r="Y35" s="182">
        <f t="shared" si="35"/>
        <v>0</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c r="BD35" s="178"/>
      <c r="BE35" s="178"/>
      <c r="BF35" s="178"/>
    </row>
    <row r="36" spans="1:58" ht="13">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1693</v>
      </c>
      <c r="Q36" s="204" t="s">
        <v>99</v>
      </c>
      <c r="R36" s="205">
        <v>39352</v>
      </c>
      <c r="S36" s="206" t="str">
        <f t="shared" si="6"/>
        <v>Under 11s</v>
      </c>
      <c r="T36" s="207" t="str">
        <f t="shared" si="7"/>
        <v>Yes</v>
      </c>
      <c r="U36" s="208">
        <f t="shared" si="34"/>
        <v>0</v>
      </c>
      <c r="V36" s="182">
        <f t="shared" si="8"/>
        <v>11</v>
      </c>
      <c r="W36" s="182">
        <f t="shared" si="9"/>
        <v>9</v>
      </c>
      <c r="X36" s="182">
        <f t="shared" si="10"/>
        <v>10</v>
      </c>
      <c r="Y36" s="182">
        <f t="shared" si="35"/>
        <v>1</v>
      </c>
      <c r="Z36" s="182">
        <f t="shared" si="36"/>
        <v>0</v>
      </c>
      <c r="AA36" s="182">
        <f t="shared" si="37"/>
        <v>0</v>
      </c>
      <c r="AB36" s="182">
        <f t="shared" si="38"/>
        <v>1</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c r="BD36" s="178"/>
      <c r="BE36" s="178"/>
      <c r="BF36" s="178"/>
    </row>
    <row r="37" spans="1:58" ht="13">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1656</v>
      </c>
      <c r="Q37" s="204" t="s">
        <v>99</v>
      </c>
      <c r="R37" s="205">
        <v>38902</v>
      </c>
      <c r="S37" s="206" t="str">
        <f t="shared" si="6"/>
        <v>Under 12s</v>
      </c>
      <c r="T37" s="207" t="str">
        <f t="shared" si="7"/>
        <v>Yes</v>
      </c>
      <c r="U37" s="208">
        <f t="shared" si="34"/>
        <v>0</v>
      </c>
      <c r="V37" s="182">
        <f t="shared" si="8"/>
        <v>11</v>
      </c>
      <c r="W37" s="182">
        <f t="shared" si="9"/>
        <v>9</v>
      </c>
      <c r="X37" s="182">
        <f t="shared" si="10"/>
        <v>11</v>
      </c>
      <c r="Y37" s="182">
        <f t="shared" si="35"/>
        <v>0</v>
      </c>
      <c r="Z37" s="182">
        <f t="shared" si="36"/>
        <v>1</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c r="BD37" s="178"/>
      <c r="BE37" s="178"/>
      <c r="BF37" s="178"/>
    </row>
    <row r="38" spans="1:58" ht="13">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1660</v>
      </c>
      <c r="Q38" s="204" t="s">
        <v>99</v>
      </c>
      <c r="R38" s="205">
        <v>38982</v>
      </c>
      <c r="S38" s="206" t="str">
        <f t="shared" si="6"/>
        <v>Under 12s</v>
      </c>
      <c r="T38" s="207" t="str">
        <f t="shared" si="7"/>
        <v>Yes</v>
      </c>
      <c r="U38" s="208">
        <f t="shared" si="34"/>
        <v>0</v>
      </c>
      <c r="V38" s="182">
        <f t="shared" si="8"/>
        <v>11</v>
      </c>
      <c r="W38" s="182">
        <f t="shared" si="9"/>
        <v>9</v>
      </c>
      <c r="X38" s="182">
        <f t="shared" si="10"/>
        <v>11</v>
      </c>
      <c r="Y38" s="182">
        <f t="shared" si="35"/>
        <v>0</v>
      </c>
      <c r="Z38" s="182">
        <f t="shared" si="36"/>
        <v>0</v>
      </c>
      <c r="AA38" s="182">
        <f t="shared" si="37"/>
        <v>1</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c r="BD38" s="178"/>
      <c r="BE38" s="178"/>
      <c r="BF38" s="178"/>
    </row>
    <row r="39" spans="1:58" ht="13">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1663</v>
      </c>
      <c r="Q39" s="204" t="s">
        <v>99</v>
      </c>
      <c r="R39" s="205">
        <v>39030</v>
      </c>
      <c r="S39" s="206" t="str">
        <f t="shared" si="6"/>
        <v>Under 12s</v>
      </c>
      <c r="T39" s="207" t="str">
        <f t="shared" si="7"/>
        <v>Yes</v>
      </c>
      <c r="U39" s="208">
        <f t="shared" si="34"/>
        <v>0</v>
      </c>
      <c r="V39" s="182">
        <f t="shared" si="8"/>
        <v>11</v>
      </c>
      <c r="W39" s="182">
        <f t="shared" si="9"/>
        <v>9</v>
      </c>
      <c r="X39" s="182">
        <f t="shared" si="10"/>
        <v>11</v>
      </c>
      <c r="Y39" s="182">
        <f t="shared" si="35"/>
        <v>1</v>
      </c>
      <c r="Z39" s="182">
        <f t="shared" si="36"/>
        <v>0</v>
      </c>
      <c r="AA39" s="182">
        <f t="shared" si="37"/>
        <v>0</v>
      </c>
      <c r="AB39" s="182">
        <f t="shared" si="38"/>
        <v>1</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c r="BD39" s="178"/>
      <c r="BE39" s="178"/>
      <c r="BF39" s="178"/>
    </row>
    <row r="40" spans="1:58" ht="13">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1678</v>
      </c>
      <c r="Q40" s="204" t="s">
        <v>123</v>
      </c>
      <c r="R40" s="205">
        <v>39047</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1</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c r="BD40" s="178"/>
      <c r="BE40" s="178"/>
      <c r="BF40" s="178"/>
    </row>
    <row r="41" spans="1:58" ht="13">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1674</v>
      </c>
      <c r="Q41" s="204" t="s">
        <v>123</v>
      </c>
      <c r="R41" s="205">
        <v>38954</v>
      </c>
      <c r="S41" s="206" t="str">
        <f t="shared" si="6"/>
        <v>Under 12s</v>
      </c>
      <c r="T41" s="207" t="str">
        <f t="shared" si="7"/>
        <v>Yes</v>
      </c>
      <c r="U41" s="208">
        <f t="shared" si="34"/>
        <v>0</v>
      </c>
      <c r="V41" s="182">
        <f t="shared" si="8"/>
        <v>11</v>
      </c>
      <c r="W41" s="182">
        <f t="shared" si="9"/>
        <v>9</v>
      </c>
      <c r="X41" s="182">
        <f t="shared" si="10"/>
        <v>11</v>
      </c>
      <c r="Y41" s="182">
        <f t="shared" si="35"/>
        <v>0</v>
      </c>
      <c r="Z41" s="182">
        <f t="shared" si="36"/>
        <v>0</v>
      </c>
      <c r="AA41" s="182">
        <f t="shared" si="37"/>
        <v>0</v>
      </c>
      <c r="AB41" s="182">
        <f t="shared" si="38"/>
        <v>1</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c r="BD41" s="178"/>
      <c r="BE41" s="178"/>
      <c r="BF41" s="178"/>
    </row>
    <row r="42" spans="1:58" ht="13">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1714</v>
      </c>
      <c r="Q42" s="204" t="s">
        <v>123</v>
      </c>
      <c r="R42" s="205">
        <v>39278</v>
      </c>
      <c r="S42" s="206" t="str">
        <f t="shared" si="6"/>
        <v>Under 11s</v>
      </c>
      <c r="T42" s="207" t="str">
        <f t="shared" si="7"/>
        <v>Yes</v>
      </c>
      <c r="U42" s="208">
        <f t="shared" si="34"/>
        <v>0</v>
      </c>
      <c r="V42" s="182">
        <f t="shared" si="8"/>
        <v>11</v>
      </c>
      <c r="W42" s="182">
        <f t="shared" si="9"/>
        <v>9</v>
      </c>
      <c r="X42" s="182">
        <f t="shared" si="10"/>
        <v>10</v>
      </c>
      <c r="Y42" s="182">
        <f t="shared" si="35"/>
        <v>1</v>
      </c>
      <c r="Z42" s="182">
        <f t="shared" si="36"/>
        <v>0</v>
      </c>
      <c r="AA42" s="182">
        <f t="shared" si="37"/>
        <v>0</v>
      </c>
      <c r="AB42" s="182">
        <f t="shared" si="38"/>
        <v>1</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c r="BD42" s="178"/>
      <c r="BE42" s="178"/>
      <c r="BF42" s="178"/>
    </row>
    <row r="43" spans="1:58" ht="13">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1677</v>
      </c>
      <c r="Q43" s="204" t="s">
        <v>123</v>
      </c>
      <c r="R43" s="205">
        <v>39042</v>
      </c>
      <c r="S43" s="206" t="str">
        <f t="shared" si="6"/>
        <v>Under 12s</v>
      </c>
      <c r="T43" s="207" t="str">
        <f t="shared" si="7"/>
        <v>Yes</v>
      </c>
      <c r="U43" s="208">
        <f t="shared" si="34"/>
        <v>0</v>
      </c>
      <c r="V43" s="182">
        <f t="shared" si="8"/>
        <v>11</v>
      </c>
      <c r="W43" s="182">
        <f t="shared" si="9"/>
        <v>9</v>
      </c>
      <c r="X43" s="182">
        <f t="shared" si="10"/>
        <v>11</v>
      </c>
      <c r="Y43" s="182">
        <f t="shared" si="35"/>
        <v>1</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c r="BD43" s="178"/>
      <c r="BE43" s="178"/>
      <c r="BF43" s="178"/>
    </row>
    <row r="44" spans="1:58" ht="13">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1634</v>
      </c>
      <c r="Q44" s="204" t="s">
        <v>99</v>
      </c>
      <c r="R44" s="205">
        <v>38752</v>
      </c>
      <c r="S44" s="206" t="str">
        <f t="shared" si="6"/>
        <v>Under 13s</v>
      </c>
      <c r="T44" s="207" t="str">
        <f t="shared" si="7"/>
        <v>Yes</v>
      </c>
      <c r="U44" s="208">
        <f t="shared" si="34"/>
        <v>0</v>
      </c>
      <c r="V44" s="182">
        <f t="shared" si="8"/>
        <v>12</v>
      </c>
      <c r="W44" s="182">
        <f t="shared" si="9"/>
        <v>9</v>
      </c>
      <c r="X44" s="182">
        <f t="shared" si="10"/>
        <v>12</v>
      </c>
      <c r="Y44" s="182">
        <f t="shared" si="35"/>
        <v>0</v>
      </c>
      <c r="Z44" s="182">
        <f t="shared" si="36"/>
        <v>1</v>
      </c>
      <c r="AA44" s="182">
        <f t="shared" si="37"/>
        <v>1</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c r="BD44" s="178"/>
      <c r="BE44" s="178"/>
      <c r="BF44" s="178"/>
    </row>
    <row r="45" spans="1:58" ht="13">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1628</v>
      </c>
      <c r="Q45" s="204" t="s">
        <v>99</v>
      </c>
      <c r="R45" s="205">
        <v>38646</v>
      </c>
      <c r="S45" s="206" t="str">
        <f t="shared" si="6"/>
        <v>Under 13s</v>
      </c>
      <c r="T45" s="207" t="str">
        <f t="shared" si="7"/>
        <v>Yes</v>
      </c>
      <c r="U45" s="208">
        <f t="shared" si="34"/>
        <v>0</v>
      </c>
      <c r="V45" s="182">
        <f t="shared" si="8"/>
        <v>12</v>
      </c>
      <c r="W45" s="182">
        <f t="shared" si="9"/>
        <v>9</v>
      </c>
      <c r="X45" s="182">
        <f t="shared" si="10"/>
        <v>12</v>
      </c>
      <c r="Y45" s="182">
        <f t="shared" si="35"/>
        <v>1</v>
      </c>
      <c r="Z45" s="182">
        <f t="shared" si="36"/>
        <v>0</v>
      </c>
      <c r="AA45" s="182">
        <f t="shared" si="37"/>
        <v>0</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c r="BD45" s="178"/>
      <c r="BE45" s="178"/>
      <c r="BF45" s="178"/>
    </row>
    <row r="46" spans="1:58" ht="13">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1629</v>
      </c>
      <c r="Q46" s="204" t="s">
        <v>99</v>
      </c>
      <c r="R46" s="205">
        <v>38653</v>
      </c>
      <c r="S46" s="206" t="str">
        <f t="shared" si="6"/>
        <v>Under 13s</v>
      </c>
      <c r="T46" s="207" t="str">
        <f t="shared" si="7"/>
        <v>Yes</v>
      </c>
      <c r="U46" s="208">
        <f t="shared" si="34"/>
        <v>0</v>
      </c>
      <c r="V46" s="182">
        <f t="shared" si="8"/>
        <v>12</v>
      </c>
      <c r="W46" s="182">
        <f t="shared" si="9"/>
        <v>9</v>
      </c>
      <c r="X46" s="182">
        <f t="shared" si="10"/>
        <v>12</v>
      </c>
      <c r="Y46" s="182">
        <f t="shared" si="35"/>
        <v>0</v>
      </c>
      <c r="Z46" s="182">
        <f t="shared" si="36"/>
        <v>0</v>
      </c>
      <c r="AA46" s="182">
        <f t="shared" si="37"/>
        <v>0</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c r="BD46" s="178"/>
      <c r="BE46" s="178"/>
      <c r="BF46" s="178"/>
    </row>
    <row r="47" spans="1:58" ht="13">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1663</v>
      </c>
      <c r="Q47" s="204" t="s">
        <v>99</v>
      </c>
      <c r="R47" s="205">
        <v>39030</v>
      </c>
      <c r="S47" s="206" t="str">
        <f t="shared" si="6"/>
        <v>Under 12s</v>
      </c>
      <c r="T47" s="207" t="str">
        <f t="shared" si="7"/>
        <v>Yes</v>
      </c>
      <c r="U47" s="208">
        <f t="shared" si="34"/>
        <v>0</v>
      </c>
      <c r="V47" s="182">
        <f t="shared" si="8"/>
        <v>12</v>
      </c>
      <c r="W47" s="182">
        <f t="shared" si="9"/>
        <v>9</v>
      </c>
      <c r="X47" s="182">
        <f t="shared" si="10"/>
        <v>11</v>
      </c>
      <c r="Y47" s="182">
        <f t="shared" si="35"/>
        <v>1</v>
      </c>
      <c r="Z47" s="182">
        <f t="shared" si="36"/>
        <v>0</v>
      </c>
      <c r="AA47" s="182">
        <f t="shared" si="37"/>
        <v>0</v>
      </c>
      <c r="AB47" s="182">
        <f t="shared" si="38"/>
        <v>1</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c r="BD47" s="178"/>
      <c r="BE47" s="178"/>
      <c r="BF47" s="178"/>
    </row>
    <row r="48" spans="1:58" ht="13">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1716</v>
      </c>
      <c r="Q48" s="204" t="s">
        <v>123</v>
      </c>
      <c r="R48" s="205">
        <v>39316</v>
      </c>
      <c r="S48" s="206" t="str">
        <f t="shared" si="6"/>
        <v>Under 11s</v>
      </c>
      <c r="T48" s="207" t="str">
        <f t="shared" si="7"/>
        <v>Yes</v>
      </c>
      <c r="U48" s="208">
        <f t="shared" si="34"/>
        <v>0</v>
      </c>
      <c r="V48" s="182">
        <f t="shared" si="8"/>
        <v>12</v>
      </c>
      <c r="W48" s="182">
        <f t="shared" si="9"/>
        <v>9</v>
      </c>
      <c r="X48" s="182">
        <f t="shared" si="10"/>
        <v>10</v>
      </c>
      <c r="Y48" s="182">
        <f t="shared" si="35"/>
        <v>0</v>
      </c>
      <c r="Z48" s="182">
        <f t="shared" si="36"/>
        <v>1</v>
      </c>
      <c r="AA48" s="182">
        <f t="shared" si="37"/>
        <v>1</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c r="BD48" s="178"/>
      <c r="BE48" s="178"/>
      <c r="BF48" s="178"/>
    </row>
    <row r="49" spans="1:58" ht="13">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1678</v>
      </c>
      <c r="Q49" s="204" t="s">
        <v>123</v>
      </c>
      <c r="R49" s="205">
        <v>39047</v>
      </c>
      <c r="S49" s="206" t="str">
        <f t="shared" si="6"/>
        <v>Under 12s</v>
      </c>
      <c r="T49" s="207" t="str">
        <f t="shared" si="7"/>
        <v>Yes</v>
      </c>
      <c r="U49" s="208">
        <f t="shared" si="34"/>
        <v>0</v>
      </c>
      <c r="V49" s="182">
        <f t="shared" si="8"/>
        <v>12</v>
      </c>
      <c r="W49" s="182">
        <f t="shared" si="9"/>
        <v>9</v>
      </c>
      <c r="X49" s="182">
        <f t="shared" si="10"/>
        <v>11</v>
      </c>
      <c r="Y49" s="182">
        <f t="shared" si="35"/>
        <v>0</v>
      </c>
      <c r="Z49" s="182">
        <f t="shared" si="36"/>
        <v>0</v>
      </c>
      <c r="AA49" s="182">
        <f t="shared" si="37"/>
        <v>1</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c r="BD49" s="178"/>
      <c r="BE49" s="178"/>
      <c r="BF49" s="178"/>
    </row>
    <row r="50" spans="1:58" ht="13">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1644</v>
      </c>
      <c r="Q50" s="204" t="s">
        <v>123</v>
      </c>
      <c r="R50" s="205">
        <v>38559</v>
      </c>
      <c r="S50" s="206" t="str">
        <f t="shared" si="6"/>
        <v>Under 13s</v>
      </c>
      <c r="T50" s="207" t="str">
        <f t="shared" si="7"/>
        <v>Yes</v>
      </c>
      <c r="U50" s="208">
        <f t="shared" si="34"/>
        <v>0</v>
      </c>
      <c r="V50" s="182">
        <f t="shared" si="8"/>
        <v>12</v>
      </c>
      <c r="W50" s="182">
        <f t="shared" si="9"/>
        <v>9</v>
      </c>
      <c r="X50" s="182">
        <f t="shared" si="10"/>
        <v>12</v>
      </c>
      <c r="Y50" s="182">
        <f t="shared" si="35"/>
        <v>1</v>
      </c>
      <c r="Z50" s="182">
        <f t="shared" si="36"/>
        <v>0</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c r="BD50" s="178"/>
      <c r="BE50" s="178"/>
      <c r="BF50" s="178"/>
    </row>
    <row r="51" spans="1:58" ht="13">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1674</v>
      </c>
      <c r="Q51" s="204" t="s">
        <v>123</v>
      </c>
      <c r="R51" s="205">
        <v>38954</v>
      </c>
      <c r="S51" s="206" t="str">
        <f t="shared" si="6"/>
        <v>Under 12s</v>
      </c>
      <c r="T51" s="207" t="str">
        <f t="shared" si="7"/>
        <v>Yes</v>
      </c>
      <c r="U51" s="208">
        <f t="shared" si="34"/>
        <v>0</v>
      </c>
      <c r="V51" s="182">
        <f t="shared" si="8"/>
        <v>12</v>
      </c>
      <c r="W51" s="182">
        <f t="shared" si="9"/>
        <v>9</v>
      </c>
      <c r="X51" s="182">
        <f t="shared" si="10"/>
        <v>11</v>
      </c>
      <c r="Y51" s="182">
        <f t="shared" si="35"/>
        <v>0</v>
      </c>
      <c r="Z51" s="182">
        <f t="shared" si="36"/>
        <v>0</v>
      </c>
      <c r="AA51" s="182">
        <f t="shared" si="37"/>
        <v>0</v>
      </c>
      <c r="AB51" s="182">
        <f t="shared" si="38"/>
        <v>1</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c r="BD51" s="178"/>
      <c r="BE51" s="178"/>
      <c r="BF51" s="178"/>
    </row>
    <row r="52" spans="1:58" ht="13">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1744</v>
      </c>
      <c r="Q52" s="204" t="s">
        <v>99</v>
      </c>
      <c r="R52" s="205">
        <v>39648</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c r="BD52" s="178"/>
      <c r="BE52" s="178"/>
      <c r="BF52" s="178"/>
    </row>
    <row r="53" spans="1:58" ht="13">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1783</v>
      </c>
      <c r="Q53" s="204" t="s">
        <v>123</v>
      </c>
      <c r="R53" s="205">
        <v>39712</v>
      </c>
      <c r="S53" s="206" t="str">
        <f t="shared" si="6"/>
        <v>9 Years</v>
      </c>
      <c r="T53" s="207" t="str">
        <f t="shared" si="7"/>
        <v>Yes</v>
      </c>
      <c r="U53" s="208">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c r="BD53" s="178"/>
      <c r="BE53" s="178"/>
      <c r="BF53" s="178"/>
    </row>
    <row r="54" spans="1:58" ht="13">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1709</v>
      </c>
      <c r="Q54" s="204" t="s">
        <v>99</v>
      </c>
      <c r="R54" s="205">
        <v>39588</v>
      </c>
      <c r="S54" s="206" t="str">
        <f t="shared" si="6"/>
        <v>Under 11s</v>
      </c>
      <c r="T54" s="207" t="str">
        <f t="shared" si="7"/>
        <v>Yes</v>
      </c>
      <c r="U54" s="208">
        <f t="shared" si="34"/>
        <v>2</v>
      </c>
      <c r="V54" s="182">
        <f t="shared" si="8"/>
        <v>10</v>
      </c>
      <c r="W54" s="182">
        <f t="shared" si="9"/>
        <v>9</v>
      </c>
      <c r="X54" s="182">
        <f t="shared" si="10"/>
        <v>10</v>
      </c>
      <c r="Y54" s="182">
        <f t="shared" si="35"/>
        <v>0</v>
      </c>
      <c r="Z54" s="182">
        <f t="shared" si="36"/>
        <v>1</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c r="BD54" s="178"/>
      <c r="BE54" s="178"/>
      <c r="BF54" s="178"/>
    </row>
    <row r="55" spans="1:58" ht="13">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1716</v>
      </c>
      <c r="Q55" s="204" t="s">
        <v>123</v>
      </c>
      <c r="R55" s="205">
        <v>39316</v>
      </c>
      <c r="S55" s="206" t="str">
        <f t="shared" si="6"/>
        <v>Under 11s</v>
      </c>
      <c r="T55" s="207" t="str">
        <f t="shared" si="7"/>
        <v>Yes</v>
      </c>
      <c r="U55" s="208">
        <f t="shared" si="34"/>
        <v>2</v>
      </c>
      <c r="V55" s="182">
        <f t="shared" si="8"/>
        <v>10</v>
      </c>
      <c r="W55" s="182">
        <f t="shared" si="9"/>
        <v>9</v>
      </c>
      <c r="X55" s="182">
        <f t="shared" si="10"/>
        <v>10</v>
      </c>
      <c r="Y55" s="182">
        <f t="shared" si="35"/>
        <v>0</v>
      </c>
      <c r="Z55" s="182">
        <f t="shared" si="36"/>
        <v>1</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c r="BD55" s="178"/>
      <c r="BE55" s="178"/>
      <c r="BF55" s="178"/>
    </row>
    <row r="56" spans="1:58" ht="13">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1663</v>
      </c>
      <c r="Q56" s="204" t="s">
        <v>99</v>
      </c>
      <c r="R56" s="205">
        <v>39030</v>
      </c>
      <c r="S56" s="206" t="str">
        <f t="shared" si="6"/>
        <v>Under 12s</v>
      </c>
      <c r="T56" s="207" t="str">
        <f t="shared" si="7"/>
        <v>Yes</v>
      </c>
      <c r="U56" s="208">
        <f t="shared" si="34"/>
        <v>2</v>
      </c>
      <c r="V56" s="182">
        <f t="shared" si="8"/>
        <v>11</v>
      </c>
      <c r="W56" s="182">
        <f t="shared" si="9"/>
        <v>9</v>
      </c>
      <c r="X56" s="182">
        <f t="shared" si="10"/>
        <v>11</v>
      </c>
      <c r="Y56" s="182">
        <f t="shared" si="35"/>
        <v>1</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c r="BD56" s="178"/>
      <c r="BE56" s="178"/>
      <c r="BF56" s="178"/>
    </row>
    <row r="57" spans="1:58" ht="13">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1674</v>
      </c>
      <c r="Q57" s="204" t="s">
        <v>123</v>
      </c>
      <c r="R57" s="205">
        <v>38954</v>
      </c>
      <c r="S57" s="206" t="str">
        <f t="shared" si="6"/>
        <v>Under 12s</v>
      </c>
      <c r="T57" s="207" t="str">
        <f t="shared" si="7"/>
        <v>Yes</v>
      </c>
      <c r="U57" s="208">
        <f t="shared" si="34"/>
        <v>1</v>
      </c>
      <c r="V57" s="182">
        <f t="shared" si="8"/>
        <v>11</v>
      </c>
      <c r="W57" s="182">
        <f t="shared" si="9"/>
        <v>9</v>
      </c>
      <c r="X57" s="182">
        <f t="shared" si="10"/>
        <v>11</v>
      </c>
      <c r="Y57" s="182">
        <f t="shared" si="35"/>
        <v>0</v>
      </c>
      <c r="Z57" s="182">
        <f t="shared" si="36"/>
        <v>0</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c r="BD57" s="178"/>
      <c r="BE57" s="178"/>
      <c r="BF57" s="178"/>
    </row>
    <row r="58" spans="1:58" ht="13">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1628</v>
      </c>
      <c r="Q58" s="204" t="s">
        <v>99</v>
      </c>
      <c r="R58" s="205">
        <v>38646</v>
      </c>
      <c r="S58" s="206" t="str">
        <f t="shared" si="6"/>
        <v>Under 13s</v>
      </c>
      <c r="T58" s="207" t="str">
        <f t="shared" si="7"/>
        <v>Yes</v>
      </c>
      <c r="U58" s="208">
        <f t="shared" si="34"/>
        <v>1</v>
      </c>
      <c r="V58" s="182">
        <f t="shared" si="8"/>
        <v>12</v>
      </c>
      <c r="W58" s="182">
        <f t="shared" si="9"/>
        <v>9</v>
      </c>
      <c r="X58" s="182">
        <f t="shared" si="10"/>
        <v>12</v>
      </c>
      <c r="Y58" s="182">
        <f t="shared" si="35"/>
        <v>1</v>
      </c>
      <c r="Z58" s="182">
        <f t="shared" si="36"/>
        <v>0</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c r="BD58" s="178"/>
      <c r="BE58" s="178"/>
      <c r="BF58" s="178"/>
    </row>
    <row r="59" spans="1:58" ht="13">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1644</v>
      </c>
      <c r="Q59" s="204" t="s">
        <v>123</v>
      </c>
      <c r="R59" s="205">
        <v>38559</v>
      </c>
      <c r="S59" s="206" t="str">
        <f t="shared" si="6"/>
        <v>Under 13s</v>
      </c>
      <c r="T59" s="207" t="str">
        <f t="shared" si="7"/>
        <v>Yes</v>
      </c>
      <c r="U59" s="208">
        <f t="shared" si="34"/>
        <v>2</v>
      </c>
      <c r="V59" s="182">
        <f t="shared" si="8"/>
        <v>12</v>
      </c>
      <c r="W59" s="182">
        <f t="shared" si="9"/>
        <v>9</v>
      </c>
      <c r="X59" s="182">
        <f t="shared" si="10"/>
        <v>12</v>
      </c>
      <c r="Y59" s="182">
        <f t="shared" si="35"/>
        <v>1</v>
      </c>
      <c r="Z59" s="182">
        <f t="shared" si="36"/>
        <v>0</v>
      </c>
      <c r="AA59" s="182">
        <f t="shared" si="37"/>
        <v>0</v>
      </c>
      <c r="AB59" s="182">
        <f t="shared" si="38"/>
        <v>1</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c r="BD59" s="178"/>
      <c r="BE59" s="178"/>
      <c r="BF59" s="178"/>
    </row>
    <row r="60" spans="1:58" ht="13">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1771</v>
      </c>
      <c r="Q60" s="204" t="s">
        <v>99</v>
      </c>
      <c r="R60" s="205">
        <v>39988</v>
      </c>
      <c r="S60" s="206" t="str">
        <f t="shared" si="6"/>
        <v>9 Years</v>
      </c>
      <c r="T60" s="207" t="str">
        <f t="shared" si="7"/>
        <v>Yes</v>
      </c>
      <c r="U60" s="208">
        <f t="shared" si="34"/>
        <v>2</v>
      </c>
      <c r="V60" s="182">
        <f t="shared" si="8"/>
        <v>9</v>
      </c>
      <c r="W60" s="182">
        <f t="shared" si="9"/>
        <v>9</v>
      </c>
      <c r="X60" s="182">
        <f t="shared" si="10"/>
        <v>9</v>
      </c>
      <c r="Y60" s="182">
        <f t="shared" si="35"/>
        <v>1</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c r="BD60" s="178"/>
      <c r="BE60" s="178"/>
      <c r="BF60" s="178"/>
    </row>
    <row r="61" spans="1:58" ht="13">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1796</v>
      </c>
      <c r="Q61" s="204" t="s">
        <v>123</v>
      </c>
      <c r="R61" s="205">
        <v>39868</v>
      </c>
      <c r="S61" s="206" t="str">
        <f t="shared" si="6"/>
        <v>9 Years</v>
      </c>
      <c r="T61" s="207" t="str">
        <f t="shared" si="7"/>
        <v>Yes</v>
      </c>
      <c r="U61" s="208">
        <f t="shared" si="34"/>
        <v>1</v>
      </c>
      <c r="V61" s="182">
        <f t="shared" si="8"/>
        <v>9</v>
      </c>
      <c r="W61" s="182">
        <f t="shared" si="9"/>
        <v>9</v>
      </c>
      <c r="X61" s="182">
        <f t="shared" si="10"/>
        <v>9</v>
      </c>
      <c r="Y61" s="182">
        <f t="shared" si="35"/>
        <v>0</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c r="BD61" s="178"/>
      <c r="BE61" s="178"/>
      <c r="BF61" s="178"/>
    </row>
    <row r="62" spans="1:58" ht="13">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1709</v>
      </c>
      <c r="Q62" s="204" t="s">
        <v>99</v>
      </c>
      <c r="R62" s="205">
        <v>39588</v>
      </c>
      <c r="S62" s="206" t="str">
        <f t="shared" si="6"/>
        <v>Under 11s</v>
      </c>
      <c r="T62" s="207" t="str">
        <f t="shared" si="7"/>
        <v>Yes</v>
      </c>
      <c r="U62" s="208">
        <f t="shared" si="34"/>
        <v>2</v>
      </c>
      <c r="V62" s="182">
        <f t="shared" si="8"/>
        <v>10</v>
      </c>
      <c r="W62" s="182">
        <f t="shared" si="9"/>
        <v>9</v>
      </c>
      <c r="X62" s="182">
        <f t="shared" si="10"/>
        <v>10</v>
      </c>
      <c r="Y62" s="182">
        <f t="shared" si="35"/>
        <v>0</v>
      </c>
      <c r="Z62" s="182">
        <f t="shared" si="36"/>
        <v>1</v>
      </c>
      <c r="AA62" s="182">
        <f t="shared" si="37"/>
        <v>1</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c r="BD62" s="178"/>
      <c r="BE62" s="178"/>
      <c r="BF62" s="178"/>
    </row>
    <row r="63" spans="1:58" ht="13">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1716</v>
      </c>
      <c r="Q63" s="204" t="s">
        <v>123</v>
      </c>
      <c r="R63" s="205">
        <v>39316</v>
      </c>
      <c r="S63" s="206" t="str">
        <f t="shared" si="6"/>
        <v>Under 11s</v>
      </c>
      <c r="T63" s="207" t="str">
        <f t="shared" si="7"/>
        <v>Yes</v>
      </c>
      <c r="U63" s="208">
        <f t="shared" si="34"/>
        <v>2</v>
      </c>
      <c r="V63" s="182">
        <f t="shared" si="8"/>
        <v>10</v>
      </c>
      <c r="W63" s="182">
        <f t="shared" si="9"/>
        <v>9</v>
      </c>
      <c r="X63" s="182">
        <f t="shared" si="10"/>
        <v>10</v>
      </c>
      <c r="Y63" s="182">
        <f t="shared" si="35"/>
        <v>0</v>
      </c>
      <c r="Z63" s="182">
        <f t="shared" si="36"/>
        <v>1</v>
      </c>
      <c r="AA63" s="182">
        <f t="shared" si="37"/>
        <v>1</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c r="BD63" s="178"/>
      <c r="BE63" s="178"/>
      <c r="BF63" s="178"/>
    </row>
    <row r="64" spans="1:58" ht="13">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1660</v>
      </c>
      <c r="Q64" s="204" t="s">
        <v>99</v>
      </c>
      <c r="R64" s="205">
        <v>38982</v>
      </c>
      <c r="S64" s="206" t="str">
        <f t="shared" si="6"/>
        <v>Under 12s</v>
      </c>
      <c r="T64" s="207" t="str">
        <f t="shared" si="7"/>
        <v>Yes</v>
      </c>
      <c r="U64" s="208">
        <f t="shared" si="34"/>
        <v>1</v>
      </c>
      <c r="V64" s="182">
        <f t="shared" si="8"/>
        <v>11</v>
      </c>
      <c r="W64" s="182">
        <f t="shared" si="9"/>
        <v>9</v>
      </c>
      <c r="X64" s="182">
        <f t="shared" si="10"/>
        <v>11</v>
      </c>
      <c r="Y64" s="182">
        <f t="shared" si="35"/>
        <v>0</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c r="BD64" s="178"/>
      <c r="BE64" s="178"/>
      <c r="BF64" s="178"/>
    </row>
    <row r="65" spans="1:58" ht="13">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1678</v>
      </c>
      <c r="Q65" s="204" t="s">
        <v>123</v>
      </c>
      <c r="R65" s="205">
        <v>39047</v>
      </c>
      <c r="S65" s="206" t="str">
        <f t="shared" si="6"/>
        <v>Under 12s</v>
      </c>
      <c r="T65" s="207" t="str">
        <f t="shared" si="7"/>
        <v>Yes</v>
      </c>
      <c r="U65" s="208">
        <f t="shared" si="34"/>
        <v>1</v>
      </c>
      <c r="V65" s="182">
        <f t="shared" si="8"/>
        <v>11</v>
      </c>
      <c r="W65" s="182">
        <f t="shared" si="9"/>
        <v>9</v>
      </c>
      <c r="X65" s="182">
        <f t="shared" si="10"/>
        <v>11</v>
      </c>
      <c r="Y65" s="182">
        <f t="shared" si="35"/>
        <v>0</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c r="BD65" s="178"/>
      <c r="BE65" s="178"/>
      <c r="BF65" s="178"/>
    </row>
    <row r="66" spans="1:58" ht="13">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1629</v>
      </c>
      <c r="Q66" s="204" t="s">
        <v>99</v>
      </c>
      <c r="R66" s="205">
        <v>38653</v>
      </c>
      <c r="S66" s="206" t="str">
        <f t="shared" si="6"/>
        <v>Under 13s</v>
      </c>
      <c r="T66" s="207" t="str">
        <f t="shared" si="7"/>
        <v>Yes</v>
      </c>
      <c r="U66" s="208">
        <f t="shared" si="34"/>
        <v>1</v>
      </c>
      <c r="V66" s="182">
        <f t="shared" si="8"/>
        <v>12</v>
      </c>
      <c r="W66" s="182">
        <f t="shared" si="9"/>
        <v>9</v>
      </c>
      <c r="X66" s="182">
        <f t="shared" si="10"/>
        <v>12</v>
      </c>
      <c r="Y66" s="182">
        <f t="shared" si="35"/>
        <v>0</v>
      </c>
      <c r="Z66" s="182">
        <f t="shared" si="36"/>
        <v>0</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c r="BD66" s="178"/>
      <c r="BE66" s="178"/>
      <c r="BF66" s="178"/>
    </row>
    <row r="67" spans="1:58" ht="13">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1644</v>
      </c>
      <c r="Q67" s="204" t="s">
        <v>123</v>
      </c>
      <c r="R67" s="205">
        <v>38559</v>
      </c>
      <c r="S67" s="206" t="str">
        <f t="shared" si="6"/>
        <v>Under 13s</v>
      </c>
      <c r="T67" s="207" t="str">
        <f t="shared" si="7"/>
        <v>Yes</v>
      </c>
      <c r="U67" s="208">
        <f t="shared" si="34"/>
        <v>2</v>
      </c>
      <c r="V67" s="182">
        <f t="shared" si="8"/>
        <v>12</v>
      </c>
      <c r="W67" s="182">
        <f t="shared" si="9"/>
        <v>9</v>
      </c>
      <c r="X67" s="182">
        <f t="shared" si="10"/>
        <v>12</v>
      </c>
      <c r="Y67" s="182">
        <f t="shared" si="35"/>
        <v>1</v>
      </c>
      <c r="Z67" s="182">
        <f t="shared" si="36"/>
        <v>0</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c r="BD67" s="178"/>
      <c r="BE67" s="178"/>
      <c r="BF67" s="178"/>
    </row>
    <row r="68" spans="1:58" ht="13">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c r="Q68" s="204">
        <v>0</v>
      </c>
      <c r="R68" s="205">
        <v>0</v>
      </c>
      <c r="S68" s="206">
        <f t="shared" si="6"/>
        <v>0</v>
      </c>
      <c r="T68" s="207">
        <f t="shared" si="7"/>
        <v>0</v>
      </c>
      <c r="U68" s="208">
        <f t="shared" si="34"/>
        <v>0</v>
      </c>
      <c r="V68" s="182">
        <f t="shared" si="8"/>
        <v>9</v>
      </c>
      <c r="W68" s="182">
        <f t="shared" si="9"/>
        <v>9</v>
      </c>
      <c r="X68" s="182">
        <f t="shared" si="10"/>
        <v>0</v>
      </c>
      <c r="Y68" s="182">
        <f t="shared" si="35"/>
        <v>0</v>
      </c>
      <c r="Z68" s="182">
        <f t="shared" si="36"/>
        <v>0</v>
      </c>
      <c r="AA68" s="182">
        <f t="shared" si="37"/>
        <v>0</v>
      </c>
      <c r="AB68" s="182">
        <f t="shared" si="38"/>
        <v>0</v>
      </c>
      <c r="AC68" s="209">
        <f t="shared" si="39"/>
        <v>0</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c r="BD68" s="178"/>
      <c r="BE68" s="178"/>
      <c r="BF68" s="178"/>
    </row>
    <row r="69" spans="1:58" ht="13">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c r="Q69" s="204">
        <v>0</v>
      </c>
      <c r="R69" s="205">
        <v>0</v>
      </c>
      <c r="S69" s="206">
        <f t="shared" si="6"/>
        <v>0</v>
      </c>
      <c r="T69" s="207">
        <f t="shared" si="7"/>
        <v>0</v>
      </c>
      <c r="U69" s="208">
        <f t="shared" si="34"/>
        <v>0</v>
      </c>
      <c r="V69" s="182">
        <f t="shared" si="8"/>
        <v>9</v>
      </c>
      <c r="W69" s="182">
        <f t="shared" si="9"/>
        <v>9</v>
      </c>
      <c r="X69" s="182">
        <f t="shared" si="10"/>
        <v>0</v>
      </c>
      <c r="Y69" s="182">
        <f t="shared" si="35"/>
        <v>0</v>
      </c>
      <c r="Z69" s="182">
        <f t="shared" si="36"/>
        <v>0</v>
      </c>
      <c r="AA69" s="182">
        <f t="shared" si="37"/>
        <v>0</v>
      </c>
      <c r="AB69" s="182">
        <f t="shared" si="38"/>
        <v>0</v>
      </c>
      <c r="AC69" s="209">
        <f t="shared" si="39"/>
        <v>0</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c r="BD69" s="178"/>
      <c r="BE69" s="178"/>
      <c r="BF69" s="178"/>
    </row>
    <row r="70" spans="1:58" ht="13">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c r="Q70" s="204">
        <v>0</v>
      </c>
      <c r="R70" s="205">
        <v>0</v>
      </c>
      <c r="S70" s="206">
        <f t="shared" ref="S70:S109" si="54">IF(TRIM(P70)="",0,IF(HSL_Format="Majors",IF(X70&lt;9,"Under Age",IF(X70&gt;15,VLOOKUP(99,MajorsAGRev,2,0),VLOOKUP(X70,MajorsAGRev,2,0))),IF(X70&lt;9,"Under Age",IF(X70&gt;12,"To Old",VLOOKUP(X70,PeanutsAGRev,2,0)))))</f>
        <v>0</v>
      </c>
      <c r="T70" s="207">
        <f t="shared" ref="T70:T109" si="55">IF($F70="Squadron",IF(HSL_Format="Peanuts",$AO$113,$BA$113),IF(TRIM(P70)="",0,IF($Q70=$D70,IF(X70=MEDIAN(X70,V70:W70),IF($U70&lt;3,"Yes","No"), "No"), "No")))</f>
        <v>0</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0</v>
      </c>
      <c r="Y70" s="182">
        <f t="shared" si="35"/>
        <v>0</v>
      </c>
      <c r="Z70" s="182">
        <f t="shared" si="36"/>
        <v>0</v>
      </c>
      <c r="AA70" s="182">
        <f t="shared" si="37"/>
        <v>0</v>
      </c>
      <c r="AB70" s="182">
        <f t="shared" si="38"/>
        <v>0</v>
      </c>
      <c r="AC70" s="209">
        <f t="shared" si="39"/>
        <v>0</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c r="BD70" s="178"/>
      <c r="BE70" s="178"/>
      <c r="BF70" s="178"/>
    </row>
    <row r="71" spans="1:58" ht="13">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c r="Q71" s="204">
        <v>0</v>
      </c>
      <c r="R71" s="205">
        <v>0</v>
      </c>
      <c r="S71" s="206">
        <f t="shared" si="54"/>
        <v>0</v>
      </c>
      <c r="T71" s="207">
        <f t="shared" si="55"/>
        <v>0</v>
      </c>
      <c r="U71" s="208">
        <f t="shared" ref="U71:U109" si="82">IF($S71=$C71,IF(H71&lt;5,SUM(Y71:AB71),0),0)</f>
        <v>0</v>
      </c>
      <c r="V71" s="182">
        <f t="shared" si="56"/>
        <v>9</v>
      </c>
      <c r="W71" s="182">
        <f t="shared" si="57"/>
        <v>9</v>
      </c>
      <c r="X71" s="182">
        <f t="shared" si="58"/>
        <v>0</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0</v>
      </c>
      <c r="AC71" s="209">
        <f t="shared" ref="AC71:AC109" si="87">IF(Q71=D71,1,0)</f>
        <v>0</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c r="BD71" s="178"/>
      <c r="BE71" s="178"/>
      <c r="BF71" s="178"/>
    </row>
    <row r="72" spans="1:58" ht="13">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c r="Q72" s="204">
        <v>0</v>
      </c>
      <c r="R72" s="205">
        <v>0</v>
      </c>
      <c r="S72" s="206">
        <f t="shared" si="54"/>
        <v>0</v>
      </c>
      <c r="T72" s="207">
        <f t="shared" si="55"/>
        <v>0</v>
      </c>
      <c r="U72" s="208">
        <f t="shared" si="82"/>
        <v>0</v>
      </c>
      <c r="V72" s="182">
        <f t="shared" si="56"/>
        <v>9</v>
      </c>
      <c r="W72" s="182">
        <f t="shared" si="57"/>
        <v>9</v>
      </c>
      <c r="X72" s="182">
        <f t="shared" si="58"/>
        <v>0</v>
      </c>
      <c r="Y72" s="182">
        <f t="shared" si="83"/>
        <v>0</v>
      </c>
      <c r="Z72" s="182">
        <f t="shared" si="84"/>
        <v>0</v>
      </c>
      <c r="AA72" s="182">
        <f t="shared" si="85"/>
        <v>0</v>
      </c>
      <c r="AB72" s="182">
        <f t="shared" si="86"/>
        <v>0</v>
      </c>
      <c r="AC72" s="209">
        <f t="shared" si="87"/>
        <v>0</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c r="BD72" s="178"/>
      <c r="BE72" s="178"/>
      <c r="BF72" s="178"/>
    </row>
    <row r="73" spans="1:58" ht="13">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c r="Q73" s="204">
        <v>0</v>
      </c>
      <c r="R73" s="205">
        <v>0</v>
      </c>
      <c r="S73" s="206">
        <f t="shared" si="54"/>
        <v>0</v>
      </c>
      <c r="T73" s="207">
        <f t="shared" si="55"/>
        <v>0</v>
      </c>
      <c r="U73" s="208">
        <f t="shared" si="82"/>
        <v>0</v>
      </c>
      <c r="V73" s="182">
        <f t="shared" si="56"/>
        <v>9</v>
      </c>
      <c r="W73" s="182">
        <f t="shared" si="57"/>
        <v>9</v>
      </c>
      <c r="X73" s="182">
        <f t="shared" si="58"/>
        <v>0</v>
      </c>
      <c r="Y73" s="182">
        <f t="shared" si="83"/>
        <v>0</v>
      </c>
      <c r="Z73" s="182">
        <f t="shared" si="84"/>
        <v>0</v>
      </c>
      <c r="AA73" s="182">
        <f t="shared" si="85"/>
        <v>0</v>
      </c>
      <c r="AB73" s="182">
        <f t="shared" si="86"/>
        <v>0</v>
      </c>
      <c r="AC73" s="209">
        <f t="shared" si="87"/>
        <v>0</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c r="BD73" s="178"/>
      <c r="BE73" s="178"/>
      <c r="BF73" s="178"/>
    </row>
    <row r="74" spans="1:58" ht="13">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c r="Q74" s="204">
        <v>0</v>
      </c>
      <c r="R74" s="205">
        <v>0</v>
      </c>
      <c r="S74" s="206">
        <f t="shared" si="54"/>
        <v>0</v>
      </c>
      <c r="T74" s="207">
        <f t="shared" si="55"/>
        <v>0</v>
      </c>
      <c r="U74" s="208">
        <f t="shared" si="82"/>
        <v>0</v>
      </c>
      <c r="V74" s="182">
        <f t="shared" si="56"/>
        <v>9</v>
      </c>
      <c r="W74" s="182">
        <f t="shared" si="57"/>
        <v>9</v>
      </c>
      <c r="X74" s="182">
        <f t="shared" si="58"/>
        <v>0</v>
      </c>
      <c r="Y74" s="182">
        <f t="shared" si="83"/>
        <v>0</v>
      </c>
      <c r="Z74" s="182">
        <f t="shared" si="84"/>
        <v>0</v>
      </c>
      <c r="AA74" s="182">
        <f t="shared" si="85"/>
        <v>0</v>
      </c>
      <c r="AB74" s="182">
        <f t="shared" si="86"/>
        <v>0</v>
      </c>
      <c r="AC74" s="209">
        <f t="shared" si="87"/>
        <v>0</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c r="BD74" s="178"/>
      <c r="BE74" s="178"/>
      <c r="BF74" s="178"/>
    </row>
    <row r="75" spans="1:58" ht="13">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c r="Q75" s="204">
        <v>0</v>
      </c>
      <c r="R75" s="205">
        <v>0</v>
      </c>
      <c r="S75" s="206">
        <f t="shared" si="54"/>
        <v>0</v>
      </c>
      <c r="T75" s="207">
        <f t="shared" si="55"/>
        <v>0</v>
      </c>
      <c r="U75" s="208">
        <f t="shared" si="82"/>
        <v>0</v>
      </c>
      <c r="V75" s="182">
        <f t="shared" si="56"/>
        <v>9</v>
      </c>
      <c r="W75" s="182">
        <f t="shared" si="57"/>
        <v>9</v>
      </c>
      <c r="X75" s="182">
        <f t="shared" si="58"/>
        <v>0</v>
      </c>
      <c r="Y75" s="182">
        <f t="shared" si="83"/>
        <v>0</v>
      </c>
      <c r="Z75" s="182">
        <f t="shared" si="84"/>
        <v>0</v>
      </c>
      <c r="AA75" s="182">
        <f t="shared" si="85"/>
        <v>0</v>
      </c>
      <c r="AB75" s="182">
        <f t="shared" si="86"/>
        <v>0</v>
      </c>
      <c r="AC75" s="209">
        <f t="shared" si="87"/>
        <v>0</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c r="BD75" s="178"/>
      <c r="BE75" s="178"/>
      <c r="BF75" s="178"/>
    </row>
    <row r="76" spans="1:58" ht="13">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1771</v>
      </c>
      <c r="Q76" s="204" t="s">
        <v>99</v>
      </c>
      <c r="R76" s="205">
        <v>39988</v>
      </c>
      <c r="S76" s="206" t="str">
        <f t="shared" si="54"/>
        <v>9 Years</v>
      </c>
      <c r="T76" s="207" t="str">
        <f t="shared" si="55"/>
        <v>Yes</v>
      </c>
      <c r="U76" s="208">
        <f t="shared" si="82"/>
        <v>0</v>
      </c>
      <c r="V76" s="182">
        <f t="shared" si="56"/>
        <v>10</v>
      </c>
      <c r="W76" s="182">
        <f t="shared" si="57"/>
        <v>9</v>
      </c>
      <c r="X76" s="182">
        <f t="shared" si="58"/>
        <v>9</v>
      </c>
      <c r="Y76" s="182">
        <f t="shared" si="83"/>
        <v>1</v>
      </c>
      <c r="Z76" s="182">
        <f t="shared" si="84"/>
        <v>0</v>
      </c>
      <c r="AA76" s="182">
        <f t="shared" si="85"/>
        <v>1</v>
      </c>
      <c r="AB76" s="182">
        <f t="shared" si="86"/>
        <v>0</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c r="BD76" s="178"/>
      <c r="BE76" s="178"/>
      <c r="BF76" s="178"/>
    </row>
    <row r="77" spans="1:58" ht="13">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1709</v>
      </c>
      <c r="Q77" s="204" t="s">
        <v>99</v>
      </c>
      <c r="R77" s="205">
        <v>39588</v>
      </c>
      <c r="S77" s="206" t="str">
        <f t="shared" si="54"/>
        <v>Under 11s</v>
      </c>
      <c r="T77" s="207" t="str">
        <f t="shared" si="55"/>
        <v>Yes</v>
      </c>
      <c r="U77" s="208">
        <f t="shared" si="82"/>
        <v>0</v>
      </c>
      <c r="V77" s="182">
        <f t="shared" si="56"/>
        <v>10</v>
      </c>
      <c r="W77" s="182">
        <f t="shared" si="57"/>
        <v>9</v>
      </c>
      <c r="X77" s="182">
        <f t="shared" si="58"/>
        <v>10</v>
      </c>
      <c r="Y77" s="182">
        <f t="shared" si="83"/>
        <v>0</v>
      </c>
      <c r="Z77" s="182">
        <f t="shared" si="84"/>
        <v>1</v>
      </c>
      <c r="AA77" s="182">
        <f t="shared" si="85"/>
        <v>1</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c r="BD77" s="178"/>
      <c r="BE77" s="178"/>
      <c r="BF77" s="178"/>
    </row>
    <row r="78" spans="1:58" ht="13">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1744</v>
      </c>
      <c r="Q78" s="204" t="s">
        <v>99</v>
      </c>
      <c r="R78" s="205">
        <v>39648</v>
      </c>
      <c r="S78" s="206" t="str">
        <f t="shared" si="54"/>
        <v>9 Years</v>
      </c>
      <c r="T78" s="207" t="str">
        <f t="shared" si="55"/>
        <v>Yes</v>
      </c>
      <c r="U78" s="208">
        <f t="shared" si="82"/>
        <v>0</v>
      </c>
      <c r="V78" s="182">
        <f t="shared" si="56"/>
        <v>10</v>
      </c>
      <c r="W78" s="182">
        <f t="shared" si="57"/>
        <v>9</v>
      </c>
      <c r="X78" s="182">
        <f t="shared" si="58"/>
        <v>9</v>
      </c>
      <c r="Y78" s="182">
        <f t="shared" si="83"/>
        <v>0</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c r="BD78" s="178"/>
      <c r="BE78" s="178"/>
      <c r="BF78" s="178"/>
    </row>
    <row r="79" spans="1:58" ht="13">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1693</v>
      </c>
      <c r="Q79" s="204" t="s">
        <v>99</v>
      </c>
      <c r="R79" s="205">
        <v>39352</v>
      </c>
      <c r="S79" s="206" t="str">
        <f t="shared" si="54"/>
        <v>Under 11s</v>
      </c>
      <c r="T79" s="207" t="str">
        <f t="shared" si="55"/>
        <v>Yes</v>
      </c>
      <c r="U79" s="208">
        <f t="shared" si="82"/>
        <v>0</v>
      </c>
      <c r="V79" s="182">
        <f t="shared" si="56"/>
        <v>10</v>
      </c>
      <c r="W79" s="182">
        <f t="shared" si="57"/>
        <v>9</v>
      </c>
      <c r="X79" s="182">
        <f t="shared" si="58"/>
        <v>10</v>
      </c>
      <c r="Y79" s="182">
        <f t="shared" si="83"/>
        <v>1</v>
      </c>
      <c r="Z79" s="182">
        <f t="shared" si="84"/>
        <v>0</v>
      </c>
      <c r="AA79" s="182">
        <f t="shared" si="85"/>
        <v>0</v>
      </c>
      <c r="AB79" s="182">
        <f t="shared" si="86"/>
        <v>1</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c r="BD79" s="178"/>
      <c r="BE79" s="178"/>
      <c r="BF79" s="178"/>
    </row>
    <row r="80" spans="1:58" ht="13">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1716</v>
      </c>
      <c r="Q80" s="204" t="s">
        <v>123</v>
      </c>
      <c r="R80" s="205">
        <v>39316</v>
      </c>
      <c r="S80" s="206" t="str">
        <f t="shared" si="54"/>
        <v>Under 11s</v>
      </c>
      <c r="T80" s="207" t="str">
        <f t="shared" si="55"/>
        <v>Yes</v>
      </c>
      <c r="U80" s="208">
        <f t="shared" si="82"/>
        <v>0</v>
      </c>
      <c r="V80" s="182">
        <f t="shared" si="56"/>
        <v>10</v>
      </c>
      <c r="W80" s="182">
        <f t="shared" si="57"/>
        <v>9</v>
      </c>
      <c r="X80" s="182">
        <f t="shared" si="58"/>
        <v>10</v>
      </c>
      <c r="Y80" s="182">
        <f t="shared" si="83"/>
        <v>0</v>
      </c>
      <c r="Z80" s="182">
        <f t="shared" si="84"/>
        <v>1</v>
      </c>
      <c r="AA80" s="182">
        <f t="shared" si="85"/>
        <v>1</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c r="BD80" s="178"/>
      <c r="BE80" s="178"/>
      <c r="BF80" s="178"/>
    </row>
    <row r="81" spans="1:58" ht="13">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1796</v>
      </c>
      <c r="Q81" s="204" t="s">
        <v>123</v>
      </c>
      <c r="R81" s="205">
        <v>39868</v>
      </c>
      <c r="S81" s="206" t="str">
        <f t="shared" si="54"/>
        <v>9 Years</v>
      </c>
      <c r="T81" s="207" t="str">
        <f t="shared" si="55"/>
        <v>Yes</v>
      </c>
      <c r="U81" s="208">
        <f t="shared" si="82"/>
        <v>0</v>
      </c>
      <c r="V81" s="182">
        <f t="shared" si="56"/>
        <v>10</v>
      </c>
      <c r="W81" s="182">
        <f t="shared" si="57"/>
        <v>9</v>
      </c>
      <c r="X81" s="182">
        <f t="shared" si="58"/>
        <v>9</v>
      </c>
      <c r="Y81" s="182">
        <f t="shared" si="83"/>
        <v>0</v>
      </c>
      <c r="Z81" s="182">
        <f t="shared" si="84"/>
        <v>0</v>
      </c>
      <c r="AA81" s="182">
        <f t="shared" si="85"/>
        <v>1</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c r="BD81" s="178"/>
      <c r="BE81" s="178"/>
      <c r="BF81" s="178"/>
    </row>
    <row r="82" spans="1:58" ht="13">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1724</v>
      </c>
      <c r="Q82" s="204" t="s">
        <v>123</v>
      </c>
      <c r="R82" s="205">
        <v>39397</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0</v>
      </c>
      <c r="AA82" s="182">
        <f t="shared" si="85"/>
        <v>0</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c r="BD82" s="178"/>
      <c r="BE82" s="178"/>
      <c r="BF82" s="178"/>
    </row>
    <row r="83" spans="1:58" ht="13">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1714</v>
      </c>
      <c r="Q83" s="204" t="s">
        <v>123</v>
      </c>
      <c r="R83" s="205">
        <v>39278</v>
      </c>
      <c r="S83" s="206" t="str">
        <f t="shared" si="54"/>
        <v>Under 11s</v>
      </c>
      <c r="T83" s="207" t="str">
        <f t="shared" si="55"/>
        <v>Yes</v>
      </c>
      <c r="U83" s="208">
        <f t="shared" si="82"/>
        <v>0</v>
      </c>
      <c r="V83" s="182">
        <f t="shared" si="56"/>
        <v>10</v>
      </c>
      <c r="W83" s="182">
        <f t="shared" si="57"/>
        <v>9</v>
      </c>
      <c r="X83" s="182">
        <f t="shared" si="58"/>
        <v>10</v>
      </c>
      <c r="Y83" s="182">
        <f t="shared" si="83"/>
        <v>1</v>
      </c>
      <c r="Z83" s="182">
        <f t="shared" si="84"/>
        <v>0</v>
      </c>
      <c r="AA83" s="182">
        <f t="shared" si="85"/>
        <v>0</v>
      </c>
      <c r="AB83" s="182">
        <f t="shared" si="86"/>
        <v>1</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c r="BD83" s="178"/>
      <c r="BE83" s="178"/>
      <c r="BF83" s="178"/>
    </row>
    <row r="84" spans="1:58" ht="13">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1656</v>
      </c>
      <c r="Q84" s="204" t="s">
        <v>99</v>
      </c>
      <c r="R84" s="205">
        <v>38902</v>
      </c>
      <c r="S84" s="206" t="str">
        <f t="shared" si="54"/>
        <v>Under 12s</v>
      </c>
      <c r="T84" s="207" t="str">
        <f t="shared" si="55"/>
        <v>Yes</v>
      </c>
      <c r="U84" s="208">
        <f t="shared" si="82"/>
        <v>0</v>
      </c>
      <c r="V84" s="182">
        <f t="shared" si="56"/>
        <v>11</v>
      </c>
      <c r="W84" s="182">
        <f t="shared" si="57"/>
        <v>9</v>
      </c>
      <c r="X84" s="182">
        <f t="shared" si="58"/>
        <v>11</v>
      </c>
      <c r="Y84" s="182">
        <f t="shared" si="83"/>
        <v>0</v>
      </c>
      <c r="Z84" s="182">
        <f t="shared" si="84"/>
        <v>1</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c r="BD84" s="178"/>
      <c r="BE84" s="178"/>
      <c r="BF84" s="178"/>
    </row>
    <row r="85" spans="1:58" ht="13">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1660</v>
      </c>
      <c r="Q85" s="204" t="s">
        <v>99</v>
      </c>
      <c r="R85" s="205">
        <v>38982</v>
      </c>
      <c r="S85" s="206" t="str">
        <f t="shared" si="54"/>
        <v>Under 12s</v>
      </c>
      <c r="T85" s="207" t="str">
        <f t="shared" si="55"/>
        <v>Yes</v>
      </c>
      <c r="U85" s="208">
        <f t="shared" si="82"/>
        <v>0</v>
      </c>
      <c r="V85" s="182">
        <f t="shared" si="56"/>
        <v>11</v>
      </c>
      <c r="W85" s="182">
        <f t="shared" si="57"/>
        <v>9</v>
      </c>
      <c r="X85" s="182">
        <f t="shared" si="58"/>
        <v>11</v>
      </c>
      <c r="Y85" s="182">
        <f t="shared" si="83"/>
        <v>0</v>
      </c>
      <c r="Z85" s="182">
        <f t="shared" si="84"/>
        <v>0</v>
      </c>
      <c r="AA85" s="182">
        <f t="shared" si="85"/>
        <v>1</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c r="BD85" s="178"/>
      <c r="BE85" s="178"/>
      <c r="BF85" s="178"/>
    </row>
    <row r="86" spans="1:58" ht="13">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1663</v>
      </c>
      <c r="Q86" s="204" t="s">
        <v>99</v>
      </c>
      <c r="R86" s="205">
        <v>39030</v>
      </c>
      <c r="S86" s="206" t="str">
        <f t="shared" si="54"/>
        <v>Under 12s</v>
      </c>
      <c r="T86" s="207" t="str">
        <f t="shared" si="55"/>
        <v>Yes</v>
      </c>
      <c r="U86" s="208">
        <f t="shared" si="82"/>
        <v>0</v>
      </c>
      <c r="V86" s="182">
        <f t="shared" si="56"/>
        <v>11</v>
      </c>
      <c r="W86" s="182">
        <f t="shared" si="57"/>
        <v>9</v>
      </c>
      <c r="X86" s="182">
        <f t="shared" si="58"/>
        <v>11</v>
      </c>
      <c r="Y86" s="182">
        <f t="shared" si="83"/>
        <v>1</v>
      </c>
      <c r="Z86" s="182">
        <f t="shared" si="84"/>
        <v>0</v>
      </c>
      <c r="AA86" s="182">
        <f t="shared" si="85"/>
        <v>0</v>
      </c>
      <c r="AB86" s="182">
        <f t="shared" si="86"/>
        <v>1</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c r="BD86" s="178"/>
      <c r="BE86" s="178"/>
      <c r="BF86" s="178"/>
    </row>
    <row r="87" spans="1:58" ht="13">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1693</v>
      </c>
      <c r="Q87" s="204" t="s">
        <v>99</v>
      </c>
      <c r="R87" s="205">
        <v>39352</v>
      </c>
      <c r="S87" s="206" t="str">
        <f t="shared" si="54"/>
        <v>Under 11s</v>
      </c>
      <c r="T87" s="207" t="str">
        <f t="shared" si="55"/>
        <v>Yes</v>
      </c>
      <c r="U87" s="208">
        <f t="shared" si="82"/>
        <v>0</v>
      </c>
      <c r="V87" s="182">
        <f t="shared" si="56"/>
        <v>11</v>
      </c>
      <c r="W87" s="182">
        <f t="shared" si="57"/>
        <v>9</v>
      </c>
      <c r="X87" s="182">
        <f t="shared" si="58"/>
        <v>10</v>
      </c>
      <c r="Y87" s="182">
        <f t="shared" si="83"/>
        <v>1</v>
      </c>
      <c r="Z87" s="182">
        <f t="shared" si="84"/>
        <v>0</v>
      </c>
      <c r="AA87" s="182">
        <f t="shared" si="85"/>
        <v>0</v>
      </c>
      <c r="AB87" s="182">
        <f t="shared" si="86"/>
        <v>1</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c r="BD87" s="178"/>
      <c r="BE87" s="178"/>
      <c r="BF87" s="178"/>
    </row>
    <row r="88" spans="1:58" ht="13">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1678</v>
      </c>
      <c r="Q88" s="204" t="s">
        <v>123</v>
      </c>
      <c r="R88" s="205">
        <v>39047</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0</v>
      </c>
      <c r="AA88" s="182">
        <f t="shared" si="85"/>
        <v>1</v>
      </c>
      <c r="AB88" s="182">
        <f t="shared" si="86"/>
        <v>0</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c r="BD88" s="178"/>
      <c r="BE88" s="178"/>
      <c r="BF88" s="178"/>
    </row>
    <row r="89" spans="1:58" ht="13">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1716</v>
      </c>
      <c r="Q89" s="204" t="s">
        <v>123</v>
      </c>
      <c r="R89" s="205">
        <v>39316</v>
      </c>
      <c r="S89" s="206" t="str">
        <f t="shared" si="54"/>
        <v>Under 11s</v>
      </c>
      <c r="T89" s="207" t="str">
        <f t="shared" si="55"/>
        <v>Yes</v>
      </c>
      <c r="U89" s="208">
        <f t="shared" si="82"/>
        <v>0</v>
      </c>
      <c r="V89" s="182">
        <f t="shared" si="56"/>
        <v>11</v>
      </c>
      <c r="W89" s="182">
        <f t="shared" si="57"/>
        <v>9</v>
      </c>
      <c r="X89" s="182">
        <f t="shared" si="58"/>
        <v>10</v>
      </c>
      <c r="Y89" s="182">
        <f t="shared" si="83"/>
        <v>0</v>
      </c>
      <c r="Z89" s="182">
        <f t="shared" si="84"/>
        <v>1</v>
      </c>
      <c r="AA89" s="182">
        <f t="shared" si="85"/>
        <v>1</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c r="BD89" s="178"/>
      <c r="BE89" s="178"/>
      <c r="BF89" s="178"/>
    </row>
    <row r="90" spans="1:58" ht="13">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1677</v>
      </c>
      <c r="Q90" s="204" t="s">
        <v>123</v>
      </c>
      <c r="R90" s="205">
        <v>39042</v>
      </c>
      <c r="S90" s="206" t="str">
        <f t="shared" si="54"/>
        <v>Under 12s</v>
      </c>
      <c r="T90" s="207" t="str">
        <f t="shared" si="55"/>
        <v>Yes</v>
      </c>
      <c r="U90" s="208">
        <f t="shared" si="82"/>
        <v>0</v>
      </c>
      <c r="V90" s="182">
        <f t="shared" si="56"/>
        <v>11</v>
      </c>
      <c r="W90" s="182">
        <f t="shared" si="57"/>
        <v>9</v>
      </c>
      <c r="X90" s="182">
        <f t="shared" si="58"/>
        <v>11</v>
      </c>
      <c r="Y90" s="182">
        <f t="shared" si="83"/>
        <v>1</v>
      </c>
      <c r="Z90" s="182">
        <f t="shared" si="84"/>
        <v>0</v>
      </c>
      <c r="AA90" s="182">
        <f t="shared" si="85"/>
        <v>0</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c r="BD90" s="178"/>
      <c r="BE90" s="178"/>
      <c r="BF90" s="178"/>
    </row>
    <row r="91" spans="1:58" ht="13">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1674</v>
      </c>
      <c r="Q91" s="204" t="s">
        <v>123</v>
      </c>
      <c r="R91" s="205">
        <v>38954</v>
      </c>
      <c r="S91" s="206" t="str">
        <f t="shared" si="54"/>
        <v>Under 12s</v>
      </c>
      <c r="T91" s="207" t="str">
        <f t="shared" si="55"/>
        <v>Yes</v>
      </c>
      <c r="U91" s="208">
        <f t="shared" si="82"/>
        <v>0</v>
      </c>
      <c r="V91" s="182">
        <f t="shared" si="56"/>
        <v>11</v>
      </c>
      <c r="W91" s="182">
        <f t="shared" si="57"/>
        <v>9</v>
      </c>
      <c r="X91" s="182">
        <f t="shared" si="58"/>
        <v>11</v>
      </c>
      <c r="Y91" s="182">
        <f t="shared" si="83"/>
        <v>0</v>
      </c>
      <c r="Z91" s="182">
        <f t="shared" si="84"/>
        <v>0</v>
      </c>
      <c r="AA91" s="182">
        <f t="shared" si="85"/>
        <v>0</v>
      </c>
      <c r="AB91" s="182">
        <f t="shared" si="86"/>
        <v>1</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c r="BD91" s="178"/>
      <c r="BE91" s="178"/>
      <c r="BF91" s="178"/>
    </row>
    <row r="92" spans="1:58" ht="13">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1628</v>
      </c>
      <c r="Q92" s="204" t="s">
        <v>99</v>
      </c>
      <c r="R92" s="205">
        <v>38646</v>
      </c>
      <c r="S92" s="206" t="str">
        <f t="shared" si="54"/>
        <v>Under 13s</v>
      </c>
      <c r="T92" s="207" t="str">
        <f t="shared" si="55"/>
        <v>Yes</v>
      </c>
      <c r="U92" s="208">
        <f t="shared" si="82"/>
        <v>0</v>
      </c>
      <c r="V92" s="182">
        <f t="shared" si="56"/>
        <v>12</v>
      </c>
      <c r="W92" s="182">
        <f t="shared" si="57"/>
        <v>9</v>
      </c>
      <c r="X92" s="182">
        <f t="shared" si="58"/>
        <v>12</v>
      </c>
      <c r="Y92" s="182">
        <f t="shared" si="83"/>
        <v>1</v>
      </c>
      <c r="Z92" s="182">
        <f t="shared" si="84"/>
        <v>0</v>
      </c>
      <c r="AA92" s="182">
        <f t="shared" si="85"/>
        <v>0</v>
      </c>
      <c r="AB92" s="182">
        <f t="shared" si="86"/>
        <v>0</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c r="BD92" s="178"/>
      <c r="BE92" s="178"/>
      <c r="BF92" s="178"/>
    </row>
    <row r="93" spans="1:58" ht="13">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1660</v>
      </c>
      <c r="Q93" s="204" t="s">
        <v>99</v>
      </c>
      <c r="R93" s="205">
        <v>38982</v>
      </c>
      <c r="S93" s="206" t="str">
        <f t="shared" si="54"/>
        <v>Under 12s</v>
      </c>
      <c r="T93" s="207" t="str">
        <f t="shared" si="55"/>
        <v>Yes</v>
      </c>
      <c r="U93" s="208">
        <f t="shared" si="82"/>
        <v>0</v>
      </c>
      <c r="V93" s="182">
        <f t="shared" si="56"/>
        <v>12</v>
      </c>
      <c r="W93" s="182">
        <f t="shared" si="57"/>
        <v>9</v>
      </c>
      <c r="X93" s="182">
        <f t="shared" si="58"/>
        <v>11</v>
      </c>
      <c r="Y93" s="182">
        <f t="shared" si="83"/>
        <v>0</v>
      </c>
      <c r="Z93" s="182">
        <f t="shared" si="84"/>
        <v>0</v>
      </c>
      <c r="AA93" s="182">
        <f t="shared" si="85"/>
        <v>1</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c r="BD93" s="178"/>
      <c r="BE93" s="178"/>
      <c r="BF93" s="178"/>
    </row>
    <row r="94" spans="1:58" ht="13">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1629</v>
      </c>
      <c r="Q94" s="204" t="s">
        <v>99</v>
      </c>
      <c r="R94" s="205">
        <v>38653</v>
      </c>
      <c r="S94" s="206" t="str">
        <f t="shared" si="54"/>
        <v>Under 13s</v>
      </c>
      <c r="T94" s="207" t="str">
        <f t="shared" si="55"/>
        <v>Yes</v>
      </c>
      <c r="U94" s="208">
        <f t="shared" si="82"/>
        <v>0</v>
      </c>
      <c r="V94" s="182">
        <f t="shared" si="56"/>
        <v>12</v>
      </c>
      <c r="W94" s="182">
        <f t="shared" si="57"/>
        <v>9</v>
      </c>
      <c r="X94" s="182">
        <f t="shared" si="58"/>
        <v>12</v>
      </c>
      <c r="Y94" s="182">
        <f t="shared" si="83"/>
        <v>0</v>
      </c>
      <c r="Z94" s="182">
        <f t="shared" si="84"/>
        <v>0</v>
      </c>
      <c r="AA94" s="182">
        <f t="shared" si="85"/>
        <v>0</v>
      </c>
      <c r="AB94" s="182">
        <f t="shared" si="86"/>
        <v>1</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c r="BD94" s="178"/>
      <c r="BE94" s="178"/>
      <c r="BF94" s="178"/>
    </row>
    <row r="95" spans="1:58" ht="13">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1634</v>
      </c>
      <c r="Q95" s="204" t="s">
        <v>99</v>
      </c>
      <c r="R95" s="205">
        <v>38752</v>
      </c>
      <c r="S95" s="206" t="str">
        <f t="shared" si="54"/>
        <v>Under 13s</v>
      </c>
      <c r="T95" s="207" t="str">
        <f t="shared" si="55"/>
        <v>Yes</v>
      </c>
      <c r="U95" s="208">
        <f t="shared" si="82"/>
        <v>0</v>
      </c>
      <c r="V95" s="182">
        <f t="shared" si="56"/>
        <v>12</v>
      </c>
      <c r="W95" s="182">
        <f t="shared" si="57"/>
        <v>9</v>
      </c>
      <c r="X95" s="182">
        <f t="shared" si="58"/>
        <v>12</v>
      </c>
      <c r="Y95" s="182">
        <f t="shared" si="83"/>
        <v>0</v>
      </c>
      <c r="Z95" s="182">
        <f t="shared" si="84"/>
        <v>1</v>
      </c>
      <c r="AA95" s="182">
        <f t="shared" si="85"/>
        <v>1</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c r="BD95" s="178"/>
      <c r="BE95" s="178"/>
      <c r="BF95" s="178"/>
    </row>
    <row r="96" spans="1:58" ht="13">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1674</v>
      </c>
      <c r="Q96" s="204" t="s">
        <v>123</v>
      </c>
      <c r="R96" s="205">
        <v>38954</v>
      </c>
      <c r="S96" s="206" t="str">
        <f t="shared" si="54"/>
        <v>Under 12s</v>
      </c>
      <c r="T96" s="207" t="str">
        <f t="shared" si="55"/>
        <v>Yes</v>
      </c>
      <c r="U96" s="208">
        <f t="shared" si="82"/>
        <v>0</v>
      </c>
      <c r="V96" s="182">
        <f t="shared" si="56"/>
        <v>12</v>
      </c>
      <c r="W96" s="182">
        <f t="shared" si="57"/>
        <v>9</v>
      </c>
      <c r="X96" s="182">
        <f t="shared" si="58"/>
        <v>11</v>
      </c>
      <c r="Y96" s="182">
        <f t="shared" si="83"/>
        <v>0</v>
      </c>
      <c r="Z96" s="182">
        <f t="shared" si="84"/>
        <v>0</v>
      </c>
      <c r="AA96" s="182">
        <f t="shared" si="85"/>
        <v>0</v>
      </c>
      <c r="AB96" s="182">
        <f t="shared" si="86"/>
        <v>1</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c r="BD96" s="178"/>
      <c r="BE96" s="178"/>
      <c r="BF96" s="178"/>
    </row>
    <row r="97" spans="1:58" ht="13">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1678</v>
      </c>
      <c r="Q97" s="204" t="s">
        <v>123</v>
      </c>
      <c r="R97" s="205">
        <v>39047</v>
      </c>
      <c r="S97" s="206" t="str">
        <f t="shared" si="54"/>
        <v>Under 12s</v>
      </c>
      <c r="T97" s="207" t="str">
        <f t="shared" si="55"/>
        <v>Yes</v>
      </c>
      <c r="U97" s="208">
        <f t="shared" si="82"/>
        <v>0</v>
      </c>
      <c r="V97" s="182">
        <f t="shared" si="56"/>
        <v>12</v>
      </c>
      <c r="W97" s="182">
        <f t="shared" si="57"/>
        <v>9</v>
      </c>
      <c r="X97" s="182">
        <f t="shared" si="58"/>
        <v>11</v>
      </c>
      <c r="Y97" s="182">
        <f t="shared" si="83"/>
        <v>0</v>
      </c>
      <c r="Z97" s="182">
        <f t="shared" si="84"/>
        <v>0</v>
      </c>
      <c r="AA97" s="182">
        <f t="shared" si="85"/>
        <v>1</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8" ht="13">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1677</v>
      </c>
      <c r="Q98" s="204" t="s">
        <v>123</v>
      </c>
      <c r="R98" s="205">
        <v>39042</v>
      </c>
      <c r="S98" s="206" t="str">
        <f t="shared" si="54"/>
        <v>Under 12s</v>
      </c>
      <c r="T98" s="207" t="str">
        <f t="shared" si="55"/>
        <v>Yes</v>
      </c>
      <c r="U98" s="208">
        <f t="shared" si="82"/>
        <v>0</v>
      </c>
      <c r="V98" s="182">
        <f t="shared" si="56"/>
        <v>12</v>
      </c>
      <c r="W98" s="182">
        <f t="shared" si="57"/>
        <v>9</v>
      </c>
      <c r="X98" s="182">
        <f t="shared" si="58"/>
        <v>11</v>
      </c>
      <c r="Y98" s="182">
        <f t="shared" si="83"/>
        <v>1</v>
      </c>
      <c r="Z98" s="182">
        <f t="shared" si="84"/>
        <v>0</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8" ht="13">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1644</v>
      </c>
      <c r="Q99" s="204" t="s">
        <v>123</v>
      </c>
      <c r="R99" s="205">
        <v>38559</v>
      </c>
      <c r="S99" s="206" t="str">
        <f t="shared" si="54"/>
        <v>Under 13s</v>
      </c>
      <c r="T99" s="207" t="str">
        <f t="shared" si="55"/>
        <v>Yes</v>
      </c>
      <c r="U99" s="208">
        <f t="shared" si="82"/>
        <v>0</v>
      </c>
      <c r="V99" s="182">
        <f t="shared" si="56"/>
        <v>12</v>
      </c>
      <c r="W99" s="182">
        <f t="shared" si="57"/>
        <v>9</v>
      </c>
      <c r="X99" s="182">
        <f t="shared" si="58"/>
        <v>12</v>
      </c>
      <c r="Y99" s="182">
        <f t="shared" si="83"/>
        <v>1</v>
      </c>
      <c r="Z99" s="182">
        <f t="shared" si="84"/>
        <v>0</v>
      </c>
      <c r="AA99" s="182">
        <f t="shared" si="85"/>
        <v>0</v>
      </c>
      <c r="AB99" s="182">
        <f t="shared" si="86"/>
        <v>1</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8" ht="13">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1771</v>
      </c>
      <c r="Q100" s="204" t="s">
        <v>99</v>
      </c>
      <c r="R100" s="205">
        <v>39988</v>
      </c>
      <c r="S100" s="206" t="str">
        <f t="shared" si="54"/>
        <v>9 Years</v>
      </c>
      <c r="T100" s="207" t="str">
        <f t="shared" si="55"/>
        <v>Yes</v>
      </c>
      <c r="U100" s="208">
        <f t="shared" si="82"/>
        <v>0</v>
      </c>
      <c r="V100" s="182" t="str">
        <f t="shared" si="56"/>
        <v/>
      </c>
      <c r="W100" s="182">
        <f t="shared" si="57"/>
        <v>9</v>
      </c>
      <c r="X100" s="182">
        <f t="shared" si="58"/>
        <v>9</v>
      </c>
      <c r="Y100" s="182">
        <f t="shared" si="83"/>
        <v>1</v>
      </c>
      <c r="Z100" s="182">
        <f t="shared" si="84"/>
        <v>0</v>
      </c>
      <c r="AA100" s="182">
        <f t="shared" si="85"/>
        <v>1</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8" ht="13">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1783</v>
      </c>
      <c r="Q101" s="204" t="s">
        <v>123</v>
      </c>
      <c r="R101" s="205">
        <v>39712</v>
      </c>
      <c r="S101" s="206" t="str">
        <f t="shared" si="54"/>
        <v>9 Years</v>
      </c>
      <c r="T101" s="207" t="str">
        <f t="shared" si="55"/>
        <v>Yes</v>
      </c>
      <c r="U101" s="208">
        <f t="shared" si="82"/>
        <v>0</v>
      </c>
      <c r="V101" s="182" t="str">
        <f t="shared" si="56"/>
        <v/>
      </c>
      <c r="W101" s="182">
        <f t="shared" si="57"/>
        <v>9</v>
      </c>
      <c r="X101" s="182">
        <f t="shared" si="58"/>
        <v>9</v>
      </c>
      <c r="Y101" s="182">
        <f t="shared" si="83"/>
        <v>0</v>
      </c>
      <c r="Z101" s="182">
        <f t="shared" si="84"/>
        <v>1</v>
      </c>
      <c r="AA101" s="182">
        <f t="shared" si="85"/>
        <v>0</v>
      </c>
      <c r="AB101" s="182">
        <f t="shared" si="86"/>
        <v>0</v>
      </c>
      <c r="AC101" s="209">
        <f t="shared" si="87"/>
        <v>0</v>
      </c>
      <c r="AD101" s="209">
        <f t="shared" si="88"/>
        <v>1</v>
      </c>
      <c r="AE101" s="209">
        <f t="shared" si="89"/>
        <v>0</v>
      </c>
      <c r="AF101" s="209">
        <f t="shared" si="59"/>
        <v>1</v>
      </c>
      <c r="AG101" s="209">
        <f t="shared" si="60"/>
        <v>0</v>
      </c>
      <c r="AH101" s="209">
        <f t="shared" si="61"/>
        <v>1</v>
      </c>
      <c r="AI101" s="209">
        <f t="shared" si="62"/>
        <v>0</v>
      </c>
      <c r="AJ101" s="209">
        <f t="shared" si="63"/>
        <v>1</v>
      </c>
      <c r="AK101" s="209">
        <f t="shared" si="64"/>
        <v>0</v>
      </c>
      <c r="AL101" s="209">
        <f t="shared" si="65"/>
        <v>1</v>
      </c>
      <c r="AM101" s="209">
        <f t="shared" si="66"/>
        <v>0</v>
      </c>
      <c r="AN101" s="209">
        <f t="shared" si="67"/>
        <v>0</v>
      </c>
      <c r="AO101" s="209"/>
      <c r="AP101" s="209">
        <f t="shared" si="90"/>
        <v>1</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8" ht="13">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1693</v>
      </c>
      <c r="Q102" s="204" t="s">
        <v>99</v>
      </c>
      <c r="R102" s="205">
        <v>39352</v>
      </c>
      <c r="S102" s="206" t="str">
        <f t="shared" si="54"/>
        <v>Under 11s</v>
      </c>
      <c r="T102" s="207" t="str">
        <f t="shared" si="55"/>
        <v>Yes</v>
      </c>
      <c r="U102" s="208">
        <f t="shared" si="82"/>
        <v>0</v>
      </c>
      <c r="V102" s="182" t="str">
        <f t="shared" si="56"/>
        <v/>
      </c>
      <c r="W102" s="182">
        <f t="shared" si="57"/>
        <v>9</v>
      </c>
      <c r="X102" s="182">
        <f t="shared" si="58"/>
        <v>10</v>
      </c>
      <c r="Y102" s="182">
        <f t="shared" si="83"/>
        <v>1</v>
      </c>
      <c r="Z102" s="182">
        <f t="shared" si="84"/>
        <v>0</v>
      </c>
      <c r="AA102" s="182">
        <f t="shared" si="85"/>
        <v>0</v>
      </c>
      <c r="AB102" s="182">
        <f t="shared" si="86"/>
        <v>1</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8" ht="13">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1714</v>
      </c>
      <c r="Q103" s="204" t="s">
        <v>123</v>
      </c>
      <c r="R103" s="205">
        <v>39278</v>
      </c>
      <c r="S103" s="206" t="str">
        <f t="shared" si="54"/>
        <v>Under 11s</v>
      </c>
      <c r="T103" s="207" t="str">
        <f t="shared" si="55"/>
        <v>Yes</v>
      </c>
      <c r="U103" s="208">
        <f t="shared" si="82"/>
        <v>0</v>
      </c>
      <c r="V103" s="182" t="str">
        <f t="shared" si="56"/>
        <v/>
      </c>
      <c r="W103" s="182">
        <f t="shared" si="57"/>
        <v>9</v>
      </c>
      <c r="X103" s="182">
        <f t="shared" si="58"/>
        <v>10</v>
      </c>
      <c r="Y103" s="182">
        <f t="shared" si="83"/>
        <v>1</v>
      </c>
      <c r="Z103" s="182">
        <f t="shared" si="84"/>
        <v>0</v>
      </c>
      <c r="AA103" s="182">
        <f t="shared" si="85"/>
        <v>0</v>
      </c>
      <c r="AB103" s="182">
        <f t="shared" si="86"/>
        <v>1</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8" ht="13">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1663</v>
      </c>
      <c r="Q104" s="204" t="s">
        <v>99</v>
      </c>
      <c r="R104" s="205">
        <v>39030</v>
      </c>
      <c r="S104" s="206" t="str">
        <f t="shared" si="54"/>
        <v>Under 12s</v>
      </c>
      <c r="T104" s="207" t="str">
        <f t="shared" si="55"/>
        <v>Yes</v>
      </c>
      <c r="U104" s="208">
        <f t="shared" si="82"/>
        <v>0</v>
      </c>
      <c r="V104" s="182" t="str">
        <f t="shared" si="56"/>
        <v/>
      </c>
      <c r="W104" s="182">
        <f t="shared" si="57"/>
        <v>9</v>
      </c>
      <c r="X104" s="182">
        <f t="shared" si="58"/>
        <v>11</v>
      </c>
      <c r="Y104" s="182">
        <f t="shared" si="83"/>
        <v>1</v>
      </c>
      <c r="Z104" s="182">
        <f t="shared" si="84"/>
        <v>0</v>
      </c>
      <c r="AA104" s="182">
        <f t="shared" si="85"/>
        <v>0</v>
      </c>
      <c r="AB104" s="182">
        <f t="shared" si="86"/>
        <v>1</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8" ht="13">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1678</v>
      </c>
      <c r="Q105" s="204" t="s">
        <v>123</v>
      </c>
      <c r="R105" s="205">
        <v>39047</v>
      </c>
      <c r="S105" s="206" t="str">
        <f t="shared" si="54"/>
        <v>Under 12s</v>
      </c>
      <c r="T105" s="207" t="str">
        <f t="shared" si="55"/>
        <v>Yes</v>
      </c>
      <c r="U105" s="208">
        <f t="shared" si="82"/>
        <v>0</v>
      </c>
      <c r="V105" s="182" t="str">
        <f t="shared" si="56"/>
        <v/>
      </c>
      <c r="W105" s="182">
        <f t="shared" si="57"/>
        <v>9</v>
      </c>
      <c r="X105" s="182">
        <f t="shared" si="58"/>
        <v>11</v>
      </c>
      <c r="Y105" s="182">
        <f t="shared" si="83"/>
        <v>0</v>
      </c>
      <c r="Z105" s="182">
        <f t="shared" si="84"/>
        <v>0</v>
      </c>
      <c r="AA105" s="182">
        <f t="shared" si="85"/>
        <v>1</v>
      </c>
      <c r="AB105" s="182">
        <f t="shared" si="86"/>
        <v>0</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c r="BD105" s="213"/>
      <c r="BE105" s="213"/>
      <c r="BF105" s="213"/>
    </row>
    <row r="106" spans="1:58" ht="13">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1634</v>
      </c>
      <c r="Q106" s="204" t="s">
        <v>99</v>
      </c>
      <c r="R106" s="205">
        <v>38752</v>
      </c>
      <c r="S106" s="206" t="str">
        <f t="shared" si="54"/>
        <v>Under 13s</v>
      </c>
      <c r="T106" s="207" t="str">
        <f t="shared" si="55"/>
        <v>Yes</v>
      </c>
      <c r="U106" s="208">
        <f t="shared" si="82"/>
        <v>0</v>
      </c>
      <c r="V106" s="182" t="str">
        <f t="shared" si="56"/>
        <v/>
      </c>
      <c r="W106" s="182">
        <f t="shared" si="57"/>
        <v>9</v>
      </c>
      <c r="X106" s="182">
        <f t="shared" si="58"/>
        <v>12</v>
      </c>
      <c r="Y106" s="182">
        <f t="shared" si="83"/>
        <v>0</v>
      </c>
      <c r="Z106" s="182">
        <f t="shared" si="84"/>
        <v>1</v>
      </c>
      <c r="AA106" s="182">
        <f t="shared" si="85"/>
        <v>1</v>
      </c>
      <c r="AB106" s="182">
        <f t="shared" si="86"/>
        <v>0</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c r="BD106" s="213"/>
      <c r="BE106" s="213"/>
      <c r="BF106" s="213"/>
    </row>
    <row r="107" spans="1:58" ht="13">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1644</v>
      </c>
      <c r="Q107" s="204" t="s">
        <v>123</v>
      </c>
      <c r="R107" s="205">
        <v>38559</v>
      </c>
      <c r="S107" s="206" t="str">
        <f t="shared" si="54"/>
        <v>Under 13s</v>
      </c>
      <c r="T107" s="207" t="str">
        <f t="shared" si="55"/>
        <v>Yes</v>
      </c>
      <c r="U107" s="208">
        <f t="shared" si="82"/>
        <v>0</v>
      </c>
      <c r="V107" s="182" t="str">
        <f t="shared" si="56"/>
        <v/>
      </c>
      <c r="W107" s="182">
        <f t="shared" si="57"/>
        <v>9</v>
      </c>
      <c r="X107" s="182">
        <f t="shared" si="58"/>
        <v>12</v>
      </c>
      <c r="Y107" s="182">
        <f t="shared" si="83"/>
        <v>1</v>
      </c>
      <c r="Z107" s="182">
        <f t="shared" si="84"/>
        <v>0</v>
      </c>
      <c r="AA107" s="182">
        <f t="shared" si="85"/>
        <v>0</v>
      </c>
      <c r="AB107" s="182">
        <f t="shared" si="86"/>
        <v>1</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c r="BD107" s="213"/>
      <c r="BE107" s="213"/>
      <c r="BF107" s="213"/>
    </row>
    <row r="108" spans="1:58" ht="13">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IF(TRIM(P108)="",0,VLOOKUP(P108,ClubSwimmerList_Lane3,3,0))</f>
        <v>0</v>
      </c>
      <c r="R108" s="205">
        <f t="shared" ref="R108:R109" si="97">IF(TRIM(P108)="",0,VLOOKUP(P108,ClubSwimmerList_Lane3,4,0))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c r="BD108" s="213"/>
      <c r="BE108" s="213"/>
      <c r="BF108" s="213"/>
    </row>
    <row r="109" spans="1:58" ht="13">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c r="BD109" s="213"/>
      <c r="BE109" s="213"/>
      <c r="BF109" s="213"/>
    </row>
    <row r="110" spans="1:58">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c r="BD110" s="216"/>
      <c r="BE110" s="216"/>
      <c r="BF110" s="216"/>
    </row>
    <row r="111" spans="1:58">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c r="BD111" s="216"/>
      <c r="BE111" s="216"/>
      <c r="BF111" s="216"/>
    </row>
    <row r="112" spans="1:58">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4</v>
      </c>
      <c r="AE112" s="182">
        <f t="shared" si="98"/>
        <v>4</v>
      </c>
      <c r="AF112" s="182">
        <f t="shared" si="98"/>
        <v>1</v>
      </c>
      <c r="AG112" s="182">
        <f t="shared" si="98"/>
        <v>1</v>
      </c>
      <c r="AH112" s="182">
        <f t="shared" si="98"/>
        <v>2</v>
      </c>
      <c r="AI112" s="182">
        <f t="shared" si="98"/>
        <v>2</v>
      </c>
      <c r="AJ112" s="182">
        <f t="shared" si="98"/>
        <v>3</v>
      </c>
      <c r="AK112" s="182">
        <f t="shared" si="98"/>
        <v>3</v>
      </c>
      <c r="AL112" s="182">
        <f t="shared" si="98"/>
        <v>4</v>
      </c>
      <c r="AM112" s="182">
        <f t="shared" si="98"/>
        <v>4</v>
      </c>
      <c r="AN112" s="182">
        <f t="shared" si="98"/>
        <v>2</v>
      </c>
      <c r="AO112" s="218" t="s">
        <v>173</v>
      </c>
      <c r="AP112" s="182">
        <f t="shared" si="98"/>
        <v>4</v>
      </c>
      <c r="AQ112" s="182">
        <f t="shared" si="98"/>
        <v>4</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c r="BC112" s="216"/>
      <c r="BD112" s="216"/>
      <c r="BE112" s="216"/>
      <c r="BF112" s="216"/>
    </row>
    <row r="113" spans="1:58">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c r="BD113" s="216"/>
      <c r="BE113" s="216"/>
      <c r="BF113" s="216"/>
    </row>
    <row r="114" spans="1:58">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1:58">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8">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8">
      <c r="A117" s="92"/>
    </row>
    <row r="118" spans="1:58">
      <c r="A118" s="92"/>
    </row>
    <row r="119" spans="1:58">
      <c r="A119" s="92"/>
    </row>
    <row r="120" spans="1:58">
      <c r="A120" s="92"/>
    </row>
  </sheetData>
  <sheetProtection selectLockedCells="1"/>
  <mergeCells count="13">
    <mergeCell ref="Q1:T1"/>
    <mergeCell ref="U1:U5"/>
    <mergeCell ref="C2:G2"/>
    <mergeCell ref="Q2:S2"/>
    <mergeCell ref="F5:G5"/>
    <mergeCell ref="A3:B3"/>
    <mergeCell ref="D3:E3"/>
    <mergeCell ref="F3:G3"/>
    <mergeCell ref="Q3:T3"/>
    <mergeCell ref="A4:B4"/>
    <mergeCell ref="D4:E4"/>
    <mergeCell ref="F4:G4"/>
    <mergeCell ref="P4:T4"/>
  </mergeCells>
  <conditionalFormatting sqref="B6:G109">
    <cfRule type="expression" dxfId="240" priority="9">
      <formula>$D6="F"</formula>
    </cfRule>
    <cfRule type="expression" dxfId="239" priority="11">
      <formula>$D6="M"</formula>
    </cfRule>
    <cfRule type="expression" dxfId="238" priority="13">
      <formula>$D6="X"</formula>
    </cfRule>
  </conditionalFormatting>
  <conditionalFormatting sqref="T6:T109">
    <cfRule type="expression" dxfId="237" priority="3" stopIfTrue="1">
      <formula>$T6="Yes"</formula>
    </cfRule>
    <cfRule type="expression" dxfId="236" priority="7">
      <formula>$T6="No"</formula>
    </cfRule>
  </conditionalFormatting>
  <conditionalFormatting sqref="Q6:U109">
    <cfRule type="expression" dxfId="235" priority="2" stopIfTrue="1">
      <formula>$P6=0</formula>
    </cfRule>
  </conditionalFormatting>
  <conditionalFormatting sqref="S6:S109">
    <cfRule type="expression" dxfId="234" priority="6">
      <formula>AND($S6 &lt;&gt; $C6, $F6 &lt;&gt; "Squadron", $T6 = "No")</formula>
    </cfRule>
  </conditionalFormatting>
  <conditionalFormatting sqref="Q6:Q109">
    <cfRule type="expression" dxfId="233" priority="5">
      <formula>AND($Q6 &lt;&gt; $D6, $D6 &lt;&gt; "X")</formula>
    </cfRule>
  </conditionalFormatting>
  <conditionalFormatting sqref="U6:U109">
    <cfRule type="expression" dxfId="232" priority="4">
      <formula>$U6&gt;2</formula>
    </cfRule>
  </conditionalFormatting>
  <conditionalFormatting sqref="Q108:U109">
    <cfRule type="expression" dxfId="231" priority="1" stopIfTrue="1">
      <formula>TRIM($F$108)=""</formula>
    </cfRule>
  </conditionalFormatting>
  <conditionalFormatting sqref="B7:G109">
    <cfRule type="expression" dxfId="230" priority="8">
      <formula>AND($BB7=0,$D7="F")</formula>
    </cfRule>
    <cfRule type="expression" dxfId="229" priority="10">
      <formula>AND($BB7=0,$D7="M")</formula>
    </cfRule>
    <cfRule type="expression" dxfId="228" priority="12">
      <formula>AND($BB7=0,$D7="X")</formula>
    </cfRule>
  </conditionalFormatting>
  <dataValidations count="1">
    <dataValidation type="list" allowBlank="1" showInputMessage="1" showErrorMessage="1" sqref="P6:P109">
      <formula1>ClubSwimmerNames_Lane3</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zoomScale="60" zoomScaleNormal="60" zoomScalePageLayoutView="60" workbookViewId="0">
      <selection activeCell="P6" sqref="P6:R107"/>
    </sheetView>
  </sheetViews>
  <sheetFormatPr baseColWidth="10" defaultColWidth="11" defaultRowHeight="15" x14ac:dyDescent="0"/>
  <cols>
    <col min="1" max="1" width="2.83203125" style="66" customWidth="1"/>
    <col min="2" max="7" width="11" style="66"/>
    <col min="8" max="8" width="4.33203125" style="236" hidden="1" customWidth="1"/>
    <col min="9" max="9" width="7" style="236" hidden="1" customWidth="1"/>
    <col min="10" max="12" width="4.33203125" style="236" hidden="1" customWidth="1"/>
    <col min="13" max="13" width="5.1640625" style="236" hidden="1" customWidth="1"/>
    <col min="14" max="14" width="6.5" style="294" hidden="1" customWidth="1"/>
    <col min="15" max="15" width="4.83203125" style="250" hidden="1" customWidth="1"/>
    <col min="16" max="16" width="19.1640625" style="66" customWidth="1"/>
    <col min="17" max="17" width="11" style="66"/>
    <col min="18" max="18" width="0" style="66" hidden="1" customWidth="1"/>
    <col min="19" max="19" width="11.1640625" style="66" customWidth="1"/>
    <col min="20" max="20" width="9.5" style="66" customWidth="1"/>
    <col min="21" max="21" width="9.6640625" style="66" customWidth="1"/>
    <col min="22" max="25" width="0" style="66" hidden="1" customWidth="1"/>
    <col min="26" max="29" width="2.5" style="66" hidden="1" customWidth="1"/>
    <col min="30" max="31" width="0" style="66" hidden="1" customWidth="1"/>
    <col min="32" max="32" width="4" style="66" hidden="1" customWidth="1"/>
    <col min="33" max="33" width="3.6640625" style="66" hidden="1" customWidth="1"/>
    <col min="34" max="34" width="5" style="66" hidden="1" customWidth="1"/>
    <col min="35" max="35" width="4.5" style="66" hidden="1" customWidth="1"/>
    <col min="36" max="36" width="5.1640625" style="66" hidden="1" customWidth="1"/>
    <col min="37" max="37" width="4.6640625" style="66" hidden="1" customWidth="1"/>
    <col min="38" max="38" width="5.1640625" style="66" hidden="1" customWidth="1"/>
    <col min="39" max="39" width="4.6640625" style="66" hidden="1" customWidth="1"/>
    <col min="40" max="40" width="4.83203125" style="66" hidden="1" customWidth="1"/>
    <col min="41" max="41" width="3.1640625" style="66" hidden="1" customWidth="1"/>
    <col min="42" max="43" width="0" style="66" hidden="1" customWidth="1"/>
    <col min="44" max="44" width="5.1640625" style="66" hidden="1" customWidth="1"/>
    <col min="45" max="45" width="4.6640625" style="66" hidden="1" customWidth="1"/>
    <col min="46" max="46" width="5.1640625" style="66" hidden="1" customWidth="1"/>
    <col min="47" max="47" width="4.6640625" style="66" hidden="1" customWidth="1"/>
    <col min="48" max="48" width="5.1640625" style="66" hidden="1" customWidth="1"/>
    <col min="49" max="49" width="4.6640625" style="66" hidden="1" customWidth="1"/>
    <col min="50" max="50" width="4.5" style="66" hidden="1" customWidth="1"/>
    <col min="51" max="51" width="4" style="66" hidden="1" customWidth="1"/>
    <col min="52" max="52" width="4.1640625" style="66" hidden="1" customWidth="1"/>
    <col min="53" max="53" width="3.5" style="66" hidden="1" customWidth="1"/>
    <col min="54" max="54" width="3.83203125" style="92" customWidth="1"/>
    <col min="55" max="16384" width="11" style="66"/>
  </cols>
  <sheetData>
    <row r="1" spans="1:55" ht="16.5" thickBot="1">
      <c r="A1" s="92"/>
      <c r="D1" s="168"/>
      <c r="P1" s="169" t="s">
        <v>89</v>
      </c>
      <c r="Q1" s="488" t="s">
        <v>200</v>
      </c>
      <c r="R1" s="488"/>
      <c r="S1" s="488"/>
      <c r="T1" s="488"/>
      <c r="U1" s="495"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c r="A2" s="183"/>
      <c r="B2" s="67" t="s">
        <v>43</v>
      </c>
      <c r="C2" s="517" t="str">
        <f>Lane4_Club</f>
        <v>Costa</v>
      </c>
      <c r="D2" s="518"/>
      <c r="E2" s="518"/>
      <c r="F2" s="518"/>
      <c r="G2" s="519"/>
      <c r="H2" s="240"/>
      <c r="I2" s="240"/>
      <c r="J2" s="240"/>
      <c r="K2" s="240"/>
      <c r="L2" s="240"/>
      <c r="M2" s="240"/>
      <c r="N2" s="295"/>
      <c r="O2" s="291"/>
      <c r="P2" s="170"/>
      <c r="Q2" s="494"/>
      <c r="R2" s="494"/>
      <c r="S2" s="494"/>
      <c r="T2" s="235"/>
      <c r="U2" s="496"/>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c r="A3" s="498" t="s">
        <v>42</v>
      </c>
      <c r="B3" s="499"/>
      <c r="C3" s="241" t="str">
        <f>HSL_Format</f>
        <v>Peanuts</v>
      </c>
      <c r="D3" s="500" t="s">
        <v>90</v>
      </c>
      <c r="E3" s="501"/>
      <c r="F3" s="513">
        <f>HSL_GalaDate</f>
        <v>43288</v>
      </c>
      <c r="G3" s="514"/>
      <c r="H3" s="242"/>
      <c r="I3" s="242"/>
      <c r="J3" s="242"/>
      <c r="K3" s="242"/>
      <c r="L3" s="242"/>
      <c r="M3" s="242"/>
      <c r="N3" s="296"/>
      <c r="O3" s="292"/>
      <c r="P3" s="68">
        <f>VLOOKUP(HSL_Format, AgeAtList,2,0)</f>
        <v>43281</v>
      </c>
      <c r="Q3" s="504" t="s">
        <v>91</v>
      </c>
      <c r="R3" s="505"/>
      <c r="S3" s="505"/>
      <c r="T3" s="505"/>
      <c r="U3" s="496"/>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c r="A4" s="498" t="s">
        <v>45</v>
      </c>
      <c r="B4" s="499"/>
      <c r="C4" s="243">
        <f>HSL_Division</f>
        <v>2</v>
      </c>
      <c r="D4" s="506" t="s">
        <v>92</v>
      </c>
      <c r="E4" s="507"/>
      <c r="F4" s="515" t="str">
        <f>GALA_Venue</f>
        <v>Hitchin</v>
      </c>
      <c r="G4" s="516"/>
      <c r="H4" s="242"/>
      <c r="I4" s="242"/>
      <c r="J4" s="242"/>
      <c r="K4" s="242"/>
      <c r="L4" s="242"/>
      <c r="M4" s="242"/>
      <c r="N4" s="296"/>
      <c r="O4" s="292"/>
      <c r="P4" s="510" t="s">
        <v>46</v>
      </c>
      <c r="Q4" s="511"/>
      <c r="R4" s="511"/>
      <c r="S4" s="511"/>
      <c r="T4" s="512"/>
      <c r="U4" s="496"/>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c r="A5" s="184" t="s">
        <v>154</v>
      </c>
      <c r="B5" s="171" t="s">
        <v>84</v>
      </c>
      <c r="C5" s="172" t="s">
        <v>6</v>
      </c>
      <c r="D5" s="173" t="s">
        <v>7</v>
      </c>
      <c r="E5" s="172" t="s">
        <v>8</v>
      </c>
      <c r="F5" s="489" t="s">
        <v>9</v>
      </c>
      <c r="G5" s="490"/>
      <c r="H5" s="237"/>
      <c r="I5" s="237" t="s">
        <v>189</v>
      </c>
      <c r="J5" s="237" t="s">
        <v>190</v>
      </c>
      <c r="K5" s="237" t="s">
        <v>191</v>
      </c>
      <c r="L5" s="237" t="s">
        <v>192</v>
      </c>
      <c r="M5" s="237" t="s">
        <v>193</v>
      </c>
      <c r="N5" s="297"/>
      <c r="O5" s="293">
        <v>0</v>
      </c>
      <c r="P5" s="194" t="s">
        <v>93</v>
      </c>
      <c r="Q5" s="195" t="s">
        <v>7</v>
      </c>
      <c r="R5" s="195" t="s">
        <v>94</v>
      </c>
      <c r="S5" s="196" t="s">
        <v>6</v>
      </c>
      <c r="T5" s="197" t="s">
        <v>150</v>
      </c>
      <c r="U5" s="497"/>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ht="13">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2042</v>
      </c>
      <c r="Q6" s="204" t="s">
        <v>99</v>
      </c>
      <c r="R6" s="205">
        <v>39614</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0</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ht="13">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2027</v>
      </c>
      <c r="Q7" s="204" t="s">
        <v>123</v>
      </c>
      <c r="R7" s="205">
        <v>39467</v>
      </c>
      <c r="S7" s="206" t="str">
        <f t="shared" si="6"/>
        <v>Under 11s</v>
      </c>
      <c r="T7" s="207" t="str">
        <f t="shared" si="7"/>
        <v>Yes</v>
      </c>
      <c r="U7" s="208">
        <f t="shared" ref="U7:U70" si="34">IF($S7=$C7,IF(H7&lt;5,SUM(Y7:AB7),0),0)</f>
        <v>1</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ht="13">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2004</v>
      </c>
      <c r="Q8" s="204" t="s">
        <v>99</v>
      </c>
      <c r="R8" s="205">
        <v>39134</v>
      </c>
      <c r="S8" s="206" t="str">
        <f t="shared" si="6"/>
        <v>Under 12s</v>
      </c>
      <c r="T8" s="207" t="str">
        <f t="shared" si="7"/>
        <v>Yes</v>
      </c>
      <c r="U8" s="208">
        <f t="shared" si="34"/>
        <v>1</v>
      </c>
      <c r="V8" s="182">
        <f t="shared" si="8"/>
        <v>11</v>
      </c>
      <c r="W8" s="182">
        <f t="shared" si="9"/>
        <v>9</v>
      </c>
      <c r="X8" s="182">
        <f t="shared" si="10"/>
        <v>11</v>
      </c>
      <c r="Y8" s="182">
        <f t="shared" si="35"/>
        <v>0</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ht="13">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1999</v>
      </c>
      <c r="Q9" s="204" t="s">
        <v>123</v>
      </c>
      <c r="R9" s="205">
        <v>39094</v>
      </c>
      <c r="S9" s="206" t="str">
        <f t="shared" si="6"/>
        <v>Under 12s</v>
      </c>
      <c r="T9" s="207" t="str">
        <f t="shared" si="7"/>
        <v>Yes</v>
      </c>
      <c r="U9" s="208">
        <f t="shared" si="34"/>
        <v>2</v>
      </c>
      <c r="V9" s="182">
        <f t="shared" si="8"/>
        <v>11</v>
      </c>
      <c r="W9" s="182">
        <f t="shared" si="9"/>
        <v>9</v>
      </c>
      <c r="X9" s="182">
        <f t="shared" si="10"/>
        <v>11</v>
      </c>
      <c r="Y9" s="182">
        <f t="shared" si="35"/>
        <v>0</v>
      </c>
      <c r="Z9" s="182">
        <f t="shared" si="36"/>
        <v>1</v>
      </c>
      <c r="AA9" s="182">
        <f t="shared" si="37"/>
        <v>0</v>
      </c>
      <c r="AB9" s="182">
        <f t="shared" si="38"/>
        <v>1</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ht="13">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1978</v>
      </c>
      <c r="Q10" s="204" t="s">
        <v>99</v>
      </c>
      <c r="R10" s="205">
        <v>38820</v>
      </c>
      <c r="S10" s="206" t="str">
        <f t="shared" si="6"/>
        <v>Under 13s</v>
      </c>
      <c r="T10" s="207" t="str">
        <f t="shared" si="7"/>
        <v>Yes</v>
      </c>
      <c r="U10" s="208">
        <f t="shared" si="34"/>
        <v>1</v>
      </c>
      <c r="V10" s="182">
        <f t="shared" si="8"/>
        <v>12</v>
      </c>
      <c r="W10" s="182">
        <f t="shared" si="9"/>
        <v>9</v>
      </c>
      <c r="X10" s="182">
        <f t="shared" si="10"/>
        <v>12</v>
      </c>
      <c r="Y10" s="182">
        <f t="shared" si="35"/>
        <v>0</v>
      </c>
      <c r="Z10" s="182">
        <f t="shared" si="36"/>
        <v>0</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ht="13">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1967</v>
      </c>
      <c r="Q11" s="204" t="s">
        <v>123</v>
      </c>
      <c r="R11" s="205">
        <v>38762</v>
      </c>
      <c r="S11" s="206" t="str">
        <f t="shared" si="6"/>
        <v>Under 13s</v>
      </c>
      <c r="T11" s="207" t="str">
        <f t="shared" si="7"/>
        <v>Yes</v>
      </c>
      <c r="U11" s="208">
        <f t="shared" si="34"/>
        <v>1</v>
      </c>
      <c r="V11" s="182">
        <f t="shared" si="8"/>
        <v>12</v>
      </c>
      <c r="W11" s="182">
        <f t="shared" si="9"/>
        <v>9</v>
      </c>
      <c r="X11" s="182">
        <f t="shared" si="10"/>
        <v>12</v>
      </c>
      <c r="Y11" s="182">
        <f t="shared" si="35"/>
        <v>0</v>
      </c>
      <c r="Z11" s="182">
        <f t="shared" si="36"/>
        <v>0</v>
      </c>
      <c r="AA11" s="182">
        <f t="shared" si="37"/>
        <v>1</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ht="13">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2061</v>
      </c>
      <c r="Q12" s="204" t="s">
        <v>99</v>
      </c>
      <c r="R12" s="205">
        <v>39763</v>
      </c>
      <c r="S12" s="206" t="str">
        <f t="shared" si="6"/>
        <v>9 Years</v>
      </c>
      <c r="T12" s="207" t="str">
        <f t="shared" si="7"/>
        <v>Yes</v>
      </c>
      <c r="U12" s="208">
        <f t="shared" si="34"/>
        <v>2</v>
      </c>
      <c r="V12" s="182">
        <f t="shared" si="8"/>
        <v>9</v>
      </c>
      <c r="W12" s="182">
        <f t="shared" si="9"/>
        <v>9</v>
      </c>
      <c r="X12" s="182">
        <f t="shared" si="10"/>
        <v>9</v>
      </c>
      <c r="Y12" s="182">
        <f t="shared" si="35"/>
        <v>1</v>
      </c>
      <c r="Z12" s="182">
        <f t="shared" si="36"/>
        <v>1</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ht="13">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2054</v>
      </c>
      <c r="Q13" s="204" t="s">
        <v>123</v>
      </c>
      <c r="R13" s="205">
        <v>39704</v>
      </c>
      <c r="S13" s="206" t="str">
        <f t="shared" si="6"/>
        <v>9 Years</v>
      </c>
      <c r="T13" s="207" t="str">
        <f t="shared" si="7"/>
        <v>Yes</v>
      </c>
      <c r="U13" s="208">
        <f t="shared" si="34"/>
        <v>2</v>
      </c>
      <c r="V13" s="182">
        <f t="shared" si="8"/>
        <v>9</v>
      </c>
      <c r="W13" s="182">
        <f t="shared" si="9"/>
        <v>9</v>
      </c>
      <c r="X13" s="182">
        <f t="shared" si="10"/>
        <v>9</v>
      </c>
      <c r="Y13" s="182">
        <f t="shared" si="35"/>
        <v>1</v>
      </c>
      <c r="Z13" s="182">
        <f t="shared" si="36"/>
        <v>0</v>
      </c>
      <c r="AA13" s="182">
        <f t="shared" si="37"/>
        <v>1</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row>
    <row r="14" spans="1:55" ht="13">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2018</v>
      </c>
      <c r="Q14" s="204" t="s">
        <v>99</v>
      </c>
      <c r="R14" s="205">
        <v>39345</v>
      </c>
      <c r="S14" s="206" t="str">
        <f t="shared" si="6"/>
        <v>Under 11s</v>
      </c>
      <c r="T14" s="207" t="str">
        <f t="shared" si="7"/>
        <v>Yes</v>
      </c>
      <c r="U14" s="208">
        <f t="shared" si="34"/>
        <v>2</v>
      </c>
      <c r="V14" s="182">
        <f t="shared" si="8"/>
        <v>10</v>
      </c>
      <c r="W14" s="182">
        <f t="shared" si="9"/>
        <v>9</v>
      </c>
      <c r="X14" s="182">
        <f t="shared" si="10"/>
        <v>10</v>
      </c>
      <c r="Y14" s="182">
        <f t="shared" si="35"/>
        <v>0</v>
      </c>
      <c r="Z14" s="182">
        <f t="shared" si="36"/>
        <v>0</v>
      </c>
      <c r="AA14" s="182">
        <f t="shared" si="37"/>
        <v>1</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ht="13">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2014</v>
      </c>
      <c r="Q15" s="204" t="s">
        <v>123</v>
      </c>
      <c r="R15" s="205">
        <v>39283</v>
      </c>
      <c r="S15" s="206" t="str">
        <f t="shared" si="6"/>
        <v>Under 11s</v>
      </c>
      <c r="T15" s="207" t="str">
        <f t="shared" si="7"/>
        <v>Yes</v>
      </c>
      <c r="U15" s="208">
        <f t="shared" si="34"/>
        <v>2</v>
      </c>
      <c r="V15" s="182">
        <f t="shared" si="8"/>
        <v>10</v>
      </c>
      <c r="W15" s="182">
        <f t="shared" si="9"/>
        <v>9</v>
      </c>
      <c r="X15" s="182">
        <f t="shared" si="10"/>
        <v>10</v>
      </c>
      <c r="Y15" s="182">
        <f t="shared" si="35"/>
        <v>0</v>
      </c>
      <c r="Z15" s="182">
        <f t="shared" si="36"/>
        <v>1</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row>
    <row r="16" spans="1:55" ht="13">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1995</v>
      </c>
      <c r="Q16" s="204" t="s">
        <v>99</v>
      </c>
      <c r="R16" s="205">
        <v>39013</v>
      </c>
      <c r="S16" s="206" t="str">
        <f t="shared" si="6"/>
        <v>Under 12s</v>
      </c>
      <c r="T16" s="207" t="str">
        <f t="shared" si="7"/>
        <v>Yes</v>
      </c>
      <c r="U16" s="208">
        <f t="shared" si="34"/>
        <v>2</v>
      </c>
      <c r="V16" s="182">
        <f t="shared" si="8"/>
        <v>11</v>
      </c>
      <c r="W16" s="182">
        <f t="shared" si="9"/>
        <v>9</v>
      </c>
      <c r="X16" s="182">
        <f t="shared" si="10"/>
        <v>11</v>
      </c>
      <c r="Y16" s="182">
        <f t="shared" si="35"/>
        <v>1</v>
      </c>
      <c r="Z16" s="182">
        <f t="shared" si="36"/>
        <v>0</v>
      </c>
      <c r="AA16" s="182">
        <f t="shared" si="37"/>
        <v>0</v>
      </c>
      <c r="AB16" s="182">
        <f t="shared" si="38"/>
        <v>1</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ht="13">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2005</v>
      </c>
      <c r="Q17" s="204" t="s">
        <v>123</v>
      </c>
      <c r="R17" s="205">
        <v>39142</v>
      </c>
      <c r="S17" s="206" t="str">
        <f t="shared" si="6"/>
        <v>Under 12s</v>
      </c>
      <c r="T17" s="207" t="str">
        <f t="shared" si="7"/>
        <v>Yes</v>
      </c>
      <c r="U17" s="208">
        <f t="shared" si="34"/>
        <v>2</v>
      </c>
      <c r="V17" s="182">
        <f t="shared" si="8"/>
        <v>11</v>
      </c>
      <c r="W17" s="182">
        <f t="shared" si="9"/>
        <v>9</v>
      </c>
      <c r="X17" s="182">
        <f t="shared" si="10"/>
        <v>11</v>
      </c>
      <c r="Y17" s="182">
        <f t="shared" si="35"/>
        <v>1</v>
      </c>
      <c r="Z17" s="182">
        <f t="shared" si="36"/>
        <v>0</v>
      </c>
      <c r="AA17" s="182">
        <f t="shared" si="37"/>
        <v>1</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ht="13">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1976</v>
      </c>
      <c r="Q18" s="204" t="s">
        <v>99</v>
      </c>
      <c r="R18" s="205">
        <v>38811</v>
      </c>
      <c r="S18" s="206" t="str">
        <f t="shared" si="6"/>
        <v>Under 13s</v>
      </c>
      <c r="T18" s="207" t="str">
        <f t="shared" si="7"/>
        <v>Yes</v>
      </c>
      <c r="U18" s="208">
        <f t="shared" si="34"/>
        <v>2</v>
      </c>
      <c r="V18" s="182">
        <f t="shared" si="8"/>
        <v>12</v>
      </c>
      <c r="W18" s="182">
        <f t="shared" si="9"/>
        <v>9</v>
      </c>
      <c r="X18" s="182">
        <f t="shared" si="10"/>
        <v>12</v>
      </c>
      <c r="Y18" s="182">
        <f t="shared" si="35"/>
        <v>0</v>
      </c>
      <c r="Z18" s="182">
        <f t="shared" si="36"/>
        <v>1</v>
      </c>
      <c r="AA18" s="182">
        <f t="shared" si="37"/>
        <v>0</v>
      </c>
      <c r="AB18" s="182">
        <f t="shared" si="38"/>
        <v>1</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ht="13">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1961</v>
      </c>
      <c r="Q19" s="204" t="s">
        <v>123</v>
      </c>
      <c r="R19" s="205">
        <v>38580</v>
      </c>
      <c r="S19" s="206" t="str">
        <f t="shared" si="6"/>
        <v>Under 13s</v>
      </c>
      <c r="T19" s="207" t="str">
        <f t="shared" si="7"/>
        <v>Yes</v>
      </c>
      <c r="U19" s="208">
        <f t="shared" si="34"/>
        <v>2</v>
      </c>
      <c r="V19" s="182">
        <f t="shared" si="8"/>
        <v>12</v>
      </c>
      <c r="W19" s="182">
        <f t="shared" si="9"/>
        <v>9</v>
      </c>
      <c r="X19" s="182">
        <f t="shared" si="10"/>
        <v>12</v>
      </c>
      <c r="Y19" s="182">
        <f t="shared" si="35"/>
        <v>0</v>
      </c>
      <c r="Z19" s="182">
        <f t="shared" si="36"/>
        <v>1</v>
      </c>
      <c r="AA19" s="182">
        <f t="shared" si="37"/>
        <v>0</v>
      </c>
      <c r="AB19" s="182">
        <f t="shared" si="38"/>
        <v>1</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ht="13">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t="s">
        <v>2064</v>
      </c>
      <c r="Q20" s="204" t="s">
        <v>99</v>
      </c>
      <c r="R20" s="205">
        <v>39803</v>
      </c>
      <c r="S20" s="206" t="str">
        <f t="shared" si="6"/>
        <v>9 Years</v>
      </c>
      <c r="T20" s="207" t="str">
        <f t="shared" si="7"/>
        <v>Yes</v>
      </c>
      <c r="U20" s="208">
        <f t="shared" si="34"/>
        <v>0</v>
      </c>
      <c r="V20" s="182">
        <f t="shared" si="8"/>
        <v>9</v>
      </c>
      <c r="W20" s="182">
        <f t="shared" si="9"/>
        <v>9</v>
      </c>
      <c r="X20" s="182">
        <f t="shared" si="10"/>
        <v>9</v>
      </c>
      <c r="Y20" s="182">
        <f t="shared" si="35"/>
        <v>0</v>
      </c>
      <c r="Z20" s="182">
        <f t="shared" si="36"/>
        <v>0</v>
      </c>
      <c r="AA20" s="182">
        <f t="shared" si="37"/>
        <v>1</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5" ht="13">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t="s">
        <v>2068</v>
      </c>
      <c r="Q21" s="204" t="s">
        <v>99</v>
      </c>
      <c r="R21" s="205">
        <v>39910</v>
      </c>
      <c r="S21" s="206" t="str">
        <f t="shared" si="6"/>
        <v>9 Years</v>
      </c>
      <c r="T21" s="207" t="str">
        <f t="shared" si="7"/>
        <v>Yes</v>
      </c>
      <c r="U21" s="208">
        <f t="shared" si="34"/>
        <v>0</v>
      </c>
      <c r="V21" s="182">
        <f t="shared" si="8"/>
        <v>9</v>
      </c>
      <c r="W21" s="182">
        <f t="shared" si="9"/>
        <v>9</v>
      </c>
      <c r="X21" s="182">
        <f t="shared" si="10"/>
        <v>9</v>
      </c>
      <c r="Y21" s="182">
        <f t="shared" si="35"/>
        <v>0</v>
      </c>
      <c r="Z21" s="182">
        <f t="shared" si="36"/>
        <v>0</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5" ht="13">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t="s">
        <v>2061</v>
      </c>
      <c r="Q22" s="204" t="s">
        <v>99</v>
      </c>
      <c r="R22" s="205">
        <v>39763</v>
      </c>
      <c r="S22" s="206" t="str">
        <f t="shared" si="6"/>
        <v>9 Years</v>
      </c>
      <c r="T22" s="207" t="str">
        <f t="shared" si="7"/>
        <v>Yes</v>
      </c>
      <c r="U22" s="208">
        <f t="shared" si="34"/>
        <v>0</v>
      </c>
      <c r="V22" s="182">
        <f t="shared" si="8"/>
        <v>9</v>
      </c>
      <c r="W22" s="182">
        <f t="shared" si="9"/>
        <v>9</v>
      </c>
      <c r="X22" s="182">
        <f t="shared" si="10"/>
        <v>9</v>
      </c>
      <c r="Y22" s="182">
        <f t="shared" si="35"/>
        <v>1</v>
      </c>
      <c r="Z22" s="182">
        <f t="shared" si="36"/>
        <v>1</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5" ht="13">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t="s">
        <v>2045</v>
      </c>
      <c r="Q23" s="204" t="s">
        <v>99</v>
      </c>
      <c r="R23" s="205">
        <v>39641</v>
      </c>
      <c r="S23" s="206" t="str">
        <f t="shared" si="6"/>
        <v>9 Years</v>
      </c>
      <c r="T23" s="207" t="str">
        <f t="shared" si="7"/>
        <v>Yes</v>
      </c>
      <c r="U23" s="208">
        <f t="shared" si="34"/>
        <v>0</v>
      </c>
      <c r="V23" s="182">
        <f t="shared" si="8"/>
        <v>9</v>
      </c>
      <c r="W23" s="182">
        <f t="shared" si="9"/>
        <v>9</v>
      </c>
      <c r="X23" s="182">
        <f t="shared" si="10"/>
        <v>9</v>
      </c>
      <c r="Y23" s="182">
        <f t="shared" si="35"/>
        <v>0</v>
      </c>
      <c r="Z23" s="182">
        <f t="shared" si="36"/>
        <v>0</v>
      </c>
      <c r="AA23" s="182">
        <f t="shared" si="37"/>
        <v>0</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ht="13">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c r="Q24" s="204">
        <v>0</v>
      </c>
      <c r="R24" s="205">
        <v>0</v>
      </c>
      <c r="S24" s="206">
        <f t="shared" si="6"/>
        <v>0</v>
      </c>
      <c r="T24" s="207">
        <f t="shared" si="7"/>
        <v>0</v>
      </c>
      <c r="U24" s="208">
        <f t="shared" si="34"/>
        <v>0</v>
      </c>
      <c r="V24" s="182">
        <f t="shared" si="8"/>
        <v>9</v>
      </c>
      <c r="W24" s="182">
        <f t="shared" si="9"/>
        <v>9</v>
      </c>
      <c r="X24" s="182">
        <f t="shared" si="10"/>
        <v>0</v>
      </c>
      <c r="Y24" s="182">
        <f t="shared" si="35"/>
        <v>0</v>
      </c>
      <c r="Z24" s="182">
        <f t="shared" si="36"/>
        <v>0</v>
      </c>
      <c r="AA24" s="182">
        <f t="shared" si="37"/>
        <v>0</v>
      </c>
      <c r="AB24" s="182">
        <f t="shared" si="38"/>
        <v>0</v>
      </c>
      <c r="AC24" s="209">
        <f t="shared" si="39"/>
        <v>0</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row>
    <row r="25" spans="1:55" ht="13">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c r="Q25" s="204">
        <v>0</v>
      </c>
      <c r="R25" s="205">
        <v>0</v>
      </c>
      <c r="S25" s="206">
        <f t="shared" si="6"/>
        <v>0</v>
      </c>
      <c r="T25" s="207">
        <f t="shared" si="7"/>
        <v>0</v>
      </c>
      <c r="U25" s="208">
        <f t="shared" si="34"/>
        <v>0</v>
      </c>
      <c r="V25" s="182">
        <f t="shared" si="8"/>
        <v>9</v>
      </c>
      <c r="W25" s="182">
        <f t="shared" si="9"/>
        <v>9</v>
      </c>
      <c r="X25" s="182">
        <f t="shared" si="10"/>
        <v>0</v>
      </c>
      <c r="Y25" s="182">
        <f t="shared" si="35"/>
        <v>0</v>
      </c>
      <c r="Z25" s="182">
        <f t="shared" si="36"/>
        <v>0</v>
      </c>
      <c r="AA25" s="182">
        <f t="shared" si="37"/>
        <v>0</v>
      </c>
      <c r="AB25" s="182">
        <f t="shared" si="38"/>
        <v>0</v>
      </c>
      <c r="AC25" s="209">
        <f t="shared" si="39"/>
        <v>0</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ht="13">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c r="Q26" s="204">
        <v>0</v>
      </c>
      <c r="R26" s="205">
        <v>0</v>
      </c>
      <c r="S26" s="206">
        <f t="shared" si="6"/>
        <v>0</v>
      </c>
      <c r="T26" s="207">
        <f t="shared" si="7"/>
        <v>0</v>
      </c>
      <c r="U26" s="208">
        <f t="shared" si="34"/>
        <v>0</v>
      </c>
      <c r="V26" s="182">
        <f t="shared" si="8"/>
        <v>9</v>
      </c>
      <c r="W26" s="182">
        <f t="shared" si="9"/>
        <v>9</v>
      </c>
      <c r="X26" s="182">
        <f t="shared" si="10"/>
        <v>0</v>
      </c>
      <c r="Y26" s="182">
        <f t="shared" si="35"/>
        <v>0</v>
      </c>
      <c r="Z26" s="182">
        <f t="shared" si="36"/>
        <v>0</v>
      </c>
      <c r="AA26" s="182">
        <f t="shared" si="37"/>
        <v>0</v>
      </c>
      <c r="AB26" s="182">
        <f t="shared" si="38"/>
        <v>0</v>
      </c>
      <c r="AC26" s="209">
        <f t="shared" si="39"/>
        <v>0</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row>
    <row r="27" spans="1:55" ht="13">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c r="Q27" s="204">
        <v>0</v>
      </c>
      <c r="R27" s="205">
        <v>0</v>
      </c>
      <c r="S27" s="206">
        <f t="shared" si="6"/>
        <v>0</v>
      </c>
      <c r="T27" s="207">
        <f t="shared" si="7"/>
        <v>0</v>
      </c>
      <c r="U27" s="208">
        <f t="shared" si="34"/>
        <v>0</v>
      </c>
      <c r="V27" s="182">
        <f t="shared" si="8"/>
        <v>9</v>
      </c>
      <c r="W27" s="182">
        <f t="shared" si="9"/>
        <v>9</v>
      </c>
      <c r="X27" s="182">
        <f t="shared" si="10"/>
        <v>0</v>
      </c>
      <c r="Y27" s="182">
        <f t="shared" si="35"/>
        <v>0</v>
      </c>
      <c r="Z27" s="182">
        <f t="shared" si="36"/>
        <v>0</v>
      </c>
      <c r="AA27" s="182">
        <f t="shared" si="37"/>
        <v>0</v>
      </c>
      <c r="AB27" s="182">
        <f t="shared" si="38"/>
        <v>0</v>
      </c>
      <c r="AC27" s="209">
        <f t="shared" si="39"/>
        <v>0</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ht="13">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2033</v>
      </c>
      <c r="Q28" s="204" t="s">
        <v>99</v>
      </c>
      <c r="R28" s="205">
        <v>39551</v>
      </c>
      <c r="S28" s="206" t="str">
        <f t="shared" si="6"/>
        <v>Under 11s</v>
      </c>
      <c r="T28" s="207" t="str">
        <f t="shared" si="7"/>
        <v>Yes</v>
      </c>
      <c r="U28" s="208">
        <f t="shared" si="34"/>
        <v>0</v>
      </c>
      <c r="V28" s="182">
        <f t="shared" si="8"/>
        <v>10</v>
      </c>
      <c r="W28" s="182">
        <f t="shared" si="9"/>
        <v>9</v>
      </c>
      <c r="X28" s="182">
        <f t="shared" si="10"/>
        <v>10</v>
      </c>
      <c r="Y28" s="182">
        <f t="shared" si="35"/>
        <v>0</v>
      </c>
      <c r="Z28" s="182">
        <f t="shared" si="36"/>
        <v>1</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row>
    <row r="29" spans="1:55" ht="13">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2018</v>
      </c>
      <c r="Q29" s="204" t="s">
        <v>99</v>
      </c>
      <c r="R29" s="205">
        <v>39345</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1</v>
      </c>
      <c r="AB29" s="182">
        <f t="shared" si="38"/>
        <v>1</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ht="13">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2042</v>
      </c>
      <c r="Q30" s="204" t="s">
        <v>99</v>
      </c>
      <c r="R30" s="205">
        <v>39614</v>
      </c>
      <c r="S30" s="206" t="str">
        <f t="shared" si="6"/>
        <v>Under 11s</v>
      </c>
      <c r="T30" s="207" t="str">
        <f t="shared" si="7"/>
        <v>Yes</v>
      </c>
      <c r="U30" s="208">
        <f t="shared" si="34"/>
        <v>0</v>
      </c>
      <c r="V30" s="182">
        <f t="shared" si="8"/>
        <v>10</v>
      </c>
      <c r="W30" s="182">
        <f t="shared" si="9"/>
        <v>9</v>
      </c>
      <c r="X30" s="182">
        <f t="shared" si="10"/>
        <v>10</v>
      </c>
      <c r="Y30" s="182">
        <f t="shared" si="35"/>
        <v>1</v>
      </c>
      <c r="Z30" s="182">
        <f t="shared" si="36"/>
        <v>0</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row>
    <row r="31" spans="1:55" ht="13">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2030</v>
      </c>
      <c r="Q31" s="204" t="s">
        <v>99</v>
      </c>
      <c r="R31" s="205">
        <v>39507</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ht="13">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2022</v>
      </c>
      <c r="Q32" s="204" t="s">
        <v>123</v>
      </c>
      <c r="R32" s="205">
        <v>39380</v>
      </c>
      <c r="S32" s="206" t="str">
        <f t="shared" si="6"/>
        <v>Under 11s</v>
      </c>
      <c r="T32" s="207" t="str">
        <f t="shared" si="7"/>
        <v>Yes</v>
      </c>
      <c r="U32" s="208">
        <f t="shared" si="34"/>
        <v>0</v>
      </c>
      <c r="V32" s="182">
        <f t="shared" si="8"/>
        <v>10</v>
      </c>
      <c r="W32" s="182">
        <f t="shared" si="9"/>
        <v>9</v>
      </c>
      <c r="X32" s="182">
        <f t="shared" si="10"/>
        <v>10</v>
      </c>
      <c r="Y32" s="182">
        <f t="shared" si="35"/>
        <v>0</v>
      </c>
      <c r="Z32" s="182">
        <f t="shared" si="36"/>
        <v>0</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row>
    <row r="33" spans="1:55" ht="13">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2038</v>
      </c>
      <c r="Q33" s="204" t="s">
        <v>123</v>
      </c>
      <c r="R33" s="205">
        <v>39592</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ht="13">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2014</v>
      </c>
      <c r="Q34" s="204" t="s">
        <v>123</v>
      </c>
      <c r="R34" s="205">
        <v>39283</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1</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row>
    <row r="35" spans="1:55" ht="13">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2027</v>
      </c>
      <c r="Q35" s="204" t="s">
        <v>123</v>
      </c>
      <c r="R35" s="205">
        <v>39467</v>
      </c>
      <c r="S35" s="206" t="str">
        <f t="shared" si="6"/>
        <v>Under 11s</v>
      </c>
      <c r="T35" s="207" t="str">
        <f t="shared" si="7"/>
        <v>Yes</v>
      </c>
      <c r="U35" s="208">
        <f t="shared" si="34"/>
        <v>0</v>
      </c>
      <c r="V35" s="182">
        <f t="shared" si="8"/>
        <v>10</v>
      </c>
      <c r="W35" s="182">
        <f t="shared" si="9"/>
        <v>9</v>
      </c>
      <c r="X35" s="182">
        <f t="shared" si="10"/>
        <v>10</v>
      </c>
      <c r="Y35" s="182">
        <f t="shared" si="35"/>
        <v>1</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ht="13">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1990</v>
      </c>
      <c r="Q36" s="204" t="s">
        <v>99</v>
      </c>
      <c r="R36" s="205">
        <v>38954</v>
      </c>
      <c r="S36" s="206" t="str">
        <f t="shared" si="6"/>
        <v>Under 12s</v>
      </c>
      <c r="T36" s="207" t="str">
        <f t="shared" si="7"/>
        <v>Yes</v>
      </c>
      <c r="U36" s="208">
        <f t="shared" si="34"/>
        <v>0</v>
      </c>
      <c r="V36" s="182">
        <f t="shared" si="8"/>
        <v>11</v>
      </c>
      <c r="W36" s="182">
        <f t="shared" si="9"/>
        <v>9</v>
      </c>
      <c r="X36" s="182">
        <f t="shared" si="10"/>
        <v>11</v>
      </c>
      <c r="Y36" s="182">
        <f t="shared" si="35"/>
        <v>0</v>
      </c>
      <c r="Z36" s="182">
        <f t="shared" si="36"/>
        <v>0</v>
      </c>
      <c r="AA36" s="182">
        <f t="shared" si="37"/>
        <v>1</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row>
    <row r="37" spans="1:55" ht="13">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1995</v>
      </c>
      <c r="Q37" s="204" t="s">
        <v>99</v>
      </c>
      <c r="R37" s="205">
        <v>39013</v>
      </c>
      <c r="S37" s="206" t="str">
        <f t="shared" si="6"/>
        <v>Under 12s</v>
      </c>
      <c r="T37" s="207" t="str">
        <f t="shared" si="7"/>
        <v>Yes</v>
      </c>
      <c r="U37" s="208">
        <f t="shared" si="34"/>
        <v>0</v>
      </c>
      <c r="V37" s="182">
        <f t="shared" si="8"/>
        <v>11</v>
      </c>
      <c r="W37" s="182">
        <f t="shared" si="9"/>
        <v>9</v>
      </c>
      <c r="X37" s="182">
        <f t="shared" si="10"/>
        <v>11</v>
      </c>
      <c r="Y37" s="182">
        <f t="shared" si="35"/>
        <v>1</v>
      </c>
      <c r="Z37" s="182">
        <f t="shared" si="36"/>
        <v>0</v>
      </c>
      <c r="AA37" s="182">
        <f t="shared" si="37"/>
        <v>0</v>
      </c>
      <c r="AB37" s="182">
        <f t="shared" si="38"/>
        <v>1</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ht="13">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2018</v>
      </c>
      <c r="Q38" s="204" t="s">
        <v>99</v>
      </c>
      <c r="R38" s="205">
        <v>39345</v>
      </c>
      <c r="S38" s="206" t="str">
        <f t="shared" si="6"/>
        <v>Under 11s</v>
      </c>
      <c r="T38" s="207" t="str">
        <f t="shared" si="7"/>
        <v>Yes</v>
      </c>
      <c r="U38" s="208">
        <f t="shared" si="34"/>
        <v>0</v>
      </c>
      <c r="V38" s="182">
        <f t="shared" si="8"/>
        <v>11</v>
      </c>
      <c r="W38" s="182">
        <f t="shared" si="9"/>
        <v>9</v>
      </c>
      <c r="X38" s="182">
        <f t="shared" si="10"/>
        <v>10</v>
      </c>
      <c r="Y38" s="182">
        <f t="shared" si="35"/>
        <v>0</v>
      </c>
      <c r="Z38" s="182">
        <f t="shared" si="36"/>
        <v>0</v>
      </c>
      <c r="AA38" s="182">
        <f t="shared" si="37"/>
        <v>1</v>
      </c>
      <c r="AB38" s="182">
        <f t="shared" si="38"/>
        <v>1</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row>
    <row r="39" spans="1:55" ht="13">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2004</v>
      </c>
      <c r="Q39" s="204" t="s">
        <v>99</v>
      </c>
      <c r="R39" s="205">
        <v>39134</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1</v>
      </c>
      <c r="AA39" s="182">
        <f t="shared" si="37"/>
        <v>0</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ht="13">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1999</v>
      </c>
      <c r="Q40" s="204" t="s">
        <v>123</v>
      </c>
      <c r="R40" s="205">
        <v>39094</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1</v>
      </c>
      <c r="AA40" s="182">
        <f t="shared" si="37"/>
        <v>0</v>
      </c>
      <c r="AB40" s="182">
        <f t="shared" si="38"/>
        <v>1</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row>
    <row r="41" spans="1:55" ht="13">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2005</v>
      </c>
      <c r="Q41" s="204" t="s">
        <v>123</v>
      </c>
      <c r="R41" s="205">
        <v>39142</v>
      </c>
      <c r="S41" s="206" t="str">
        <f t="shared" si="6"/>
        <v>Under 12s</v>
      </c>
      <c r="T41" s="207" t="str">
        <f t="shared" si="7"/>
        <v>Yes</v>
      </c>
      <c r="U41" s="208">
        <f t="shared" si="34"/>
        <v>0</v>
      </c>
      <c r="V41" s="182">
        <f t="shared" si="8"/>
        <v>11</v>
      </c>
      <c r="W41" s="182">
        <f t="shared" si="9"/>
        <v>9</v>
      </c>
      <c r="X41" s="182">
        <f t="shared" si="10"/>
        <v>11</v>
      </c>
      <c r="Y41" s="182">
        <f t="shared" si="35"/>
        <v>1</v>
      </c>
      <c r="Z41" s="182">
        <f t="shared" si="36"/>
        <v>0</v>
      </c>
      <c r="AA41" s="182">
        <f t="shared" si="37"/>
        <v>1</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ht="13">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2014</v>
      </c>
      <c r="Q42" s="204" t="s">
        <v>123</v>
      </c>
      <c r="R42" s="205">
        <v>39283</v>
      </c>
      <c r="S42" s="206" t="str">
        <f t="shared" si="6"/>
        <v>Under 11s</v>
      </c>
      <c r="T42" s="207" t="str">
        <f t="shared" si="7"/>
        <v>Yes</v>
      </c>
      <c r="U42" s="208">
        <f t="shared" si="34"/>
        <v>0</v>
      </c>
      <c r="V42" s="182">
        <f t="shared" si="8"/>
        <v>11</v>
      </c>
      <c r="W42" s="182">
        <f t="shared" si="9"/>
        <v>9</v>
      </c>
      <c r="X42" s="182">
        <f t="shared" si="10"/>
        <v>10</v>
      </c>
      <c r="Y42" s="182">
        <f t="shared" si="35"/>
        <v>0</v>
      </c>
      <c r="Z42" s="182">
        <f t="shared" si="36"/>
        <v>1</v>
      </c>
      <c r="AA42" s="182">
        <f t="shared" si="37"/>
        <v>0</v>
      </c>
      <c r="AB42" s="182">
        <f t="shared" si="38"/>
        <v>1</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row>
    <row r="43" spans="1:55" ht="13">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2027</v>
      </c>
      <c r="Q43" s="204" t="s">
        <v>123</v>
      </c>
      <c r="R43" s="205">
        <v>39467</v>
      </c>
      <c r="S43" s="206" t="str">
        <f t="shared" si="6"/>
        <v>Under 11s</v>
      </c>
      <c r="T43" s="207" t="str">
        <f t="shared" si="7"/>
        <v>Yes</v>
      </c>
      <c r="U43" s="208">
        <f t="shared" si="34"/>
        <v>0</v>
      </c>
      <c r="V43" s="182">
        <f t="shared" si="8"/>
        <v>11</v>
      </c>
      <c r="W43" s="182">
        <f t="shared" si="9"/>
        <v>9</v>
      </c>
      <c r="X43" s="182">
        <f t="shared" si="10"/>
        <v>10</v>
      </c>
      <c r="Y43" s="182">
        <f t="shared" si="35"/>
        <v>1</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ht="13">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1976</v>
      </c>
      <c r="Q44" s="204" t="s">
        <v>99</v>
      </c>
      <c r="R44" s="205">
        <v>38811</v>
      </c>
      <c r="S44" s="206" t="str">
        <f t="shared" si="6"/>
        <v>Under 13s</v>
      </c>
      <c r="T44" s="207" t="str">
        <f t="shared" si="7"/>
        <v>Yes</v>
      </c>
      <c r="U44" s="208">
        <f t="shared" si="34"/>
        <v>0</v>
      </c>
      <c r="V44" s="182">
        <f t="shared" si="8"/>
        <v>12</v>
      </c>
      <c r="W44" s="182">
        <f t="shared" si="9"/>
        <v>9</v>
      </c>
      <c r="X44" s="182">
        <f t="shared" si="10"/>
        <v>12</v>
      </c>
      <c r="Y44" s="182">
        <f t="shared" si="35"/>
        <v>0</v>
      </c>
      <c r="Z44" s="182">
        <f t="shared" si="36"/>
        <v>1</v>
      </c>
      <c r="AA44" s="182">
        <f t="shared" si="37"/>
        <v>0</v>
      </c>
      <c r="AB44" s="182">
        <f t="shared" si="38"/>
        <v>1</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row>
    <row r="45" spans="1:55" ht="13">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1978</v>
      </c>
      <c r="Q45" s="204" t="s">
        <v>99</v>
      </c>
      <c r="R45" s="205">
        <v>38820</v>
      </c>
      <c r="S45" s="206" t="str">
        <f t="shared" si="6"/>
        <v>Under 13s</v>
      </c>
      <c r="T45" s="207" t="str">
        <f t="shared" si="7"/>
        <v>Yes</v>
      </c>
      <c r="U45" s="208">
        <f t="shared" si="34"/>
        <v>0</v>
      </c>
      <c r="V45" s="182">
        <f t="shared" si="8"/>
        <v>12</v>
      </c>
      <c r="W45" s="182">
        <f t="shared" si="9"/>
        <v>9</v>
      </c>
      <c r="X45" s="182">
        <f t="shared" si="10"/>
        <v>12</v>
      </c>
      <c r="Y45" s="182">
        <f t="shared" si="35"/>
        <v>0</v>
      </c>
      <c r="Z45" s="182">
        <f t="shared" si="36"/>
        <v>0</v>
      </c>
      <c r="AA45" s="182">
        <f t="shared" si="37"/>
        <v>1</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ht="13">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1970</v>
      </c>
      <c r="Q46" s="204" t="s">
        <v>99</v>
      </c>
      <c r="R46" s="205">
        <v>38780</v>
      </c>
      <c r="S46" s="206" t="str">
        <f t="shared" si="6"/>
        <v>Under 13s</v>
      </c>
      <c r="T46" s="207" t="str">
        <f t="shared" si="7"/>
        <v>Yes</v>
      </c>
      <c r="U46" s="208">
        <f t="shared" si="34"/>
        <v>0</v>
      </c>
      <c r="V46" s="182">
        <f t="shared" si="8"/>
        <v>12</v>
      </c>
      <c r="W46" s="182">
        <f t="shared" si="9"/>
        <v>9</v>
      </c>
      <c r="X46" s="182">
        <f t="shared" si="10"/>
        <v>12</v>
      </c>
      <c r="Y46" s="182">
        <f t="shared" si="35"/>
        <v>1</v>
      </c>
      <c r="Z46" s="182">
        <f t="shared" si="36"/>
        <v>0</v>
      </c>
      <c r="AA46" s="182">
        <f t="shared" si="37"/>
        <v>0</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row>
    <row r="47" spans="1:55" ht="13">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1983</v>
      </c>
      <c r="Q47" s="204" t="s">
        <v>99</v>
      </c>
      <c r="R47" s="205">
        <v>38896</v>
      </c>
      <c r="S47" s="206" t="str">
        <f t="shared" si="6"/>
        <v>Under 13s</v>
      </c>
      <c r="T47" s="207" t="str">
        <f t="shared" si="7"/>
        <v>Yes</v>
      </c>
      <c r="U47" s="208">
        <f t="shared" si="34"/>
        <v>0</v>
      </c>
      <c r="V47" s="182">
        <f t="shared" si="8"/>
        <v>12</v>
      </c>
      <c r="W47" s="182">
        <f t="shared" si="9"/>
        <v>9</v>
      </c>
      <c r="X47" s="182">
        <f t="shared" si="10"/>
        <v>12</v>
      </c>
      <c r="Y47" s="182">
        <f t="shared" si="35"/>
        <v>0</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ht="13">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1961</v>
      </c>
      <c r="Q48" s="204" t="s">
        <v>123</v>
      </c>
      <c r="R48" s="205">
        <v>38580</v>
      </c>
      <c r="S48" s="206" t="str">
        <f t="shared" si="6"/>
        <v>Under 13s</v>
      </c>
      <c r="T48" s="207" t="str">
        <f t="shared" si="7"/>
        <v>Yes</v>
      </c>
      <c r="U48" s="208">
        <f t="shared" si="34"/>
        <v>0</v>
      </c>
      <c r="V48" s="182">
        <f t="shared" si="8"/>
        <v>12</v>
      </c>
      <c r="W48" s="182">
        <f t="shared" si="9"/>
        <v>9</v>
      </c>
      <c r="X48" s="182">
        <f t="shared" si="10"/>
        <v>12</v>
      </c>
      <c r="Y48" s="182">
        <f t="shared" si="35"/>
        <v>0</v>
      </c>
      <c r="Z48" s="182">
        <f t="shared" si="36"/>
        <v>1</v>
      </c>
      <c r="AA48" s="182">
        <f t="shared" si="37"/>
        <v>0</v>
      </c>
      <c r="AB48" s="182">
        <f t="shared" si="38"/>
        <v>1</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row>
    <row r="49" spans="1:55" ht="13">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1967</v>
      </c>
      <c r="Q49" s="204" t="s">
        <v>123</v>
      </c>
      <c r="R49" s="205">
        <v>38762</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1</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ht="13">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1981</v>
      </c>
      <c r="Q50" s="204" t="s">
        <v>123</v>
      </c>
      <c r="R50" s="205">
        <v>38850</v>
      </c>
      <c r="S50" s="206" t="str">
        <f t="shared" si="6"/>
        <v>Under 13s</v>
      </c>
      <c r="T50" s="207" t="str">
        <f t="shared" si="7"/>
        <v>Yes</v>
      </c>
      <c r="U50" s="208">
        <f t="shared" si="34"/>
        <v>0</v>
      </c>
      <c r="V50" s="182">
        <f t="shared" si="8"/>
        <v>12</v>
      </c>
      <c r="W50" s="182">
        <f t="shared" si="9"/>
        <v>9</v>
      </c>
      <c r="X50" s="182">
        <f t="shared" si="10"/>
        <v>12</v>
      </c>
      <c r="Y50" s="182">
        <f t="shared" si="35"/>
        <v>1</v>
      </c>
      <c r="Z50" s="182">
        <f t="shared" si="36"/>
        <v>0</v>
      </c>
      <c r="AA50" s="182">
        <f t="shared" si="37"/>
        <v>0</v>
      </c>
      <c r="AB50" s="182">
        <f t="shared" si="38"/>
        <v>0</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row>
    <row r="51" spans="1:55" ht="13">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1999</v>
      </c>
      <c r="Q51" s="204" t="s">
        <v>123</v>
      </c>
      <c r="R51" s="205">
        <v>39094</v>
      </c>
      <c r="S51" s="206" t="str">
        <f t="shared" si="6"/>
        <v>Under 12s</v>
      </c>
      <c r="T51" s="207" t="str">
        <f t="shared" si="7"/>
        <v>Yes</v>
      </c>
      <c r="U51" s="208">
        <f t="shared" si="34"/>
        <v>0</v>
      </c>
      <c r="V51" s="182">
        <f t="shared" si="8"/>
        <v>12</v>
      </c>
      <c r="W51" s="182">
        <f t="shared" si="9"/>
        <v>9</v>
      </c>
      <c r="X51" s="182">
        <f t="shared" si="10"/>
        <v>11</v>
      </c>
      <c r="Y51" s="182">
        <f t="shared" si="35"/>
        <v>0</v>
      </c>
      <c r="Z51" s="182">
        <f t="shared" si="36"/>
        <v>1</v>
      </c>
      <c r="AA51" s="182">
        <f t="shared" si="37"/>
        <v>0</v>
      </c>
      <c r="AB51" s="182">
        <f t="shared" si="38"/>
        <v>1</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ht="13">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2061</v>
      </c>
      <c r="Q52" s="204" t="s">
        <v>99</v>
      </c>
      <c r="R52" s="205">
        <v>39763</v>
      </c>
      <c r="S52" s="206" t="str">
        <f t="shared" si="6"/>
        <v>9 Years</v>
      </c>
      <c r="T52" s="207" t="str">
        <f t="shared" si="7"/>
        <v>Yes</v>
      </c>
      <c r="U52" s="208">
        <f t="shared" si="34"/>
        <v>2</v>
      </c>
      <c r="V52" s="182">
        <f t="shared" si="8"/>
        <v>9</v>
      </c>
      <c r="W52" s="182">
        <f t="shared" si="9"/>
        <v>9</v>
      </c>
      <c r="X52" s="182">
        <f t="shared" si="10"/>
        <v>9</v>
      </c>
      <c r="Y52" s="182">
        <f t="shared" si="35"/>
        <v>1</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row>
    <row r="53" spans="1:55" ht="13">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2072</v>
      </c>
      <c r="Q53" s="204" t="s">
        <v>123</v>
      </c>
      <c r="R53" s="205">
        <v>39967</v>
      </c>
      <c r="S53" s="206" t="str">
        <f t="shared" si="6"/>
        <v>9 Years</v>
      </c>
      <c r="T53" s="207" t="str">
        <f t="shared" si="7"/>
        <v>Yes</v>
      </c>
      <c r="U53" s="208">
        <f t="shared" si="34"/>
        <v>1</v>
      </c>
      <c r="V53" s="182">
        <f t="shared" si="8"/>
        <v>9</v>
      </c>
      <c r="W53" s="182">
        <f t="shared" si="9"/>
        <v>9</v>
      </c>
      <c r="X53" s="182">
        <f t="shared" si="10"/>
        <v>9</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row>
    <row r="54" spans="1:55" ht="13">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2018</v>
      </c>
      <c r="Q54" s="204" t="s">
        <v>99</v>
      </c>
      <c r="R54" s="205">
        <v>39345</v>
      </c>
      <c r="S54" s="206" t="str">
        <f t="shared" si="6"/>
        <v>Under 11s</v>
      </c>
      <c r="T54" s="207" t="str">
        <f t="shared" si="7"/>
        <v>Yes</v>
      </c>
      <c r="U54" s="208">
        <f t="shared" si="34"/>
        <v>2</v>
      </c>
      <c r="V54" s="182">
        <f t="shared" si="8"/>
        <v>10</v>
      </c>
      <c r="W54" s="182">
        <f t="shared" si="9"/>
        <v>9</v>
      </c>
      <c r="X54" s="182">
        <f t="shared" si="10"/>
        <v>10</v>
      </c>
      <c r="Y54" s="182">
        <f t="shared" si="35"/>
        <v>0</v>
      </c>
      <c r="Z54" s="182">
        <f t="shared" si="36"/>
        <v>0</v>
      </c>
      <c r="AA54" s="182">
        <f t="shared" si="37"/>
        <v>1</v>
      </c>
      <c r="AB54" s="182">
        <f t="shared" si="38"/>
        <v>1</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ht="13">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2038</v>
      </c>
      <c r="Q55" s="204" t="s">
        <v>123</v>
      </c>
      <c r="R55" s="205">
        <v>39592</v>
      </c>
      <c r="S55" s="206" t="str">
        <f t="shared" si="6"/>
        <v>Under 11s</v>
      </c>
      <c r="T55" s="207" t="str">
        <f t="shared" si="7"/>
        <v>Yes</v>
      </c>
      <c r="U55" s="208">
        <f t="shared" si="34"/>
        <v>1</v>
      </c>
      <c r="V55" s="182">
        <f t="shared" si="8"/>
        <v>10</v>
      </c>
      <c r="W55" s="182">
        <f t="shared" si="9"/>
        <v>9</v>
      </c>
      <c r="X55" s="182">
        <f t="shared" si="10"/>
        <v>10</v>
      </c>
      <c r="Y55" s="182">
        <f t="shared" si="35"/>
        <v>0</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ht="13">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1995</v>
      </c>
      <c r="Q56" s="204" t="s">
        <v>99</v>
      </c>
      <c r="R56" s="205">
        <v>39013</v>
      </c>
      <c r="S56" s="206" t="str">
        <f t="shared" si="6"/>
        <v>Under 12s</v>
      </c>
      <c r="T56" s="207" t="str">
        <f t="shared" si="7"/>
        <v>Yes</v>
      </c>
      <c r="U56" s="208">
        <f t="shared" si="34"/>
        <v>2</v>
      </c>
      <c r="V56" s="182">
        <f t="shared" si="8"/>
        <v>11</v>
      </c>
      <c r="W56" s="182">
        <f t="shared" si="9"/>
        <v>9</v>
      </c>
      <c r="X56" s="182">
        <f t="shared" si="10"/>
        <v>11</v>
      </c>
      <c r="Y56" s="182">
        <f t="shared" si="35"/>
        <v>1</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ht="13">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1999</v>
      </c>
      <c r="Q57" s="204" t="s">
        <v>123</v>
      </c>
      <c r="R57" s="205">
        <v>39094</v>
      </c>
      <c r="S57" s="206" t="str">
        <f t="shared" si="6"/>
        <v>Under 12s</v>
      </c>
      <c r="T57" s="207" t="str">
        <f t="shared" si="7"/>
        <v>Yes</v>
      </c>
      <c r="U57" s="208">
        <f t="shared" si="34"/>
        <v>2</v>
      </c>
      <c r="V57" s="182">
        <f t="shared" si="8"/>
        <v>11</v>
      </c>
      <c r="W57" s="182">
        <f t="shared" si="9"/>
        <v>9</v>
      </c>
      <c r="X57" s="182">
        <f t="shared" si="10"/>
        <v>11</v>
      </c>
      <c r="Y57" s="182">
        <f t="shared" si="35"/>
        <v>0</v>
      </c>
      <c r="Z57" s="182">
        <f t="shared" si="36"/>
        <v>1</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ht="13">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1970</v>
      </c>
      <c r="Q58" s="204" t="s">
        <v>99</v>
      </c>
      <c r="R58" s="205">
        <v>38780</v>
      </c>
      <c r="S58" s="206" t="str">
        <f t="shared" si="6"/>
        <v>Under 13s</v>
      </c>
      <c r="T58" s="207" t="str">
        <f t="shared" si="7"/>
        <v>Yes</v>
      </c>
      <c r="U58" s="208">
        <f t="shared" si="34"/>
        <v>1</v>
      </c>
      <c r="V58" s="182">
        <f t="shared" si="8"/>
        <v>12</v>
      </c>
      <c r="W58" s="182">
        <f t="shared" si="9"/>
        <v>9</v>
      </c>
      <c r="X58" s="182">
        <f t="shared" si="10"/>
        <v>12</v>
      </c>
      <c r="Y58" s="182">
        <f t="shared" si="35"/>
        <v>1</v>
      </c>
      <c r="Z58" s="182">
        <f t="shared" si="36"/>
        <v>0</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ht="13">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1981</v>
      </c>
      <c r="Q59" s="204" t="s">
        <v>123</v>
      </c>
      <c r="R59" s="205">
        <v>38850</v>
      </c>
      <c r="S59" s="206" t="str">
        <f t="shared" si="6"/>
        <v>Under 13s</v>
      </c>
      <c r="T59" s="207" t="str">
        <f t="shared" si="7"/>
        <v>Yes</v>
      </c>
      <c r="U59" s="208">
        <f t="shared" si="34"/>
        <v>1</v>
      </c>
      <c r="V59" s="182">
        <f t="shared" si="8"/>
        <v>12</v>
      </c>
      <c r="W59" s="182">
        <f t="shared" si="9"/>
        <v>9</v>
      </c>
      <c r="X59" s="182">
        <f t="shared" si="10"/>
        <v>12</v>
      </c>
      <c r="Y59" s="182">
        <f t="shared" si="35"/>
        <v>1</v>
      </c>
      <c r="Z59" s="182">
        <f t="shared" si="36"/>
        <v>0</v>
      </c>
      <c r="AA59" s="182">
        <f t="shared" si="37"/>
        <v>0</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ht="13">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2064</v>
      </c>
      <c r="Q60" s="204" t="s">
        <v>99</v>
      </c>
      <c r="R60" s="205">
        <v>39803</v>
      </c>
      <c r="S60" s="206" t="str">
        <f t="shared" si="6"/>
        <v>9 Years</v>
      </c>
      <c r="T60" s="207" t="str">
        <f t="shared" si="7"/>
        <v>Yes</v>
      </c>
      <c r="U60" s="208">
        <f t="shared" si="34"/>
        <v>1</v>
      </c>
      <c r="V60" s="182">
        <f t="shared" si="8"/>
        <v>9</v>
      </c>
      <c r="W60" s="182">
        <f t="shared" si="9"/>
        <v>9</v>
      </c>
      <c r="X60" s="182">
        <f t="shared" si="10"/>
        <v>9</v>
      </c>
      <c r="Y60" s="182">
        <f t="shared" si="35"/>
        <v>0</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ht="13">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2054</v>
      </c>
      <c r="Q61" s="204" t="s">
        <v>123</v>
      </c>
      <c r="R61" s="205">
        <v>39704</v>
      </c>
      <c r="S61" s="206" t="str">
        <f t="shared" si="6"/>
        <v>9 Years</v>
      </c>
      <c r="T61" s="207" t="str">
        <f t="shared" si="7"/>
        <v>Yes</v>
      </c>
      <c r="U61" s="208">
        <f t="shared" si="34"/>
        <v>2</v>
      </c>
      <c r="V61" s="182">
        <f t="shared" si="8"/>
        <v>9</v>
      </c>
      <c r="W61" s="182">
        <f t="shared" si="9"/>
        <v>9</v>
      </c>
      <c r="X61" s="182">
        <f t="shared" si="10"/>
        <v>9</v>
      </c>
      <c r="Y61" s="182">
        <f t="shared" si="35"/>
        <v>1</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ht="13">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2033</v>
      </c>
      <c r="Q62" s="204" t="s">
        <v>99</v>
      </c>
      <c r="R62" s="205">
        <v>39551</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ht="13">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2014</v>
      </c>
      <c r="Q63" s="204" t="s">
        <v>123</v>
      </c>
      <c r="R63" s="205">
        <v>39283</v>
      </c>
      <c r="S63" s="206" t="str">
        <f t="shared" si="6"/>
        <v>Under 11s</v>
      </c>
      <c r="T63" s="207" t="str">
        <f t="shared" si="7"/>
        <v>Yes</v>
      </c>
      <c r="U63" s="208">
        <f t="shared" si="34"/>
        <v>2</v>
      </c>
      <c r="V63" s="182">
        <f t="shared" si="8"/>
        <v>10</v>
      </c>
      <c r="W63" s="182">
        <f t="shared" si="9"/>
        <v>9</v>
      </c>
      <c r="X63" s="182">
        <f t="shared" si="10"/>
        <v>10</v>
      </c>
      <c r="Y63" s="182">
        <f t="shared" si="35"/>
        <v>0</v>
      </c>
      <c r="Z63" s="182">
        <f t="shared" si="36"/>
        <v>1</v>
      </c>
      <c r="AA63" s="182">
        <f t="shared" si="37"/>
        <v>0</v>
      </c>
      <c r="AB63" s="182">
        <f t="shared" si="38"/>
        <v>1</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ht="13">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1990</v>
      </c>
      <c r="Q64" s="204" t="s">
        <v>99</v>
      </c>
      <c r="R64" s="205">
        <v>38954</v>
      </c>
      <c r="S64" s="206" t="str">
        <f t="shared" si="6"/>
        <v>Under 12s</v>
      </c>
      <c r="T64" s="207" t="str">
        <f t="shared" si="7"/>
        <v>Yes</v>
      </c>
      <c r="U64" s="208">
        <f t="shared" si="34"/>
        <v>1</v>
      </c>
      <c r="V64" s="182">
        <f t="shared" si="8"/>
        <v>11</v>
      </c>
      <c r="W64" s="182">
        <f t="shared" si="9"/>
        <v>9</v>
      </c>
      <c r="X64" s="182">
        <f t="shared" si="10"/>
        <v>11</v>
      </c>
      <c r="Y64" s="182">
        <f t="shared" si="35"/>
        <v>0</v>
      </c>
      <c r="Z64" s="182">
        <f t="shared" si="36"/>
        <v>0</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ht="13">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2005</v>
      </c>
      <c r="Q65" s="204" t="s">
        <v>123</v>
      </c>
      <c r="R65" s="205">
        <v>39142</v>
      </c>
      <c r="S65" s="206" t="str">
        <f t="shared" si="6"/>
        <v>Under 12s</v>
      </c>
      <c r="T65" s="207" t="str">
        <f t="shared" si="7"/>
        <v>Yes</v>
      </c>
      <c r="U65" s="208">
        <f t="shared" si="34"/>
        <v>2</v>
      </c>
      <c r="V65" s="182">
        <f t="shared" si="8"/>
        <v>11</v>
      </c>
      <c r="W65" s="182">
        <f t="shared" si="9"/>
        <v>9</v>
      </c>
      <c r="X65" s="182">
        <f t="shared" si="10"/>
        <v>11</v>
      </c>
      <c r="Y65" s="182">
        <f t="shared" si="35"/>
        <v>1</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ht="13">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1976</v>
      </c>
      <c r="Q66" s="204" t="s">
        <v>99</v>
      </c>
      <c r="R66" s="205">
        <v>38811</v>
      </c>
      <c r="S66" s="206" t="str">
        <f t="shared" si="6"/>
        <v>Under 13s</v>
      </c>
      <c r="T66" s="207" t="str">
        <f t="shared" si="7"/>
        <v>Yes</v>
      </c>
      <c r="U66" s="208">
        <f t="shared" si="34"/>
        <v>2</v>
      </c>
      <c r="V66" s="182">
        <f t="shared" si="8"/>
        <v>12</v>
      </c>
      <c r="W66" s="182">
        <f t="shared" si="9"/>
        <v>9</v>
      </c>
      <c r="X66" s="182">
        <f t="shared" si="10"/>
        <v>12</v>
      </c>
      <c r="Y66" s="182">
        <f t="shared" si="35"/>
        <v>0</v>
      </c>
      <c r="Z66" s="182">
        <f t="shared" si="36"/>
        <v>1</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ht="13">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1961</v>
      </c>
      <c r="Q67" s="204" t="s">
        <v>123</v>
      </c>
      <c r="R67" s="205">
        <v>38580</v>
      </c>
      <c r="S67" s="206" t="str">
        <f t="shared" si="6"/>
        <v>Under 13s</v>
      </c>
      <c r="T67" s="207" t="str">
        <f t="shared" si="7"/>
        <v>Yes</v>
      </c>
      <c r="U67" s="208">
        <f t="shared" si="34"/>
        <v>2</v>
      </c>
      <c r="V67" s="182">
        <f t="shared" si="8"/>
        <v>12</v>
      </c>
      <c r="W67" s="182">
        <f t="shared" si="9"/>
        <v>9</v>
      </c>
      <c r="X67" s="182">
        <f t="shared" si="10"/>
        <v>12</v>
      </c>
      <c r="Y67" s="182">
        <f t="shared" si="35"/>
        <v>0</v>
      </c>
      <c r="Z67" s="182">
        <f t="shared" si="36"/>
        <v>1</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ht="13">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t="s">
        <v>2061</v>
      </c>
      <c r="Q68" s="204" t="s">
        <v>99</v>
      </c>
      <c r="R68" s="205">
        <v>39763</v>
      </c>
      <c r="S68" s="206" t="str">
        <f t="shared" si="6"/>
        <v>9 Years</v>
      </c>
      <c r="T68" s="207" t="str">
        <f t="shared" si="7"/>
        <v>Yes</v>
      </c>
      <c r="U68" s="208">
        <f t="shared" si="34"/>
        <v>0</v>
      </c>
      <c r="V68" s="182">
        <f t="shared" si="8"/>
        <v>9</v>
      </c>
      <c r="W68" s="182">
        <f t="shared" si="9"/>
        <v>9</v>
      </c>
      <c r="X68" s="182">
        <f t="shared" si="10"/>
        <v>9</v>
      </c>
      <c r="Y68" s="182">
        <f t="shared" si="35"/>
        <v>1</v>
      </c>
      <c r="Z68" s="182">
        <f t="shared" si="36"/>
        <v>1</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ht="13">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t="s">
        <v>2064</v>
      </c>
      <c r="Q69" s="204" t="s">
        <v>99</v>
      </c>
      <c r="R69" s="205">
        <v>39803</v>
      </c>
      <c r="S69" s="206" t="str">
        <f t="shared" si="6"/>
        <v>9 Years</v>
      </c>
      <c r="T69" s="207" t="str">
        <f t="shared" si="7"/>
        <v>Yes</v>
      </c>
      <c r="U69" s="208">
        <f t="shared" si="34"/>
        <v>0</v>
      </c>
      <c r="V69" s="182">
        <f t="shared" si="8"/>
        <v>9</v>
      </c>
      <c r="W69" s="182">
        <f t="shared" si="9"/>
        <v>9</v>
      </c>
      <c r="X69" s="182">
        <f t="shared" si="10"/>
        <v>9</v>
      </c>
      <c r="Y69" s="182">
        <f t="shared" si="35"/>
        <v>0</v>
      </c>
      <c r="Z69" s="182">
        <f t="shared" si="36"/>
        <v>0</v>
      </c>
      <c r="AA69" s="182">
        <f t="shared" si="37"/>
        <v>1</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row>
    <row r="70" spans="1:55" ht="13">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t="s">
        <v>2068</v>
      </c>
      <c r="Q70" s="204" t="s">
        <v>99</v>
      </c>
      <c r="R70" s="205">
        <v>39910</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0</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row>
    <row r="71" spans="1:55" ht="13">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t="s">
        <v>2045</v>
      </c>
      <c r="Q71" s="204" t="s">
        <v>99</v>
      </c>
      <c r="R71" s="205">
        <v>39641</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row>
    <row r="72" spans="1:55" ht="13">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c r="Q72" s="204">
        <v>0</v>
      </c>
      <c r="R72" s="205">
        <v>0</v>
      </c>
      <c r="S72" s="206">
        <f t="shared" si="54"/>
        <v>0</v>
      </c>
      <c r="T72" s="207">
        <f t="shared" si="55"/>
        <v>0</v>
      </c>
      <c r="U72" s="208">
        <f t="shared" si="82"/>
        <v>0</v>
      </c>
      <c r="V72" s="182">
        <f t="shared" si="56"/>
        <v>9</v>
      </c>
      <c r="W72" s="182">
        <f t="shared" si="57"/>
        <v>9</v>
      </c>
      <c r="X72" s="182">
        <f t="shared" si="58"/>
        <v>0</v>
      </c>
      <c r="Y72" s="182">
        <f t="shared" si="83"/>
        <v>0</v>
      </c>
      <c r="Z72" s="182">
        <f t="shared" si="84"/>
        <v>0</v>
      </c>
      <c r="AA72" s="182">
        <f t="shared" si="85"/>
        <v>0</v>
      </c>
      <c r="AB72" s="182">
        <f t="shared" si="86"/>
        <v>0</v>
      </c>
      <c r="AC72" s="209">
        <f t="shared" si="87"/>
        <v>0</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row>
    <row r="73" spans="1:55" ht="13">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c r="Q73" s="204">
        <v>0</v>
      </c>
      <c r="R73" s="205">
        <v>0</v>
      </c>
      <c r="S73" s="206">
        <f t="shared" si="54"/>
        <v>0</v>
      </c>
      <c r="T73" s="207">
        <f t="shared" si="55"/>
        <v>0</v>
      </c>
      <c r="U73" s="208">
        <f t="shared" si="82"/>
        <v>0</v>
      </c>
      <c r="V73" s="182">
        <f t="shared" si="56"/>
        <v>9</v>
      </c>
      <c r="W73" s="182">
        <f t="shared" si="57"/>
        <v>9</v>
      </c>
      <c r="X73" s="182">
        <f t="shared" si="58"/>
        <v>0</v>
      </c>
      <c r="Y73" s="182">
        <f t="shared" si="83"/>
        <v>0</v>
      </c>
      <c r="Z73" s="182">
        <f t="shared" si="84"/>
        <v>0</v>
      </c>
      <c r="AA73" s="182">
        <f t="shared" si="85"/>
        <v>0</v>
      </c>
      <c r="AB73" s="182">
        <f t="shared" si="86"/>
        <v>0</v>
      </c>
      <c r="AC73" s="209">
        <f t="shared" si="87"/>
        <v>0</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row>
    <row r="74" spans="1:55" ht="13">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c r="Q74" s="204">
        <v>0</v>
      </c>
      <c r="R74" s="205">
        <v>0</v>
      </c>
      <c r="S74" s="206">
        <f t="shared" si="54"/>
        <v>0</v>
      </c>
      <c r="T74" s="207">
        <f t="shared" si="55"/>
        <v>0</v>
      </c>
      <c r="U74" s="208">
        <f t="shared" si="82"/>
        <v>0</v>
      </c>
      <c r="V74" s="182">
        <f t="shared" si="56"/>
        <v>9</v>
      </c>
      <c r="W74" s="182">
        <f t="shared" si="57"/>
        <v>9</v>
      </c>
      <c r="X74" s="182">
        <f t="shared" si="58"/>
        <v>0</v>
      </c>
      <c r="Y74" s="182">
        <f t="shared" si="83"/>
        <v>0</v>
      </c>
      <c r="Z74" s="182">
        <f t="shared" si="84"/>
        <v>0</v>
      </c>
      <c r="AA74" s="182">
        <f t="shared" si="85"/>
        <v>0</v>
      </c>
      <c r="AB74" s="182">
        <f t="shared" si="86"/>
        <v>0</v>
      </c>
      <c r="AC74" s="209">
        <f t="shared" si="87"/>
        <v>0</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row>
    <row r="75" spans="1:55" ht="13">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c r="Q75" s="204">
        <v>0</v>
      </c>
      <c r="R75" s="205">
        <v>0</v>
      </c>
      <c r="S75" s="206">
        <f t="shared" si="54"/>
        <v>0</v>
      </c>
      <c r="T75" s="207">
        <f t="shared" si="55"/>
        <v>0</v>
      </c>
      <c r="U75" s="208">
        <f t="shared" si="82"/>
        <v>0</v>
      </c>
      <c r="V75" s="182">
        <f t="shared" si="56"/>
        <v>9</v>
      </c>
      <c r="W75" s="182">
        <f t="shared" si="57"/>
        <v>9</v>
      </c>
      <c r="X75" s="182">
        <f t="shared" si="58"/>
        <v>0</v>
      </c>
      <c r="Y75" s="182">
        <f t="shared" si="83"/>
        <v>0</v>
      </c>
      <c r="Z75" s="182">
        <f t="shared" si="84"/>
        <v>0</v>
      </c>
      <c r="AA75" s="182">
        <f t="shared" si="85"/>
        <v>0</v>
      </c>
      <c r="AB75" s="182">
        <f t="shared" si="86"/>
        <v>0</v>
      </c>
      <c r="AC75" s="209">
        <f t="shared" si="87"/>
        <v>0</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row>
    <row r="76" spans="1:55" ht="13">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2018</v>
      </c>
      <c r="Q76" s="204" t="s">
        <v>99</v>
      </c>
      <c r="R76" s="205">
        <v>39345</v>
      </c>
      <c r="S76" s="206" t="str">
        <f t="shared" si="54"/>
        <v>Under 11s</v>
      </c>
      <c r="T76" s="207" t="str">
        <f t="shared" si="55"/>
        <v>Yes</v>
      </c>
      <c r="U76" s="208">
        <f t="shared" si="82"/>
        <v>0</v>
      </c>
      <c r="V76" s="182">
        <f t="shared" si="56"/>
        <v>10</v>
      </c>
      <c r="W76" s="182">
        <f t="shared" si="57"/>
        <v>9</v>
      </c>
      <c r="X76" s="182">
        <f t="shared" si="58"/>
        <v>10</v>
      </c>
      <c r="Y76" s="182">
        <f t="shared" si="83"/>
        <v>0</v>
      </c>
      <c r="Z76" s="182">
        <f t="shared" si="84"/>
        <v>0</v>
      </c>
      <c r="AA76" s="182">
        <f t="shared" si="85"/>
        <v>1</v>
      </c>
      <c r="AB76" s="182">
        <f t="shared" si="86"/>
        <v>1</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row>
    <row r="77" spans="1:55" ht="13">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2030</v>
      </c>
      <c r="Q77" s="204" t="s">
        <v>99</v>
      </c>
      <c r="R77" s="205">
        <v>39507</v>
      </c>
      <c r="S77" s="206" t="str">
        <f t="shared" si="54"/>
        <v>Under 11s</v>
      </c>
      <c r="T77" s="207" t="str">
        <f t="shared" si="55"/>
        <v>Yes</v>
      </c>
      <c r="U77" s="208">
        <f t="shared" si="82"/>
        <v>0</v>
      </c>
      <c r="V77" s="182">
        <f t="shared" si="56"/>
        <v>10</v>
      </c>
      <c r="W77" s="182">
        <f t="shared" si="57"/>
        <v>9</v>
      </c>
      <c r="X77" s="182">
        <f t="shared" si="58"/>
        <v>10</v>
      </c>
      <c r="Y77" s="182">
        <f t="shared" si="83"/>
        <v>0</v>
      </c>
      <c r="Z77" s="182">
        <f t="shared" si="84"/>
        <v>0</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row>
    <row r="78" spans="1:55" ht="13">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2033</v>
      </c>
      <c r="Q78" s="204" t="s">
        <v>99</v>
      </c>
      <c r="R78" s="205">
        <v>39551</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row>
    <row r="79" spans="1:55" ht="13">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2042</v>
      </c>
      <c r="Q79" s="204" t="s">
        <v>99</v>
      </c>
      <c r="R79" s="205">
        <v>39614</v>
      </c>
      <c r="S79" s="206" t="str">
        <f t="shared" si="54"/>
        <v>Under 11s</v>
      </c>
      <c r="T79" s="207" t="str">
        <f t="shared" si="55"/>
        <v>Yes</v>
      </c>
      <c r="U79" s="208">
        <f t="shared" si="82"/>
        <v>0</v>
      </c>
      <c r="V79" s="182">
        <f t="shared" si="56"/>
        <v>10</v>
      </c>
      <c r="W79" s="182">
        <f t="shared" si="57"/>
        <v>9</v>
      </c>
      <c r="X79" s="182">
        <f t="shared" si="58"/>
        <v>10</v>
      </c>
      <c r="Y79" s="182">
        <f t="shared" si="83"/>
        <v>1</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row>
    <row r="80" spans="1:55" ht="13">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2014</v>
      </c>
      <c r="Q80" s="204" t="s">
        <v>123</v>
      </c>
      <c r="R80" s="205">
        <v>39283</v>
      </c>
      <c r="S80" s="206" t="str">
        <f t="shared" si="54"/>
        <v>Under 11s</v>
      </c>
      <c r="T80" s="207" t="str">
        <f t="shared" si="55"/>
        <v>Yes</v>
      </c>
      <c r="U80" s="208">
        <f t="shared" si="82"/>
        <v>0</v>
      </c>
      <c r="V80" s="182">
        <f t="shared" si="56"/>
        <v>10</v>
      </c>
      <c r="W80" s="182">
        <f t="shared" si="57"/>
        <v>9</v>
      </c>
      <c r="X80" s="182">
        <f t="shared" si="58"/>
        <v>10</v>
      </c>
      <c r="Y80" s="182">
        <f t="shared" si="83"/>
        <v>0</v>
      </c>
      <c r="Z80" s="182">
        <f t="shared" si="84"/>
        <v>1</v>
      </c>
      <c r="AA80" s="182">
        <f t="shared" si="85"/>
        <v>0</v>
      </c>
      <c r="AB80" s="182">
        <f t="shared" si="86"/>
        <v>1</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row>
    <row r="81" spans="1:55" ht="13">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2022</v>
      </c>
      <c r="Q81" s="204" t="s">
        <v>123</v>
      </c>
      <c r="R81" s="205">
        <v>39380</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0</v>
      </c>
      <c r="AA81" s="182">
        <f t="shared" si="85"/>
        <v>0</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row>
    <row r="82" spans="1:55" ht="13">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2038</v>
      </c>
      <c r="Q82" s="204" t="s">
        <v>123</v>
      </c>
      <c r="R82" s="205">
        <v>39592</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0</v>
      </c>
      <c r="AA82" s="182">
        <f t="shared" si="85"/>
        <v>1</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row>
    <row r="83" spans="1:55" ht="13">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2027</v>
      </c>
      <c r="Q83" s="204" t="s">
        <v>123</v>
      </c>
      <c r="R83" s="205">
        <v>39467</v>
      </c>
      <c r="S83" s="206" t="str">
        <f t="shared" si="54"/>
        <v>Under 11s</v>
      </c>
      <c r="T83" s="207" t="str">
        <f t="shared" si="55"/>
        <v>Yes</v>
      </c>
      <c r="U83" s="208">
        <f t="shared" si="82"/>
        <v>0</v>
      </c>
      <c r="V83" s="182">
        <f t="shared" si="56"/>
        <v>10</v>
      </c>
      <c r="W83" s="182">
        <f t="shared" si="57"/>
        <v>9</v>
      </c>
      <c r="X83" s="182">
        <f t="shared" si="58"/>
        <v>10</v>
      </c>
      <c r="Y83" s="182">
        <f t="shared" si="83"/>
        <v>1</v>
      </c>
      <c r="Z83" s="182">
        <f t="shared" si="84"/>
        <v>0</v>
      </c>
      <c r="AA83" s="182">
        <f t="shared" si="85"/>
        <v>0</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row>
    <row r="84" spans="1:55" ht="13">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2004</v>
      </c>
      <c r="Q84" s="204" t="s">
        <v>99</v>
      </c>
      <c r="R84" s="205">
        <v>39134</v>
      </c>
      <c r="S84" s="206" t="str">
        <f t="shared" si="54"/>
        <v>Under 12s</v>
      </c>
      <c r="T84" s="207" t="str">
        <f t="shared" si="55"/>
        <v>Yes</v>
      </c>
      <c r="U84" s="208">
        <f t="shared" si="82"/>
        <v>0</v>
      </c>
      <c r="V84" s="182">
        <f t="shared" si="56"/>
        <v>11</v>
      </c>
      <c r="W84" s="182">
        <f t="shared" si="57"/>
        <v>9</v>
      </c>
      <c r="X84" s="182">
        <f t="shared" si="58"/>
        <v>11</v>
      </c>
      <c r="Y84" s="182">
        <f t="shared" si="83"/>
        <v>0</v>
      </c>
      <c r="Z84" s="182">
        <f t="shared" si="84"/>
        <v>1</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row>
    <row r="85" spans="1:55" ht="13">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1990</v>
      </c>
      <c r="Q85" s="204" t="s">
        <v>99</v>
      </c>
      <c r="R85" s="205">
        <v>38954</v>
      </c>
      <c r="S85" s="206" t="str">
        <f t="shared" si="54"/>
        <v>Under 12s</v>
      </c>
      <c r="T85" s="207" t="str">
        <f t="shared" si="55"/>
        <v>Yes</v>
      </c>
      <c r="U85" s="208">
        <f t="shared" si="82"/>
        <v>0</v>
      </c>
      <c r="V85" s="182">
        <f t="shared" si="56"/>
        <v>11</v>
      </c>
      <c r="W85" s="182">
        <f t="shared" si="57"/>
        <v>9</v>
      </c>
      <c r="X85" s="182">
        <f t="shared" si="58"/>
        <v>11</v>
      </c>
      <c r="Y85" s="182">
        <f t="shared" si="83"/>
        <v>0</v>
      </c>
      <c r="Z85" s="182">
        <f t="shared" si="84"/>
        <v>0</v>
      </c>
      <c r="AA85" s="182">
        <f t="shared" si="85"/>
        <v>1</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row>
    <row r="86" spans="1:55" ht="13">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1995</v>
      </c>
      <c r="Q86" s="204" t="s">
        <v>99</v>
      </c>
      <c r="R86" s="205">
        <v>39013</v>
      </c>
      <c r="S86" s="206" t="str">
        <f t="shared" si="54"/>
        <v>Under 12s</v>
      </c>
      <c r="T86" s="207" t="str">
        <f t="shared" si="55"/>
        <v>Yes</v>
      </c>
      <c r="U86" s="208">
        <f t="shared" si="82"/>
        <v>0</v>
      </c>
      <c r="V86" s="182">
        <f t="shared" si="56"/>
        <v>11</v>
      </c>
      <c r="W86" s="182">
        <f t="shared" si="57"/>
        <v>9</v>
      </c>
      <c r="X86" s="182">
        <f t="shared" si="58"/>
        <v>11</v>
      </c>
      <c r="Y86" s="182">
        <f t="shared" si="83"/>
        <v>1</v>
      </c>
      <c r="Z86" s="182">
        <f t="shared" si="84"/>
        <v>0</v>
      </c>
      <c r="AA86" s="182">
        <f t="shared" si="85"/>
        <v>0</v>
      </c>
      <c r="AB86" s="182">
        <f t="shared" si="86"/>
        <v>1</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row>
    <row r="87" spans="1:55" ht="13">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2018</v>
      </c>
      <c r="Q87" s="204" t="s">
        <v>99</v>
      </c>
      <c r="R87" s="205">
        <v>39345</v>
      </c>
      <c r="S87" s="206" t="str">
        <f t="shared" si="54"/>
        <v>Under 11s</v>
      </c>
      <c r="T87" s="207" t="str">
        <f t="shared" si="55"/>
        <v>Yes</v>
      </c>
      <c r="U87" s="208">
        <f t="shared" si="82"/>
        <v>0</v>
      </c>
      <c r="V87" s="182">
        <f t="shared" si="56"/>
        <v>11</v>
      </c>
      <c r="W87" s="182">
        <f t="shared" si="57"/>
        <v>9</v>
      </c>
      <c r="X87" s="182">
        <f t="shared" si="58"/>
        <v>10</v>
      </c>
      <c r="Y87" s="182">
        <f t="shared" si="83"/>
        <v>0</v>
      </c>
      <c r="Z87" s="182">
        <f t="shared" si="84"/>
        <v>0</v>
      </c>
      <c r="AA87" s="182">
        <f t="shared" si="85"/>
        <v>1</v>
      </c>
      <c r="AB87" s="182">
        <f t="shared" si="86"/>
        <v>1</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row>
    <row r="88" spans="1:55" ht="13">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2014</v>
      </c>
      <c r="Q88" s="204" t="s">
        <v>123</v>
      </c>
      <c r="R88" s="205">
        <v>39283</v>
      </c>
      <c r="S88" s="206" t="str">
        <f t="shared" si="54"/>
        <v>Under 11s</v>
      </c>
      <c r="T88" s="207" t="str">
        <f t="shared" si="55"/>
        <v>Yes</v>
      </c>
      <c r="U88" s="208">
        <f t="shared" si="82"/>
        <v>0</v>
      </c>
      <c r="V88" s="182">
        <f t="shared" si="56"/>
        <v>11</v>
      </c>
      <c r="W88" s="182">
        <f t="shared" si="57"/>
        <v>9</v>
      </c>
      <c r="X88" s="182">
        <f t="shared" si="58"/>
        <v>10</v>
      </c>
      <c r="Y88" s="182">
        <f t="shared" si="83"/>
        <v>0</v>
      </c>
      <c r="Z88" s="182">
        <f t="shared" si="84"/>
        <v>1</v>
      </c>
      <c r="AA88" s="182">
        <f t="shared" si="85"/>
        <v>0</v>
      </c>
      <c r="AB88" s="182">
        <f t="shared" si="86"/>
        <v>1</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row>
    <row r="89" spans="1:55" ht="13">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2005</v>
      </c>
      <c r="Q89" s="204" t="s">
        <v>123</v>
      </c>
      <c r="R89" s="205">
        <v>39142</v>
      </c>
      <c r="S89" s="206" t="str">
        <f t="shared" si="54"/>
        <v>Under 12s</v>
      </c>
      <c r="T89" s="207" t="str">
        <f t="shared" si="55"/>
        <v>Yes</v>
      </c>
      <c r="U89" s="208">
        <f t="shared" si="82"/>
        <v>0</v>
      </c>
      <c r="V89" s="182">
        <f t="shared" si="56"/>
        <v>11</v>
      </c>
      <c r="W89" s="182">
        <f t="shared" si="57"/>
        <v>9</v>
      </c>
      <c r="X89" s="182">
        <f t="shared" si="58"/>
        <v>11</v>
      </c>
      <c r="Y89" s="182">
        <f t="shared" si="83"/>
        <v>1</v>
      </c>
      <c r="Z89" s="182">
        <f t="shared" si="84"/>
        <v>0</v>
      </c>
      <c r="AA89" s="182">
        <f t="shared" si="85"/>
        <v>1</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row>
    <row r="90" spans="1:55" ht="13">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1999</v>
      </c>
      <c r="Q90" s="204" t="s">
        <v>123</v>
      </c>
      <c r="R90" s="205">
        <v>39094</v>
      </c>
      <c r="S90" s="206" t="str">
        <f t="shared" si="54"/>
        <v>Under 12s</v>
      </c>
      <c r="T90" s="207" t="str">
        <f t="shared" si="55"/>
        <v>Yes</v>
      </c>
      <c r="U90" s="208">
        <f t="shared" si="82"/>
        <v>0</v>
      </c>
      <c r="V90" s="182">
        <f t="shared" si="56"/>
        <v>11</v>
      </c>
      <c r="W90" s="182">
        <f t="shared" si="57"/>
        <v>9</v>
      </c>
      <c r="X90" s="182">
        <f t="shared" si="58"/>
        <v>11</v>
      </c>
      <c r="Y90" s="182">
        <f t="shared" si="83"/>
        <v>0</v>
      </c>
      <c r="Z90" s="182">
        <f t="shared" si="84"/>
        <v>1</v>
      </c>
      <c r="AA90" s="182">
        <f t="shared" si="85"/>
        <v>0</v>
      </c>
      <c r="AB90" s="182">
        <f t="shared" si="86"/>
        <v>1</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row>
    <row r="91" spans="1:55" ht="13">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2027</v>
      </c>
      <c r="Q91" s="204" t="s">
        <v>123</v>
      </c>
      <c r="R91" s="205">
        <v>39467</v>
      </c>
      <c r="S91" s="206" t="str">
        <f t="shared" si="54"/>
        <v>Under 11s</v>
      </c>
      <c r="T91" s="207" t="str">
        <f t="shared" si="55"/>
        <v>Yes</v>
      </c>
      <c r="U91" s="208">
        <f t="shared" si="82"/>
        <v>0</v>
      </c>
      <c r="V91" s="182">
        <f t="shared" si="56"/>
        <v>11</v>
      </c>
      <c r="W91" s="182">
        <f t="shared" si="57"/>
        <v>9</v>
      </c>
      <c r="X91" s="182">
        <f t="shared" si="58"/>
        <v>10</v>
      </c>
      <c r="Y91" s="182">
        <f t="shared" si="83"/>
        <v>1</v>
      </c>
      <c r="Z91" s="182">
        <f t="shared" si="84"/>
        <v>0</v>
      </c>
      <c r="AA91" s="182">
        <f t="shared" si="85"/>
        <v>0</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row>
    <row r="92" spans="1:55" ht="13">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1983</v>
      </c>
      <c r="Q92" s="204" t="s">
        <v>99</v>
      </c>
      <c r="R92" s="205">
        <v>38896</v>
      </c>
      <c r="S92" s="206" t="str">
        <f t="shared" si="54"/>
        <v>Under 13s</v>
      </c>
      <c r="T92" s="207" t="str">
        <f t="shared" si="55"/>
        <v>Yes</v>
      </c>
      <c r="U92" s="208">
        <f t="shared" si="82"/>
        <v>0</v>
      </c>
      <c r="V92" s="182">
        <f t="shared" si="56"/>
        <v>12</v>
      </c>
      <c r="W92" s="182">
        <f t="shared" si="57"/>
        <v>9</v>
      </c>
      <c r="X92" s="182">
        <f t="shared" si="58"/>
        <v>12</v>
      </c>
      <c r="Y92" s="182">
        <f t="shared" si="83"/>
        <v>0</v>
      </c>
      <c r="Z92" s="182">
        <f t="shared" si="84"/>
        <v>0</v>
      </c>
      <c r="AA92" s="182">
        <f t="shared" si="85"/>
        <v>0</v>
      </c>
      <c r="AB92" s="182">
        <f t="shared" si="86"/>
        <v>0</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row>
    <row r="93" spans="1:55" ht="13">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1970</v>
      </c>
      <c r="Q93" s="204" t="s">
        <v>99</v>
      </c>
      <c r="R93" s="205">
        <v>38780</v>
      </c>
      <c r="S93" s="206" t="str">
        <f t="shared" si="54"/>
        <v>Under 13s</v>
      </c>
      <c r="T93" s="207" t="str">
        <f t="shared" si="55"/>
        <v>Yes</v>
      </c>
      <c r="U93" s="208">
        <f t="shared" si="82"/>
        <v>0</v>
      </c>
      <c r="V93" s="182">
        <f t="shared" si="56"/>
        <v>12</v>
      </c>
      <c r="W93" s="182">
        <f t="shared" si="57"/>
        <v>9</v>
      </c>
      <c r="X93" s="182">
        <f t="shared" si="58"/>
        <v>12</v>
      </c>
      <c r="Y93" s="182">
        <f t="shared" si="83"/>
        <v>1</v>
      </c>
      <c r="Z93" s="182">
        <f t="shared" si="84"/>
        <v>0</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row>
    <row r="94" spans="1:55" ht="13">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1978</v>
      </c>
      <c r="Q94" s="204" t="s">
        <v>99</v>
      </c>
      <c r="R94" s="205">
        <v>38820</v>
      </c>
      <c r="S94" s="206" t="str">
        <f t="shared" si="54"/>
        <v>Under 13s</v>
      </c>
      <c r="T94" s="207" t="str">
        <f t="shared" si="55"/>
        <v>Yes</v>
      </c>
      <c r="U94" s="208">
        <f t="shared" si="82"/>
        <v>0</v>
      </c>
      <c r="V94" s="182">
        <f t="shared" si="56"/>
        <v>12</v>
      </c>
      <c r="W94" s="182">
        <f t="shared" si="57"/>
        <v>9</v>
      </c>
      <c r="X94" s="182">
        <f t="shared" si="58"/>
        <v>12</v>
      </c>
      <c r="Y94" s="182">
        <f t="shared" si="83"/>
        <v>0</v>
      </c>
      <c r="Z94" s="182">
        <f t="shared" si="84"/>
        <v>0</v>
      </c>
      <c r="AA94" s="182">
        <f t="shared" si="85"/>
        <v>1</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row>
    <row r="95" spans="1:55" ht="13">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1976</v>
      </c>
      <c r="Q95" s="204" t="s">
        <v>99</v>
      </c>
      <c r="R95" s="205">
        <v>38811</v>
      </c>
      <c r="S95" s="206" t="str">
        <f t="shared" si="54"/>
        <v>Under 13s</v>
      </c>
      <c r="T95" s="207" t="str">
        <f t="shared" si="55"/>
        <v>Yes</v>
      </c>
      <c r="U95" s="208">
        <f t="shared" si="82"/>
        <v>0</v>
      </c>
      <c r="V95" s="182">
        <f t="shared" si="56"/>
        <v>12</v>
      </c>
      <c r="W95" s="182">
        <f t="shared" si="57"/>
        <v>9</v>
      </c>
      <c r="X95" s="182">
        <f t="shared" si="58"/>
        <v>12</v>
      </c>
      <c r="Y95" s="182">
        <f t="shared" si="83"/>
        <v>0</v>
      </c>
      <c r="Z95" s="182">
        <f t="shared" si="84"/>
        <v>1</v>
      </c>
      <c r="AA95" s="182">
        <f t="shared" si="85"/>
        <v>0</v>
      </c>
      <c r="AB95" s="182">
        <f t="shared" si="86"/>
        <v>1</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row>
    <row r="96" spans="1:55" ht="13">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1961</v>
      </c>
      <c r="Q96" s="204" t="s">
        <v>123</v>
      </c>
      <c r="R96" s="205">
        <v>38580</v>
      </c>
      <c r="S96" s="206" t="str">
        <f t="shared" si="54"/>
        <v>Under 13s</v>
      </c>
      <c r="T96" s="207" t="str">
        <f t="shared" si="55"/>
        <v>Yes</v>
      </c>
      <c r="U96" s="208">
        <f t="shared" si="82"/>
        <v>0</v>
      </c>
      <c r="V96" s="182">
        <f t="shared" si="56"/>
        <v>12</v>
      </c>
      <c r="W96" s="182">
        <f t="shared" si="57"/>
        <v>9</v>
      </c>
      <c r="X96" s="182">
        <f t="shared" si="58"/>
        <v>12</v>
      </c>
      <c r="Y96" s="182">
        <f t="shared" si="83"/>
        <v>0</v>
      </c>
      <c r="Z96" s="182">
        <f t="shared" si="84"/>
        <v>1</v>
      </c>
      <c r="AA96" s="182">
        <f t="shared" si="85"/>
        <v>0</v>
      </c>
      <c r="AB96" s="182">
        <f t="shared" si="86"/>
        <v>1</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row>
    <row r="97" spans="1:55" ht="13">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1999</v>
      </c>
      <c r="Q97" s="204" t="s">
        <v>123</v>
      </c>
      <c r="R97" s="205">
        <v>39094</v>
      </c>
      <c r="S97" s="206" t="str">
        <f t="shared" si="54"/>
        <v>Under 12s</v>
      </c>
      <c r="T97" s="207" t="str">
        <f t="shared" si="55"/>
        <v>Yes</v>
      </c>
      <c r="U97" s="208">
        <f t="shared" si="82"/>
        <v>0</v>
      </c>
      <c r="V97" s="182">
        <f t="shared" si="56"/>
        <v>12</v>
      </c>
      <c r="W97" s="182">
        <f t="shared" si="57"/>
        <v>9</v>
      </c>
      <c r="X97" s="182">
        <f t="shared" si="58"/>
        <v>11</v>
      </c>
      <c r="Y97" s="182">
        <f t="shared" si="83"/>
        <v>0</v>
      </c>
      <c r="Z97" s="182">
        <f t="shared" si="84"/>
        <v>1</v>
      </c>
      <c r="AA97" s="182">
        <f t="shared" si="85"/>
        <v>0</v>
      </c>
      <c r="AB97" s="182">
        <f t="shared" si="86"/>
        <v>1</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5" ht="13">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1981</v>
      </c>
      <c r="Q98" s="204" t="s">
        <v>123</v>
      </c>
      <c r="R98" s="205">
        <v>38850</v>
      </c>
      <c r="S98" s="206" t="str">
        <f t="shared" si="54"/>
        <v>Under 13s</v>
      </c>
      <c r="T98" s="207" t="str">
        <f t="shared" si="55"/>
        <v>Yes</v>
      </c>
      <c r="U98" s="208">
        <f t="shared" si="82"/>
        <v>0</v>
      </c>
      <c r="V98" s="182">
        <f t="shared" si="56"/>
        <v>12</v>
      </c>
      <c r="W98" s="182">
        <f t="shared" si="57"/>
        <v>9</v>
      </c>
      <c r="X98" s="182">
        <f t="shared" si="58"/>
        <v>12</v>
      </c>
      <c r="Y98" s="182">
        <f t="shared" si="83"/>
        <v>1</v>
      </c>
      <c r="Z98" s="182">
        <f t="shared" si="84"/>
        <v>0</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5" ht="13">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1967</v>
      </c>
      <c r="Q99" s="204" t="s">
        <v>123</v>
      </c>
      <c r="R99" s="205">
        <v>38762</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0</v>
      </c>
      <c r="AA99" s="182">
        <f t="shared" si="85"/>
        <v>1</v>
      </c>
      <c r="AB99" s="182">
        <f t="shared" si="86"/>
        <v>0</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5" ht="13">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2064</v>
      </c>
      <c r="Q100" s="204" t="s">
        <v>99</v>
      </c>
      <c r="R100" s="205">
        <v>39803</v>
      </c>
      <c r="S100" s="206" t="str">
        <f t="shared" si="54"/>
        <v>9 Years</v>
      </c>
      <c r="T100" s="207" t="str">
        <f t="shared" si="55"/>
        <v>Yes</v>
      </c>
      <c r="U100" s="208">
        <f t="shared" si="82"/>
        <v>0</v>
      </c>
      <c r="V100" s="182" t="str">
        <f t="shared" si="56"/>
        <v/>
      </c>
      <c r="W100" s="182">
        <f t="shared" si="57"/>
        <v>9</v>
      </c>
      <c r="X100" s="182">
        <f t="shared" si="58"/>
        <v>9</v>
      </c>
      <c r="Y100" s="182">
        <f t="shared" si="83"/>
        <v>0</v>
      </c>
      <c r="Z100" s="182">
        <f t="shared" si="84"/>
        <v>0</v>
      </c>
      <c r="AA100" s="182">
        <f t="shared" si="85"/>
        <v>1</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5" ht="13">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2054</v>
      </c>
      <c r="Q101" s="204" t="s">
        <v>123</v>
      </c>
      <c r="R101" s="205">
        <v>39704</v>
      </c>
      <c r="S101" s="206" t="str">
        <f t="shared" si="54"/>
        <v>9 Years</v>
      </c>
      <c r="T101" s="207" t="str">
        <f t="shared" si="55"/>
        <v>Yes</v>
      </c>
      <c r="U101" s="208">
        <f t="shared" si="82"/>
        <v>0</v>
      </c>
      <c r="V101" s="182" t="str">
        <f t="shared" si="56"/>
        <v/>
      </c>
      <c r="W101" s="182">
        <f t="shared" si="57"/>
        <v>9</v>
      </c>
      <c r="X101" s="182">
        <f t="shared" si="58"/>
        <v>9</v>
      </c>
      <c r="Y101" s="182">
        <f t="shared" si="83"/>
        <v>1</v>
      </c>
      <c r="Z101" s="182">
        <f t="shared" si="84"/>
        <v>0</v>
      </c>
      <c r="AA101" s="182">
        <f t="shared" si="85"/>
        <v>1</v>
      </c>
      <c r="AB101" s="182">
        <f t="shared" si="86"/>
        <v>0</v>
      </c>
      <c r="AC101" s="209">
        <f t="shared" si="87"/>
        <v>0</v>
      </c>
      <c r="AD101" s="209">
        <f t="shared" si="88"/>
        <v>1</v>
      </c>
      <c r="AE101" s="209">
        <f t="shared" si="89"/>
        <v>0</v>
      </c>
      <c r="AF101" s="209">
        <f t="shared" si="59"/>
        <v>1</v>
      </c>
      <c r="AG101" s="209">
        <f t="shared" si="60"/>
        <v>0</v>
      </c>
      <c r="AH101" s="209">
        <f t="shared" si="61"/>
        <v>1</v>
      </c>
      <c r="AI101" s="209">
        <f t="shared" si="62"/>
        <v>0</v>
      </c>
      <c r="AJ101" s="209">
        <f t="shared" si="63"/>
        <v>1</v>
      </c>
      <c r="AK101" s="209">
        <f t="shared" si="64"/>
        <v>0</v>
      </c>
      <c r="AL101" s="209">
        <f t="shared" si="65"/>
        <v>1</v>
      </c>
      <c r="AM101" s="209">
        <f t="shared" si="66"/>
        <v>0</v>
      </c>
      <c r="AN101" s="209">
        <f t="shared" si="67"/>
        <v>0</v>
      </c>
      <c r="AO101" s="209"/>
      <c r="AP101" s="209">
        <f t="shared" si="90"/>
        <v>1</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5" ht="13">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2018</v>
      </c>
      <c r="Q102" s="204" t="s">
        <v>99</v>
      </c>
      <c r="R102" s="205">
        <v>39345</v>
      </c>
      <c r="S102" s="206" t="str">
        <f t="shared" si="54"/>
        <v>Under 11s</v>
      </c>
      <c r="T102" s="207" t="str">
        <f t="shared" si="55"/>
        <v>Yes</v>
      </c>
      <c r="U102" s="208">
        <f t="shared" si="82"/>
        <v>0</v>
      </c>
      <c r="V102" s="182" t="str">
        <f t="shared" si="56"/>
        <v/>
      </c>
      <c r="W102" s="182">
        <f t="shared" si="57"/>
        <v>9</v>
      </c>
      <c r="X102" s="182">
        <f t="shared" si="58"/>
        <v>10</v>
      </c>
      <c r="Y102" s="182">
        <f t="shared" si="83"/>
        <v>0</v>
      </c>
      <c r="Z102" s="182">
        <f t="shared" si="84"/>
        <v>0</v>
      </c>
      <c r="AA102" s="182">
        <f t="shared" si="85"/>
        <v>1</v>
      </c>
      <c r="AB102" s="182">
        <f t="shared" si="86"/>
        <v>1</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5" ht="13">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2027</v>
      </c>
      <c r="Q103" s="204" t="s">
        <v>123</v>
      </c>
      <c r="R103" s="205">
        <v>39467</v>
      </c>
      <c r="S103" s="206" t="str">
        <f t="shared" si="54"/>
        <v>Under 11s</v>
      </c>
      <c r="T103" s="207" t="str">
        <f t="shared" si="55"/>
        <v>Yes</v>
      </c>
      <c r="U103" s="208">
        <f t="shared" si="82"/>
        <v>0</v>
      </c>
      <c r="V103" s="182" t="str">
        <f t="shared" si="56"/>
        <v/>
      </c>
      <c r="W103" s="182">
        <f t="shared" si="57"/>
        <v>9</v>
      </c>
      <c r="X103" s="182">
        <f t="shared" si="58"/>
        <v>10</v>
      </c>
      <c r="Y103" s="182">
        <f t="shared" si="83"/>
        <v>1</v>
      </c>
      <c r="Z103" s="182">
        <f t="shared" si="84"/>
        <v>0</v>
      </c>
      <c r="AA103" s="182">
        <f t="shared" si="85"/>
        <v>0</v>
      </c>
      <c r="AB103" s="182">
        <f t="shared" si="86"/>
        <v>0</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5" ht="13">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2042</v>
      </c>
      <c r="Q104" s="204" t="s">
        <v>99</v>
      </c>
      <c r="R104" s="205">
        <v>39614</v>
      </c>
      <c r="S104" s="206" t="str">
        <f t="shared" si="54"/>
        <v>Under 11s</v>
      </c>
      <c r="T104" s="207" t="str">
        <f t="shared" si="55"/>
        <v>Yes</v>
      </c>
      <c r="U104" s="208">
        <f t="shared" si="82"/>
        <v>0</v>
      </c>
      <c r="V104" s="182" t="str">
        <f t="shared" si="56"/>
        <v/>
      </c>
      <c r="W104" s="182">
        <f t="shared" si="57"/>
        <v>9</v>
      </c>
      <c r="X104" s="182">
        <f t="shared" si="58"/>
        <v>10</v>
      </c>
      <c r="Y104" s="182">
        <f t="shared" si="83"/>
        <v>1</v>
      </c>
      <c r="Z104" s="182">
        <f t="shared" si="84"/>
        <v>0</v>
      </c>
      <c r="AA104" s="182">
        <f t="shared" si="85"/>
        <v>0</v>
      </c>
      <c r="AB104" s="182">
        <f t="shared" si="86"/>
        <v>0</v>
      </c>
      <c r="AC104" s="209">
        <f t="shared" si="87"/>
        <v>0</v>
      </c>
      <c r="AD104" s="209">
        <f t="shared" si="88"/>
        <v>0</v>
      </c>
      <c r="AE104" s="209">
        <f t="shared" si="89"/>
        <v>1</v>
      </c>
      <c r="AF104" s="209">
        <f t="shared" si="59"/>
        <v>0</v>
      </c>
      <c r="AG104" s="209">
        <f t="shared" si="60"/>
        <v>0</v>
      </c>
      <c r="AH104" s="209">
        <f t="shared" si="61"/>
        <v>0</v>
      </c>
      <c r="AI104" s="209">
        <f t="shared" si="62"/>
        <v>1</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5" ht="13">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1999</v>
      </c>
      <c r="Q105" s="204" t="s">
        <v>123</v>
      </c>
      <c r="R105" s="205">
        <v>39094</v>
      </c>
      <c r="S105" s="206" t="str">
        <f t="shared" si="54"/>
        <v>Under 12s</v>
      </c>
      <c r="T105" s="207" t="str">
        <f t="shared" si="55"/>
        <v>Yes</v>
      </c>
      <c r="U105" s="208">
        <f t="shared" si="82"/>
        <v>0</v>
      </c>
      <c r="V105" s="182" t="str">
        <f t="shared" si="56"/>
        <v/>
      </c>
      <c r="W105" s="182">
        <f t="shared" si="57"/>
        <v>9</v>
      </c>
      <c r="X105" s="182">
        <f t="shared" si="58"/>
        <v>11</v>
      </c>
      <c r="Y105" s="182">
        <f t="shared" si="83"/>
        <v>0</v>
      </c>
      <c r="Z105" s="182">
        <f t="shared" si="84"/>
        <v>1</v>
      </c>
      <c r="AA105" s="182">
        <f t="shared" si="85"/>
        <v>0</v>
      </c>
      <c r="AB105" s="182">
        <f t="shared" si="86"/>
        <v>1</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row>
    <row r="106" spans="1:55" ht="13">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1976</v>
      </c>
      <c r="Q106" s="204" t="s">
        <v>99</v>
      </c>
      <c r="R106" s="205">
        <v>38811</v>
      </c>
      <c r="S106" s="206" t="str">
        <f t="shared" si="54"/>
        <v>Under 13s</v>
      </c>
      <c r="T106" s="207" t="str">
        <f t="shared" si="55"/>
        <v>Yes</v>
      </c>
      <c r="U106" s="208">
        <f t="shared" si="82"/>
        <v>0</v>
      </c>
      <c r="V106" s="182" t="str">
        <f t="shared" si="56"/>
        <v/>
      </c>
      <c r="W106" s="182">
        <f t="shared" si="57"/>
        <v>9</v>
      </c>
      <c r="X106" s="182">
        <f t="shared" si="58"/>
        <v>12</v>
      </c>
      <c r="Y106" s="182">
        <f t="shared" si="83"/>
        <v>0</v>
      </c>
      <c r="Z106" s="182">
        <f t="shared" si="84"/>
        <v>1</v>
      </c>
      <c r="AA106" s="182">
        <f t="shared" si="85"/>
        <v>0</v>
      </c>
      <c r="AB106" s="182">
        <f t="shared" si="86"/>
        <v>1</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row>
    <row r="107" spans="1:55" ht="13">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1961</v>
      </c>
      <c r="Q107" s="204" t="s">
        <v>123</v>
      </c>
      <c r="R107" s="205">
        <v>38580</v>
      </c>
      <c r="S107" s="206" t="str">
        <f t="shared" si="54"/>
        <v>Under 13s</v>
      </c>
      <c r="T107" s="207" t="str">
        <f t="shared" si="55"/>
        <v>Yes</v>
      </c>
      <c r="U107" s="208">
        <f t="shared" si="82"/>
        <v>0</v>
      </c>
      <c r="V107" s="182" t="str">
        <f t="shared" si="56"/>
        <v/>
      </c>
      <c r="W107" s="182">
        <f t="shared" si="57"/>
        <v>9</v>
      </c>
      <c r="X107" s="182">
        <f t="shared" si="58"/>
        <v>12</v>
      </c>
      <c r="Y107" s="182">
        <f t="shared" si="83"/>
        <v>0</v>
      </c>
      <c r="Z107" s="182">
        <f t="shared" si="84"/>
        <v>1</v>
      </c>
      <c r="AA107" s="182">
        <f t="shared" si="85"/>
        <v>0</v>
      </c>
      <c r="AB107" s="182">
        <f t="shared" si="86"/>
        <v>1</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row>
    <row r="108" spans="1:55" ht="13">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IF(TRIM(P108)="",0,VLOOKUP(P108,ClubSwimmerList_Lane4,3,0))</f>
        <v>0</v>
      </c>
      <c r="R108" s="205">
        <f t="shared" ref="R108:R109" si="97">IF(TRIM(P108)="",0,VLOOKUP(P108,ClubSwimmerList_Lane4,4,0))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row>
    <row r="109" spans="1:55" ht="13">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row>
    <row r="110" spans="1:5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4</v>
      </c>
      <c r="AE112" s="182">
        <f t="shared" si="98"/>
        <v>4</v>
      </c>
      <c r="AF112" s="182">
        <f t="shared" si="98"/>
        <v>1</v>
      </c>
      <c r="AG112" s="182">
        <f t="shared" si="98"/>
        <v>1</v>
      </c>
      <c r="AH112" s="182">
        <f t="shared" si="98"/>
        <v>2</v>
      </c>
      <c r="AI112" s="182">
        <f t="shared" si="98"/>
        <v>3</v>
      </c>
      <c r="AJ112" s="182">
        <f t="shared" si="98"/>
        <v>3</v>
      </c>
      <c r="AK112" s="182">
        <f t="shared" si="98"/>
        <v>3</v>
      </c>
      <c r="AL112" s="182">
        <f t="shared" si="98"/>
        <v>4</v>
      </c>
      <c r="AM112" s="182">
        <f t="shared" si="98"/>
        <v>4</v>
      </c>
      <c r="AN112" s="182">
        <f t="shared" si="98"/>
        <v>2</v>
      </c>
      <c r="AO112" s="218" t="s">
        <v>173</v>
      </c>
      <c r="AP112" s="182">
        <f t="shared" si="98"/>
        <v>4</v>
      </c>
      <c r="AQ112" s="182">
        <f t="shared" si="98"/>
        <v>4</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c r="BC112" s="216"/>
    </row>
    <row r="113" spans="1:5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c r="A117" s="92"/>
    </row>
    <row r="118" spans="1:55">
      <c r="A118" s="92"/>
    </row>
    <row r="119" spans="1:55">
      <c r="A119" s="92"/>
    </row>
    <row r="120" spans="1:55">
      <c r="A120" s="92"/>
    </row>
  </sheetData>
  <sheetProtection selectLockedCells="1"/>
  <mergeCells count="13">
    <mergeCell ref="F5:G5"/>
    <mergeCell ref="Q1:T1"/>
    <mergeCell ref="U1:U5"/>
    <mergeCell ref="C2:G2"/>
    <mergeCell ref="Q2:S2"/>
    <mergeCell ref="A3:B3"/>
    <mergeCell ref="D3:E3"/>
    <mergeCell ref="F3:G3"/>
    <mergeCell ref="Q3:T3"/>
    <mergeCell ref="A4:B4"/>
    <mergeCell ref="D4:E4"/>
    <mergeCell ref="F4:G4"/>
    <mergeCell ref="P4:T4"/>
  </mergeCells>
  <conditionalFormatting sqref="B6:G109">
    <cfRule type="expression" dxfId="227" priority="9">
      <formula>$D6="F"</formula>
    </cfRule>
    <cfRule type="expression" dxfId="226" priority="11">
      <formula>$D6="M"</formula>
    </cfRule>
    <cfRule type="expression" dxfId="225" priority="13">
      <formula>$D6="X"</formula>
    </cfRule>
  </conditionalFormatting>
  <conditionalFormatting sqref="T6:T109">
    <cfRule type="expression" dxfId="224" priority="3" stopIfTrue="1">
      <formula>$T6="Yes"</formula>
    </cfRule>
    <cfRule type="expression" dxfId="223" priority="7">
      <formula>$T6="No"</formula>
    </cfRule>
  </conditionalFormatting>
  <conditionalFormatting sqref="Q6:U109">
    <cfRule type="expression" dxfId="222" priority="2" stopIfTrue="1">
      <formula>$P6=0</formula>
    </cfRule>
  </conditionalFormatting>
  <conditionalFormatting sqref="S6:S109">
    <cfRule type="expression" dxfId="221" priority="6">
      <formula>AND($S6 &lt;&gt; $C6, $F6 &lt;&gt; "Squadron", $T6 = "No")</formula>
    </cfRule>
  </conditionalFormatting>
  <conditionalFormatting sqref="Q6:Q109">
    <cfRule type="expression" dxfId="220" priority="5">
      <formula>AND($Q6 &lt;&gt; $D6, $D6 &lt;&gt; "X")</formula>
    </cfRule>
  </conditionalFormatting>
  <conditionalFormatting sqref="U6:U109">
    <cfRule type="expression" dxfId="219" priority="4">
      <formula>$U6&gt;2</formula>
    </cfRule>
  </conditionalFormatting>
  <conditionalFormatting sqref="Q108:U109">
    <cfRule type="expression" dxfId="218" priority="1" stopIfTrue="1">
      <formula>TRIM($F$108)=""</formula>
    </cfRule>
  </conditionalFormatting>
  <conditionalFormatting sqref="B7:G109">
    <cfRule type="expression" dxfId="217" priority="8">
      <formula>AND($BB7=0,$D7="F")</formula>
    </cfRule>
    <cfRule type="expression" dxfId="216" priority="10">
      <formula>AND($BB7=0,$D7="M")</formula>
    </cfRule>
    <cfRule type="expression" dxfId="215" priority="12">
      <formula>AND($BB7=0,$D7="X")</formula>
    </cfRule>
  </conditionalFormatting>
  <dataValidations count="1">
    <dataValidation type="list" allowBlank="1" showInputMessage="1" showErrorMessage="1" sqref="P6:P109">
      <formula1>ClubSwimmerNames_Lane4</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zoomScale="70" zoomScaleNormal="70" zoomScalePageLayoutView="70" workbookViewId="0">
      <selection activeCell="F11" sqref="F11"/>
    </sheetView>
  </sheetViews>
  <sheetFormatPr baseColWidth="10" defaultColWidth="11" defaultRowHeight="15" x14ac:dyDescent="0"/>
  <cols>
    <col min="1" max="1" width="2.83203125" style="66" customWidth="1"/>
    <col min="2" max="6" width="11" style="66"/>
    <col min="7" max="7" width="10.5" style="66" customWidth="1"/>
    <col min="8" max="8" width="4.33203125" style="236" hidden="1" customWidth="1"/>
    <col min="9" max="9" width="7" style="236" hidden="1" customWidth="1"/>
    <col min="10" max="12" width="4.33203125" style="236" hidden="1" customWidth="1"/>
    <col min="13" max="13" width="5.1640625" style="236" hidden="1" customWidth="1"/>
    <col min="14" max="14" width="6.5" style="294" hidden="1" customWidth="1"/>
    <col min="15" max="15" width="4.83203125" style="250" hidden="1" customWidth="1"/>
    <col min="16" max="16" width="19.1640625" style="66" customWidth="1"/>
    <col min="17" max="17" width="11" style="66"/>
    <col min="18" max="18" width="0" style="66" hidden="1" customWidth="1"/>
    <col min="19" max="19" width="11.1640625" style="66" customWidth="1"/>
    <col min="20" max="20" width="9.5" style="66" customWidth="1"/>
    <col min="21" max="21" width="9.6640625" style="66" customWidth="1"/>
    <col min="22" max="25" width="0" style="66" hidden="1" customWidth="1"/>
    <col min="26" max="29" width="2.5" style="66" hidden="1" customWidth="1"/>
    <col min="30" max="31" width="0" style="66" hidden="1" customWidth="1"/>
    <col min="32" max="32" width="4" style="66" hidden="1" customWidth="1"/>
    <col min="33" max="33" width="3.6640625" style="66" hidden="1" customWidth="1"/>
    <col min="34" max="34" width="5" style="66" hidden="1" customWidth="1"/>
    <col min="35" max="35" width="4.5" style="66" hidden="1" customWidth="1"/>
    <col min="36" max="36" width="5.1640625" style="66" hidden="1" customWidth="1"/>
    <col min="37" max="37" width="4.6640625" style="66" hidden="1" customWidth="1"/>
    <col min="38" max="38" width="5.1640625" style="66" hidden="1" customWidth="1"/>
    <col min="39" max="39" width="4.6640625" style="66" hidden="1" customWidth="1"/>
    <col min="40" max="40" width="4.83203125" style="66" hidden="1" customWidth="1"/>
    <col min="41" max="41" width="3.1640625" style="66" hidden="1" customWidth="1"/>
    <col min="42" max="43" width="0" style="66" hidden="1" customWidth="1"/>
    <col min="44" max="44" width="5.1640625" style="66" hidden="1" customWidth="1"/>
    <col min="45" max="45" width="4.6640625" style="66" hidden="1" customWidth="1"/>
    <col min="46" max="46" width="5.1640625" style="66" hidden="1" customWidth="1"/>
    <col min="47" max="47" width="4.6640625" style="66" hidden="1" customWidth="1"/>
    <col min="48" max="48" width="5.1640625" style="66" hidden="1" customWidth="1"/>
    <col min="49" max="49" width="4.6640625" style="66" hidden="1" customWidth="1"/>
    <col min="50" max="50" width="4.5" style="66" hidden="1" customWidth="1"/>
    <col min="51" max="51" width="4" style="66" hidden="1" customWidth="1"/>
    <col min="52" max="52" width="4.1640625" style="66" hidden="1" customWidth="1"/>
    <col min="53" max="53" width="3.5" style="66" hidden="1" customWidth="1"/>
    <col min="54" max="54" width="3.83203125" style="92" customWidth="1"/>
    <col min="55" max="16384" width="11" style="66"/>
  </cols>
  <sheetData>
    <row r="1" spans="1:55" ht="16.5" thickBot="1">
      <c r="A1" s="92"/>
      <c r="D1" s="168"/>
      <c r="P1" s="169" t="s">
        <v>89</v>
      </c>
      <c r="Q1" s="488" t="s">
        <v>200</v>
      </c>
      <c r="R1" s="488"/>
      <c r="S1" s="488"/>
      <c r="T1" s="488"/>
      <c r="U1" s="495"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c r="A2" s="183"/>
      <c r="B2" s="67" t="s">
        <v>43</v>
      </c>
      <c r="C2" s="517" t="str">
        <f>Lane5_Club</f>
        <v>Cheshunt</v>
      </c>
      <c r="D2" s="518"/>
      <c r="E2" s="518"/>
      <c r="F2" s="518"/>
      <c r="G2" s="519"/>
      <c r="H2" s="240"/>
      <c r="I2" s="240"/>
      <c r="J2" s="240"/>
      <c r="K2" s="240"/>
      <c r="L2" s="240"/>
      <c r="M2" s="240"/>
      <c r="N2" s="295"/>
      <c r="O2" s="291"/>
      <c r="P2" s="170"/>
      <c r="Q2" s="494"/>
      <c r="R2" s="494"/>
      <c r="S2" s="494"/>
      <c r="T2" s="235"/>
      <c r="U2" s="496"/>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c r="A3" s="498" t="s">
        <v>42</v>
      </c>
      <c r="B3" s="499"/>
      <c r="C3" s="241" t="str">
        <f>HSL_Format</f>
        <v>Peanuts</v>
      </c>
      <c r="D3" s="500" t="s">
        <v>90</v>
      </c>
      <c r="E3" s="501"/>
      <c r="F3" s="513">
        <f>HSL_GalaDate</f>
        <v>43288</v>
      </c>
      <c r="G3" s="514"/>
      <c r="H3" s="242"/>
      <c r="I3" s="242"/>
      <c r="J3" s="242"/>
      <c r="K3" s="242"/>
      <c r="L3" s="242"/>
      <c r="M3" s="242"/>
      <c r="N3" s="296"/>
      <c r="O3" s="292"/>
      <c r="P3" s="68">
        <f>VLOOKUP(HSL_Format, AgeAtList,2,0)</f>
        <v>43281</v>
      </c>
      <c r="Q3" s="504" t="s">
        <v>91</v>
      </c>
      <c r="R3" s="505"/>
      <c r="S3" s="505"/>
      <c r="T3" s="505"/>
      <c r="U3" s="496"/>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c r="A4" s="498" t="s">
        <v>45</v>
      </c>
      <c r="B4" s="499"/>
      <c r="C4" s="243">
        <f>HSL_Division</f>
        <v>2</v>
      </c>
      <c r="D4" s="506" t="s">
        <v>92</v>
      </c>
      <c r="E4" s="507"/>
      <c r="F4" s="515" t="str">
        <f>GALA_Venue</f>
        <v>Hitchin</v>
      </c>
      <c r="G4" s="516"/>
      <c r="H4" s="242"/>
      <c r="I4" s="242"/>
      <c r="J4" s="242"/>
      <c r="K4" s="242"/>
      <c r="L4" s="242"/>
      <c r="M4" s="242"/>
      <c r="N4" s="296"/>
      <c r="O4" s="292"/>
      <c r="P4" s="510" t="s">
        <v>46</v>
      </c>
      <c r="Q4" s="511"/>
      <c r="R4" s="511"/>
      <c r="S4" s="511"/>
      <c r="T4" s="512"/>
      <c r="U4" s="496"/>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c r="A5" s="184" t="s">
        <v>154</v>
      </c>
      <c r="B5" s="171" t="s">
        <v>84</v>
      </c>
      <c r="C5" s="172" t="s">
        <v>6</v>
      </c>
      <c r="D5" s="173" t="s">
        <v>7</v>
      </c>
      <c r="E5" s="172" t="s">
        <v>8</v>
      </c>
      <c r="F5" s="489" t="s">
        <v>9</v>
      </c>
      <c r="G5" s="490"/>
      <c r="H5" s="237"/>
      <c r="I5" s="237" t="s">
        <v>189</v>
      </c>
      <c r="J5" s="237" t="s">
        <v>190</v>
      </c>
      <c r="K5" s="237" t="s">
        <v>191</v>
      </c>
      <c r="L5" s="237" t="s">
        <v>192</v>
      </c>
      <c r="M5" s="237" t="s">
        <v>193</v>
      </c>
      <c r="N5" s="297"/>
      <c r="O5" s="293">
        <v>0</v>
      </c>
      <c r="P5" s="194" t="s">
        <v>93</v>
      </c>
      <c r="Q5" s="195" t="s">
        <v>7</v>
      </c>
      <c r="R5" s="195" t="s">
        <v>94</v>
      </c>
      <c r="S5" s="196" t="s">
        <v>6</v>
      </c>
      <c r="T5" s="197" t="s">
        <v>150</v>
      </c>
      <c r="U5" s="497"/>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ht="13">
      <c r="A6" s="185">
        <v>1</v>
      </c>
      <c r="B6" s="176">
        <f t="shared" ref="B6:B69" si="0">VLOOKUP($A6,EventList,IF(HSL_Format="Other",26,HSL_Division*5-3+IF(HSL_Format="Peanuts",15,0)),0)</f>
        <v>1</v>
      </c>
      <c r="C6" s="175" t="str">
        <f t="shared" ref="C6:C69" si="1">VLOOKUP($A6,EventList,IF(HSL_Format="Other",26,HSL_Division*5-2+IF(HSL_Format="Peanuts",15,0)),0)</f>
        <v>Under 11s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Freestyle</v>
      </c>
      <c r="G6" s="175"/>
      <c r="H6" s="238">
        <f>IF($F6="Freestyle",1,IF($F6="Backstroke",2,IF($F6="Butterfly",4,IF($F6="Breaststroke",3,5))))</f>
        <v>1</v>
      </c>
      <c r="I6" s="238">
        <f t="shared" ref="I6:I51" si="5">IF((B6-B9)&lt;-1,-1, (B6-B9))</f>
        <v>-1</v>
      </c>
      <c r="J6" s="238">
        <f>IF(B6-B8&lt;-1,-1,B6-B8)</f>
        <v>-1</v>
      </c>
      <c r="K6" s="238">
        <f>B6-B7</f>
        <v>-1</v>
      </c>
      <c r="L6" s="238">
        <f>B6-B6</f>
        <v>0</v>
      </c>
      <c r="M6" s="300">
        <f>B6</f>
        <v>1</v>
      </c>
      <c r="N6" s="298">
        <f>IF(AND(M6=1,L6=0),B6,B6+((-1*SUM(I6:L6))/10))</f>
        <v>1</v>
      </c>
      <c r="O6" s="299">
        <f>N6</f>
        <v>1</v>
      </c>
      <c r="P6" s="203" t="s">
        <v>516</v>
      </c>
      <c r="Q6" s="204" t="s">
        <v>99</v>
      </c>
      <c r="R6" s="205">
        <v>39316</v>
      </c>
      <c r="S6" s="206" t="str">
        <f t="shared" ref="S6:S69" si="6">IF(TRIM(P6)="",0,IF(HSL_Format="Majors",IF(X6&lt;9,"Under Age",IF(X6&gt;15,VLOOKUP(99,MajorsAGRev,2,0),VLOOKUP(X6,MajorsAGRev,2,0))),IF(X6&lt;9,"Under Age",IF(X6&gt;12,"To Old",VLOOKUP(X6,PeanutsAGRev,2,0)))))</f>
        <v>Under 11s</v>
      </c>
      <c r="T6" s="207" t="str">
        <f t="shared" ref="T6:T69" si="7">IF($F6="Squadron",IF(HSL_Format="Peanuts",$AO$113,$BA$113),IF(TRIM(P6)="",0,IF($Q6=$D6,IF(X6=MEDIAN(X6,V6:W6),IF($U6&lt;3,"Yes","No"), "No"), "No")))</f>
        <v>Yes</v>
      </c>
      <c r="U6" s="208">
        <f>IF($S6=$C6,IF(H6&lt;5,SUM(Y6:AB6),0),0)</f>
        <v>2</v>
      </c>
      <c r="V6" s="182">
        <f t="shared" ref="V6:V69" si="8">IF(TRIM(C6) = "", "", IF(HSL_Format = "Majors", VLOOKUP(C6, MajorsAG,2,0), VLOOKUP(C6, PeanutsAG,2,0)))</f>
        <v>10</v>
      </c>
      <c r="W6" s="182">
        <f t="shared" ref="W6:W69" si="9">IF(E6="100m",10,9)</f>
        <v>9</v>
      </c>
      <c r="X6" s="182">
        <f t="shared" ref="X6:X69" si="10">IF(TRIM(P6)="",0,IF(AgeAtDate=0,0,IF(R6=0,0,IF(COUNTBLANK(R6)=1,"",DATEDIF(R6,AgeAtDate,"y")))))</f>
        <v>10</v>
      </c>
      <c r="Y6" s="182">
        <f>COUNTIFS($P$6:$P$109,P6,$H$6:$H$109,"=1",$C$6:$C$109,$S6)</f>
        <v>1</v>
      </c>
      <c r="Z6" s="182">
        <f>COUNTIFS($P$6:$P$109,P6,$H$6:$H$109,"=2",$C$6:$C$109,$S6)</f>
        <v>0</v>
      </c>
      <c r="AA6" s="182">
        <f>COUNTIFS($P$6:$P$109,P6,$H$6:$H$109,"=3",$C$6:$C$109,$S6)</f>
        <v>0</v>
      </c>
      <c r="AB6" s="182">
        <f>COUNTIFS($P$6:$P$109,P6,$H$6:$H$109,"=4",$C$6:$C$109,$S6)</f>
        <v>1</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ht="13">
      <c r="A7" s="185">
        <f>A6+1</f>
        <v>2</v>
      </c>
      <c r="B7" s="176">
        <f t="shared" si="0"/>
        <v>2</v>
      </c>
      <c r="C7" s="175" t="str">
        <f t="shared" si="1"/>
        <v>Under 11s</v>
      </c>
      <c r="D7" s="177" t="str">
        <f t="shared" si="2"/>
        <v>M</v>
      </c>
      <c r="E7" s="175" t="str">
        <f t="shared" si="3"/>
        <v>25m</v>
      </c>
      <c r="F7" s="175" t="str">
        <f t="shared" si="4"/>
        <v>Freestyle</v>
      </c>
      <c r="G7" s="175"/>
      <c r="H7" s="238">
        <f t="shared" ref="H7:H70" si="29">IF($F7="Freestyle",1,IF($F7="Backstroke",2,IF($F7="Butterfly",4,IF($F7="Breaststroke",3,5))))</f>
        <v>1</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536</v>
      </c>
      <c r="Q7" s="204" t="s">
        <v>123</v>
      </c>
      <c r="R7" s="205">
        <v>39508</v>
      </c>
      <c r="S7" s="206" t="str">
        <f t="shared" si="6"/>
        <v>Under 11s</v>
      </c>
      <c r="T7" s="207" t="str">
        <f t="shared" si="7"/>
        <v>Yes</v>
      </c>
      <c r="U7" s="208">
        <f t="shared" ref="U7:U70" si="34">IF($S7=$C7,IF(H7&lt;5,SUM(Y7:AB7),0),0)</f>
        <v>2</v>
      </c>
      <c r="V7" s="182">
        <f t="shared" si="8"/>
        <v>10</v>
      </c>
      <c r="W7" s="182">
        <f t="shared" si="9"/>
        <v>9</v>
      </c>
      <c r="X7" s="182">
        <f t="shared" si="10"/>
        <v>10</v>
      </c>
      <c r="Y7" s="182">
        <f t="shared" ref="Y7:Y70" si="35">COUNTIFS($P$6:$P$109,P7,$H$6:$H$109,"=1",$C$6:$C$109,$S7)</f>
        <v>1</v>
      </c>
      <c r="Z7" s="182">
        <f t="shared" ref="Z7:Z70" si="36">COUNTIFS($P$6:$P$109,P7,$H$6:$H$109,"=2",$C$6:$C$109,$S7)</f>
        <v>0</v>
      </c>
      <c r="AA7" s="182">
        <f t="shared" ref="AA7:AA70" si="37">COUNTIFS($P$6:$P$109,P7,$H$6:$H$109,"=3",$C$6:$C$109,$S7)</f>
        <v>1</v>
      </c>
      <c r="AB7" s="182">
        <f t="shared" ref="AB7:AB70" si="38">COUNTIFS($P$6:$P$109,P7,$H$6:$H$109,"=4",$C$6:$C$109,$S7)</f>
        <v>0</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ht="13">
      <c r="A8" s="185">
        <f t="shared" ref="A8:A71" si="45">A7+1</f>
        <v>3</v>
      </c>
      <c r="B8" s="176">
        <f t="shared" si="0"/>
        <v>3</v>
      </c>
      <c r="C8" s="175" t="str">
        <f t="shared" si="1"/>
        <v>Under 12s</v>
      </c>
      <c r="D8" s="177" t="str">
        <f t="shared" si="2"/>
        <v>F</v>
      </c>
      <c r="E8" s="175" t="str">
        <f t="shared" si="3"/>
        <v>50m</v>
      </c>
      <c r="F8" s="175" t="str">
        <f t="shared" si="4"/>
        <v>Backstroke</v>
      </c>
      <c r="G8" s="175"/>
      <c r="H8" s="238">
        <f t="shared" si="29"/>
        <v>2</v>
      </c>
      <c r="I8" s="238">
        <f t="shared" si="5"/>
        <v>-1</v>
      </c>
      <c r="J8" s="238">
        <f t="shared" si="30"/>
        <v>-1</v>
      </c>
      <c r="K8" s="238">
        <f t="shared" si="31"/>
        <v>-1</v>
      </c>
      <c r="L8" s="238">
        <f t="shared" si="32"/>
        <v>0</v>
      </c>
      <c r="M8" s="300">
        <f t="shared" ref="M8:M71" si="46">B8-B7</f>
        <v>1</v>
      </c>
      <c r="N8" s="298">
        <f t="shared" si="33"/>
        <v>3</v>
      </c>
      <c r="O8" s="299">
        <f t="shared" ref="O8:O71" si="47">N8</f>
        <v>3</v>
      </c>
      <c r="P8" s="203" t="s">
        <v>498</v>
      </c>
      <c r="Q8" s="204" t="s">
        <v>99</v>
      </c>
      <c r="R8" s="205">
        <v>39026</v>
      </c>
      <c r="S8" s="206" t="str">
        <f t="shared" si="6"/>
        <v>Under 12s</v>
      </c>
      <c r="T8" s="207" t="str">
        <f t="shared" si="7"/>
        <v>Yes</v>
      </c>
      <c r="U8" s="208">
        <f t="shared" si="34"/>
        <v>2</v>
      </c>
      <c r="V8" s="182">
        <f t="shared" si="8"/>
        <v>11</v>
      </c>
      <c r="W8" s="182">
        <f t="shared" si="9"/>
        <v>9</v>
      </c>
      <c r="X8" s="182">
        <f t="shared" si="10"/>
        <v>11</v>
      </c>
      <c r="Y8" s="182">
        <f t="shared" si="35"/>
        <v>0</v>
      </c>
      <c r="Z8" s="182">
        <f t="shared" si="36"/>
        <v>1</v>
      </c>
      <c r="AA8" s="182">
        <f t="shared" si="37"/>
        <v>1</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ht="13">
      <c r="A9" s="185">
        <f t="shared" si="45"/>
        <v>4</v>
      </c>
      <c r="B9" s="176">
        <f t="shared" si="0"/>
        <v>4</v>
      </c>
      <c r="C9" s="175" t="str">
        <f t="shared" si="1"/>
        <v>Under 12s</v>
      </c>
      <c r="D9" s="177" t="str">
        <f t="shared" si="2"/>
        <v>M</v>
      </c>
      <c r="E9" s="175" t="str">
        <f t="shared" si="3"/>
        <v>50m</v>
      </c>
      <c r="F9" s="175" t="str">
        <f t="shared" si="4"/>
        <v>Backstroke</v>
      </c>
      <c r="G9" s="175"/>
      <c r="H9" s="238">
        <f t="shared" si="29"/>
        <v>2</v>
      </c>
      <c r="I9" s="238">
        <f t="shared" si="5"/>
        <v>-1</v>
      </c>
      <c r="J9" s="238">
        <f t="shared" si="30"/>
        <v>-1</v>
      </c>
      <c r="K9" s="238">
        <f t="shared" si="31"/>
        <v>-1</v>
      </c>
      <c r="L9" s="238">
        <f t="shared" si="32"/>
        <v>0</v>
      </c>
      <c r="M9" s="300">
        <f t="shared" si="46"/>
        <v>1</v>
      </c>
      <c r="N9" s="298">
        <f t="shared" si="33"/>
        <v>4</v>
      </c>
      <c r="O9" s="299">
        <f t="shared" si="47"/>
        <v>4</v>
      </c>
      <c r="P9" s="203" t="s">
        <v>524</v>
      </c>
      <c r="Q9" s="204" t="s">
        <v>123</v>
      </c>
      <c r="R9" s="205">
        <v>39382</v>
      </c>
      <c r="S9" s="206" t="str">
        <f t="shared" si="6"/>
        <v>Under 11s</v>
      </c>
      <c r="T9" s="207" t="str">
        <f t="shared" si="7"/>
        <v>Yes</v>
      </c>
      <c r="U9" s="208">
        <f t="shared" si="34"/>
        <v>0</v>
      </c>
      <c r="V9" s="182">
        <f t="shared" si="8"/>
        <v>11</v>
      </c>
      <c r="W9" s="182">
        <f t="shared" si="9"/>
        <v>9</v>
      </c>
      <c r="X9" s="182">
        <f t="shared" si="10"/>
        <v>10</v>
      </c>
      <c r="Y9" s="182">
        <f t="shared" si="35"/>
        <v>0</v>
      </c>
      <c r="Z9" s="182">
        <f t="shared" si="36"/>
        <v>1</v>
      </c>
      <c r="AA9" s="182">
        <f t="shared" si="37"/>
        <v>0</v>
      </c>
      <c r="AB9" s="182">
        <f t="shared" si="38"/>
        <v>1</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ht="13">
      <c r="A10" s="185">
        <f t="shared" si="45"/>
        <v>5</v>
      </c>
      <c r="B10" s="176">
        <f t="shared" si="0"/>
        <v>5</v>
      </c>
      <c r="C10" s="175" t="str">
        <f t="shared" si="1"/>
        <v>Under 13s</v>
      </c>
      <c r="D10" s="177" t="str">
        <f t="shared" si="2"/>
        <v>F</v>
      </c>
      <c r="E10" s="175" t="str">
        <f t="shared" si="3"/>
        <v>50m</v>
      </c>
      <c r="F10" s="175" t="str">
        <f t="shared" si="4"/>
        <v>Breaststroke</v>
      </c>
      <c r="G10" s="175"/>
      <c r="H10" s="238">
        <f t="shared" si="29"/>
        <v>3</v>
      </c>
      <c r="I10" s="238">
        <f t="shared" si="5"/>
        <v>-1</v>
      </c>
      <c r="J10" s="238">
        <f t="shared" si="30"/>
        <v>-1</v>
      </c>
      <c r="K10" s="238">
        <f t="shared" si="31"/>
        <v>-1</v>
      </c>
      <c r="L10" s="238">
        <f t="shared" si="32"/>
        <v>0</v>
      </c>
      <c r="M10" s="300">
        <f t="shared" si="46"/>
        <v>1</v>
      </c>
      <c r="N10" s="298">
        <f t="shared" si="33"/>
        <v>5</v>
      </c>
      <c r="O10" s="299">
        <f t="shared" si="47"/>
        <v>5</v>
      </c>
      <c r="P10" s="203" t="s">
        <v>488</v>
      </c>
      <c r="Q10" s="204" t="s">
        <v>99</v>
      </c>
      <c r="R10" s="205">
        <v>38762</v>
      </c>
      <c r="S10" s="206" t="str">
        <f t="shared" si="6"/>
        <v>Under 13s</v>
      </c>
      <c r="T10" s="207" t="str">
        <f t="shared" si="7"/>
        <v>Yes</v>
      </c>
      <c r="U10" s="208">
        <f t="shared" si="34"/>
        <v>1</v>
      </c>
      <c r="V10" s="182">
        <f t="shared" si="8"/>
        <v>12</v>
      </c>
      <c r="W10" s="182">
        <f t="shared" si="9"/>
        <v>9</v>
      </c>
      <c r="X10" s="182">
        <f t="shared" si="10"/>
        <v>12</v>
      </c>
      <c r="Y10" s="182">
        <f t="shared" si="35"/>
        <v>0</v>
      </c>
      <c r="Z10" s="182">
        <f t="shared" si="36"/>
        <v>0</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ht="13">
      <c r="A11" s="185">
        <f t="shared" si="45"/>
        <v>6</v>
      </c>
      <c r="B11" s="176">
        <f t="shared" si="0"/>
        <v>6</v>
      </c>
      <c r="C11" s="175" t="str">
        <f t="shared" si="1"/>
        <v>Under 13s</v>
      </c>
      <c r="D11" s="177" t="str">
        <f t="shared" si="2"/>
        <v>M</v>
      </c>
      <c r="E11" s="175" t="str">
        <f t="shared" si="3"/>
        <v>50m</v>
      </c>
      <c r="F11" s="175" t="str">
        <f t="shared" si="4"/>
        <v>Breaststroke</v>
      </c>
      <c r="G11" s="175"/>
      <c r="H11" s="238">
        <f t="shared" si="29"/>
        <v>3</v>
      </c>
      <c r="I11" s="238">
        <f t="shared" si="5"/>
        <v>-1</v>
      </c>
      <c r="J11" s="238">
        <f t="shared" si="30"/>
        <v>-1</v>
      </c>
      <c r="K11" s="238">
        <f t="shared" si="31"/>
        <v>-1</v>
      </c>
      <c r="L11" s="238">
        <f t="shared" si="32"/>
        <v>0</v>
      </c>
      <c r="M11" s="300">
        <f t="shared" si="46"/>
        <v>1</v>
      </c>
      <c r="N11" s="298">
        <f t="shared" si="33"/>
        <v>6</v>
      </c>
      <c r="O11" s="299">
        <f t="shared" si="47"/>
        <v>6</v>
      </c>
      <c r="P11" s="203" t="s">
        <v>490</v>
      </c>
      <c r="Q11" s="204" t="s">
        <v>123</v>
      </c>
      <c r="R11" s="205">
        <v>38843</v>
      </c>
      <c r="S11" s="206" t="str">
        <f t="shared" si="6"/>
        <v>Under 13s</v>
      </c>
      <c r="T11" s="207" t="str">
        <f t="shared" si="7"/>
        <v>Yes</v>
      </c>
      <c r="U11" s="208">
        <f t="shared" si="34"/>
        <v>1</v>
      </c>
      <c r="V11" s="182">
        <f t="shared" si="8"/>
        <v>12</v>
      </c>
      <c r="W11" s="182">
        <f t="shared" si="9"/>
        <v>9</v>
      </c>
      <c r="X11" s="182">
        <f t="shared" si="10"/>
        <v>12</v>
      </c>
      <c r="Y11" s="182">
        <f t="shared" si="35"/>
        <v>0</v>
      </c>
      <c r="Z11" s="182">
        <f t="shared" si="36"/>
        <v>0</v>
      </c>
      <c r="AA11" s="182">
        <f t="shared" si="37"/>
        <v>1</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ht="13">
      <c r="A12" s="185">
        <f t="shared" si="45"/>
        <v>7</v>
      </c>
      <c r="B12" s="176">
        <f t="shared" si="0"/>
        <v>7</v>
      </c>
      <c r="C12" s="175" t="str">
        <f t="shared" si="1"/>
        <v>9 Years</v>
      </c>
      <c r="D12" s="177" t="str">
        <f t="shared" si="2"/>
        <v>F</v>
      </c>
      <c r="E12" s="175" t="str">
        <f t="shared" si="3"/>
        <v>25m</v>
      </c>
      <c r="F12" s="175" t="str">
        <f t="shared" si="4"/>
        <v>Freestyle</v>
      </c>
      <c r="G12" s="175"/>
      <c r="H12" s="238">
        <f t="shared" si="29"/>
        <v>1</v>
      </c>
      <c r="I12" s="238">
        <f t="shared" si="5"/>
        <v>-1</v>
      </c>
      <c r="J12" s="238">
        <f t="shared" si="30"/>
        <v>-1</v>
      </c>
      <c r="K12" s="238">
        <f t="shared" si="31"/>
        <v>-1</v>
      </c>
      <c r="L12" s="238">
        <f t="shared" si="32"/>
        <v>0</v>
      </c>
      <c r="M12" s="300">
        <f t="shared" si="46"/>
        <v>1</v>
      </c>
      <c r="N12" s="298">
        <f t="shared" si="33"/>
        <v>7</v>
      </c>
      <c r="O12" s="299">
        <f t="shared" si="47"/>
        <v>7</v>
      </c>
      <c r="P12" s="203" t="s">
        <v>558</v>
      </c>
      <c r="Q12" s="204" t="s">
        <v>99</v>
      </c>
      <c r="R12" s="205">
        <v>39689</v>
      </c>
      <c r="S12" s="206" t="str">
        <f t="shared" si="6"/>
        <v>9 Years</v>
      </c>
      <c r="T12" s="207" t="str">
        <f t="shared" si="7"/>
        <v>Yes</v>
      </c>
      <c r="U12" s="208">
        <f t="shared" si="34"/>
        <v>2</v>
      </c>
      <c r="V12" s="182">
        <f t="shared" si="8"/>
        <v>9</v>
      </c>
      <c r="W12" s="182">
        <f t="shared" si="9"/>
        <v>9</v>
      </c>
      <c r="X12" s="182">
        <f t="shared" si="10"/>
        <v>9</v>
      </c>
      <c r="Y12" s="182">
        <f t="shared" si="35"/>
        <v>1</v>
      </c>
      <c r="Z12" s="182">
        <f t="shared" si="36"/>
        <v>0</v>
      </c>
      <c r="AA12" s="182">
        <f t="shared" si="37"/>
        <v>1</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ht="13">
      <c r="A13" s="185">
        <f t="shared" si="45"/>
        <v>8</v>
      </c>
      <c r="B13" s="176">
        <f t="shared" si="0"/>
        <v>8</v>
      </c>
      <c r="C13" s="175" t="str">
        <f t="shared" si="1"/>
        <v>9 Years</v>
      </c>
      <c r="D13" s="177" t="str">
        <f t="shared" si="2"/>
        <v>M</v>
      </c>
      <c r="E13" s="175" t="str">
        <f t="shared" si="3"/>
        <v>25m</v>
      </c>
      <c r="F13" s="175" t="str">
        <f t="shared" si="4"/>
        <v>Freestyle</v>
      </c>
      <c r="G13" s="175"/>
      <c r="H13" s="238">
        <f t="shared" si="29"/>
        <v>1</v>
      </c>
      <c r="I13" s="238">
        <f t="shared" si="5"/>
        <v>-1</v>
      </c>
      <c r="J13" s="238">
        <f t="shared" si="30"/>
        <v>-1</v>
      </c>
      <c r="K13" s="238">
        <f t="shared" si="31"/>
        <v>-1</v>
      </c>
      <c r="L13" s="238">
        <f t="shared" si="32"/>
        <v>0</v>
      </c>
      <c r="M13" s="300">
        <f t="shared" si="46"/>
        <v>1</v>
      </c>
      <c r="N13" s="298">
        <f t="shared" si="33"/>
        <v>8</v>
      </c>
      <c r="O13" s="299">
        <f t="shared" si="47"/>
        <v>8</v>
      </c>
      <c r="P13" s="203" t="s">
        <v>2195</v>
      </c>
      <c r="Q13" s="204" t="s">
        <v>123</v>
      </c>
      <c r="R13" s="205">
        <v>39782</v>
      </c>
      <c r="S13" s="206" t="str">
        <f t="shared" si="6"/>
        <v>9 Years</v>
      </c>
      <c r="T13" s="207" t="str">
        <f t="shared" si="7"/>
        <v>Yes</v>
      </c>
      <c r="U13" s="208">
        <f t="shared" si="34"/>
        <v>1</v>
      </c>
      <c r="V13" s="182">
        <f t="shared" si="8"/>
        <v>9</v>
      </c>
      <c r="W13" s="182">
        <f t="shared" si="9"/>
        <v>9</v>
      </c>
      <c r="X13" s="182">
        <f t="shared" si="10"/>
        <v>9</v>
      </c>
      <c r="Y13" s="182">
        <f t="shared" si="35"/>
        <v>1</v>
      </c>
      <c r="Z13" s="182">
        <f t="shared" si="36"/>
        <v>0</v>
      </c>
      <c r="AA13" s="182">
        <f t="shared" si="37"/>
        <v>0</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row>
    <row r="14" spans="1:55" ht="13">
      <c r="A14" s="185">
        <f t="shared" si="45"/>
        <v>9</v>
      </c>
      <c r="B14" s="176">
        <f t="shared" si="0"/>
        <v>9</v>
      </c>
      <c r="C14" s="175" t="str">
        <f t="shared" si="1"/>
        <v>Under 11s</v>
      </c>
      <c r="D14" s="177" t="str">
        <f t="shared" si="2"/>
        <v>F</v>
      </c>
      <c r="E14" s="175" t="str">
        <f t="shared" si="3"/>
        <v>25m</v>
      </c>
      <c r="F14" s="175" t="str">
        <f t="shared" si="4"/>
        <v>Butterfly</v>
      </c>
      <c r="G14" s="175"/>
      <c r="H14" s="238">
        <f t="shared" si="29"/>
        <v>4</v>
      </c>
      <c r="I14" s="238">
        <f t="shared" si="5"/>
        <v>-1</v>
      </c>
      <c r="J14" s="238">
        <f t="shared" si="30"/>
        <v>-1</v>
      </c>
      <c r="K14" s="238">
        <f t="shared" si="31"/>
        <v>-1</v>
      </c>
      <c r="L14" s="238">
        <f t="shared" si="32"/>
        <v>0</v>
      </c>
      <c r="M14" s="300">
        <f t="shared" si="46"/>
        <v>1</v>
      </c>
      <c r="N14" s="298">
        <f t="shared" si="33"/>
        <v>9</v>
      </c>
      <c r="O14" s="299">
        <f t="shared" si="47"/>
        <v>9</v>
      </c>
      <c r="P14" s="203" t="s">
        <v>516</v>
      </c>
      <c r="Q14" s="204" t="s">
        <v>99</v>
      </c>
      <c r="R14" s="205">
        <v>39316</v>
      </c>
      <c r="S14" s="206" t="str">
        <f t="shared" si="6"/>
        <v>Under 11s</v>
      </c>
      <c r="T14" s="207" t="str">
        <f t="shared" si="7"/>
        <v>Yes</v>
      </c>
      <c r="U14" s="208">
        <f t="shared" si="34"/>
        <v>2</v>
      </c>
      <c r="V14" s="182">
        <f t="shared" si="8"/>
        <v>10</v>
      </c>
      <c r="W14" s="182">
        <f t="shared" si="9"/>
        <v>9</v>
      </c>
      <c r="X14" s="182">
        <f t="shared" si="10"/>
        <v>10</v>
      </c>
      <c r="Y14" s="182">
        <f t="shared" si="35"/>
        <v>1</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ht="13">
      <c r="A15" s="185">
        <f t="shared" si="45"/>
        <v>10</v>
      </c>
      <c r="B15" s="176">
        <f t="shared" si="0"/>
        <v>10</v>
      </c>
      <c r="C15" s="175" t="str">
        <f t="shared" si="1"/>
        <v>Under 11s</v>
      </c>
      <c r="D15" s="177" t="str">
        <f t="shared" si="2"/>
        <v>M</v>
      </c>
      <c r="E15" s="175" t="str">
        <f t="shared" si="3"/>
        <v>25m</v>
      </c>
      <c r="F15" s="175" t="str">
        <f t="shared" si="4"/>
        <v>Butterfly</v>
      </c>
      <c r="G15" s="175"/>
      <c r="H15" s="238">
        <f t="shared" si="29"/>
        <v>4</v>
      </c>
      <c r="I15" s="238">
        <f t="shared" si="5"/>
        <v>-1</v>
      </c>
      <c r="J15" s="238">
        <f t="shared" si="30"/>
        <v>-1</v>
      </c>
      <c r="K15" s="238">
        <f t="shared" si="31"/>
        <v>-1</v>
      </c>
      <c r="L15" s="238">
        <f t="shared" si="32"/>
        <v>0</v>
      </c>
      <c r="M15" s="300">
        <f t="shared" si="46"/>
        <v>1</v>
      </c>
      <c r="N15" s="298">
        <f t="shared" si="33"/>
        <v>10</v>
      </c>
      <c r="O15" s="299">
        <f t="shared" si="47"/>
        <v>10</v>
      </c>
      <c r="P15" s="203" t="s">
        <v>524</v>
      </c>
      <c r="Q15" s="204" t="s">
        <v>123</v>
      </c>
      <c r="R15" s="205">
        <v>39382</v>
      </c>
      <c r="S15" s="206" t="str">
        <f t="shared" si="6"/>
        <v>Under 11s</v>
      </c>
      <c r="T15" s="207" t="str">
        <f t="shared" si="7"/>
        <v>Yes</v>
      </c>
      <c r="U15" s="208">
        <f t="shared" si="34"/>
        <v>2</v>
      </c>
      <c r="V15" s="182">
        <f t="shared" si="8"/>
        <v>10</v>
      </c>
      <c r="W15" s="182">
        <f t="shared" si="9"/>
        <v>9</v>
      </c>
      <c r="X15" s="182">
        <f t="shared" si="10"/>
        <v>10</v>
      </c>
      <c r="Y15" s="182">
        <f t="shared" si="35"/>
        <v>0</v>
      </c>
      <c r="Z15" s="182">
        <f t="shared" si="36"/>
        <v>1</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row>
    <row r="16" spans="1:55" ht="13">
      <c r="A16" s="185">
        <f t="shared" si="45"/>
        <v>11</v>
      </c>
      <c r="B16" s="176">
        <f t="shared" si="0"/>
        <v>11</v>
      </c>
      <c r="C16" s="175" t="str">
        <f t="shared" si="1"/>
        <v>Under 12s</v>
      </c>
      <c r="D16" s="177" t="str">
        <f t="shared" si="2"/>
        <v>F</v>
      </c>
      <c r="E16" s="175" t="str">
        <f t="shared" si="3"/>
        <v>50m</v>
      </c>
      <c r="F16" s="175" t="str">
        <f t="shared" si="4"/>
        <v>Freestyle</v>
      </c>
      <c r="G16" s="175"/>
      <c r="H16" s="238">
        <f t="shared" si="29"/>
        <v>1</v>
      </c>
      <c r="I16" s="238">
        <f t="shared" si="5"/>
        <v>-1</v>
      </c>
      <c r="J16" s="238">
        <f t="shared" si="30"/>
        <v>-1</v>
      </c>
      <c r="K16" s="238">
        <f t="shared" si="31"/>
        <v>-1</v>
      </c>
      <c r="L16" s="238">
        <f t="shared" si="32"/>
        <v>0</v>
      </c>
      <c r="M16" s="300">
        <f t="shared" si="46"/>
        <v>1</v>
      </c>
      <c r="N16" s="298">
        <f t="shared" si="33"/>
        <v>11</v>
      </c>
      <c r="O16" s="299">
        <f t="shared" si="47"/>
        <v>11</v>
      </c>
      <c r="P16" s="203" t="s">
        <v>496</v>
      </c>
      <c r="Q16" s="204" t="s">
        <v>99</v>
      </c>
      <c r="R16" s="205">
        <v>38978</v>
      </c>
      <c r="S16" s="206" t="str">
        <f t="shared" si="6"/>
        <v>Under 12s</v>
      </c>
      <c r="T16" s="207" t="str">
        <f t="shared" si="7"/>
        <v>Yes</v>
      </c>
      <c r="U16" s="208">
        <f t="shared" si="34"/>
        <v>1</v>
      </c>
      <c r="V16" s="182">
        <f t="shared" si="8"/>
        <v>11</v>
      </c>
      <c r="W16" s="182">
        <f t="shared" si="9"/>
        <v>9</v>
      </c>
      <c r="X16" s="182">
        <f t="shared" si="10"/>
        <v>11</v>
      </c>
      <c r="Y16" s="182">
        <f t="shared" si="35"/>
        <v>1</v>
      </c>
      <c r="Z16" s="182">
        <f t="shared" si="36"/>
        <v>0</v>
      </c>
      <c r="AA16" s="182">
        <f t="shared" si="37"/>
        <v>0</v>
      </c>
      <c r="AB16" s="182">
        <f t="shared" si="38"/>
        <v>0</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ht="13">
      <c r="A17" s="185">
        <f t="shared" si="45"/>
        <v>12</v>
      </c>
      <c r="B17" s="176">
        <f t="shared" si="0"/>
        <v>12</v>
      </c>
      <c r="C17" s="175" t="str">
        <f t="shared" si="1"/>
        <v>Under 12s</v>
      </c>
      <c r="D17" s="177" t="str">
        <f t="shared" si="2"/>
        <v>M</v>
      </c>
      <c r="E17" s="175" t="str">
        <f t="shared" si="3"/>
        <v>50m</v>
      </c>
      <c r="F17" s="175" t="str">
        <f t="shared" si="4"/>
        <v>Freestyle</v>
      </c>
      <c r="G17" s="175"/>
      <c r="H17" s="238">
        <f t="shared" si="29"/>
        <v>1</v>
      </c>
      <c r="I17" s="238">
        <f t="shared" si="5"/>
        <v>-1</v>
      </c>
      <c r="J17" s="238">
        <f t="shared" si="30"/>
        <v>-1</v>
      </c>
      <c r="K17" s="238">
        <f t="shared" si="31"/>
        <v>-1</v>
      </c>
      <c r="L17" s="238">
        <f t="shared" si="32"/>
        <v>0</v>
      </c>
      <c r="M17" s="300">
        <f t="shared" si="46"/>
        <v>1</v>
      </c>
      <c r="N17" s="298">
        <f t="shared" si="33"/>
        <v>12</v>
      </c>
      <c r="O17" s="299">
        <f t="shared" si="47"/>
        <v>12</v>
      </c>
      <c r="P17" s="203" t="s">
        <v>500</v>
      </c>
      <c r="Q17" s="204" t="s">
        <v>123</v>
      </c>
      <c r="R17" s="205">
        <v>39085</v>
      </c>
      <c r="S17" s="206" t="str">
        <f t="shared" si="6"/>
        <v>Under 12s</v>
      </c>
      <c r="T17" s="207" t="str">
        <f t="shared" si="7"/>
        <v>Yes</v>
      </c>
      <c r="U17" s="208">
        <f t="shared" si="34"/>
        <v>2</v>
      </c>
      <c r="V17" s="182">
        <f t="shared" si="8"/>
        <v>11</v>
      </c>
      <c r="W17" s="182">
        <f t="shared" si="9"/>
        <v>9</v>
      </c>
      <c r="X17" s="182">
        <f t="shared" si="10"/>
        <v>11</v>
      </c>
      <c r="Y17" s="182">
        <f t="shared" si="35"/>
        <v>1</v>
      </c>
      <c r="Z17" s="182">
        <f t="shared" si="36"/>
        <v>0</v>
      </c>
      <c r="AA17" s="182">
        <f t="shared" si="37"/>
        <v>1</v>
      </c>
      <c r="AB17" s="182">
        <f t="shared" si="38"/>
        <v>0</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ht="13">
      <c r="A18" s="185">
        <f t="shared" si="45"/>
        <v>13</v>
      </c>
      <c r="B18" s="176">
        <f t="shared" si="0"/>
        <v>13</v>
      </c>
      <c r="C18" s="175" t="str">
        <f t="shared" si="1"/>
        <v>Under 13s</v>
      </c>
      <c r="D18" s="177" t="str">
        <f t="shared" si="2"/>
        <v>F</v>
      </c>
      <c r="E18" s="175" t="str">
        <f t="shared" si="3"/>
        <v>50m</v>
      </c>
      <c r="F18" s="175" t="str">
        <f t="shared" si="4"/>
        <v>Backstroke</v>
      </c>
      <c r="G18" s="175"/>
      <c r="H18" s="238">
        <f t="shared" si="29"/>
        <v>2</v>
      </c>
      <c r="I18" s="238">
        <f t="shared" si="5"/>
        <v>-1</v>
      </c>
      <c r="J18" s="238">
        <f t="shared" si="30"/>
        <v>-1</v>
      </c>
      <c r="K18" s="238">
        <f t="shared" si="31"/>
        <v>-1</v>
      </c>
      <c r="L18" s="238">
        <f t="shared" si="32"/>
        <v>0</v>
      </c>
      <c r="M18" s="300">
        <f t="shared" si="46"/>
        <v>1</v>
      </c>
      <c r="N18" s="298">
        <f t="shared" si="33"/>
        <v>13</v>
      </c>
      <c r="O18" s="299">
        <f t="shared" si="47"/>
        <v>13</v>
      </c>
      <c r="P18" s="203" t="s">
        <v>498</v>
      </c>
      <c r="Q18" s="204" t="s">
        <v>99</v>
      </c>
      <c r="R18" s="205">
        <v>39026</v>
      </c>
      <c r="S18" s="206" t="str">
        <f t="shared" si="6"/>
        <v>Under 12s</v>
      </c>
      <c r="T18" s="207" t="str">
        <f t="shared" si="7"/>
        <v>Yes</v>
      </c>
      <c r="U18" s="208">
        <f t="shared" si="34"/>
        <v>0</v>
      </c>
      <c r="V18" s="182">
        <f t="shared" si="8"/>
        <v>12</v>
      </c>
      <c r="W18" s="182">
        <f t="shared" si="9"/>
        <v>9</v>
      </c>
      <c r="X18" s="182">
        <f t="shared" si="10"/>
        <v>11</v>
      </c>
      <c r="Y18" s="182">
        <f t="shared" si="35"/>
        <v>0</v>
      </c>
      <c r="Z18" s="182">
        <f t="shared" si="36"/>
        <v>1</v>
      </c>
      <c r="AA18" s="182">
        <f t="shared" si="37"/>
        <v>1</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ht="13">
      <c r="A19" s="185">
        <f t="shared" si="45"/>
        <v>14</v>
      </c>
      <c r="B19" s="176">
        <f t="shared" si="0"/>
        <v>14</v>
      </c>
      <c r="C19" s="175" t="str">
        <f t="shared" si="1"/>
        <v>Under 13s</v>
      </c>
      <c r="D19" s="177" t="str">
        <f t="shared" si="2"/>
        <v>M</v>
      </c>
      <c r="E19" s="175" t="str">
        <f t="shared" si="3"/>
        <v>50m</v>
      </c>
      <c r="F19" s="175" t="str">
        <f t="shared" si="4"/>
        <v>Backstroke</v>
      </c>
      <c r="G19" s="175"/>
      <c r="H19" s="238">
        <f t="shared" si="29"/>
        <v>2</v>
      </c>
      <c r="I19" s="238">
        <f t="shared" si="5"/>
        <v>-1</v>
      </c>
      <c r="J19" s="238">
        <f t="shared" si="30"/>
        <v>-1</v>
      </c>
      <c r="K19" s="238">
        <f t="shared" si="31"/>
        <v>-1</v>
      </c>
      <c r="L19" s="238">
        <f t="shared" si="32"/>
        <v>0</v>
      </c>
      <c r="M19" s="300">
        <f t="shared" si="46"/>
        <v>1</v>
      </c>
      <c r="N19" s="298">
        <f t="shared" si="33"/>
        <v>14</v>
      </c>
      <c r="O19" s="299">
        <f t="shared" si="47"/>
        <v>14</v>
      </c>
      <c r="P19" s="203" t="s">
        <v>483</v>
      </c>
      <c r="Q19" s="204" t="s">
        <v>123</v>
      </c>
      <c r="R19" s="205">
        <v>38629</v>
      </c>
      <c r="S19" s="206" t="str">
        <f t="shared" si="6"/>
        <v>Under 13s</v>
      </c>
      <c r="T19" s="207" t="str">
        <f t="shared" si="7"/>
        <v>Yes</v>
      </c>
      <c r="U19" s="208">
        <f t="shared" si="34"/>
        <v>2</v>
      </c>
      <c r="V19" s="182">
        <f t="shared" si="8"/>
        <v>12</v>
      </c>
      <c r="W19" s="182">
        <f t="shared" si="9"/>
        <v>9</v>
      </c>
      <c r="X19" s="182">
        <f t="shared" si="10"/>
        <v>12</v>
      </c>
      <c r="Y19" s="182">
        <f t="shared" si="35"/>
        <v>0</v>
      </c>
      <c r="Z19" s="182">
        <f t="shared" si="36"/>
        <v>1</v>
      </c>
      <c r="AA19" s="182">
        <f t="shared" si="37"/>
        <v>0</v>
      </c>
      <c r="AB19" s="182">
        <f t="shared" si="38"/>
        <v>1</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ht="13">
      <c r="A20" s="185">
        <f t="shared" si="45"/>
        <v>15</v>
      </c>
      <c r="B20" s="176">
        <f t="shared" si="0"/>
        <v>15</v>
      </c>
      <c r="C20" s="175" t="str">
        <f t="shared" si="1"/>
        <v>9 Years</v>
      </c>
      <c r="D20" s="177" t="str">
        <f t="shared" si="2"/>
        <v>F</v>
      </c>
      <c r="E20" s="175" t="str">
        <f t="shared" si="3"/>
        <v>4x25m</v>
      </c>
      <c r="F20" s="175" t="str">
        <f t="shared" si="4"/>
        <v>Freestyle Relay</v>
      </c>
      <c r="G20" s="175"/>
      <c r="H20" s="238">
        <f t="shared" si="29"/>
        <v>5</v>
      </c>
      <c r="I20" s="238">
        <f t="shared" si="5"/>
        <v>0</v>
      </c>
      <c r="J20" s="238">
        <f t="shared" si="30"/>
        <v>0</v>
      </c>
      <c r="K20" s="238">
        <f t="shared" si="31"/>
        <v>0</v>
      </c>
      <c r="L20" s="238">
        <f t="shared" si="32"/>
        <v>0</v>
      </c>
      <c r="M20" s="300">
        <f t="shared" si="46"/>
        <v>1</v>
      </c>
      <c r="N20" s="298">
        <f t="shared" si="33"/>
        <v>15</v>
      </c>
      <c r="O20" s="299">
        <f t="shared" si="47"/>
        <v>15</v>
      </c>
      <c r="P20" s="203" t="s">
        <v>558</v>
      </c>
      <c r="Q20" s="204" t="s">
        <v>99</v>
      </c>
      <c r="R20" s="205">
        <v>39689</v>
      </c>
      <c r="S20" s="206" t="str">
        <f t="shared" si="6"/>
        <v>9 Years</v>
      </c>
      <c r="T20" s="207" t="str">
        <f t="shared" si="7"/>
        <v>Yes</v>
      </c>
      <c r="U20" s="208">
        <f t="shared" si="34"/>
        <v>0</v>
      </c>
      <c r="V20" s="182">
        <f t="shared" si="8"/>
        <v>9</v>
      </c>
      <c r="W20" s="182">
        <f t="shared" si="9"/>
        <v>9</v>
      </c>
      <c r="X20" s="182">
        <f t="shared" si="10"/>
        <v>9</v>
      </c>
      <c r="Y20" s="182">
        <f t="shared" si="35"/>
        <v>1</v>
      </c>
      <c r="Z20" s="182">
        <f t="shared" si="36"/>
        <v>0</v>
      </c>
      <c r="AA20" s="182">
        <f t="shared" si="37"/>
        <v>1</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5" ht="13">
      <c r="A21" s="185">
        <f t="shared" si="45"/>
        <v>16</v>
      </c>
      <c r="B21" s="176">
        <f t="shared" si="0"/>
        <v>15</v>
      </c>
      <c r="C21" s="175" t="str">
        <f t="shared" si="1"/>
        <v>9 Years</v>
      </c>
      <c r="D21" s="177" t="str">
        <f t="shared" si="2"/>
        <v>F</v>
      </c>
      <c r="E21" s="175" t="str">
        <f t="shared" si="3"/>
        <v>4x25m</v>
      </c>
      <c r="F21" s="175" t="str">
        <f t="shared" si="4"/>
        <v>Freestyle Relay</v>
      </c>
      <c r="G21" s="175"/>
      <c r="H21" s="238">
        <f t="shared" si="29"/>
        <v>5</v>
      </c>
      <c r="I21" s="238">
        <f t="shared" si="5"/>
        <v>-1</v>
      </c>
      <c r="J21" s="238">
        <f t="shared" si="30"/>
        <v>0</v>
      </c>
      <c r="K21" s="238">
        <f t="shared" si="31"/>
        <v>0</v>
      </c>
      <c r="L21" s="238">
        <f t="shared" si="32"/>
        <v>0</v>
      </c>
      <c r="M21" s="300">
        <f t="shared" si="46"/>
        <v>0</v>
      </c>
      <c r="N21" s="298">
        <f t="shared" si="33"/>
        <v>15.1</v>
      </c>
      <c r="O21" s="299">
        <f t="shared" si="47"/>
        <v>15.1</v>
      </c>
      <c r="P21" s="203" t="s">
        <v>559</v>
      </c>
      <c r="Q21" s="204" t="s">
        <v>99</v>
      </c>
      <c r="R21" s="205">
        <v>39693</v>
      </c>
      <c r="S21" s="206" t="str">
        <f t="shared" si="6"/>
        <v>9 Years</v>
      </c>
      <c r="T21" s="207" t="str">
        <f t="shared" si="7"/>
        <v>Yes</v>
      </c>
      <c r="U21" s="208">
        <f t="shared" si="34"/>
        <v>0</v>
      </c>
      <c r="V21" s="182">
        <f t="shared" si="8"/>
        <v>9</v>
      </c>
      <c r="W21" s="182">
        <f t="shared" si="9"/>
        <v>9</v>
      </c>
      <c r="X21" s="182">
        <f t="shared" si="10"/>
        <v>9</v>
      </c>
      <c r="Y21" s="182">
        <f t="shared" si="35"/>
        <v>0</v>
      </c>
      <c r="Z21" s="182">
        <f t="shared" si="36"/>
        <v>1</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0</v>
      </c>
    </row>
    <row r="22" spans="1:55" ht="13">
      <c r="A22" s="185">
        <f t="shared" si="45"/>
        <v>17</v>
      </c>
      <c r="B22" s="176">
        <f t="shared" si="0"/>
        <v>15</v>
      </c>
      <c r="C22" s="175" t="str">
        <f t="shared" si="1"/>
        <v>9 Years</v>
      </c>
      <c r="D22" s="177" t="str">
        <f t="shared" si="2"/>
        <v>F</v>
      </c>
      <c r="E22" s="175" t="str">
        <f t="shared" si="3"/>
        <v>4x25m</v>
      </c>
      <c r="F22" s="175" t="str">
        <f t="shared" si="4"/>
        <v>Freestyle Relay</v>
      </c>
      <c r="G22" s="175"/>
      <c r="H22" s="238">
        <f t="shared" si="29"/>
        <v>5</v>
      </c>
      <c r="I22" s="238">
        <f t="shared" si="5"/>
        <v>-1</v>
      </c>
      <c r="J22" s="238">
        <f t="shared" si="30"/>
        <v>-1</v>
      </c>
      <c r="K22" s="238">
        <f t="shared" si="31"/>
        <v>0</v>
      </c>
      <c r="L22" s="238">
        <f t="shared" si="32"/>
        <v>0</v>
      </c>
      <c r="M22" s="300">
        <f t="shared" si="46"/>
        <v>0</v>
      </c>
      <c r="N22" s="298">
        <f t="shared" si="33"/>
        <v>15.2</v>
      </c>
      <c r="O22" s="299">
        <f t="shared" si="47"/>
        <v>15.2</v>
      </c>
      <c r="P22" s="203" t="s">
        <v>578</v>
      </c>
      <c r="Q22" s="204" t="s">
        <v>99</v>
      </c>
      <c r="R22" s="205">
        <v>39891</v>
      </c>
      <c r="S22" s="206" t="str">
        <f t="shared" si="6"/>
        <v>9 Years</v>
      </c>
      <c r="T22" s="207" t="str">
        <f t="shared" si="7"/>
        <v>Yes</v>
      </c>
      <c r="U22" s="208">
        <f t="shared" si="34"/>
        <v>0</v>
      </c>
      <c r="V22" s="182">
        <f t="shared" si="8"/>
        <v>9</v>
      </c>
      <c r="W22" s="182">
        <f t="shared" si="9"/>
        <v>9</v>
      </c>
      <c r="X22" s="182">
        <f t="shared" si="10"/>
        <v>9</v>
      </c>
      <c r="Y22" s="182">
        <f t="shared" si="35"/>
        <v>0</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0</v>
      </c>
    </row>
    <row r="23" spans="1:55" ht="13">
      <c r="A23" s="185">
        <f t="shared" si="45"/>
        <v>18</v>
      </c>
      <c r="B23" s="176">
        <f t="shared" si="0"/>
        <v>15</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-1</v>
      </c>
      <c r="K23" s="238">
        <f t="shared" si="31"/>
        <v>-1</v>
      </c>
      <c r="L23" s="238">
        <f t="shared" si="32"/>
        <v>0</v>
      </c>
      <c r="M23" s="300">
        <f t="shared" si="46"/>
        <v>0</v>
      </c>
      <c r="N23" s="298">
        <f t="shared" si="33"/>
        <v>15.3</v>
      </c>
      <c r="O23" s="299">
        <f t="shared" si="47"/>
        <v>15.3</v>
      </c>
      <c r="P23" s="203" t="s">
        <v>568</v>
      </c>
      <c r="Q23" s="204" t="s">
        <v>99</v>
      </c>
      <c r="R23" s="205">
        <v>39773</v>
      </c>
      <c r="S23" s="206" t="str">
        <f t="shared" si="6"/>
        <v>9 Years</v>
      </c>
      <c r="T23" s="207" t="str">
        <f t="shared" si="7"/>
        <v>Yes</v>
      </c>
      <c r="U23" s="208">
        <f t="shared" si="34"/>
        <v>0</v>
      </c>
      <c r="V23" s="182">
        <f t="shared" si="8"/>
        <v>9</v>
      </c>
      <c r="W23" s="182">
        <f t="shared" si="9"/>
        <v>9</v>
      </c>
      <c r="X23" s="182">
        <f t="shared" si="10"/>
        <v>9</v>
      </c>
      <c r="Y23" s="182">
        <f t="shared" si="35"/>
        <v>0</v>
      </c>
      <c r="Z23" s="182">
        <f t="shared" si="36"/>
        <v>0</v>
      </c>
      <c r="AA23" s="182">
        <f t="shared" si="37"/>
        <v>0</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ht="13">
      <c r="A24" s="185">
        <f t="shared" si="45"/>
        <v>19</v>
      </c>
      <c r="B24" s="176">
        <f t="shared" si="0"/>
        <v>16</v>
      </c>
      <c r="C24" s="175" t="str">
        <f t="shared" si="1"/>
        <v>9 Years</v>
      </c>
      <c r="D24" s="177" t="str">
        <f t="shared" si="2"/>
        <v>M</v>
      </c>
      <c r="E24" s="175" t="str">
        <f t="shared" si="3"/>
        <v>4x25m</v>
      </c>
      <c r="F24" s="175" t="str">
        <f t="shared" si="4"/>
        <v>Freestyle Relay</v>
      </c>
      <c r="G24" s="175"/>
      <c r="H24" s="238">
        <f t="shared" si="29"/>
        <v>5</v>
      </c>
      <c r="I24" s="238">
        <f t="shared" si="5"/>
        <v>0</v>
      </c>
      <c r="J24" s="238">
        <f t="shared" si="30"/>
        <v>0</v>
      </c>
      <c r="K24" s="238">
        <f t="shared" si="31"/>
        <v>0</v>
      </c>
      <c r="L24" s="238">
        <f t="shared" si="32"/>
        <v>0</v>
      </c>
      <c r="M24" s="300">
        <f t="shared" si="46"/>
        <v>1</v>
      </c>
      <c r="N24" s="298">
        <f t="shared" si="33"/>
        <v>16</v>
      </c>
      <c r="O24" s="299">
        <f t="shared" si="47"/>
        <v>16</v>
      </c>
      <c r="P24" s="203" t="s">
        <v>2195</v>
      </c>
      <c r="Q24" s="204" t="s">
        <v>123</v>
      </c>
      <c r="R24" s="205">
        <v>39782</v>
      </c>
      <c r="S24" s="206" t="str">
        <f t="shared" si="6"/>
        <v>9 Years</v>
      </c>
      <c r="T24" s="207" t="str">
        <f t="shared" si="7"/>
        <v>Yes</v>
      </c>
      <c r="U24" s="208">
        <f t="shared" si="34"/>
        <v>0</v>
      </c>
      <c r="V24" s="182">
        <f t="shared" si="8"/>
        <v>9</v>
      </c>
      <c r="W24" s="182">
        <f t="shared" si="9"/>
        <v>9</v>
      </c>
      <c r="X24" s="182">
        <f t="shared" si="10"/>
        <v>9</v>
      </c>
      <c r="Y24" s="182">
        <f t="shared" si="35"/>
        <v>1</v>
      </c>
      <c r="Z24" s="182">
        <f t="shared" si="36"/>
        <v>0</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1</v>
      </c>
      <c r="BC24" s="178"/>
    </row>
    <row r="25" spans="1:55" ht="13">
      <c r="A25" s="185">
        <f t="shared" si="45"/>
        <v>20</v>
      </c>
      <c r="B25" s="176">
        <f t="shared" si="0"/>
        <v>16</v>
      </c>
      <c r="C25" s="175" t="str">
        <f t="shared" si="1"/>
        <v>9 Years</v>
      </c>
      <c r="D25" s="177" t="str">
        <f t="shared" si="2"/>
        <v>M</v>
      </c>
      <c r="E25" s="175" t="str">
        <f t="shared" si="3"/>
        <v>4x25m</v>
      </c>
      <c r="F25" s="175" t="str">
        <f t="shared" si="4"/>
        <v>Freestyle Relay</v>
      </c>
      <c r="G25" s="175"/>
      <c r="H25" s="238">
        <f t="shared" si="29"/>
        <v>5</v>
      </c>
      <c r="I25" s="238">
        <f t="shared" si="5"/>
        <v>-1</v>
      </c>
      <c r="J25" s="238">
        <f t="shared" si="30"/>
        <v>0</v>
      </c>
      <c r="K25" s="238">
        <f t="shared" si="31"/>
        <v>0</v>
      </c>
      <c r="L25" s="238">
        <f t="shared" si="32"/>
        <v>0</v>
      </c>
      <c r="M25" s="300">
        <f t="shared" si="46"/>
        <v>0</v>
      </c>
      <c r="N25" s="298">
        <f t="shared" si="33"/>
        <v>16.100000000000001</v>
      </c>
      <c r="O25" s="299">
        <f t="shared" si="47"/>
        <v>16.100000000000001</v>
      </c>
      <c r="P25" s="203" t="s">
        <v>553</v>
      </c>
      <c r="Q25" s="204" t="s">
        <v>123</v>
      </c>
      <c r="R25" s="205">
        <v>39653</v>
      </c>
      <c r="S25" s="206" t="str">
        <f t="shared" si="6"/>
        <v>9 Years</v>
      </c>
      <c r="T25" s="207" t="str">
        <f t="shared" si="7"/>
        <v>Yes</v>
      </c>
      <c r="U25" s="208">
        <f t="shared" si="34"/>
        <v>0</v>
      </c>
      <c r="V25" s="182">
        <f t="shared" si="8"/>
        <v>9</v>
      </c>
      <c r="W25" s="182">
        <f t="shared" si="9"/>
        <v>9</v>
      </c>
      <c r="X25" s="182">
        <f t="shared" si="10"/>
        <v>9</v>
      </c>
      <c r="Y25" s="182">
        <f t="shared" si="35"/>
        <v>0</v>
      </c>
      <c r="Z25" s="182">
        <f t="shared" si="36"/>
        <v>1</v>
      </c>
      <c r="AA25" s="182">
        <f t="shared" si="37"/>
        <v>1</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ht="13">
      <c r="A26" s="185">
        <f t="shared" si="45"/>
        <v>21</v>
      </c>
      <c r="B26" s="176">
        <f t="shared" si="0"/>
        <v>16</v>
      </c>
      <c r="C26" s="175" t="str">
        <f t="shared" si="1"/>
        <v>9 Years</v>
      </c>
      <c r="D26" s="177" t="str">
        <f t="shared" si="2"/>
        <v>M</v>
      </c>
      <c r="E26" s="175" t="str">
        <f t="shared" si="3"/>
        <v>4x25m</v>
      </c>
      <c r="F26" s="175" t="str">
        <f t="shared" si="4"/>
        <v>Freestyle Relay</v>
      </c>
      <c r="G26" s="175"/>
      <c r="H26" s="238">
        <f t="shared" si="29"/>
        <v>5</v>
      </c>
      <c r="I26" s="238">
        <f t="shared" si="5"/>
        <v>-1</v>
      </c>
      <c r="J26" s="238">
        <f t="shared" si="30"/>
        <v>-1</v>
      </c>
      <c r="K26" s="238">
        <f t="shared" si="31"/>
        <v>0</v>
      </c>
      <c r="L26" s="238">
        <f t="shared" si="32"/>
        <v>0</v>
      </c>
      <c r="M26" s="300">
        <f t="shared" si="46"/>
        <v>0</v>
      </c>
      <c r="N26" s="298">
        <f t="shared" si="33"/>
        <v>16.2</v>
      </c>
      <c r="O26" s="299">
        <f t="shared" si="47"/>
        <v>16.2</v>
      </c>
      <c r="P26" s="203" t="s">
        <v>535</v>
      </c>
      <c r="Q26" s="204" t="s">
        <v>123</v>
      </c>
      <c r="R26" s="205">
        <v>39503</v>
      </c>
      <c r="S26" s="206" t="str">
        <f t="shared" si="6"/>
        <v>Under 11s</v>
      </c>
      <c r="T26" s="207" t="str">
        <f t="shared" si="7"/>
        <v>No</v>
      </c>
      <c r="U26" s="208">
        <f t="shared" si="34"/>
        <v>0</v>
      </c>
      <c r="V26" s="182">
        <f t="shared" si="8"/>
        <v>9</v>
      </c>
      <c r="W26" s="182">
        <f t="shared" si="9"/>
        <v>9</v>
      </c>
      <c r="X26" s="182">
        <f t="shared" si="10"/>
        <v>10</v>
      </c>
      <c r="Y26" s="182">
        <f t="shared" si="35"/>
        <v>0</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0</v>
      </c>
      <c r="BC26" s="178"/>
    </row>
    <row r="27" spans="1:55" ht="13">
      <c r="A27" s="185">
        <f t="shared" si="45"/>
        <v>22</v>
      </c>
      <c r="B27" s="176">
        <f t="shared" si="0"/>
        <v>16</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-1</v>
      </c>
      <c r="K27" s="238">
        <f t="shared" si="31"/>
        <v>-1</v>
      </c>
      <c r="L27" s="238">
        <f t="shared" si="32"/>
        <v>0</v>
      </c>
      <c r="M27" s="300">
        <f t="shared" si="46"/>
        <v>0</v>
      </c>
      <c r="N27" s="298">
        <f t="shared" si="33"/>
        <v>16.3</v>
      </c>
      <c r="O27" s="299">
        <f t="shared" si="47"/>
        <v>16.3</v>
      </c>
      <c r="P27" s="203" t="s">
        <v>544</v>
      </c>
      <c r="Q27" s="204" t="s">
        <v>123</v>
      </c>
      <c r="R27" s="205">
        <v>39539</v>
      </c>
      <c r="S27" s="206" t="str">
        <f t="shared" si="6"/>
        <v>Under 11s</v>
      </c>
      <c r="T27" s="207" t="str">
        <f t="shared" si="7"/>
        <v>No</v>
      </c>
      <c r="U27" s="208">
        <f t="shared" si="34"/>
        <v>0</v>
      </c>
      <c r="V27" s="182">
        <f t="shared" si="8"/>
        <v>9</v>
      </c>
      <c r="W27" s="182">
        <f t="shared" si="9"/>
        <v>9</v>
      </c>
      <c r="X27" s="182">
        <f t="shared" si="10"/>
        <v>10</v>
      </c>
      <c r="Y27" s="182">
        <f t="shared" si="35"/>
        <v>0</v>
      </c>
      <c r="Z27" s="182">
        <f t="shared" si="36"/>
        <v>0</v>
      </c>
      <c r="AA27" s="182">
        <f t="shared" si="37"/>
        <v>0</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ht="13">
      <c r="A28" s="185">
        <f t="shared" si="45"/>
        <v>23</v>
      </c>
      <c r="B28" s="176">
        <f t="shared" si="0"/>
        <v>17</v>
      </c>
      <c r="C28" s="175" t="str">
        <f t="shared" si="1"/>
        <v>Under 11s</v>
      </c>
      <c r="D28" s="177" t="str">
        <f t="shared" si="2"/>
        <v>F</v>
      </c>
      <c r="E28" s="175" t="str">
        <f t="shared" si="3"/>
        <v>4x25m</v>
      </c>
      <c r="F28" s="175" t="str">
        <f t="shared" si="4"/>
        <v>Medley Relay</v>
      </c>
      <c r="G28" s="175"/>
      <c r="H28" s="238">
        <f t="shared" si="29"/>
        <v>5</v>
      </c>
      <c r="I28" s="238">
        <f t="shared" si="5"/>
        <v>0</v>
      </c>
      <c r="J28" s="238">
        <f t="shared" si="30"/>
        <v>0</v>
      </c>
      <c r="K28" s="238">
        <f t="shared" si="31"/>
        <v>0</v>
      </c>
      <c r="L28" s="238">
        <f t="shared" si="32"/>
        <v>0</v>
      </c>
      <c r="M28" s="300">
        <f t="shared" si="46"/>
        <v>1</v>
      </c>
      <c r="N28" s="298">
        <f t="shared" si="33"/>
        <v>17</v>
      </c>
      <c r="O28" s="299">
        <f t="shared" si="47"/>
        <v>17</v>
      </c>
      <c r="P28" s="203" t="s">
        <v>513</v>
      </c>
      <c r="Q28" s="204" t="s">
        <v>99</v>
      </c>
      <c r="R28" s="205">
        <v>39264</v>
      </c>
      <c r="S28" s="206" t="str">
        <f t="shared" si="6"/>
        <v>Under 11s</v>
      </c>
      <c r="T28" s="207" t="str">
        <f t="shared" si="7"/>
        <v>Yes</v>
      </c>
      <c r="U28" s="208">
        <f t="shared" si="34"/>
        <v>0</v>
      </c>
      <c r="V28" s="182">
        <f t="shared" si="8"/>
        <v>10</v>
      </c>
      <c r="W28" s="182">
        <f t="shared" si="9"/>
        <v>9</v>
      </c>
      <c r="X28" s="182">
        <f t="shared" si="10"/>
        <v>10</v>
      </c>
      <c r="Y28" s="182">
        <f t="shared" si="35"/>
        <v>0</v>
      </c>
      <c r="Z28" s="182">
        <f t="shared" si="36"/>
        <v>1</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1</v>
      </c>
      <c r="BC28" s="178"/>
    </row>
    <row r="29" spans="1:55" ht="13">
      <c r="A29" s="185">
        <f t="shared" si="45"/>
        <v>24</v>
      </c>
      <c r="B29" s="176">
        <f t="shared" si="0"/>
        <v>17</v>
      </c>
      <c r="C29" s="175" t="str">
        <f t="shared" si="1"/>
        <v>Under 11s</v>
      </c>
      <c r="D29" s="177" t="str">
        <f t="shared" si="2"/>
        <v>F</v>
      </c>
      <c r="E29" s="175" t="str">
        <f t="shared" si="3"/>
        <v>4x25m</v>
      </c>
      <c r="F29" s="175" t="str">
        <f t="shared" si="4"/>
        <v>Medley Relay</v>
      </c>
      <c r="G29" s="175"/>
      <c r="H29" s="238">
        <f t="shared" si="29"/>
        <v>5</v>
      </c>
      <c r="I29" s="238">
        <f t="shared" si="5"/>
        <v>-1</v>
      </c>
      <c r="J29" s="238">
        <f t="shared" si="30"/>
        <v>0</v>
      </c>
      <c r="K29" s="238">
        <f t="shared" si="31"/>
        <v>0</v>
      </c>
      <c r="L29" s="238">
        <f t="shared" si="32"/>
        <v>0</v>
      </c>
      <c r="M29" s="300">
        <f t="shared" si="46"/>
        <v>0</v>
      </c>
      <c r="N29" s="298">
        <f t="shared" si="33"/>
        <v>17.100000000000001</v>
      </c>
      <c r="O29" s="299">
        <f t="shared" si="47"/>
        <v>17.100000000000001</v>
      </c>
      <c r="P29" s="203" t="s">
        <v>540</v>
      </c>
      <c r="Q29" s="204" t="s">
        <v>99</v>
      </c>
      <c r="R29" s="205">
        <v>39526</v>
      </c>
      <c r="S29" s="206" t="str">
        <f t="shared" si="6"/>
        <v>Under 11s</v>
      </c>
      <c r="T29" s="207" t="str">
        <f t="shared" si="7"/>
        <v>Yes</v>
      </c>
      <c r="U29" s="208">
        <f t="shared" si="34"/>
        <v>0</v>
      </c>
      <c r="V29" s="182">
        <f t="shared" si="8"/>
        <v>10</v>
      </c>
      <c r="W29" s="182">
        <f t="shared" si="9"/>
        <v>9</v>
      </c>
      <c r="X29" s="182">
        <f t="shared" si="10"/>
        <v>10</v>
      </c>
      <c r="Y29" s="182">
        <f t="shared" si="35"/>
        <v>0</v>
      </c>
      <c r="Z29" s="182">
        <f t="shared" si="36"/>
        <v>0</v>
      </c>
      <c r="AA29" s="182">
        <f t="shared" si="37"/>
        <v>1</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ht="13">
      <c r="A30" s="185">
        <f t="shared" si="45"/>
        <v>25</v>
      </c>
      <c r="B30" s="176">
        <f t="shared" si="0"/>
        <v>17</v>
      </c>
      <c r="C30" s="175" t="str">
        <f t="shared" si="1"/>
        <v>Under 11s</v>
      </c>
      <c r="D30" s="177" t="str">
        <f t="shared" si="2"/>
        <v>F</v>
      </c>
      <c r="E30" s="175" t="str">
        <f t="shared" si="3"/>
        <v>4x25m</v>
      </c>
      <c r="F30" s="175" t="str">
        <f t="shared" si="4"/>
        <v>Medley Relay</v>
      </c>
      <c r="G30" s="175"/>
      <c r="H30" s="238">
        <f t="shared" si="29"/>
        <v>5</v>
      </c>
      <c r="I30" s="238">
        <f t="shared" si="5"/>
        <v>-1</v>
      </c>
      <c r="J30" s="238">
        <f t="shared" si="30"/>
        <v>-1</v>
      </c>
      <c r="K30" s="238">
        <f t="shared" si="31"/>
        <v>0</v>
      </c>
      <c r="L30" s="238">
        <f t="shared" si="32"/>
        <v>0</v>
      </c>
      <c r="M30" s="300">
        <f t="shared" si="46"/>
        <v>0</v>
      </c>
      <c r="N30" s="298">
        <f t="shared" si="33"/>
        <v>17.2</v>
      </c>
      <c r="O30" s="299">
        <f t="shared" si="47"/>
        <v>17.2</v>
      </c>
      <c r="P30" s="203" t="s">
        <v>516</v>
      </c>
      <c r="Q30" s="204" t="s">
        <v>99</v>
      </c>
      <c r="R30" s="205">
        <v>39316</v>
      </c>
      <c r="S30" s="206" t="str">
        <f t="shared" si="6"/>
        <v>Under 11s</v>
      </c>
      <c r="T30" s="207" t="str">
        <f t="shared" si="7"/>
        <v>Yes</v>
      </c>
      <c r="U30" s="208">
        <f t="shared" si="34"/>
        <v>0</v>
      </c>
      <c r="V30" s="182">
        <f t="shared" si="8"/>
        <v>10</v>
      </c>
      <c r="W30" s="182">
        <f t="shared" si="9"/>
        <v>9</v>
      </c>
      <c r="X30" s="182">
        <f t="shared" si="10"/>
        <v>10</v>
      </c>
      <c r="Y30" s="182">
        <f t="shared" si="35"/>
        <v>1</v>
      </c>
      <c r="Z30" s="182">
        <f t="shared" si="36"/>
        <v>0</v>
      </c>
      <c r="AA30" s="182">
        <f t="shared" si="37"/>
        <v>0</v>
      </c>
      <c r="AB30" s="182">
        <f t="shared" si="38"/>
        <v>1</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0</v>
      </c>
      <c r="BC30" s="178"/>
    </row>
    <row r="31" spans="1:55" ht="13">
      <c r="A31" s="185">
        <f t="shared" si="45"/>
        <v>26</v>
      </c>
      <c r="B31" s="176">
        <f t="shared" si="0"/>
        <v>17</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-1</v>
      </c>
      <c r="K31" s="238">
        <f t="shared" si="31"/>
        <v>-1</v>
      </c>
      <c r="L31" s="238">
        <f t="shared" si="32"/>
        <v>0</v>
      </c>
      <c r="M31" s="300">
        <f t="shared" si="46"/>
        <v>0</v>
      </c>
      <c r="N31" s="298">
        <f t="shared" si="33"/>
        <v>17.3</v>
      </c>
      <c r="O31" s="299">
        <f t="shared" si="47"/>
        <v>17.3</v>
      </c>
      <c r="P31" s="203" t="s">
        <v>2215</v>
      </c>
      <c r="Q31" s="204" t="s">
        <v>99</v>
      </c>
      <c r="R31" s="205">
        <v>39498</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ht="13">
      <c r="A32" s="185">
        <f t="shared" si="45"/>
        <v>27</v>
      </c>
      <c r="B32" s="176">
        <f t="shared" si="0"/>
        <v>18</v>
      </c>
      <c r="C32" s="175" t="str">
        <f t="shared" si="1"/>
        <v>Under 11s</v>
      </c>
      <c r="D32" s="177" t="str">
        <f t="shared" si="2"/>
        <v>M</v>
      </c>
      <c r="E32" s="175" t="str">
        <f t="shared" si="3"/>
        <v>4x25m</v>
      </c>
      <c r="F32" s="175" t="str">
        <f t="shared" si="4"/>
        <v>Medley Relay</v>
      </c>
      <c r="G32" s="175"/>
      <c r="H32" s="238">
        <f t="shared" si="29"/>
        <v>5</v>
      </c>
      <c r="I32" s="238">
        <f t="shared" si="5"/>
        <v>0</v>
      </c>
      <c r="J32" s="238">
        <f t="shared" si="30"/>
        <v>0</v>
      </c>
      <c r="K32" s="238">
        <f t="shared" si="31"/>
        <v>0</v>
      </c>
      <c r="L32" s="238">
        <f t="shared" si="32"/>
        <v>0</v>
      </c>
      <c r="M32" s="300">
        <f t="shared" si="46"/>
        <v>1</v>
      </c>
      <c r="N32" s="298">
        <f t="shared" si="33"/>
        <v>18</v>
      </c>
      <c r="O32" s="299">
        <f t="shared" si="47"/>
        <v>18</v>
      </c>
      <c r="P32" s="203" t="s">
        <v>535</v>
      </c>
      <c r="Q32" s="204" t="s">
        <v>123</v>
      </c>
      <c r="R32" s="205">
        <v>39503</v>
      </c>
      <c r="S32" s="206" t="str">
        <f t="shared" si="6"/>
        <v>Under 11s</v>
      </c>
      <c r="T32" s="207" t="str">
        <f t="shared" si="7"/>
        <v>Yes</v>
      </c>
      <c r="U32" s="208">
        <f t="shared" si="34"/>
        <v>0</v>
      </c>
      <c r="V32" s="182">
        <f t="shared" si="8"/>
        <v>10</v>
      </c>
      <c r="W32" s="182">
        <f t="shared" si="9"/>
        <v>9</v>
      </c>
      <c r="X32" s="182">
        <f t="shared" si="10"/>
        <v>10</v>
      </c>
      <c r="Y32" s="182">
        <f t="shared" si="35"/>
        <v>0</v>
      </c>
      <c r="Z32" s="182">
        <f t="shared" si="36"/>
        <v>0</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1</v>
      </c>
      <c r="BC32" s="178"/>
    </row>
    <row r="33" spans="1:55" ht="13">
      <c r="A33" s="185">
        <f t="shared" si="45"/>
        <v>28</v>
      </c>
      <c r="B33" s="176">
        <f t="shared" si="0"/>
        <v>18</v>
      </c>
      <c r="C33" s="175" t="str">
        <f t="shared" si="1"/>
        <v>Under 11s</v>
      </c>
      <c r="D33" s="177" t="str">
        <f t="shared" si="2"/>
        <v>M</v>
      </c>
      <c r="E33" s="175" t="str">
        <f t="shared" si="3"/>
        <v>4x25m</v>
      </c>
      <c r="F33" s="175" t="str">
        <f t="shared" si="4"/>
        <v>Medley Relay</v>
      </c>
      <c r="G33" s="175"/>
      <c r="H33" s="238">
        <f t="shared" si="29"/>
        <v>5</v>
      </c>
      <c r="I33" s="238">
        <f t="shared" si="5"/>
        <v>-1</v>
      </c>
      <c r="J33" s="238">
        <f t="shared" si="30"/>
        <v>0</v>
      </c>
      <c r="K33" s="238">
        <f t="shared" si="31"/>
        <v>0</v>
      </c>
      <c r="L33" s="238">
        <f t="shared" si="32"/>
        <v>0</v>
      </c>
      <c r="M33" s="300">
        <f t="shared" si="46"/>
        <v>0</v>
      </c>
      <c r="N33" s="298">
        <f t="shared" si="33"/>
        <v>18.100000000000001</v>
      </c>
      <c r="O33" s="299">
        <f t="shared" si="47"/>
        <v>18.100000000000001</v>
      </c>
      <c r="P33" s="203" t="s">
        <v>536</v>
      </c>
      <c r="Q33" s="204" t="s">
        <v>123</v>
      </c>
      <c r="R33" s="205">
        <v>39508</v>
      </c>
      <c r="S33" s="206" t="str">
        <f t="shared" si="6"/>
        <v>Under 11s</v>
      </c>
      <c r="T33" s="207" t="str">
        <f t="shared" si="7"/>
        <v>Yes</v>
      </c>
      <c r="U33" s="208">
        <f t="shared" si="34"/>
        <v>0</v>
      </c>
      <c r="V33" s="182">
        <f t="shared" si="8"/>
        <v>10</v>
      </c>
      <c r="W33" s="182">
        <f t="shared" si="9"/>
        <v>9</v>
      </c>
      <c r="X33" s="182">
        <f t="shared" si="10"/>
        <v>10</v>
      </c>
      <c r="Y33" s="182">
        <f t="shared" si="35"/>
        <v>1</v>
      </c>
      <c r="Z33" s="182">
        <f t="shared" si="36"/>
        <v>0</v>
      </c>
      <c r="AA33" s="182">
        <f t="shared" si="37"/>
        <v>1</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ht="13">
      <c r="A34" s="185">
        <f t="shared" si="45"/>
        <v>29</v>
      </c>
      <c r="B34" s="176">
        <f t="shared" si="0"/>
        <v>18</v>
      </c>
      <c r="C34" s="175" t="str">
        <f t="shared" si="1"/>
        <v>Under 11s</v>
      </c>
      <c r="D34" s="177" t="str">
        <f t="shared" si="2"/>
        <v>M</v>
      </c>
      <c r="E34" s="175" t="str">
        <f t="shared" si="3"/>
        <v>4x25m</v>
      </c>
      <c r="F34" s="175" t="str">
        <f t="shared" si="4"/>
        <v>Medley Relay</v>
      </c>
      <c r="G34" s="175"/>
      <c r="H34" s="238">
        <f t="shared" si="29"/>
        <v>5</v>
      </c>
      <c r="I34" s="238">
        <f t="shared" si="5"/>
        <v>-1</v>
      </c>
      <c r="J34" s="238">
        <f t="shared" si="30"/>
        <v>-1</v>
      </c>
      <c r="K34" s="238">
        <f t="shared" si="31"/>
        <v>0</v>
      </c>
      <c r="L34" s="238">
        <f t="shared" si="32"/>
        <v>0</v>
      </c>
      <c r="M34" s="300">
        <f t="shared" si="46"/>
        <v>0</v>
      </c>
      <c r="N34" s="298">
        <f t="shared" si="33"/>
        <v>18.2</v>
      </c>
      <c r="O34" s="299">
        <f t="shared" si="47"/>
        <v>18.2</v>
      </c>
      <c r="P34" s="203" t="s">
        <v>524</v>
      </c>
      <c r="Q34" s="204" t="s">
        <v>123</v>
      </c>
      <c r="R34" s="205">
        <v>39382</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1</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0</v>
      </c>
      <c r="BC34" s="178"/>
    </row>
    <row r="35" spans="1:55" ht="13">
      <c r="A35" s="185">
        <f t="shared" si="45"/>
        <v>30</v>
      </c>
      <c r="B35" s="176">
        <f t="shared" si="0"/>
        <v>18</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-1</v>
      </c>
      <c r="K35" s="238">
        <f t="shared" si="31"/>
        <v>-1</v>
      </c>
      <c r="L35" s="238">
        <f t="shared" si="32"/>
        <v>0</v>
      </c>
      <c r="M35" s="300">
        <f t="shared" si="46"/>
        <v>0</v>
      </c>
      <c r="N35" s="298">
        <f t="shared" si="33"/>
        <v>18.3</v>
      </c>
      <c r="O35" s="299">
        <f t="shared" si="47"/>
        <v>18.3</v>
      </c>
      <c r="P35" s="203" t="s">
        <v>544</v>
      </c>
      <c r="Q35" s="204" t="s">
        <v>123</v>
      </c>
      <c r="R35" s="205">
        <v>39539</v>
      </c>
      <c r="S35" s="206" t="str">
        <f t="shared" si="6"/>
        <v>Under 11s</v>
      </c>
      <c r="T35" s="207" t="str">
        <f t="shared" si="7"/>
        <v>Yes</v>
      </c>
      <c r="U35" s="208">
        <f t="shared" si="34"/>
        <v>0</v>
      </c>
      <c r="V35" s="182">
        <f t="shared" si="8"/>
        <v>10</v>
      </c>
      <c r="W35" s="182">
        <f t="shared" si="9"/>
        <v>9</v>
      </c>
      <c r="X35" s="182">
        <f t="shared" si="10"/>
        <v>10</v>
      </c>
      <c r="Y35" s="182">
        <f t="shared" si="35"/>
        <v>0</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ht="13">
      <c r="A36" s="185">
        <f t="shared" si="45"/>
        <v>31</v>
      </c>
      <c r="B36" s="176">
        <f t="shared" si="0"/>
        <v>19</v>
      </c>
      <c r="C36" s="175" t="str">
        <f t="shared" si="1"/>
        <v>Under 12s</v>
      </c>
      <c r="D36" s="177" t="str">
        <f t="shared" si="2"/>
        <v>F</v>
      </c>
      <c r="E36" s="175" t="str">
        <f t="shared" si="3"/>
        <v>4x25m</v>
      </c>
      <c r="F36" s="175" t="str">
        <f t="shared" si="4"/>
        <v>Freestyle Relay</v>
      </c>
      <c r="G36" s="175"/>
      <c r="H36" s="238">
        <f t="shared" si="29"/>
        <v>5</v>
      </c>
      <c r="I36" s="238">
        <f t="shared" si="5"/>
        <v>0</v>
      </c>
      <c r="J36" s="238">
        <f t="shared" si="30"/>
        <v>0</v>
      </c>
      <c r="K36" s="238">
        <f t="shared" si="31"/>
        <v>0</v>
      </c>
      <c r="L36" s="238">
        <f t="shared" si="32"/>
        <v>0</v>
      </c>
      <c r="M36" s="300">
        <f t="shared" si="46"/>
        <v>1</v>
      </c>
      <c r="N36" s="298">
        <f t="shared" si="33"/>
        <v>19</v>
      </c>
      <c r="O36" s="299">
        <f t="shared" si="47"/>
        <v>19</v>
      </c>
      <c r="P36" s="203" t="s">
        <v>496</v>
      </c>
      <c r="Q36" s="204" t="s">
        <v>99</v>
      </c>
      <c r="R36" s="205">
        <v>38978</v>
      </c>
      <c r="S36" s="206" t="str">
        <f t="shared" si="6"/>
        <v>Under 12s</v>
      </c>
      <c r="T36" s="207" t="str">
        <f t="shared" si="7"/>
        <v>Yes</v>
      </c>
      <c r="U36" s="208">
        <f t="shared" si="34"/>
        <v>0</v>
      </c>
      <c r="V36" s="182">
        <f t="shared" si="8"/>
        <v>11</v>
      </c>
      <c r="W36" s="182">
        <f t="shared" si="9"/>
        <v>9</v>
      </c>
      <c r="X36" s="182">
        <f t="shared" si="10"/>
        <v>11</v>
      </c>
      <c r="Y36" s="182">
        <f t="shared" si="35"/>
        <v>1</v>
      </c>
      <c r="Z36" s="182">
        <f t="shared" si="36"/>
        <v>0</v>
      </c>
      <c r="AA36" s="182">
        <f t="shared" si="37"/>
        <v>0</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1</v>
      </c>
      <c r="BC36" s="178"/>
    </row>
    <row r="37" spans="1:55" ht="13">
      <c r="A37" s="185">
        <f t="shared" si="45"/>
        <v>32</v>
      </c>
      <c r="B37" s="176">
        <f t="shared" si="0"/>
        <v>19</v>
      </c>
      <c r="C37" s="175" t="str">
        <f t="shared" si="1"/>
        <v>Under 12s</v>
      </c>
      <c r="D37" s="177" t="str">
        <f t="shared" si="2"/>
        <v>F</v>
      </c>
      <c r="E37" s="175" t="str">
        <f t="shared" si="3"/>
        <v>4x25m</v>
      </c>
      <c r="F37" s="175" t="str">
        <f t="shared" si="4"/>
        <v>Freestyle Relay</v>
      </c>
      <c r="G37" s="175"/>
      <c r="H37" s="238">
        <f t="shared" si="29"/>
        <v>5</v>
      </c>
      <c r="I37" s="238">
        <f t="shared" si="5"/>
        <v>-1</v>
      </c>
      <c r="J37" s="238">
        <f t="shared" si="30"/>
        <v>0</v>
      </c>
      <c r="K37" s="238">
        <f t="shared" si="31"/>
        <v>0</v>
      </c>
      <c r="L37" s="238">
        <f t="shared" si="32"/>
        <v>0</v>
      </c>
      <c r="M37" s="300">
        <f t="shared" si="46"/>
        <v>0</v>
      </c>
      <c r="N37" s="298">
        <f t="shared" si="33"/>
        <v>19.100000000000001</v>
      </c>
      <c r="O37" s="299">
        <f t="shared" si="47"/>
        <v>19.100000000000001</v>
      </c>
      <c r="P37" s="203" t="s">
        <v>498</v>
      </c>
      <c r="Q37" s="204" t="s">
        <v>99</v>
      </c>
      <c r="R37" s="205">
        <v>39026</v>
      </c>
      <c r="S37" s="206" t="str">
        <f t="shared" si="6"/>
        <v>Under 12s</v>
      </c>
      <c r="T37" s="207" t="str">
        <f t="shared" si="7"/>
        <v>Yes</v>
      </c>
      <c r="U37" s="208">
        <f t="shared" si="34"/>
        <v>0</v>
      </c>
      <c r="V37" s="182">
        <f t="shared" si="8"/>
        <v>11</v>
      </c>
      <c r="W37" s="182">
        <f t="shared" si="9"/>
        <v>9</v>
      </c>
      <c r="X37" s="182">
        <f t="shared" si="10"/>
        <v>11</v>
      </c>
      <c r="Y37" s="182">
        <f t="shared" si="35"/>
        <v>0</v>
      </c>
      <c r="Z37" s="182">
        <f t="shared" si="36"/>
        <v>1</v>
      </c>
      <c r="AA37" s="182">
        <f t="shared" si="37"/>
        <v>1</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ht="13">
      <c r="A38" s="185">
        <f t="shared" si="45"/>
        <v>33</v>
      </c>
      <c r="B38" s="176">
        <f t="shared" si="0"/>
        <v>19</v>
      </c>
      <c r="C38" s="175" t="str">
        <f t="shared" si="1"/>
        <v>Under 12s</v>
      </c>
      <c r="D38" s="177" t="str">
        <f t="shared" si="2"/>
        <v>F</v>
      </c>
      <c r="E38" s="175" t="str">
        <f t="shared" si="3"/>
        <v>4x25m</v>
      </c>
      <c r="F38" s="175" t="str">
        <f t="shared" si="4"/>
        <v>Freestyle Relay</v>
      </c>
      <c r="G38" s="175"/>
      <c r="H38" s="238">
        <f t="shared" si="29"/>
        <v>5</v>
      </c>
      <c r="I38" s="238">
        <f t="shared" si="5"/>
        <v>-1</v>
      </c>
      <c r="J38" s="238">
        <f t="shared" si="30"/>
        <v>-1</v>
      </c>
      <c r="K38" s="238">
        <f t="shared" si="31"/>
        <v>0</v>
      </c>
      <c r="L38" s="238">
        <f t="shared" si="32"/>
        <v>0</v>
      </c>
      <c r="M38" s="300">
        <f t="shared" si="46"/>
        <v>0</v>
      </c>
      <c r="N38" s="298">
        <f t="shared" si="33"/>
        <v>19.2</v>
      </c>
      <c r="O38" s="299">
        <f t="shared" si="47"/>
        <v>19.2</v>
      </c>
      <c r="P38" s="203" t="s">
        <v>2216</v>
      </c>
      <c r="Q38" s="204" t="s">
        <v>99</v>
      </c>
      <c r="R38" s="205">
        <v>38981</v>
      </c>
      <c r="S38" s="206" t="str">
        <f t="shared" si="6"/>
        <v>Under 12s</v>
      </c>
      <c r="T38" s="207" t="str">
        <f t="shared" si="7"/>
        <v>Yes</v>
      </c>
      <c r="U38" s="208">
        <f t="shared" si="34"/>
        <v>0</v>
      </c>
      <c r="V38" s="182">
        <f t="shared" si="8"/>
        <v>11</v>
      </c>
      <c r="W38" s="182">
        <f t="shared" si="9"/>
        <v>9</v>
      </c>
      <c r="X38" s="182">
        <f t="shared" si="10"/>
        <v>11</v>
      </c>
      <c r="Y38" s="182">
        <f t="shared" si="35"/>
        <v>0</v>
      </c>
      <c r="Z38" s="182">
        <f t="shared" si="36"/>
        <v>0</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0</v>
      </c>
      <c r="BC38" s="178"/>
    </row>
    <row r="39" spans="1:55" ht="13">
      <c r="A39" s="185">
        <f t="shared" si="45"/>
        <v>34</v>
      </c>
      <c r="B39" s="176">
        <f t="shared" si="0"/>
        <v>19</v>
      </c>
      <c r="C39" s="175" t="str">
        <f t="shared" si="1"/>
        <v>Under 12s</v>
      </c>
      <c r="D39" s="177" t="str">
        <f t="shared" si="2"/>
        <v>F</v>
      </c>
      <c r="E39" s="175" t="str">
        <f t="shared" si="3"/>
        <v>4x25m</v>
      </c>
      <c r="F39" s="175" t="str">
        <f t="shared" si="4"/>
        <v>Freestyle Relay</v>
      </c>
      <c r="G39" s="175"/>
      <c r="H39" s="238">
        <f t="shared" si="29"/>
        <v>5</v>
      </c>
      <c r="I39" s="238">
        <f t="shared" si="5"/>
        <v>-1</v>
      </c>
      <c r="J39" s="238">
        <f t="shared" si="30"/>
        <v>-1</v>
      </c>
      <c r="K39" s="238">
        <f t="shared" si="31"/>
        <v>-1</v>
      </c>
      <c r="L39" s="238">
        <f t="shared" si="32"/>
        <v>0</v>
      </c>
      <c r="M39" s="300">
        <f t="shared" si="46"/>
        <v>0</v>
      </c>
      <c r="N39" s="298">
        <f t="shared" si="33"/>
        <v>19.3</v>
      </c>
      <c r="O39" s="299">
        <f t="shared" si="47"/>
        <v>19.3</v>
      </c>
      <c r="P39" s="203" t="s">
        <v>495</v>
      </c>
      <c r="Q39" s="204" t="s">
        <v>99</v>
      </c>
      <c r="R39" s="205">
        <v>38941</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0</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ht="13">
      <c r="A40" s="185">
        <f t="shared" si="45"/>
        <v>35</v>
      </c>
      <c r="B40" s="176">
        <f t="shared" si="0"/>
        <v>20</v>
      </c>
      <c r="C40" s="175" t="str">
        <f t="shared" si="1"/>
        <v>Under 12s</v>
      </c>
      <c r="D40" s="177" t="str">
        <f t="shared" si="2"/>
        <v>M</v>
      </c>
      <c r="E40" s="175" t="str">
        <f t="shared" si="3"/>
        <v>4x25m</v>
      </c>
      <c r="F40" s="175" t="str">
        <f t="shared" si="4"/>
        <v>Freestyle Relay</v>
      </c>
      <c r="G40" s="175"/>
      <c r="H40" s="238">
        <f t="shared" si="29"/>
        <v>5</v>
      </c>
      <c r="I40" s="238">
        <f t="shared" si="5"/>
        <v>0</v>
      </c>
      <c r="J40" s="238">
        <f t="shared" si="30"/>
        <v>0</v>
      </c>
      <c r="K40" s="238">
        <f t="shared" si="31"/>
        <v>0</v>
      </c>
      <c r="L40" s="238">
        <f t="shared" si="32"/>
        <v>0</v>
      </c>
      <c r="M40" s="300">
        <f t="shared" si="46"/>
        <v>1</v>
      </c>
      <c r="N40" s="298">
        <f t="shared" si="33"/>
        <v>20</v>
      </c>
      <c r="O40" s="299">
        <f t="shared" si="47"/>
        <v>20</v>
      </c>
      <c r="P40" s="203" t="s">
        <v>500</v>
      </c>
      <c r="Q40" s="204" t="s">
        <v>123</v>
      </c>
      <c r="R40" s="205">
        <v>39085</v>
      </c>
      <c r="S40" s="206" t="str">
        <f t="shared" si="6"/>
        <v>Under 12s</v>
      </c>
      <c r="T40" s="207" t="str">
        <f t="shared" si="7"/>
        <v>Yes</v>
      </c>
      <c r="U40" s="208">
        <f t="shared" si="34"/>
        <v>0</v>
      </c>
      <c r="V40" s="182">
        <f t="shared" si="8"/>
        <v>11</v>
      </c>
      <c r="W40" s="182">
        <f t="shared" si="9"/>
        <v>9</v>
      </c>
      <c r="X40" s="182">
        <f t="shared" si="10"/>
        <v>11</v>
      </c>
      <c r="Y40" s="182">
        <f t="shared" si="35"/>
        <v>1</v>
      </c>
      <c r="Z40" s="182">
        <f t="shared" si="36"/>
        <v>0</v>
      </c>
      <c r="AA40" s="182">
        <f t="shared" si="37"/>
        <v>1</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1</v>
      </c>
      <c r="BC40" s="178"/>
    </row>
    <row r="41" spans="1:55" ht="13">
      <c r="A41" s="185">
        <f t="shared" si="45"/>
        <v>36</v>
      </c>
      <c r="B41" s="176">
        <f t="shared" si="0"/>
        <v>20</v>
      </c>
      <c r="C41" s="175" t="str">
        <f t="shared" si="1"/>
        <v>Under 12s</v>
      </c>
      <c r="D41" s="177" t="str">
        <f t="shared" si="2"/>
        <v>M</v>
      </c>
      <c r="E41" s="175" t="str">
        <f t="shared" si="3"/>
        <v>4x25m</v>
      </c>
      <c r="F41" s="175" t="str">
        <f t="shared" si="4"/>
        <v>Freestyle Relay</v>
      </c>
      <c r="G41" s="175"/>
      <c r="H41" s="238">
        <f t="shared" si="29"/>
        <v>5</v>
      </c>
      <c r="I41" s="238">
        <f t="shared" si="5"/>
        <v>-1</v>
      </c>
      <c r="J41" s="238">
        <f t="shared" si="30"/>
        <v>0</v>
      </c>
      <c r="K41" s="238">
        <f t="shared" si="31"/>
        <v>0</v>
      </c>
      <c r="L41" s="238">
        <f t="shared" si="32"/>
        <v>0</v>
      </c>
      <c r="M41" s="300">
        <f t="shared" si="46"/>
        <v>0</v>
      </c>
      <c r="N41" s="298">
        <f t="shared" si="33"/>
        <v>20.100000000000001</v>
      </c>
      <c r="O41" s="299">
        <f t="shared" si="47"/>
        <v>20.100000000000001</v>
      </c>
      <c r="P41" s="203" t="s">
        <v>524</v>
      </c>
      <c r="Q41" s="204" t="s">
        <v>123</v>
      </c>
      <c r="R41" s="205">
        <v>39382</v>
      </c>
      <c r="S41" s="206" t="str">
        <f t="shared" si="6"/>
        <v>Under 11s</v>
      </c>
      <c r="T41" s="207" t="str">
        <f t="shared" si="7"/>
        <v>Yes</v>
      </c>
      <c r="U41" s="208">
        <f t="shared" si="34"/>
        <v>0</v>
      </c>
      <c r="V41" s="182">
        <f t="shared" si="8"/>
        <v>11</v>
      </c>
      <c r="W41" s="182">
        <f t="shared" si="9"/>
        <v>9</v>
      </c>
      <c r="X41" s="182">
        <f t="shared" si="10"/>
        <v>10</v>
      </c>
      <c r="Y41" s="182">
        <f t="shared" si="35"/>
        <v>0</v>
      </c>
      <c r="Z41" s="182">
        <f t="shared" si="36"/>
        <v>1</v>
      </c>
      <c r="AA41" s="182">
        <f t="shared" si="37"/>
        <v>0</v>
      </c>
      <c r="AB41" s="182">
        <f t="shared" si="38"/>
        <v>1</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ht="13">
      <c r="A42" s="185">
        <f t="shared" si="45"/>
        <v>37</v>
      </c>
      <c r="B42" s="176">
        <f t="shared" si="0"/>
        <v>20</v>
      </c>
      <c r="C42" s="175" t="str">
        <f t="shared" si="1"/>
        <v>Under 12s</v>
      </c>
      <c r="D42" s="177" t="str">
        <f t="shared" si="2"/>
        <v>M</v>
      </c>
      <c r="E42" s="175" t="str">
        <f t="shared" si="3"/>
        <v>4x25m</v>
      </c>
      <c r="F42" s="175" t="str">
        <f t="shared" si="4"/>
        <v>Freestyle Relay</v>
      </c>
      <c r="G42" s="175"/>
      <c r="H42" s="238">
        <f t="shared" si="29"/>
        <v>5</v>
      </c>
      <c r="I42" s="238">
        <f t="shared" si="5"/>
        <v>-1</v>
      </c>
      <c r="J42" s="238">
        <f t="shared" si="30"/>
        <v>-1</v>
      </c>
      <c r="K42" s="238">
        <f t="shared" si="31"/>
        <v>0</v>
      </c>
      <c r="L42" s="238">
        <f t="shared" si="32"/>
        <v>0</v>
      </c>
      <c r="M42" s="300">
        <f t="shared" si="46"/>
        <v>0</v>
      </c>
      <c r="N42" s="298">
        <f t="shared" si="33"/>
        <v>20.2</v>
      </c>
      <c r="O42" s="299">
        <f t="shared" si="47"/>
        <v>20.2</v>
      </c>
      <c r="P42" s="203" t="s">
        <v>503</v>
      </c>
      <c r="Q42" s="204" t="s">
        <v>123</v>
      </c>
      <c r="R42" s="205">
        <v>39103</v>
      </c>
      <c r="S42" s="206" t="str">
        <f t="shared" si="6"/>
        <v>Under 12s</v>
      </c>
      <c r="T42" s="207" t="str">
        <f t="shared" si="7"/>
        <v>Yes</v>
      </c>
      <c r="U42" s="208">
        <f t="shared" si="34"/>
        <v>0</v>
      </c>
      <c r="V42" s="182">
        <f t="shared" si="8"/>
        <v>11</v>
      </c>
      <c r="W42" s="182">
        <f t="shared" si="9"/>
        <v>9</v>
      </c>
      <c r="X42" s="182">
        <f t="shared" si="10"/>
        <v>11</v>
      </c>
      <c r="Y42" s="182">
        <f t="shared" si="35"/>
        <v>0</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0</v>
      </c>
      <c r="BC42" s="178"/>
    </row>
    <row r="43" spans="1:55" ht="13">
      <c r="A43" s="185">
        <f t="shared" si="45"/>
        <v>38</v>
      </c>
      <c r="B43" s="176">
        <f t="shared" si="0"/>
        <v>20</v>
      </c>
      <c r="C43" s="175" t="str">
        <f t="shared" si="1"/>
        <v>Under 12s</v>
      </c>
      <c r="D43" s="177" t="str">
        <f t="shared" si="2"/>
        <v>M</v>
      </c>
      <c r="E43" s="175" t="str">
        <f t="shared" si="3"/>
        <v>4x25m</v>
      </c>
      <c r="F43" s="175" t="str">
        <f t="shared" si="4"/>
        <v>Freestyle Relay</v>
      </c>
      <c r="G43" s="175"/>
      <c r="H43" s="238">
        <f t="shared" si="29"/>
        <v>5</v>
      </c>
      <c r="I43" s="238">
        <f t="shared" si="5"/>
        <v>-1</v>
      </c>
      <c r="J43" s="238">
        <f t="shared" si="30"/>
        <v>-1</v>
      </c>
      <c r="K43" s="238">
        <f t="shared" si="31"/>
        <v>-1</v>
      </c>
      <c r="L43" s="238">
        <f t="shared" si="32"/>
        <v>0</v>
      </c>
      <c r="M43" s="300">
        <f t="shared" si="46"/>
        <v>0</v>
      </c>
      <c r="N43" s="298">
        <f t="shared" si="33"/>
        <v>20.3</v>
      </c>
      <c r="O43" s="299">
        <f t="shared" si="47"/>
        <v>20.3</v>
      </c>
      <c r="P43" s="203" t="s">
        <v>493</v>
      </c>
      <c r="Q43" s="204" t="s">
        <v>123</v>
      </c>
      <c r="R43" s="205">
        <v>38912</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ht="13">
      <c r="A44" s="185">
        <f t="shared" si="45"/>
        <v>39</v>
      </c>
      <c r="B44" s="176">
        <f t="shared" si="0"/>
        <v>21</v>
      </c>
      <c r="C44" s="175" t="str">
        <f t="shared" si="1"/>
        <v>Under 13s</v>
      </c>
      <c r="D44" s="177" t="str">
        <f t="shared" si="2"/>
        <v>F</v>
      </c>
      <c r="E44" s="175" t="str">
        <f t="shared" si="3"/>
        <v>4x25m</v>
      </c>
      <c r="F44" s="175" t="str">
        <f t="shared" si="4"/>
        <v>Medley Relay</v>
      </c>
      <c r="G44" s="175"/>
      <c r="H44" s="238">
        <f t="shared" si="29"/>
        <v>5</v>
      </c>
      <c r="I44" s="238">
        <f t="shared" si="5"/>
        <v>0</v>
      </c>
      <c r="J44" s="238">
        <f t="shared" si="30"/>
        <v>0</v>
      </c>
      <c r="K44" s="238">
        <f t="shared" si="31"/>
        <v>0</v>
      </c>
      <c r="L44" s="238">
        <f t="shared" si="32"/>
        <v>0</v>
      </c>
      <c r="M44" s="300">
        <f t="shared" si="46"/>
        <v>1</v>
      </c>
      <c r="N44" s="298">
        <f t="shared" si="33"/>
        <v>21</v>
      </c>
      <c r="O44" s="299">
        <f t="shared" si="47"/>
        <v>21</v>
      </c>
      <c r="P44" s="203" t="s">
        <v>491</v>
      </c>
      <c r="Q44" s="204" t="s">
        <v>99</v>
      </c>
      <c r="R44" s="205">
        <v>38890</v>
      </c>
      <c r="S44" s="206" t="str">
        <f t="shared" si="6"/>
        <v>Under 13s</v>
      </c>
      <c r="T44" s="207" t="str">
        <f t="shared" si="7"/>
        <v>Yes</v>
      </c>
      <c r="U44" s="208">
        <f t="shared" si="34"/>
        <v>0</v>
      </c>
      <c r="V44" s="182">
        <f t="shared" si="8"/>
        <v>12</v>
      </c>
      <c r="W44" s="182">
        <f t="shared" si="9"/>
        <v>9</v>
      </c>
      <c r="X44" s="182">
        <f t="shared" si="10"/>
        <v>12</v>
      </c>
      <c r="Y44" s="182">
        <f t="shared" si="35"/>
        <v>1</v>
      </c>
      <c r="Z44" s="182">
        <f t="shared" si="36"/>
        <v>0</v>
      </c>
      <c r="AA44" s="182">
        <f t="shared" si="37"/>
        <v>0</v>
      </c>
      <c r="AB44" s="182">
        <f t="shared" si="38"/>
        <v>1</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1</v>
      </c>
      <c r="BC44" s="178"/>
    </row>
    <row r="45" spans="1:55" ht="13">
      <c r="A45" s="185">
        <f t="shared" si="45"/>
        <v>40</v>
      </c>
      <c r="B45" s="176">
        <f t="shared" si="0"/>
        <v>21</v>
      </c>
      <c r="C45" s="175" t="str">
        <f t="shared" si="1"/>
        <v>Under 13s</v>
      </c>
      <c r="D45" s="177" t="str">
        <f t="shared" si="2"/>
        <v>F</v>
      </c>
      <c r="E45" s="175" t="str">
        <f t="shared" si="3"/>
        <v>4x25m</v>
      </c>
      <c r="F45" s="175" t="str">
        <f t="shared" si="4"/>
        <v>Medley Relay</v>
      </c>
      <c r="G45" s="175"/>
      <c r="H45" s="238">
        <f t="shared" si="29"/>
        <v>5</v>
      </c>
      <c r="I45" s="238">
        <f t="shared" si="5"/>
        <v>-1</v>
      </c>
      <c r="J45" s="238">
        <f t="shared" si="30"/>
        <v>0</v>
      </c>
      <c r="K45" s="238">
        <f t="shared" si="31"/>
        <v>0</v>
      </c>
      <c r="L45" s="238">
        <f t="shared" si="32"/>
        <v>0</v>
      </c>
      <c r="M45" s="300">
        <f t="shared" si="46"/>
        <v>0</v>
      </c>
      <c r="N45" s="298">
        <f t="shared" si="33"/>
        <v>21.1</v>
      </c>
      <c r="O45" s="299">
        <f t="shared" si="47"/>
        <v>21.1</v>
      </c>
      <c r="P45" s="203" t="s">
        <v>488</v>
      </c>
      <c r="Q45" s="204" t="s">
        <v>99</v>
      </c>
      <c r="R45" s="205">
        <v>38762</v>
      </c>
      <c r="S45" s="206" t="str">
        <f t="shared" si="6"/>
        <v>Under 13s</v>
      </c>
      <c r="T45" s="207" t="str">
        <f t="shared" si="7"/>
        <v>Yes</v>
      </c>
      <c r="U45" s="208">
        <f t="shared" si="34"/>
        <v>0</v>
      </c>
      <c r="V45" s="182">
        <f t="shared" si="8"/>
        <v>12</v>
      </c>
      <c r="W45" s="182">
        <f t="shared" si="9"/>
        <v>9</v>
      </c>
      <c r="X45" s="182">
        <f t="shared" si="10"/>
        <v>12</v>
      </c>
      <c r="Y45" s="182">
        <f t="shared" si="35"/>
        <v>0</v>
      </c>
      <c r="Z45" s="182">
        <f t="shared" si="36"/>
        <v>0</v>
      </c>
      <c r="AA45" s="182">
        <f t="shared" si="37"/>
        <v>1</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ht="13">
      <c r="A46" s="185">
        <f t="shared" si="45"/>
        <v>41</v>
      </c>
      <c r="B46" s="176">
        <f t="shared" si="0"/>
        <v>21</v>
      </c>
      <c r="C46" s="175" t="str">
        <f t="shared" si="1"/>
        <v>Under 13s</v>
      </c>
      <c r="D46" s="177" t="str">
        <f t="shared" si="2"/>
        <v>F</v>
      </c>
      <c r="E46" s="175" t="str">
        <f t="shared" si="3"/>
        <v>4x25m</v>
      </c>
      <c r="F46" s="175" t="str">
        <f t="shared" si="4"/>
        <v>Medley Relay</v>
      </c>
      <c r="G46" s="175"/>
      <c r="H46" s="238">
        <f t="shared" si="29"/>
        <v>5</v>
      </c>
      <c r="I46" s="238">
        <f t="shared" si="5"/>
        <v>-1</v>
      </c>
      <c r="J46" s="238">
        <f t="shared" si="30"/>
        <v>-1</v>
      </c>
      <c r="K46" s="238">
        <f t="shared" si="31"/>
        <v>0</v>
      </c>
      <c r="L46" s="238">
        <f t="shared" si="32"/>
        <v>0</v>
      </c>
      <c r="M46" s="300">
        <f t="shared" si="46"/>
        <v>0</v>
      </c>
      <c r="N46" s="298">
        <f t="shared" si="33"/>
        <v>21.2</v>
      </c>
      <c r="O46" s="299">
        <f t="shared" si="47"/>
        <v>21.2</v>
      </c>
      <c r="P46" s="203" t="s">
        <v>482</v>
      </c>
      <c r="Q46" s="204" t="s">
        <v>99</v>
      </c>
      <c r="R46" s="205">
        <v>38614</v>
      </c>
      <c r="S46" s="206" t="str">
        <f t="shared" si="6"/>
        <v>Under 13s</v>
      </c>
      <c r="T46" s="207" t="str">
        <f t="shared" si="7"/>
        <v>Yes</v>
      </c>
      <c r="U46" s="208">
        <f t="shared" si="34"/>
        <v>0</v>
      </c>
      <c r="V46" s="182">
        <f t="shared" si="8"/>
        <v>12</v>
      </c>
      <c r="W46" s="182">
        <f t="shared" si="9"/>
        <v>9</v>
      </c>
      <c r="X46" s="182">
        <f t="shared" si="10"/>
        <v>12</v>
      </c>
      <c r="Y46" s="182">
        <f t="shared" si="35"/>
        <v>0</v>
      </c>
      <c r="Z46" s="182">
        <f t="shared" si="36"/>
        <v>0</v>
      </c>
      <c r="AA46" s="182">
        <f t="shared" si="37"/>
        <v>0</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0</v>
      </c>
      <c r="BC46" s="178"/>
    </row>
    <row r="47" spans="1:55" ht="13">
      <c r="A47" s="185">
        <f t="shared" si="45"/>
        <v>42</v>
      </c>
      <c r="B47" s="176">
        <f t="shared" si="0"/>
        <v>21</v>
      </c>
      <c r="C47" s="175" t="str">
        <f t="shared" si="1"/>
        <v>Under 13s</v>
      </c>
      <c r="D47" s="177" t="str">
        <f t="shared" si="2"/>
        <v>F</v>
      </c>
      <c r="E47" s="175" t="str">
        <f t="shared" si="3"/>
        <v>4x25m</v>
      </c>
      <c r="F47" s="175" t="str">
        <f t="shared" si="4"/>
        <v>Medley Relay</v>
      </c>
      <c r="G47" s="175"/>
      <c r="H47" s="238">
        <f t="shared" si="29"/>
        <v>5</v>
      </c>
      <c r="I47" s="238">
        <f t="shared" si="5"/>
        <v>-1</v>
      </c>
      <c r="J47" s="238">
        <f t="shared" si="30"/>
        <v>-1</v>
      </c>
      <c r="K47" s="238">
        <f t="shared" si="31"/>
        <v>-1</v>
      </c>
      <c r="L47" s="238">
        <f t="shared" si="32"/>
        <v>0</v>
      </c>
      <c r="M47" s="300">
        <f t="shared" si="46"/>
        <v>0</v>
      </c>
      <c r="N47" s="298">
        <f t="shared" si="33"/>
        <v>21.3</v>
      </c>
      <c r="O47" s="299">
        <f t="shared" si="47"/>
        <v>21.3</v>
      </c>
      <c r="P47" s="203" t="s">
        <v>487</v>
      </c>
      <c r="Q47" s="204" t="s">
        <v>99</v>
      </c>
      <c r="R47" s="205">
        <v>38744</v>
      </c>
      <c r="S47" s="206" t="str">
        <f t="shared" si="6"/>
        <v>Under 13s</v>
      </c>
      <c r="T47" s="207" t="str">
        <f t="shared" si="7"/>
        <v>Yes</v>
      </c>
      <c r="U47" s="208">
        <f t="shared" si="34"/>
        <v>0</v>
      </c>
      <c r="V47" s="182">
        <f t="shared" si="8"/>
        <v>12</v>
      </c>
      <c r="W47" s="182">
        <f t="shared" si="9"/>
        <v>9</v>
      </c>
      <c r="X47" s="182">
        <f t="shared" si="10"/>
        <v>12</v>
      </c>
      <c r="Y47" s="182">
        <f t="shared" si="35"/>
        <v>0</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ht="13">
      <c r="A48" s="185">
        <f t="shared" si="45"/>
        <v>43</v>
      </c>
      <c r="B48" s="176">
        <f t="shared" si="0"/>
        <v>22</v>
      </c>
      <c r="C48" s="175" t="str">
        <f t="shared" si="1"/>
        <v>Under 13s</v>
      </c>
      <c r="D48" s="177" t="str">
        <f t="shared" si="2"/>
        <v>M</v>
      </c>
      <c r="E48" s="175" t="str">
        <f t="shared" si="3"/>
        <v>4x25m</v>
      </c>
      <c r="F48" s="175" t="str">
        <f t="shared" si="4"/>
        <v>Medley Relay</v>
      </c>
      <c r="G48" s="175"/>
      <c r="H48" s="238">
        <f t="shared" si="29"/>
        <v>5</v>
      </c>
      <c r="I48" s="238">
        <f t="shared" si="5"/>
        <v>0</v>
      </c>
      <c r="J48" s="238">
        <f t="shared" si="30"/>
        <v>0</v>
      </c>
      <c r="K48" s="238">
        <f t="shared" si="31"/>
        <v>0</v>
      </c>
      <c r="L48" s="238">
        <f t="shared" si="32"/>
        <v>0</v>
      </c>
      <c r="M48" s="300">
        <f t="shared" si="46"/>
        <v>1</v>
      </c>
      <c r="N48" s="298">
        <f t="shared" si="33"/>
        <v>22</v>
      </c>
      <c r="O48" s="299">
        <f t="shared" si="47"/>
        <v>22</v>
      </c>
      <c r="P48" s="203" t="s">
        <v>490</v>
      </c>
      <c r="Q48" s="204" t="s">
        <v>123</v>
      </c>
      <c r="R48" s="205">
        <v>38843</v>
      </c>
      <c r="S48" s="206" t="str">
        <f t="shared" si="6"/>
        <v>Under 13s</v>
      </c>
      <c r="T48" s="207" t="str">
        <f t="shared" si="7"/>
        <v>Yes</v>
      </c>
      <c r="U48" s="208">
        <f t="shared" si="34"/>
        <v>0</v>
      </c>
      <c r="V48" s="182">
        <f t="shared" si="8"/>
        <v>12</v>
      </c>
      <c r="W48" s="182">
        <f t="shared" si="9"/>
        <v>9</v>
      </c>
      <c r="X48" s="182">
        <f t="shared" si="10"/>
        <v>12</v>
      </c>
      <c r="Y48" s="182">
        <f t="shared" si="35"/>
        <v>0</v>
      </c>
      <c r="Z48" s="182">
        <f t="shared" si="36"/>
        <v>0</v>
      </c>
      <c r="AA48" s="182">
        <f t="shared" si="37"/>
        <v>1</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1</v>
      </c>
      <c r="BC48" s="178"/>
    </row>
    <row r="49" spans="1:55" ht="13">
      <c r="A49" s="185">
        <f t="shared" si="45"/>
        <v>44</v>
      </c>
      <c r="B49" s="176">
        <f t="shared" si="0"/>
        <v>22</v>
      </c>
      <c r="C49" s="175" t="str">
        <f t="shared" si="1"/>
        <v>Under 13s</v>
      </c>
      <c r="D49" s="177" t="str">
        <f t="shared" si="2"/>
        <v>M</v>
      </c>
      <c r="E49" s="175" t="str">
        <f t="shared" si="3"/>
        <v>4x25m</v>
      </c>
      <c r="F49" s="175" t="str">
        <f t="shared" si="4"/>
        <v>Medley Relay</v>
      </c>
      <c r="G49" s="175"/>
      <c r="H49" s="238">
        <f t="shared" si="29"/>
        <v>5</v>
      </c>
      <c r="I49" s="238">
        <f t="shared" si="5"/>
        <v>-1</v>
      </c>
      <c r="J49" s="238">
        <f t="shared" si="30"/>
        <v>0</v>
      </c>
      <c r="K49" s="238">
        <f t="shared" si="31"/>
        <v>0</v>
      </c>
      <c r="L49" s="238">
        <f t="shared" si="32"/>
        <v>0</v>
      </c>
      <c r="M49" s="300">
        <f t="shared" si="46"/>
        <v>0</v>
      </c>
      <c r="N49" s="298">
        <f t="shared" si="33"/>
        <v>22.1</v>
      </c>
      <c r="O49" s="299">
        <f t="shared" si="47"/>
        <v>22.1</v>
      </c>
      <c r="P49" s="203" t="s">
        <v>485</v>
      </c>
      <c r="Q49" s="204" t="s">
        <v>123</v>
      </c>
      <c r="R49" s="205">
        <v>38637</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ht="13">
      <c r="A50" s="185">
        <f t="shared" si="45"/>
        <v>45</v>
      </c>
      <c r="B50" s="176">
        <f t="shared" si="0"/>
        <v>22</v>
      </c>
      <c r="C50" s="175" t="str">
        <f t="shared" si="1"/>
        <v>Under 13s</v>
      </c>
      <c r="D50" s="177" t="str">
        <f t="shared" si="2"/>
        <v>M</v>
      </c>
      <c r="E50" s="175" t="str">
        <f t="shared" si="3"/>
        <v>4x25m</v>
      </c>
      <c r="F50" s="175" t="str">
        <f t="shared" si="4"/>
        <v>Medley Relay</v>
      </c>
      <c r="G50" s="175"/>
      <c r="H50" s="238">
        <f t="shared" si="29"/>
        <v>5</v>
      </c>
      <c r="I50" s="238">
        <f t="shared" si="5"/>
        <v>-1</v>
      </c>
      <c r="J50" s="238">
        <f t="shared" si="30"/>
        <v>-1</v>
      </c>
      <c r="K50" s="238">
        <f t="shared" si="31"/>
        <v>0</v>
      </c>
      <c r="L50" s="238">
        <f t="shared" si="32"/>
        <v>0</v>
      </c>
      <c r="M50" s="300">
        <f t="shared" si="46"/>
        <v>0</v>
      </c>
      <c r="N50" s="298">
        <f t="shared" si="33"/>
        <v>22.2</v>
      </c>
      <c r="O50" s="299">
        <f t="shared" si="47"/>
        <v>22.2</v>
      </c>
      <c r="P50" s="203" t="s">
        <v>483</v>
      </c>
      <c r="Q50" s="204" t="s">
        <v>123</v>
      </c>
      <c r="R50" s="205">
        <v>38629</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1</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0</v>
      </c>
      <c r="BC50" s="178"/>
    </row>
    <row r="51" spans="1:55" ht="13">
      <c r="A51" s="185">
        <f t="shared" si="45"/>
        <v>46</v>
      </c>
      <c r="B51" s="176">
        <f t="shared" si="0"/>
        <v>22</v>
      </c>
      <c r="C51" s="175" t="str">
        <f t="shared" si="1"/>
        <v>Under 13s</v>
      </c>
      <c r="D51" s="177" t="str">
        <f t="shared" si="2"/>
        <v>M</v>
      </c>
      <c r="E51" s="175" t="str">
        <f t="shared" si="3"/>
        <v>4x25m</v>
      </c>
      <c r="F51" s="175" t="str">
        <f t="shared" si="4"/>
        <v>Medley Relay</v>
      </c>
      <c r="G51" s="175"/>
      <c r="H51" s="238">
        <f t="shared" si="29"/>
        <v>5</v>
      </c>
      <c r="I51" s="238">
        <f t="shared" si="5"/>
        <v>-1</v>
      </c>
      <c r="J51" s="238">
        <f t="shared" si="30"/>
        <v>-1</v>
      </c>
      <c r="K51" s="238">
        <f t="shared" si="31"/>
        <v>-1</v>
      </c>
      <c r="L51" s="238">
        <f t="shared" si="32"/>
        <v>0</v>
      </c>
      <c r="M51" s="300">
        <f t="shared" si="46"/>
        <v>0</v>
      </c>
      <c r="N51" s="298">
        <f t="shared" si="33"/>
        <v>22.3</v>
      </c>
      <c r="O51" s="299">
        <f t="shared" si="47"/>
        <v>22.3</v>
      </c>
      <c r="P51" s="203" t="s">
        <v>500</v>
      </c>
      <c r="Q51" s="204" t="s">
        <v>123</v>
      </c>
      <c r="R51" s="205">
        <v>39085</v>
      </c>
      <c r="S51" s="206" t="str">
        <f t="shared" si="6"/>
        <v>Under 12s</v>
      </c>
      <c r="T51" s="207" t="str">
        <f t="shared" si="7"/>
        <v>Yes</v>
      </c>
      <c r="U51" s="208">
        <f t="shared" si="34"/>
        <v>0</v>
      </c>
      <c r="V51" s="182">
        <f t="shared" si="8"/>
        <v>12</v>
      </c>
      <c r="W51" s="182">
        <f t="shared" si="9"/>
        <v>9</v>
      </c>
      <c r="X51" s="182">
        <f t="shared" si="10"/>
        <v>11</v>
      </c>
      <c r="Y51" s="182">
        <f t="shared" si="35"/>
        <v>1</v>
      </c>
      <c r="Z51" s="182">
        <f t="shared" si="36"/>
        <v>0</v>
      </c>
      <c r="AA51" s="182">
        <f t="shared" si="37"/>
        <v>1</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ht="13">
      <c r="A52" s="185">
        <f t="shared" si="45"/>
        <v>47</v>
      </c>
      <c r="B52" s="176">
        <f t="shared" si="0"/>
        <v>23</v>
      </c>
      <c r="C52" s="175" t="str">
        <f t="shared" si="1"/>
        <v>9 Years</v>
      </c>
      <c r="D52" s="177" t="str">
        <f t="shared" si="2"/>
        <v>F</v>
      </c>
      <c r="E52" s="175" t="str">
        <f t="shared" si="3"/>
        <v>25m</v>
      </c>
      <c r="F52" s="175" t="str">
        <f t="shared" si="4"/>
        <v>Backstroke</v>
      </c>
      <c r="G52" s="175"/>
      <c r="H52" s="238">
        <f t="shared" si="29"/>
        <v>2</v>
      </c>
      <c r="I52" s="238">
        <f>IF((B52-B55)&lt;-1,-1, (B52-B55))</f>
        <v>-1</v>
      </c>
      <c r="J52" s="238">
        <f t="shared" si="30"/>
        <v>-1</v>
      </c>
      <c r="K52" s="238">
        <f t="shared" si="31"/>
        <v>-1</v>
      </c>
      <c r="L52" s="238">
        <f t="shared" si="32"/>
        <v>0</v>
      </c>
      <c r="M52" s="300">
        <f t="shared" si="46"/>
        <v>1</v>
      </c>
      <c r="N52" s="298">
        <f t="shared" si="33"/>
        <v>23</v>
      </c>
      <c r="O52" s="299">
        <f t="shared" si="47"/>
        <v>23</v>
      </c>
      <c r="P52" s="203" t="s">
        <v>559</v>
      </c>
      <c r="Q52" s="204" t="s">
        <v>99</v>
      </c>
      <c r="R52" s="205">
        <v>39693</v>
      </c>
      <c r="S52" s="206" t="str">
        <f t="shared" si="6"/>
        <v>9 Years</v>
      </c>
      <c r="T52" s="207" t="str">
        <f t="shared" si="7"/>
        <v>Yes</v>
      </c>
      <c r="U52" s="208">
        <f t="shared" si="34"/>
        <v>1</v>
      </c>
      <c r="V52" s="182">
        <f t="shared" si="8"/>
        <v>9</v>
      </c>
      <c r="W52" s="182">
        <f t="shared" si="9"/>
        <v>9</v>
      </c>
      <c r="X52" s="182">
        <f t="shared" si="10"/>
        <v>9</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1</v>
      </c>
      <c r="BC52" s="178"/>
    </row>
    <row r="53" spans="1:55" ht="13">
      <c r="A53" s="185">
        <f t="shared" si="45"/>
        <v>48</v>
      </c>
      <c r="B53" s="176">
        <f t="shared" si="0"/>
        <v>24</v>
      </c>
      <c r="C53" s="175" t="str">
        <f t="shared" si="1"/>
        <v>9 Years</v>
      </c>
      <c r="D53" s="177" t="str">
        <f t="shared" si="2"/>
        <v>M</v>
      </c>
      <c r="E53" s="175" t="str">
        <f t="shared" si="3"/>
        <v>25m</v>
      </c>
      <c r="F53" s="175" t="str">
        <f t="shared" si="4"/>
        <v>Backstroke</v>
      </c>
      <c r="G53" s="175"/>
      <c r="H53" s="238">
        <f t="shared" si="29"/>
        <v>2</v>
      </c>
      <c r="I53" s="238">
        <f t="shared" ref="I53:I116" si="48">IF((B53-B56)&lt;-1,-1, (B53-B56))</f>
        <v>-1</v>
      </c>
      <c r="J53" s="238">
        <f t="shared" si="30"/>
        <v>-1</v>
      </c>
      <c r="K53" s="238">
        <f t="shared" si="31"/>
        <v>-1</v>
      </c>
      <c r="L53" s="238">
        <f t="shared" si="32"/>
        <v>0</v>
      </c>
      <c r="M53" s="300">
        <f t="shared" si="46"/>
        <v>1</v>
      </c>
      <c r="N53" s="298">
        <f>IF(AND(M53=1,L53=0),B53,B53+IF(((-1*SUM(I53:L53))/10)&gt;0.3,0.3,(-1*SUM(I53:L53))/10))</f>
        <v>24</v>
      </c>
      <c r="O53" s="299">
        <f t="shared" si="47"/>
        <v>24</v>
      </c>
      <c r="P53" s="203" t="s">
        <v>553</v>
      </c>
      <c r="Q53" s="204" t="s">
        <v>123</v>
      </c>
      <c r="R53" s="205">
        <v>39653</v>
      </c>
      <c r="S53" s="206" t="str">
        <f t="shared" si="6"/>
        <v>9 Years</v>
      </c>
      <c r="T53" s="207" t="str">
        <f t="shared" si="7"/>
        <v>Yes</v>
      </c>
      <c r="U53" s="208">
        <f t="shared" si="34"/>
        <v>2</v>
      </c>
      <c r="V53" s="182">
        <f t="shared" si="8"/>
        <v>9</v>
      </c>
      <c r="W53" s="182">
        <f t="shared" si="9"/>
        <v>9</v>
      </c>
      <c r="X53" s="182">
        <f t="shared" si="10"/>
        <v>9</v>
      </c>
      <c r="Y53" s="182">
        <f t="shared" si="35"/>
        <v>0</v>
      </c>
      <c r="Z53" s="182">
        <f t="shared" si="36"/>
        <v>1</v>
      </c>
      <c r="AA53" s="182">
        <f t="shared" si="37"/>
        <v>1</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1</v>
      </c>
      <c r="BC53" s="178"/>
    </row>
    <row r="54" spans="1:55" ht="13">
      <c r="A54" s="185">
        <f t="shared" si="45"/>
        <v>49</v>
      </c>
      <c r="B54" s="176">
        <f t="shared" si="0"/>
        <v>25</v>
      </c>
      <c r="C54" s="175" t="str">
        <f t="shared" si="1"/>
        <v>Under 11s</v>
      </c>
      <c r="D54" s="177" t="str">
        <f t="shared" si="2"/>
        <v>F</v>
      </c>
      <c r="E54" s="175" t="str">
        <f t="shared" si="3"/>
        <v>25m</v>
      </c>
      <c r="F54" s="175" t="str">
        <f t="shared" si="4"/>
        <v>Breaststroke</v>
      </c>
      <c r="G54" s="175"/>
      <c r="H54" s="238">
        <f t="shared" si="29"/>
        <v>3</v>
      </c>
      <c r="I54" s="238">
        <f t="shared" si="48"/>
        <v>-1</v>
      </c>
      <c r="J54" s="238">
        <f t="shared" si="30"/>
        <v>-1</v>
      </c>
      <c r="K54" s="238">
        <f t="shared" si="31"/>
        <v>-1</v>
      </c>
      <c r="L54" s="238">
        <f t="shared" si="32"/>
        <v>0</v>
      </c>
      <c r="M54" s="300">
        <f t="shared" si="46"/>
        <v>1</v>
      </c>
      <c r="N54" s="298">
        <f t="shared" si="33"/>
        <v>25</v>
      </c>
      <c r="O54" s="299">
        <f t="shared" si="47"/>
        <v>25</v>
      </c>
      <c r="P54" s="203" t="s">
        <v>540</v>
      </c>
      <c r="Q54" s="204" t="s">
        <v>99</v>
      </c>
      <c r="R54" s="205">
        <v>39526</v>
      </c>
      <c r="S54" s="206" t="str">
        <f t="shared" si="6"/>
        <v>Under 11s</v>
      </c>
      <c r="T54" s="207" t="str">
        <f t="shared" si="7"/>
        <v>Yes</v>
      </c>
      <c r="U54" s="208">
        <f t="shared" si="34"/>
        <v>1</v>
      </c>
      <c r="V54" s="182">
        <f t="shared" si="8"/>
        <v>10</v>
      </c>
      <c r="W54" s="182">
        <f t="shared" si="9"/>
        <v>9</v>
      </c>
      <c r="X54" s="182">
        <f t="shared" si="10"/>
        <v>10</v>
      </c>
      <c r="Y54" s="182">
        <f t="shared" si="35"/>
        <v>0</v>
      </c>
      <c r="Z54" s="182">
        <f t="shared" si="36"/>
        <v>0</v>
      </c>
      <c r="AA54" s="182">
        <f t="shared" si="37"/>
        <v>1</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ht="13">
      <c r="A55" s="185">
        <f t="shared" si="45"/>
        <v>50</v>
      </c>
      <c r="B55" s="176">
        <f t="shared" si="0"/>
        <v>26</v>
      </c>
      <c r="C55" s="175" t="str">
        <f t="shared" si="1"/>
        <v>Under 11s</v>
      </c>
      <c r="D55" s="177" t="str">
        <f t="shared" si="2"/>
        <v>M</v>
      </c>
      <c r="E55" s="175" t="str">
        <f t="shared" si="3"/>
        <v>25m</v>
      </c>
      <c r="F55" s="175" t="str">
        <f t="shared" si="4"/>
        <v>Breaststroke</v>
      </c>
      <c r="G55" s="175"/>
      <c r="H55" s="238">
        <f t="shared" si="29"/>
        <v>3</v>
      </c>
      <c r="I55" s="238">
        <f t="shared" si="48"/>
        <v>-1</v>
      </c>
      <c r="J55" s="238">
        <f t="shared" si="30"/>
        <v>-1</v>
      </c>
      <c r="K55" s="238">
        <f t="shared" si="31"/>
        <v>-1</v>
      </c>
      <c r="L55" s="238">
        <f t="shared" si="32"/>
        <v>0</v>
      </c>
      <c r="M55" s="300">
        <f t="shared" si="46"/>
        <v>1</v>
      </c>
      <c r="N55" s="298">
        <f t="shared" si="33"/>
        <v>26</v>
      </c>
      <c r="O55" s="299">
        <f t="shared" si="47"/>
        <v>26</v>
      </c>
      <c r="P55" s="203" t="s">
        <v>536</v>
      </c>
      <c r="Q55" s="204" t="s">
        <v>123</v>
      </c>
      <c r="R55" s="205">
        <v>39508</v>
      </c>
      <c r="S55" s="206" t="str">
        <f t="shared" si="6"/>
        <v>Under 11s</v>
      </c>
      <c r="T55" s="207" t="str">
        <f t="shared" si="7"/>
        <v>Yes</v>
      </c>
      <c r="U55" s="208">
        <f t="shared" si="34"/>
        <v>2</v>
      </c>
      <c r="V55" s="182">
        <f t="shared" si="8"/>
        <v>10</v>
      </c>
      <c r="W55" s="182">
        <f t="shared" si="9"/>
        <v>9</v>
      </c>
      <c r="X55" s="182">
        <f t="shared" si="10"/>
        <v>10</v>
      </c>
      <c r="Y55" s="182">
        <f t="shared" si="35"/>
        <v>1</v>
      </c>
      <c r="Z55" s="182">
        <f t="shared" si="36"/>
        <v>0</v>
      </c>
      <c r="AA55" s="182">
        <f t="shared" si="37"/>
        <v>1</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ht="13">
      <c r="A56" s="185">
        <f t="shared" si="45"/>
        <v>51</v>
      </c>
      <c r="B56" s="176">
        <f t="shared" si="0"/>
        <v>27</v>
      </c>
      <c r="C56" s="175" t="str">
        <f t="shared" si="1"/>
        <v>Under 12s</v>
      </c>
      <c r="D56" s="177" t="str">
        <f t="shared" si="2"/>
        <v>F</v>
      </c>
      <c r="E56" s="175" t="str">
        <f t="shared" si="3"/>
        <v>25m</v>
      </c>
      <c r="F56" s="175" t="str">
        <f t="shared" si="4"/>
        <v>Butterfly</v>
      </c>
      <c r="G56" s="175"/>
      <c r="H56" s="238">
        <f t="shared" si="29"/>
        <v>4</v>
      </c>
      <c r="I56" s="238">
        <f t="shared" si="48"/>
        <v>-1</v>
      </c>
      <c r="J56" s="238">
        <f t="shared" si="30"/>
        <v>-1</v>
      </c>
      <c r="K56" s="238">
        <f t="shared" si="31"/>
        <v>-1</v>
      </c>
      <c r="L56" s="238">
        <f t="shared" si="32"/>
        <v>0</v>
      </c>
      <c r="M56" s="300">
        <f t="shared" si="46"/>
        <v>1</v>
      </c>
      <c r="N56" s="298">
        <f t="shared" si="33"/>
        <v>27</v>
      </c>
      <c r="O56" s="299">
        <f t="shared" si="47"/>
        <v>27</v>
      </c>
      <c r="P56" s="203" t="s">
        <v>516</v>
      </c>
      <c r="Q56" s="204" t="s">
        <v>99</v>
      </c>
      <c r="R56" s="205">
        <v>39316</v>
      </c>
      <c r="S56" s="206" t="str">
        <f t="shared" si="6"/>
        <v>Under 11s</v>
      </c>
      <c r="T56" s="207" t="str">
        <f t="shared" si="7"/>
        <v>Yes</v>
      </c>
      <c r="U56" s="208">
        <f t="shared" si="34"/>
        <v>0</v>
      </c>
      <c r="V56" s="182">
        <f t="shared" si="8"/>
        <v>11</v>
      </c>
      <c r="W56" s="182">
        <f t="shared" si="9"/>
        <v>9</v>
      </c>
      <c r="X56" s="182">
        <f t="shared" si="10"/>
        <v>10</v>
      </c>
      <c r="Y56" s="182">
        <f t="shared" si="35"/>
        <v>1</v>
      </c>
      <c r="Z56" s="182">
        <f t="shared" si="36"/>
        <v>0</v>
      </c>
      <c r="AA56" s="182">
        <f t="shared" si="37"/>
        <v>0</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ht="13">
      <c r="A57" s="185">
        <f t="shared" si="45"/>
        <v>52</v>
      </c>
      <c r="B57" s="176">
        <f t="shared" si="0"/>
        <v>28</v>
      </c>
      <c r="C57" s="175" t="str">
        <f t="shared" si="1"/>
        <v>Under 12s</v>
      </c>
      <c r="D57" s="177" t="str">
        <f t="shared" si="2"/>
        <v>M</v>
      </c>
      <c r="E57" s="175" t="str">
        <f t="shared" si="3"/>
        <v>25m</v>
      </c>
      <c r="F57" s="175" t="str">
        <f t="shared" si="4"/>
        <v>Butterfly</v>
      </c>
      <c r="G57" s="175"/>
      <c r="H57" s="238">
        <f t="shared" si="29"/>
        <v>4</v>
      </c>
      <c r="I57" s="238">
        <f t="shared" si="48"/>
        <v>-1</v>
      </c>
      <c r="J57" s="238">
        <f t="shared" si="30"/>
        <v>-1</v>
      </c>
      <c r="K57" s="238">
        <f t="shared" si="31"/>
        <v>-1</v>
      </c>
      <c r="L57" s="238">
        <f t="shared" si="32"/>
        <v>0</v>
      </c>
      <c r="M57" s="300">
        <f t="shared" si="46"/>
        <v>1</v>
      </c>
      <c r="N57" s="298">
        <f t="shared" si="33"/>
        <v>28</v>
      </c>
      <c r="O57" s="299">
        <f t="shared" si="47"/>
        <v>28</v>
      </c>
      <c r="P57" s="203" t="s">
        <v>524</v>
      </c>
      <c r="Q57" s="204" t="s">
        <v>123</v>
      </c>
      <c r="R57" s="205">
        <v>39382</v>
      </c>
      <c r="S57" s="206" t="str">
        <f t="shared" si="6"/>
        <v>Under 11s</v>
      </c>
      <c r="T57" s="207" t="str">
        <f t="shared" si="7"/>
        <v>Yes</v>
      </c>
      <c r="U57" s="208">
        <f t="shared" si="34"/>
        <v>0</v>
      </c>
      <c r="V57" s="182">
        <f t="shared" si="8"/>
        <v>11</v>
      </c>
      <c r="W57" s="182">
        <f t="shared" si="9"/>
        <v>9</v>
      </c>
      <c r="X57" s="182">
        <f t="shared" si="10"/>
        <v>10</v>
      </c>
      <c r="Y57" s="182">
        <f t="shared" si="35"/>
        <v>0</v>
      </c>
      <c r="Z57" s="182">
        <f t="shared" si="36"/>
        <v>1</v>
      </c>
      <c r="AA57" s="182">
        <f t="shared" si="37"/>
        <v>0</v>
      </c>
      <c r="AB57" s="182">
        <f t="shared" si="38"/>
        <v>1</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ht="13">
      <c r="A58" s="185">
        <f t="shared" si="45"/>
        <v>53</v>
      </c>
      <c r="B58" s="176">
        <f t="shared" si="0"/>
        <v>29</v>
      </c>
      <c r="C58" s="175" t="str">
        <f t="shared" si="1"/>
        <v>Under 13s</v>
      </c>
      <c r="D58" s="177" t="str">
        <f t="shared" si="2"/>
        <v>F</v>
      </c>
      <c r="E58" s="175" t="str">
        <f t="shared" si="3"/>
        <v>50m</v>
      </c>
      <c r="F58" s="175" t="str">
        <f t="shared" si="4"/>
        <v>Freestyle</v>
      </c>
      <c r="G58" s="175"/>
      <c r="H58" s="238">
        <f t="shared" si="29"/>
        <v>1</v>
      </c>
      <c r="I58" s="238">
        <f t="shared" si="48"/>
        <v>-1</v>
      </c>
      <c r="J58" s="238">
        <f t="shared" si="30"/>
        <v>-1</v>
      </c>
      <c r="K58" s="238">
        <f t="shared" si="31"/>
        <v>-1</v>
      </c>
      <c r="L58" s="238">
        <f t="shared" si="32"/>
        <v>0</v>
      </c>
      <c r="M58" s="300">
        <f t="shared" si="46"/>
        <v>1</v>
      </c>
      <c r="N58" s="298">
        <f t="shared" si="33"/>
        <v>29</v>
      </c>
      <c r="O58" s="299">
        <f t="shared" si="47"/>
        <v>29</v>
      </c>
      <c r="P58" s="203" t="s">
        <v>491</v>
      </c>
      <c r="Q58" s="204" t="s">
        <v>99</v>
      </c>
      <c r="R58" s="205">
        <v>38890</v>
      </c>
      <c r="S58" s="206" t="str">
        <f t="shared" si="6"/>
        <v>Under 13s</v>
      </c>
      <c r="T58" s="207" t="str">
        <f t="shared" si="7"/>
        <v>Yes</v>
      </c>
      <c r="U58" s="208">
        <f t="shared" si="34"/>
        <v>2</v>
      </c>
      <c r="V58" s="182">
        <f t="shared" si="8"/>
        <v>12</v>
      </c>
      <c r="W58" s="182">
        <f t="shared" si="9"/>
        <v>9</v>
      </c>
      <c r="X58" s="182">
        <f t="shared" si="10"/>
        <v>12</v>
      </c>
      <c r="Y58" s="182">
        <f t="shared" si="35"/>
        <v>1</v>
      </c>
      <c r="Z58" s="182">
        <f t="shared" si="36"/>
        <v>0</v>
      </c>
      <c r="AA58" s="182">
        <f t="shared" si="37"/>
        <v>0</v>
      </c>
      <c r="AB58" s="182">
        <f t="shared" si="38"/>
        <v>1</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ht="13">
      <c r="A59" s="185">
        <f t="shared" si="45"/>
        <v>54</v>
      </c>
      <c r="B59" s="176">
        <f t="shared" si="0"/>
        <v>30</v>
      </c>
      <c r="C59" s="175" t="str">
        <f t="shared" si="1"/>
        <v>Under 13s</v>
      </c>
      <c r="D59" s="177" t="str">
        <f t="shared" si="2"/>
        <v>M</v>
      </c>
      <c r="E59" s="175" t="str">
        <f t="shared" si="3"/>
        <v>50m</v>
      </c>
      <c r="F59" s="175" t="str">
        <f t="shared" si="4"/>
        <v>Freestyle</v>
      </c>
      <c r="G59" s="175"/>
      <c r="H59" s="238">
        <f t="shared" si="29"/>
        <v>1</v>
      </c>
      <c r="I59" s="238">
        <f t="shared" si="48"/>
        <v>-1</v>
      </c>
      <c r="J59" s="238">
        <f t="shared" si="30"/>
        <v>-1</v>
      </c>
      <c r="K59" s="238">
        <f t="shared" si="31"/>
        <v>-1</v>
      </c>
      <c r="L59" s="238">
        <f t="shared" si="32"/>
        <v>0</v>
      </c>
      <c r="M59" s="300">
        <f t="shared" si="46"/>
        <v>1</v>
      </c>
      <c r="N59" s="298">
        <f t="shared" si="33"/>
        <v>30</v>
      </c>
      <c r="O59" s="299">
        <f t="shared" si="47"/>
        <v>30</v>
      </c>
      <c r="P59" s="203" t="s">
        <v>500</v>
      </c>
      <c r="Q59" s="204" t="s">
        <v>123</v>
      </c>
      <c r="R59" s="205">
        <v>39085</v>
      </c>
      <c r="S59" s="206" t="str">
        <f t="shared" si="6"/>
        <v>Under 12s</v>
      </c>
      <c r="T59" s="207" t="str">
        <f t="shared" si="7"/>
        <v>Yes</v>
      </c>
      <c r="U59" s="208">
        <f t="shared" si="34"/>
        <v>0</v>
      </c>
      <c r="V59" s="182">
        <f t="shared" si="8"/>
        <v>12</v>
      </c>
      <c r="W59" s="182">
        <f t="shared" si="9"/>
        <v>9</v>
      </c>
      <c r="X59" s="182">
        <f t="shared" si="10"/>
        <v>11</v>
      </c>
      <c r="Y59" s="182">
        <f t="shared" si="35"/>
        <v>1</v>
      </c>
      <c r="Z59" s="182">
        <f t="shared" si="36"/>
        <v>0</v>
      </c>
      <c r="AA59" s="182">
        <f t="shared" si="37"/>
        <v>1</v>
      </c>
      <c r="AB59" s="182">
        <f t="shared" si="38"/>
        <v>0</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ht="13">
      <c r="A60" s="185">
        <f t="shared" si="45"/>
        <v>55</v>
      </c>
      <c r="B60" s="176">
        <f t="shared" si="0"/>
        <v>31</v>
      </c>
      <c r="C60" s="175" t="str">
        <f t="shared" si="1"/>
        <v>9 Years</v>
      </c>
      <c r="D60" s="177" t="str">
        <f t="shared" si="2"/>
        <v>F</v>
      </c>
      <c r="E60" s="175" t="str">
        <f t="shared" si="3"/>
        <v>25m</v>
      </c>
      <c r="F60" s="175" t="str">
        <f t="shared" si="4"/>
        <v>Breaststroke</v>
      </c>
      <c r="G60" s="175"/>
      <c r="H60" s="238">
        <f t="shared" si="29"/>
        <v>3</v>
      </c>
      <c r="I60" s="238">
        <f t="shared" si="48"/>
        <v>-1</v>
      </c>
      <c r="J60" s="238">
        <f t="shared" si="30"/>
        <v>-1</v>
      </c>
      <c r="K60" s="238">
        <f t="shared" si="31"/>
        <v>-1</v>
      </c>
      <c r="L60" s="238">
        <f t="shared" si="32"/>
        <v>0</v>
      </c>
      <c r="M60" s="300">
        <f t="shared" si="46"/>
        <v>1</v>
      </c>
      <c r="N60" s="298">
        <f t="shared" si="33"/>
        <v>31</v>
      </c>
      <c r="O60" s="299">
        <f t="shared" si="47"/>
        <v>31</v>
      </c>
      <c r="P60" s="203" t="s">
        <v>558</v>
      </c>
      <c r="Q60" s="204" t="s">
        <v>99</v>
      </c>
      <c r="R60" s="205">
        <v>39689</v>
      </c>
      <c r="S60" s="206" t="str">
        <f t="shared" si="6"/>
        <v>9 Years</v>
      </c>
      <c r="T60" s="207" t="str">
        <f t="shared" si="7"/>
        <v>Yes</v>
      </c>
      <c r="U60" s="208">
        <f t="shared" si="34"/>
        <v>2</v>
      </c>
      <c r="V60" s="182">
        <f t="shared" si="8"/>
        <v>9</v>
      </c>
      <c r="W60" s="182">
        <f t="shared" si="9"/>
        <v>9</v>
      </c>
      <c r="X60" s="182">
        <f t="shared" si="10"/>
        <v>9</v>
      </c>
      <c r="Y60" s="182">
        <f t="shared" si="35"/>
        <v>1</v>
      </c>
      <c r="Z60" s="182">
        <f t="shared" si="36"/>
        <v>0</v>
      </c>
      <c r="AA60" s="182">
        <f t="shared" si="37"/>
        <v>1</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ht="13">
      <c r="A61" s="185">
        <f t="shared" si="45"/>
        <v>56</v>
      </c>
      <c r="B61" s="176">
        <f t="shared" si="0"/>
        <v>32</v>
      </c>
      <c r="C61" s="175" t="str">
        <f t="shared" si="1"/>
        <v>9 Years</v>
      </c>
      <c r="D61" s="177" t="str">
        <f t="shared" si="2"/>
        <v>M</v>
      </c>
      <c r="E61" s="175" t="str">
        <f t="shared" si="3"/>
        <v>25m</v>
      </c>
      <c r="F61" s="175" t="str">
        <f t="shared" si="4"/>
        <v>Breaststroke</v>
      </c>
      <c r="G61" s="175"/>
      <c r="H61" s="238">
        <f t="shared" si="29"/>
        <v>3</v>
      </c>
      <c r="I61" s="238">
        <f t="shared" si="48"/>
        <v>-1</v>
      </c>
      <c r="J61" s="238">
        <f t="shared" si="30"/>
        <v>-1</v>
      </c>
      <c r="K61" s="238">
        <f t="shared" si="31"/>
        <v>-1</v>
      </c>
      <c r="L61" s="238">
        <f t="shared" si="32"/>
        <v>0</v>
      </c>
      <c r="M61" s="300">
        <f t="shared" si="46"/>
        <v>1</v>
      </c>
      <c r="N61" s="298">
        <f t="shared" si="33"/>
        <v>32</v>
      </c>
      <c r="O61" s="299">
        <f t="shared" si="47"/>
        <v>32</v>
      </c>
      <c r="P61" s="203" t="s">
        <v>553</v>
      </c>
      <c r="Q61" s="204" t="s">
        <v>123</v>
      </c>
      <c r="R61" s="205">
        <v>39653</v>
      </c>
      <c r="S61" s="206" t="str">
        <f t="shared" si="6"/>
        <v>9 Years</v>
      </c>
      <c r="T61" s="207" t="str">
        <f t="shared" si="7"/>
        <v>Yes</v>
      </c>
      <c r="U61" s="208">
        <f t="shared" si="34"/>
        <v>2</v>
      </c>
      <c r="V61" s="182">
        <f t="shared" si="8"/>
        <v>9</v>
      </c>
      <c r="W61" s="182">
        <f t="shared" si="9"/>
        <v>9</v>
      </c>
      <c r="X61" s="182">
        <f t="shared" si="10"/>
        <v>9</v>
      </c>
      <c r="Y61" s="182">
        <f t="shared" si="35"/>
        <v>0</v>
      </c>
      <c r="Z61" s="182">
        <f t="shared" si="36"/>
        <v>1</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ht="13">
      <c r="A62" s="185">
        <f t="shared" si="45"/>
        <v>57</v>
      </c>
      <c r="B62" s="176">
        <f t="shared" si="0"/>
        <v>33</v>
      </c>
      <c r="C62" s="175" t="str">
        <f t="shared" si="1"/>
        <v>Under 11s</v>
      </c>
      <c r="D62" s="177" t="str">
        <f t="shared" si="2"/>
        <v>F</v>
      </c>
      <c r="E62" s="175" t="str">
        <f t="shared" si="3"/>
        <v>25m</v>
      </c>
      <c r="F62" s="175" t="str">
        <f t="shared" si="4"/>
        <v>Backstroke</v>
      </c>
      <c r="G62" s="175"/>
      <c r="H62" s="238">
        <f t="shared" si="29"/>
        <v>2</v>
      </c>
      <c r="I62" s="238">
        <f t="shared" si="48"/>
        <v>-1</v>
      </c>
      <c r="J62" s="238">
        <f t="shared" si="30"/>
        <v>-1</v>
      </c>
      <c r="K62" s="238">
        <f t="shared" si="31"/>
        <v>-1</v>
      </c>
      <c r="L62" s="238">
        <f t="shared" si="32"/>
        <v>0</v>
      </c>
      <c r="M62" s="300">
        <f t="shared" si="46"/>
        <v>1</v>
      </c>
      <c r="N62" s="298">
        <f t="shared" si="33"/>
        <v>33</v>
      </c>
      <c r="O62" s="299">
        <f t="shared" si="47"/>
        <v>33</v>
      </c>
      <c r="P62" s="203" t="s">
        <v>513</v>
      </c>
      <c r="Q62" s="204" t="s">
        <v>99</v>
      </c>
      <c r="R62" s="205">
        <v>39264</v>
      </c>
      <c r="S62" s="206" t="str">
        <f t="shared" si="6"/>
        <v>Under 11s</v>
      </c>
      <c r="T62" s="207" t="str">
        <f t="shared" si="7"/>
        <v>Yes</v>
      </c>
      <c r="U62" s="208">
        <f t="shared" si="34"/>
        <v>1</v>
      </c>
      <c r="V62" s="182">
        <f t="shared" si="8"/>
        <v>10</v>
      </c>
      <c r="W62" s="182">
        <f t="shared" si="9"/>
        <v>9</v>
      </c>
      <c r="X62" s="182">
        <f t="shared" si="10"/>
        <v>10</v>
      </c>
      <c r="Y62" s="182">
        <f t="shared" si="35"/>
        <v>0</v>
      </c>
      <c r="Z62" s="182">
        <f t="shared" si="36"/>
        <v>1</v>
      </c>
      <c r="AA62" s="182">
        <f t="shared" si="37"/>
        <v>0</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ht="13">
      <c r="A63" s="185">
        <f t="shared" si="45"/>
        <v>58</v>
      </c>
      <c r="B63" s="176">
        <f t="shared" si="0"/>
        <v>34</v>
      </c>
      <c r="C63" s="175" t="str">
        <f t="shared" si="1"/>
        <v>Under 11s</v>
      </c>
      <c r="D63" s="177" t="str">
        <f t="shared" si="2"/>
        <v>M</v>
      </c>
      <c r="E63" s="175" t="str">
        <f t="shared" si="3"/>
        <v>25m</v>
      </c>
      <c r="F63" s="175" t="str">
        <f t="shared" si="4"/>
        <v>Backstroke</v>
      </c>
      <c r="G63" s="175"/>
      <c r="H63" s="238">
        <f t="shared" si="29"/>
        <v>2</v>
      </c>
      <c r="I63" s="238">
        <f t="shared" si="48"/>
        <v>-1</v>
      </c>
      <c r="J63" s="238">
        <f t="shared" si="30"/>
        <v>-1</v>
      </c>
      <c r="K63" s="238">
        <f t="shared" si="31"/>
        <v>-1</v>
      </c>
      <c r="L63" s="238">
        <f t="shared" si="32"/>
        <v>0</v>
      </c>
      <c r="M63" s="300">
        <f t="shared" si="46"/>
        <v>1</v>
      </c>
      <c r="N63" s="298">
        <f t="shared" si="33"/>
        <v>34</v>
      </c>
      <c r="O63" s="299">
        <f t="shared" si="47"/>
        <v>34</v>
      </c>
      <c r="P63" s="203" t="s">
        <v>524</v>
      </c>
      <c r="Q63" s="204" t="s">
        <v>123</v>
      </c>
      <c r="R63" s="205">
        <v>39382</v>
      </c>
      <c r="S63" s="206" t="str">
        <f t="shared" si="6"/>
        <v>Under 11s</v>
      </c>
      <c r="T63" s="207" t="str">
        <f t="shared" si="7"/>
        <v>Yes</v>
      </c>
      <c r="U63" s="208">
        <f t="shared" si="34"/>
        <v>2</v>
      </c>
      <c r="V63" s="182">
        <f t="shared" si="8"/>
        <v>10</v>
      </c>
      <c r="W63" s="182">
        <f t="shared" si="9"/>
        <v>9</v>
      </c>
      <c r="X63" s="182">
        <f t="shared" si="10"/>
        <v>10</v>
      </c>
      <c r="Y63" s="182">
        <f t="shared" si="35"/>
        <v>0</v>
      </c>
      <c r="Z63" s="182">
        <f t="shared" si="36"/>
        <v>1</v>
      </c>
      <c r="AA63" s="182">
        <f t="shared" si="37"/>
        <v>0</v>
      </c>
      <c r="AB63" s="182">
        <f t="shared" si="38"/>
        <v>1</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ht="13">
      <c r="A64" s="185">
        <f t="shared" si="45"/>
        <v>59</v>
      </c>
      <c r="B64" s="176">
        <f t="shared" si="0"/>
        <v>35</v>
      </c>
      <c r="C64" s="175" t="str">
        <f t="shared" si="1"/>
        <v>Under 12s</v>
      </c>
      <c r="D64" s="177" t="str">
        <f t="shared" si="2"/>
        <v>F</v>
      </c>
      <c r="E64" s="175" t="str">
        <f t="shared" si="3"/>
        <v>50m</v>
      </c>
      <c r="F64" s="175" t="str">
        <f t="shared" si="4"/>
        <v>Breaststroke</v>
      </c>
      <c r="G64" s="175"/>
      <c r="H64" s="238">
        <f t="shared" si="29"/>
        <v>3</v>
      </c>
      <c r="I64" s="238">
        <f t="shared" si="48"/>
        <v>-1</v>
      </c>
      <c r="J64" s="238">
        <f t="shared" si="30"/>
        <v>-1</v>
      </c>
      <c r="K64" s="238">
        <f t="shared" si="31"/>
        <v>-1</v>
      </c>
      <c r="L64" s="238">
        <f t="shared" si="32"/>
        <v>0</v>
      </c>
      <c r="M64" s="300">
        <f t="shared" si="46"/>
        <v>1</v>
      </c>
      <c r="N64" s="298">
        <f t="shared" si="33"/>
        <v>35</v>
      </c>
      <c r="O64" s="299">
        <f t="shared" si="47"/>
        <v>35</v>
      </c>
      <c r="P64" s="203" t="s">
        <v>498</v>
      </c>
      <c r="Q64" s="204" t="s">
        <v>99</v>
      </c>
      <c r="R64" s="205">
        <v>39026</v>
      </c>
      <c r="S64" s="206" t="str">
        <f t="shared" si="6"/>
        <v>Under 12s</v>
      </c>
      <c r="T64" s="207" t="str">
        <f t="shared" si="7"/>
        <v>Yes</v>
      </c>
      <c r="U64" s="208">
        <f t="shared" si="34"/>
        <v>2</v>
      </c>
      <c r="V64" s="182">
        <f t="shared" si="8"/>
        <v>11</v>
      </c>
      <c r="W64" s="182">
        <f t="shared" si="9"/>
        <v>9</v>
      </c>
      <c r="X64" s="182">
        <f t="shared" si="10"/>
        <v>11</v>
      </c>
      <c r="Y64" s="182">
        <f t="shared" si="35"/>
        <v>0</v>
      </c>
      <c r="Z64" s="182">
        <f t="shared" si="36"/>
        <v>1</v>
      </c>
      <c r="AA64" s="182">
        <f t="shared" si="37"/>
        <v>1</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ht="13">
      <c r="A65" s="185">
        <f t="shared" si="45"/>
        <v>60</v>
      </c>
      <c r="B65" s="176">
        <f t="shared" si="0"/>
        <v>36</v>
      </c>
      <c r="C65" s="175" t="str">
        <f t="shared" si="1"/>
        <v>Under 12s</v>
      </c>
      <c r="D65" s="177" t="str">
        <f t="shared" si="2"/>
        <v>M</v>
      </c>
      <c r="E65" s="175" t="str">
        <f t="shared" si="3"/>
        <v>50m</v>
      </c>
      <c r="F65" s="175" t="str">
        <f t="shared" si="4"/>
        <v>Breaststroke</v>
      </c>
      <c r="G65" s="175"/>
      <c r="H65" s="238">
        <f t="shared" si="29"/>
        <v>3</v>
      </c>
      <c r="I65" s="238">
        <f t="shared" si="48"/>
        <v>-1</v>
      </c>
      <c r="J65" s="238">
        <f t="shared" si="30"/>
        <v>-1</v>
      </c>
      <c r="K65" s="238">
        <f t="shared" si="31"/>
        <v>-1</v>
      </c>
      <c r="L65" s="238">
        <f t="shared" si="32"/>
        <v>0</v>
      </c>
      <c r="M65" s="300">
        <f t="shared" si="46"/>
        <v>1</v>
      </c>
      <c r="N65" s="298">
        <f t="shared" si="33"/>
        <v>36</v>
      </c>
      <c r="O65" s="299">
        <f t="shared" si="47"/>
        <v>36</v>
      </c>
      <c r="P65" s="203" t="s">
        <v>500</v>
      </c>
      <c r="Q65" s="204" t="s">
        <v>123</v>
      </c>
      <c r="R65" s="205">
        <v>39085</v>
      </c>
      <c r="S65" s="206" t="str">
        <f t="shared" si="6"/>
        <v>Under 12s</v>
      </c>
      <c r="T65" s="207" t="str">
        <f t="shared" si="7"/>
        <v>Yes</v>
      </c>
      <c r="U65" s="208">
        <f t="shared" si="34"/>
        <v>2</v>
      </c>
      <c r="V65" s="182">
        <f t="shared" si="8"/>
        <v>11</v>
      </c>
      <c r="W65" s="182">
        <f t="shared" si="9"/>
        <v>9</v>
      </c>
      <c r="X65" s="182">
        <f t="shared" si="10"/>
        <v>11</v>
      </c>
      <c r="Y65" s="182">
        <f t="shared" si="35"/>
        <v>1</v>
      </c>
      <c r="Z65" s="182">
        <f t="shared" si="36"/>
        <v>0</v>
      </c>
      <c r="AA65" s="182">
        <f t="shared" si="37"/>
        <v>1</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ht="13">
      <c r="A66" s="185">
        <f t="shared" si="45"/>
        <v>61</v>
      </c>
      <c r="B66" s="176">
        <f t="shared" si="0"/>
        <v>37</v>
      </c>
      <c r="C66" s="175" t="str">
        <f t="shared" si="1"/>
        <v>Under 13s</v>
      </c>
      <c r="D66" s="177" t="str">
        <f t="shared" si="2"/>
        <v>F</v>
      </c>
      <c r="E66" s="175" t="str">
        <f t="shared" si="3"/>
        <v>50m</v>
      </c>
      <c r="F66" s="175" t="str">
        <f t="shared" si="4"/>
        <v>Butterfly</v>
      </c>
      <c r="G66" s="175"/>
      <c r="H66" s="238">
        <f t="shared" si="29"/>
        <v>4</v>
      </c>
      <c r="I66" s="238">
        <f t="shared" si="48"/>
        <v>-1</v>
      </c>
      <c r="J66" s="238">
        <f t="shared" si="30"/>
        <v>-1</v>
      </c>
      <c r="K66" s="238">
        <f t="shared" si="31"/>
        <v>-1</v>
      </c>
      <c r="L66" s="238">
        <f t="shared" si="32"/>
        <v>0</v>
      </c>
      <c r="M66" s="300">
        <f t="shared" si="46"/>
        <v>1</v>
      </c>
      <c r="N66" s="298">
        <f t="shared" si="33"/>
        <v>37</v>
      </c>
      <c r="O66" s="299">
        <f t="shared" si="47"/>
        <v>37</v>
      </c>
      <c r="P66" s="203" t="s">
        <v>491</v>
      </c>
      <c r="Q66" s="204" t="s">
        <v>99</v>
      </c>
      <c r="R66" s="205">
        <v>38890</v>
      </c>
      <c r="S66" s="206" t="str">
        <f t="shared" si="6"/>
        <v>Under 13s</v>
      </c>
      <c r="T66" s="207" t="str">
        <f t="shared" si="7"/>
        <v>Yes</v>
      </c>
      <c r="U66" s="208">
        <f t="shared" si="34"/>
        <v>2</v>
      </c>
      <c r="V66" s="182">
        <f t="shared" si="8"/>
        <v>12</v>
      </c>
      <c r="W66" s="182">
        <f t="shared" si="9"/>
        <v>9</v>
      </c>
      <c r="X66" s="182">
        <f t="shared" si="10"/>
        <v>12</v>
      </c>
      <c r="Y66" s="182">
        <f t="shared" si="35"/>
        <v>1</v>
      </c>
      <c r="Z66" s="182">
        <f t="shared" si="36"/>
        <v>0</v>
      </c>
      <c r="AA66" s="182">
        <f t="shared" si="37"/>
        <v>0</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ht="13">
      <c r="A67" s="185">
        <f t="shared" si="45"/>
        <v>62</v>
      </c>
      <c r="B67" s="176">
        <f t="shared" si="0"/>
        <v>38</v>
      </c>
      <c r="C67" s="175" t="str">
        <f t="shared" si="1"/>
        <v>Under 13s</v>
      </c>
      <c r="D67" s="177" t="str">
        <f t="shared" si="2"/>
        <v>M</v>
      </c>
      <c r="E67" s="175" t="str">
        <f t="shared" si="3"/>
        <v>50m</v>
      </c>
      <c r="F67" s="175" t="str">
        <f t="shared" si="4"/>
        <v>Butterfly</v>
      </c>
      <c r="G67" s="175"/>
      <c r="H67" s="238">
        <f t="shared" si="29"/>
        <v>4</v>
      </c>
      <c r="I67" s="238">
        <f t="shared" si="48"/>
        <v>-1</v>
      </c>
      <c r="J67" s="238">
        <f t="shared" si="30"/>
        <v>-1</v>
      </c>
      <c r="K67" s="238">
        <f t="shared" si="31"/>
        <v>-1</v>
      </c>
      <c r="L67" s="238">
        <f t="shared" si="32"/>
        <v>0</v>
      </c>
      <c r="M67" s="300">
        <f t="shared" si="46"/>
        <v>1</v>
      </c>
      <c r="N67" s="298">
        <f t="shared" si="33"/>
        <v>38</v>
      </c>
      <c r="O67" s="299">
        <f t="shared" si="47"/>
        <v>38</v>
      </c>
      <c r="P67" s="203" t="s">
        <v>483</v>
      </c>
      <c r="Q67" s="204" t="s">
        <v>123</v>
      </c>
      <c r="R67" s="205">
        <v>38629</v>
      </c>
      <c r="S67" s="206" t="str">
        <f t="shared" si="6"/>
        <v>Under 13s</v>
      </c>
      <c r="T67" s="207" t="str">
        <f t="shared" si="7"/>
        <v>Yes</v>
      </c>
      <c r="U67" s="208">
        <f t="shared" si="34"/>
        <v>2</v>
      </c>
      <c r="V67" s="182">
        <f t="shared" si="8"/>
        <v>12</v>
      </c>
      <c r="W67" s="182">
        <f t="shared" si="9"/>
        <v>9</v>
      </c>
      <c r="X67" s="182">
        <f t="shared" si="10"/>
        <v>12</v>
      </c>
      <c r="Y67" s="182">
        <f t="shared" si="35"/>
        <v>0</v>
      </c>
      <c r="Z67" s="182">
        <f t="shared" si="36"/>
        <v>1</v>
      </c>
      <c r="AA67" s="182">
        <f t="shared" si="37"/>
        <v>0</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ht="13">
      <c r="A68" s="185">
        <f t="shared" si="45"/>
        <v>63</v>
      </c>
      <c r="B68" s="176">
        <f t="shared" si="0"/>
        <v>39</v>
      </c>
      <c r="C68" s="175" t="str">
        <f t="shared" si="1"/>
        <v>9 Years</v>
      </c>
      <c r="D68" s="177" t="str">
        <f t="shared" si="2"/>
        <v>F</v>
      </c>
      <c r="E68" s="175" t="str">
        <f t="shared" si="3"/>
        <v>4x25m</v>
      </c>
      <c r="F68" s="175" t="str">
        <f t="shared" si="4"/>
        <v>Special Relay</v>
      </c>
      <c r="G68" s="175"/>
      <c r="H68" s="238">
        <f t="shared" si="29"/>
        <v>5</v>
      </c>
      <c r="I68" s="238">
        <f t="shared" si="48"/>
        <v>0</v>
      </c>
      <c r="J68" s="238">
        <f t="shared" si="30"/>
        <v>0</v>
      </c>
      <c r="K68" s="238">
        <f t="shared" si="31"/>
        <v>0</v>
      </c>
      <c r="L68" s="238">
        <f t="shared" si="32"/>
        <v>0</v>
      </c>
      <c r="M68" s="300">
        <f t="shared" si="46"/>
        <v>1</v>
      </c>
      <c r="N68" s="298">
        <f t="shared" si="33"/>
        <v>39</v>
      </c>
      <c r="O68" s="299">
        <f t="shared" si="47"/>
        <v>39</v>
      </c>
      <c r="P68" s="203" t="s">
        <v>559</v>
      </c>
      <c r="Q68" s="204" t="s">
        <v>99</v>
      </c>
      <c r="R68" s="205">
        <v>39693</v>
      </c>
      <c r="S68" s="206" t="str">
        <f t="shared" si="6"/>
        <v>9 Years</v>
      </c>
      <c r="T68" s="207" t="str">
        <f t="shared" si="7"/>
        <v>Yes</v>
      </c>
      <c r="U68" s="208">
        <f t="shared" si="34"/>
        <v>0</v>
      </c>
      <c r="V68" s="182">
        <f t="shared" si="8"/>
        <v>9</v>
      </c>
      <c r="W68" s="182">
        <f t="shared" si="9"/>
        <v>9</v>
      </c>
      <c r="X68" s="182">
        <f t="shared" si="10"/>
        <v>9</v>
      </c>
      <c r="Y68" s="182">
        <f t="shared" si="35"/>
        <v>0</v>
      </c>
      <c r="Z68" s="182">
        <f t="shared" si="36"/>
        <v>1</v>
      </c>
      <c r="AA68" s="182">
        <f t="shared" si="37"/>
        <v>0</v>
      </c>
      <c r="AB68" s="182">
        <f t="shared" si="38"/>
        <v>0</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ht="13">
      <c r="A69" s="185">
        <f t="shared" si="45"/>
        <v>64</v>
      </c>
      <c r="B69" s="176">
        <f t="shared" si="0"/>
        <v>39</v>
      </c>
      <c r="C69" s="175" t="str">
        <f t="shared" si="1"/>
        <v>9 Years</v>
      </c>
      <c r="D69" s="177" t="str">
        <f t="shared" si="2"/>
        <v>F</v>
      </c>
      <c r="E69" s="175" t="str">
        <f t="shared" si="3"/>
        <v>4x25m</v>
      </c>
      <c r="F69" s="175" t="str">
        <f t="shared" si="4"/>
        <v>Special Relay</v>
      </c>
      <c r="G69" s="175"/>
      <c r="H69" s="238">
        <f t="shared" si="29"/>
        <v>5</v>
      </c>
      <c r="I69" s="238">
        <f t="shared" si="48"/>
        <v>-1</v>
      </c>
      <c r="J69" s="238">
        <f t="shared" si="30"/>
        <v>0</v>
      </c>
      <c r="K69" s="238">
        <f t="shared" si="31"/>
        <v>0</v>
      </c>
      <c r="L69" s="238">
        <f t="shared" si="32"/>
        <v>0</v>
      </c>
      <c r="M69" s="300">
        <f t="shared" si="46"/>
        <v>0</v>
      </c>
      <c r="N69" s="298">
        <f t="shared" si="33"/>
        <v>39.1</v>
      </c>
      <c r="O69" s="299">
        <f t="shared" si="47"/>
        <v>39.1</v>
      </c>
      <c r="P69" s="203" t="s">
        <v>558</v>
      </c>
      <c r="Q69" s="204" t="s">
        <v>99</v>
      </c>
      <c r="R69" s="205">
        <v>39689</v>
      </c>
      <c r="S69" s="206" t="str">
        <f t="shared" si="6"/>
        <v>9 Years</v>
      </c>
      <c r="T69" s="207" t="str">
        <f t="shared" si="7"/>
        <v>Yes</v>
      </c>
      <c r="U69" s="208">
        <f t="shared" si="34"/>
        <v>0</v>
      </c>
      <c r="V69" s="182">
        <f t="shared" si="8"/>
        <v>9</v>
      </c>
      <c r="W69" s="182">
        <f t="shared" si="9"/>
        <v>9</v>
      </c>
      <c r="X69" s="182">
        <f t="shared" si="10"/>
        <v>9</v>
      </c>
      <c r="Y69" s="182">
        <f t="shared" si="35"/>
        <v>1</v>
      </c>
      <c r="Z69" s="182">
        <f t="shared" si="36"/>
        <v>0</v>
      </c>
      <c r="AA69" s="182">
        <f t="shared" si="37"/>
        <v>1</v>
      </c>
      <c r="AB69" s="182">
        <f t="shared" si="38"/>
        <v>0</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0</v>
      </c>
      <c r="BC69" s="178"/>
    </row>
    <row r="70" spans="1:55" ht="13">
      <c r="A70" s="185">
        <f t="shared" si="45"/>
        <v>65</v>
      </c>
      <c r="B70" s="176">
        <f t="shared" ref="B70:B109" si="49">VLOOKUP($A70,EventList,IF(HSL_Format="Other",26,HSL_Division*5-3+IF(HSL_Format="Peanuts",15,0)),0)</f>
        <v>39</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Special Relay</v>
      </c>
      <c r="G70" s="175"/>
      <c r="H70" s="238">
        <f t="shared" si="29"/>
        <v>5</v>
      </c>
      <c r="I70" s="238">
        <f t="shared" si="48"/>
        <v>-1</v>
      </c>
      <c r="J70" s="238">
        <f t="shared" si="30"/>
        <v>-1</v>
      </c>
      <c r="K70" s="238">
        <f t="shared" si="31"/>
        <v>0</v>
      </c>
      <c r="L70" s="238">
        <f t="shared" si="32"/>
        <v>0</v>
      </c>
      <c r="M70" s="300">
        <f t="shared" si="46"/>
        <v>0</v>
      </c>
      <c r="N70" s="298">
        <f t="shared" si="33"/>
        <v>39.200000000000003</v>
      </c>
      <c r="O70" s="299">
        <f t="shared" si="47"/>
        <v>39.200000000000003</v>
      </c>
      <c r="P70" s="203" t="s">
        <v>568</v>
      </c>
      <c r="Q70" s="204" t="s">
        <v>99</v>
      </c>
      <c r="R70" s="205">
        <v>39773</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0</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0</v>
      </c>
      <c r="BC70" s="178"/>
    </row>
    <row r="71" spans="1:55" ht="13">
      <c r="A71" s="185">
        <f t="shared" si="45"/>
        <v>66</v>
      </c>
      <c r="B71" s="176">
        <f t="shared" si="49"/>
        <v>39</v>
      </c>
      <c r="C71" s="175" t="str">
        <f t="shared" si="50"/>
        <v>9 Years</v>
      </c>
      <c r="D71" s="177" t="str">
        <f t="shared" si="51"/>
        <v>F</v>
      </c>
      <c r="E71" s="175" t="str">
        <f t="shared" si="52"/>
        <v>4x25m</v>
      </c>
      <c r="F71" s="175" t="str">
        <f t="shared" si="53"/>
        <v>Special Relay</v>
      </c>
      <c r="G71" s="175"/>
      <c r="H71" s="238">
        <f t="shared" ref="H71:H109" si="77">IF($F71="Freestyle",1,IF($F71="Backstroke",2,IF($F71="Butterfly",4,IF($F71="Breaststroke",3,5))))</f>
        <v>5</v>
      </c>
      <c r="I71" s="238">
        <f t="shared" si="48"/>
        <v>-1</v>
      </c>
      <c r="J71" s="238">
        <f t="shared" ref="J71:J116" si="78">IF(B71-B73&lt;-1,-1,B71-B73)</f>
        <v>-1</v>
      </c>
      <c r="K71" s="238">
        <f t="shared" ref="K71:K116" si="79">B71-B72</f>
        <v>-1</v>
      </c>
      <c r="L71" s="238">
        <f t="shared" ref="L71:L116" si="80">B71-B71</f>
        <v>0</v>
      </c>
      <c r="M71" s="300">
        <f t="shared" si="46"/>
        <v>0</v>
      </c>
      <c r="N71" s="298">
        <f t="shared" ref="N71:N116" si="81">IF(AND(M71=1,L71=0),B71,B71+((-1*SUM(I71:L71))/10))</f>
        <v>39.299999999999997</v>
      </c>
      <c r="O71" s="299">
        <f t="shared" si="47"/>
        <v>39.299999999999997</v>
      </c>
      <c r="P71" s="203" t="s">
        <v>578</v>
      </c>
      <c r="Q71" s="204" t="s">
        <v>99</v>
      </c>
      <c r="R71" s="205">
        <v>39891</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row>
    <row r="72" spans="1:55" ht="13">
      <c r="A72" s="185">
        <f t="shared" ref="A72:A109" si="93">A71+1</f>
        <v>67</v>
      </c>
      <c r="B72" s="176">
        <f t="shared" si="49"/>
        <v>40</v>
      </c>
      <c r="C72" s="175" t="str">
        <f t="shared" si="50"/>
        <v>9 Years</v>
      </c>
      <c r="D72" s="177" t="str">
        <f t="shared" si="51"/>
        <v>M</v>
      </c>
      <c r="E72" s="175" t="str">
        <f t="shared" si="52"/>
        <v>4x25m</v>
      </c>
      <c r="F72" s="175" t="str">
        <f t="shared" si="53"/>
        <v>Special Relay</v>
      </c>
      <c r="G72" s="175"/>
      <c r="H72" s="238">
        <f t="shared" si="77"/>
        <v>5</v>
      </c>
      <c r="I72" s="238">
        <f t="shared" si="48"/>
        <v>0</v>
      </c>
      <c r="J72" s="238">
        <f t="shared" si="78"/>
        <v>0</v>
      </c>
      <c r="K72" s="238">
        <f t="shared" si="79"/>
        <v>0</v>
      </c>
      <c r="L72" s="238">
        <f t="shared" si="80"/>
        <v>0</v>
      </c>
      <c r="M72" s="300">
        <f t="shared" ref="M72:M116" si="94">B72-B71</f>
        <v>1</v>
      </c>
      <c r="N72" s="298">
        <f t="shared" si="81"/>
        <v>40</v>
      </c>
      <c r="O72" s="299">
        <f t="shared" ref="O72:O116" si="95">N72</f>
        <v>40</v>
      </c>
      <c r="P72" s="203" t="s">
        <v>544</v>
      </c>
      <c r="Q72" s="204" t="s">
        <v>123</v>
      </c>
      <c r="R72" s="205">
        <v>39539</v>
      </c>
      <c r="S72" s="206" t="str">
        <f t="shared" si="54"/>
        <v>Under 11s</v>
      </c>
      <c r="T72" s="207" t="str">
        <f t="shared" si="55"/>
        <v>No</v>
      </c>
      <c r="U72" s="208">
        <f t="shared" si="82"/>
        <v>0</v>
      </c>
      <c r="V72" s="182">
        <f t="shared" si="56"/>
        <v>9</v>
      </c>
      <c r="W72" s="182">
        <f t="shared" si="57"/>
        <v>9</v>
      </c>
      <c r="X72" s="182">
        <f t="shared" si="58"/>
        <v>10</v>
      </c>
      <c r="Y72" s="182">
        <f t="shared" si="83"/>
        <v>0</v>
      </c>
      <c r="Z72" s="182">
        <f t="shared" si="84"/>
        <v>0</v>
      </c>
      <c r="AA72" s="182">
        <f t="shared" si="85"/>
        <v>0</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1</v>
      </c>
      <c r="BC72" s="178"/>
    </row>
    <row r="73" spans="1:55" ht="13">
      <c r="A73" s="185">
        <f t="shared" si="93"/>
        <v>68</v>
      </c>
      <c r="B73" s="176">
        <f t="shared" si="49"/>
        <v>40</v>
      </c>
      <c r="C73" s="175" t="str">
        <f t="shared" si="50"/>
        <v>9 Years</v>
      </c>
      <c r="D73" s="177" t="str">
        <f t="shared" si="51"/>
        <v>M</v>
      </c>
      <c r="E73" s="175" t="str">
        <f t="shared" si="52"/>
        <v>4x25m</v>
      </c>
      <c r="F73" s="175" t="str">
        <f t="shared" si="53"/>
        <v>Special Relay</v>
      </c>
      <c r="G73" s="175"/>
      <c r="H73" s="238">
        <f t="shared" si="77"/>
        <v>5</v>
      </c>
      <c r="I73" s="238">
        <f t="shared" si="48"/>
        <v>-1</v>
      </c>
      <c r="J73" s="238">
        <f t="shared" si="78"/>
        <v>0</v>
      </c>
      <c r="K73" s="238">
        <f t="shared" si="79"/>
        <v>0</v>
      </c>
      <c r="L73" s="238">
        <f t="shared" si="80"/>
        <v>0</v>
      </c>
      <c r="M73" s="300">
        <f t="shared" si="94"/>
        <v>0</v>
      </c>
      <c r="N73" s="298">
        <f t="shared" si="81"/>
        <v>40.1</v>
      </c>
      <c r="O73" s="299">
        <f t="shared" si="95"/>
        <v>40.1</v>
      </c>
      <c r="P73" s="203" t="s">
        <v>535</v>
      </c>
      <c r="Q73" s="204" t="s">
        <v>123</v>
      </c>
      <c r="R73" s="205">
        <v>39503</v>
      </c>
      <c r="S73" s="206" t="str">
        <f t="shared" si="54"/>
        <v>Under 11s</v>
      </c>
      <c r="T73" s="207" t="str">
        <f t="shared" si="55"/>
        <v>No</v>
      </c>
      <c r="U73" s="208">
        <f t="shared" si="82"/>
        <v>0</v>
      </c>
      <c r="V73" s="182">
        <f t="shared" si="56"/>
        <v>9</v>
      </c>
      <c r="W73" s="182">
        <f t="shared" si="57"/>
        <v>9</v>
      </c>
      <c r="X73" s="182">
        <f t="shared" si="58"/>
        <v>10</v>
      </c>
      <c r="Y73" s="182">
        <f t="shared" si="83"/>
        <v>0</v>
      </c>
      <c r="Z73" s="182">
        <f t="shared" si="84"/>
        <v>0</v>
      </c>
      <c r="AA73" s="182">
        <f t="shared" si="85"/>
        <v>0</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row>
    <row r="74" spans="1:55" ht="13">
      <c r="A74" s="185">
        <f t="shared" si="93"/>
        <v>69</v>
      </c>
      <c r="B74" s="176">
        <f t="shared" si="49"/>
        <v>40</v>
      </c>
      <c r="C74" s="175" t="str">
        <f t="shared" si="50"/>
        <v>9 Years</v>
      </c>
      <c r="D74" s="177" t="str">
        <f t="shared" si="51"/>
        <v>M</v>
      </c>
      <c r="E74" s="175" t="str">
        <f t="shared" si="52"/>
        <v>4x25m</v>
      </c>
      <c r="F74" s="175" t="str">
        <f t="shared" si="53"/>
        <v>Special Relay</v>
      </c>
      <c r="G74" s="175"/>
      <c r="H74" s="238">
        <f t="shared" si="77"/>
        <v>5</v>
      </c>
      <c r="I74" s="238">
        <f t="shared" si="48"/>
        <v>-1</v>
      </c>
      <c r="J74" s="238">
        <f t="shared" si="78"/>
        <v>-1</v>
      </c>
      <c r="K74" s="238">
        <f t="shared" si="79"/>
        <v>0</v>
      </c>
      <c r="L74" s="238">
        <f t="shared" si="80"/>
        <v>0</v>
      </c>
      <c r="M74" s="300">
        <f t="shared" si="94"/>
        <v>0</v>
      </c>
      <c r="N74" s="298">
        <f t="shared" si="81"/>
        <v>40.200000000000003</v>
      </c>
      <c r="O74" s="299">
        <f t="shared" si="95"/>
        <v>40.200000000000003</v>
      </c>
      <c r="P74" s="203" t="s">
        <v>553</v>
      </c>
      <c r="Q74" s="204" t="s">
        <v>123</v>
      </c>
      <c r="R74" s="205">
        <v>39653</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1</v>
      </c>
      <c r="AA74" s="182">
        <f t="shared" si="85"/>
        <v>1</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0</v>
      </c>
      <c r="BC74" s="178"/>
    </row>
    <row r="75" spans="1:55" ht="13">
      <c r="A75" s="185">
        <f t="shared" si="93"/>
        <v>70</v>
      </c>
      <c r="B75" s="176">
        <f t="shared" si="49"/>
        <v>40</v>
      </c>
      <c r="C75" s="175" t="str">
        <f t="shared" si="50"/>
        <v>9 Years</v>
      </c>
      <c r="D75" s="177" t="str">
        <f t="shared" si="51"/>
        <v>M</v>
      </c>
      <c r="E75" s="175" t="str">
        <f t="shared" si="52"/>
        <v>4x25m</v>
      </c>
      <c r="F75" s="175" t="str">
        <f t="shared" si="53"/>
        <v>Special Relay</v>
      </c>
      <c r="G75" s="175"/>
      <c r="H75" s="238">
        <f t="shared" si="77"/>
        <v>5</v>
      </c>
      <c r="I75" s="238">
        <f t="shared" si="48"/>
        <v>-1</v>
      </c>
      <c r="J75" s="238">
        <f t="shared" si="78"/>
        <v>-1</v>
      </c>
      <c r="K75" s="238">
        <f t="shared" si="79"/>
        <v>-1</v>
      </c>
      <c r="L75" s="238">
        <f t="shared" si="80"/>
        <v>0</v>
      </c>
      <c r="M75" s="300">
        <f t="shared" si="94"/>
        <v>0</v>
      </c>
      <c r="N75" s="298">
        <f t="shared" si="81"/>
        <v>40.299999999999997</v>
      </c>
      <c r="O75" s="299">
        <f t="shared" si="95"/>
        <v>40.299999999999997</v>
      </c>
      <c r="P75" s="203" t="s">
        <v>2195</v>
      </c>
      <c r="Q75" s="204" t="s">
        <v>123</v>
      </c>
      <c r="R75" s="205">
        <v>39782</v>
      </c>
      <c r="S75" s="206" t="str">
        <f t="shared" si="54"/>
        <v>9 Years</v>
      </c>
      <c r="T75" s="207" t="str">
        <f t="shared" si="55"/>
        <v>Yes</v>
      </c>
      <c r="U75" s="208">
        <f t="shared" si="82"/>
        <v>0</v>
      </c>
      <c r="V75" s="182">
        <f t="shared" si="56"/>
        <v>9</v>
      </c>
      <c r="W75" s="182">
        <f t="shared" si="57"/>
        <v>9</v>
      </c>
      <c r="X75" s="182">
        <f t="shared" si="58"/>
        <v>9</v>
      </c>
      <c r="Y75" s="182">
        <f t="shared" si="83"/>
        <v>1</v>
      </c>
      <c r="Z75" s="182">
        <f t="shared" si="84"/>
        <v>0</v>
      </c>
      <c r="AA75" s="182">
        <f t="shared" si="85"/>
        <v>0</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row>
    <row r="76" spans="1:55" ht="13">
      <c r="A76" s="185">
        <f t="shared" si="93"/>
        <v>71</v>
      </c>
      <c r="B76" s="176">
        <f t="shared" si="49"/>
        <v>41</v>
      </c>
      <c r="C76" s="175" t="str">
        <f t="shared" si="50"/>
        <v>Under 11s</v>
      </c>
      <c r="D76" s="177" t="str">
        <f t="shared" si="51"/>
        <v>F</v>
      </c>
      <c r="E76" s="175" t="str">
        <f t="shared" si="52"/>
        <v>4x25m</v>
      </c>
      <c r="F76" s="175" t="str">
        <f t="shared" si="53"/>
        <v>Freestyle Relay</v>
      </c>
      <c r="G76" s="175"/>
      <c r="H76" s="238">
        <f t="shared" si="77"/>
        <v>5</v>
      </c>
      <c r="I76" s="238">
        <f t="shared" si="48"/>
        <v>0</v>
      </c>
      <c r="J76" s="238">
        <f t="shared" si="78"/>
        <v>0</v>
      </c>
      <c r="K76" s="238">
        <f t="shared" si="79"/>
        <v>0</v>
      </c>
      <c r="L76" s="238">
        <f t="shared" si="80"/>
        <v>0</v>
      </c>
      <c r="M76" s="300">
        <f t="shared" si="94"/>
        <v>1</v>
      </c>
      <c r="N76" s="298">
        <f t="shared" si="81"/>
        <v>41</v>
      </c>
      <c r="O76" s="299">
        <f t="shared" si="95"/>
        <v>41</v>
      </c>
      <c r="P76" s="203" t="s">
        <v>516</v>
      </c>
      <c r="Q76" s="204" t="s">
        <v>99</v>
      </c>
      <c r="R76" s="205">
        <v>39316</v>
      </c>
      <c r="S76" s="206" t="str">
        <f t="shared" si="54"/>
        <v>Under 11s</v>
      </c>
      <c r="T76" s="207" t="str">
        <f t="shared" si="55"/>
        <v>Yes</v>
      </c>
      <c r="U76" s="208">
        <f t="shared" si="82"/>
        <v>0</v>
      </c>
      <c r="V76" s="182">
        <f t="shared" si="56"/>
        <v>10</v>
      </c>
      <c r="W76" s="182">
        <f t="shared" si="57"/>
        <v>9</v>
      </c>
      <c r="X76" s="182">
        <f t="shared" si="58"/>
        <v>10</v>
      </c>
      <c r="Y76" s="182">
        <f t="shared" si="83"/>
        <v>1</v>
      </c>
      <c r="Z76" s="182">
        <f t="shared" si="84"/>
        <v>0</v>
      </c>
      <c r="AA76" s="182">
        <f t="shared" si="85"/>
        <v>0</v>
      </c>
      <c r="AB76" s="182">
        <f t="shared" si="86"/>
        <v>1</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1</v>
      </c>
      <c r="BC76" s="178"/>
    </row>
    <row r="77" spans="1:55" ht="13">
      <c r="A77" s="185">
        <f t="shared" si="93"/>
        <v>72</v>
      </c>
      <c r="B77" s="176">
        <f t="shared" si="49"/>
        <v>41</v>
      </c>
      <c r="C77" s="175" t="str">
        <f t="shared" si="50"/>
        <v>Under 11s</v>
      </c>
      <c r="D77" s="177" t="str">
        <f t="shared" si="51"/>
        <v>F</v>
      </c>
      <c r="E77" s="175" t="str">
        <f t="shared" si="52"/>
        <v>4x25m</v>
      </c>
      <c r="F77" s="175" t="str">
        <f t="shared" si="53"/>
        <v>Freestyle Relay</v>
      </c>
      <c r="G77" s="175"/>
      <c r="H77" s="238">
        <f t="shared" si="77"/>
        <v>5</v>
      </c>
      <c r="I77" s="238">
        <f t="shared" si="48"/>
        <v>-1</v>
      </c>
      <c r="J77" s="238">
        <f t="shared" si="78"/>
        <v>0</v>
      </c>
      <c r="K77" s="238">
        <f t="shared" si="79"/>
        <v>0</v>
      </c>
      <c r="L77" s="238">
        <f t="shared" si="80"/>
        <v>0</v>
      </c>
      <c r="M77" s="300">
        <f t="shared" si="94"/>
        <v>0</v>
      </c>
      <c r="N77" s="298">
        <f t="shared" si="81"/>
        <v>41.1</v>
      </c>
      <c r="O77" s="299">
        <f t="shared" si="95"/>
        <v>41.1</v>
      </c>
      <c r="P77" s="203" t="s">
        <v>513</v>
      </c>
      <c r="Q77" s="204" t="s">
        <v>99</v>
      </c>
      <c r="R77" s="205">
        <v>39264</v>
      </c>
      <c r="S77" s="206" t="str">
        <f t="shared" si="54"/>
        <v>Under 11s</v>
      </c>
      <c r="T77" s="207" t="str">
        <f t="shared" si="55"/>
        <v>Yes</v>
      </c>
      <c r="U77" s="208">
        <f t="shared" si="82"/>
        <v>0</v>
      </c>
      <c r="V77" s="182">
        <f t="shared" si="56"/>
        <v>10</v>
      </c>
      <c r="W77" s="182">
        <f t="shared" si="57"/>
        <v>9</v>
      </c>
      <c r="X77" s="182">
        <f t="shared" si="58"/>
        <v>10</v>
      </c>
      <c r="Y77" s="182">
        <f t="shared" si="83"/>
        <v>0</v>
      </c>
      <c r="Z77" s="182">
        <f t="shared" si="84"/>
        <v>1</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row>
    <row r="78" spans="1:55" ht="13">
      <c r="A78" s="185">
        <f t="shared" si="93"/>
        <v>73</v>
      </c>
      <c r="B78" s="176">
        <f t="shared" si="49"/>
        <v>41</v>
      </c>
      <c r="C78" s="175" t="str">
        <f t="shared" si="50"/>
        <v>Under 11s</v>
      </c>
      <c r="D78" s="177" t="str">
        <f t="shared" si="51"/>
        <v>F</v>
      </c>
      <c r="E78" s="175" t="str">
        <f t="shared" si="52"/>
        <v>4x25m</v>
      </c>
      <c r="F78" s="175" t="str">
        <f t="shared" si="53"/>
        <v>Freestyle Relay</v>
      </c>
      <c r="G78" s="175"/>
      <c r="H78" s="238">
        <f t="shared" si="77"/>
        <v>5</v>
      </c>
      <c r="I78" s="238">
        <f t="shared" si="48"/>
        <v>-1</v>
      </c>
      <c r="J78" s="238">
        <f t="shared" si="78"/>
        <v>-1</v>
      </c>
      <c r="K78" s="238">
        <f t="shared" si="79"/>
        <v>0</v>
      </c>
      <c r="L78" s="238">
        <f t="shared" si="80"/>
        <v>0</v>
      </c>
      <c r="M78" s="300">
        <f t="shared" si="94"/>
        <v>0</v>
      </c>
      <c r="N78" s="298">
        <f t="shared" si="81"/>
        <v>41.2</v>
      </c>
      <c r="O78" s="299">
        <f t="shared" si="95"/>
        <v>41.2</v>
      </c>
      <c r="P78" s="203" t="s">
        <v>540</v>
      </c>
      <c r="Q78" s="204" t="s">
        <v>99</v>
      </c>
      <c r="R78" s="205">
        <v>39526</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0</v>
      </c>
      <c r="AA78" s="182">
        <f t="shared" si="85"/>
        <v>1</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0</v>
      </c>
      <c r="BC78" s="178"/>
    </row>
    <row r="79" spans="1:55" ht="13">
      <c r="A79" s="185">
        <f t="shared" si="93"/>
        <v>74</v>
      </c>
      <c r="B79" s="176">
        <f t="shared" si="49"/>
        <v>41</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-1</v>
      </c>
      <c r="K79" s="238">
        <f t="shared" si="79"/>
        <v>-1</v>
      </c>
      <c r="L79" s="238">
        <f t="shared" si="80"/>
        <v>0</v>
      </c>
      <c r="M79" s="300">
        <f t="shared" si="94"/>
        <v>0</v>
      </c>
      <c r="N79" s="298">
        <f t="shared" si="81"/>
        <v>41.3</v>
      </c>
      <c r="O79" s="299">
        <f t="shared" si="95"/>
        <v>41.3</v>
      </c>
      <c r="P79" s="203" t="s">
        <v>2215</v>
      </c>
      <c r="Q79" s="204" t="s">
        <v>99</v>
      </c>
      <c r="R79" s="205">
        <v>39498</v>
      </c>
      <c r="S79" s="206" t="str">
        <f t="shared" si="54"/>
        <v>Under 11s</v>
      </c>
      <c r="T79" s="207" t="str">
        <f t="shared" si="55"/>
        <v>Yes</v>
      </c>
      <c r="U79" s="208">
        <f t="shared" si="82"/>
        <v>0</v>
      </c>
      <c r="V79" s="182">
        <f t="shared" si="56"/>
        <v>10</v>
      </c>
      <c r="W79" s="182">
        <f t="shared" si="57"/>
        <v>9</v>
      </c>
      <c r="X79" s="182">
        <f t="shared" si="58"/>
        <v>10</v>
      </c>
      <c r="Y79" s="182">
        <f t="shared" si="83"/>
        <v>0</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row>
    <row r="80" spans="1:55" ht="13">
      <c r="A80" s="185">
        <f t="shared" si="93"/>
        <v>75</v>
      </c>
      <c r="B80" s="176">
        <f t="shared" si="49"/>
        <v>42</v>
      </c>
      <c r="C80" s="175" t="str">
        <f t="shared" si="50"/>
        <v>Under 11s</v>
      </c>
      <c r="D80" s="177" t="str">
        <f t="shared" si="51"/>
        <v>M</v>
      </c>
      <c r="E80" s="175" t="str">
        <f t="shared" si="52"/>
        <v>4x25m</v>
      </c>
      <c r="F80" s="175" t="str">
        <f t="shared" si="53"/>
        <v>Freestyle Relay</v>
      </c>
      <c r="G80" s="175"/>
      <c r="H80" s="238">
        <f t="shared" si="77"/>
        <v>5</v>
      </c>
      <c r="I80" s="238">
        <f t="shared" si="48"/>
        <v>0</v>
      </c>
      <c r="J80" s="238">
        <f t="shared" si="78"/>
        <v>0</v>
      </c>
      <c r="K80" s="238">
        <f t="shared" si="79"/>
        <v>0</v>
      </c>
      <c r="L80" s="238">
        <f t="shared" si="80"/>
        <v>0</v>
      </c>
      <c r="M80" s="300">
        <f t="shared" si="94"/>
        <v>1</v>
      </c>
      <c r="N80" s="298">
        <f t="shared" si="81"/>
        <v>42</v>
      </c>
      <c r="O80" s="299">
        <f t="shared" si="95"/>
        <v>42</v>
      </c>
      <c r="P80" s="203" t="s">
        <v>524</v>
      </c>
      <c r="Q80" s="204" t="s">
        <v>123</v>
      </c>
      <c r="R80" s="205">
        <v>39382</v>
      </c>
      <c r="S80" s="206" t="str">
        <f t="shared" si="54"/>
        <v>Under 11s</v>
      </c>
      <c r="T80" s="207" t="str">
        <f t="shared" si="55"/>
        <v>Yes</v>
      </c>
      <c r="U80" s="208">
        <f t="shared" si="82"/>
        <v>0</v>
      </c>
      <c r="V80" s="182">
        <f t="shared" si="56"/>
        <v>10</v>
      </c>
      <c r="W80" s="182">
        <f t="shared" si="57"/>
        <v>9</v>
      </c>
      <c r="X80" s="182">
        <f t="shared" si="58"/>
        <v>10</v>
      </c>
      <c r="Y80" s="182">
        <f t="shared" si="83"/>
        <v>0</v>
      </c>
      <c r="Z80" s="182">
        <f t="shared" si="84"/>
        <v>1</v>
      </c>
      <c r="AA80" s="182">
        <f t="shared" si="85"/>
        <v>0</v>
      </c>
      <c r="AB80" s="182">
        <f t="shared" si="86"/>
        <v>1</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1</v>
      </c>
      <c r="BC80" s="178"/>
    </row>
    <row r="81" spans="1:55" ht="13">
      <c r="A81" s="185">
        <f t="shared" si="93"/>
        <v>76</v>
      </c>
      <c r="B81" s="176">
        <f t="shared" si="49"/>
        <v>42</v>
      </c>
      <c r="C81" s="175" t="str">
        <f t="shared" si="50"/>
        <v>Under 11s</v>
      </c>
      <c r="D81" s="177" t="str">
        <f t="shared" si="51"/>
        <v>M</v>
      </c>
      <c r="E81" s="175" t="str">
        <f t="shared" si="52"/>
        <v>4x25m</v>
      </c>
      <c r="F81" s="175" t="str">
        <f t="shared" si="53"/>
        <v>Freestyle Relay</v>
      </c>
      <c r="G81" s="175"/>
      <c r="H81" s="238">
        <f t="shared" si="77"/>
        <v>5</v>
      </c>
      <c r="I81" s="238">
        <f t="shared" si="48"/>
        <v>-1</v>
      </c>
      <c r="J81" s="238">
        <f t="shared" si="78"/>
        <v>0</v>
      </c>
      <c r="K81" s="238">
        <f t="shared" si="79"/>
        <v>0</v>
      </c>
      <c r="L81" s="238">
        <f t="shared" si="80"/>
        <v>0</v>
      </c>
      <c r="M81" s="300">
        <f t="shared" si="94"/>
        <v>0</v>
      </c>
      <c r="N81" s="298">
        <f t="shared" si="81"/>
        <v>42.1</v>
      </c>
      <c r="O81" s="299">
        <f t="shared" si="95"/>
        <v>42.1</v>
      </c>
      <c r="P81" s="203" t="s">
        <v>536</v>
      </c>
      <c r="Q81" s="204" t="s">
        <v>123</v>
      </c>
      <c r="R81" s="205">
        <v>39508</v>
      </c>
      <c r="S81" s="206" t="str">
        <f t="shared" si="54"/>
        <v>Under 11s</v>
      </c>
      <c r="T81" s="207" t="str">
        <f t="shared" si="55"/>
        <v>Yes</v>
      </c>
      <c r="U81" s="208">
        <f t="shared" si="82"/>
        <v>0</v>
      </c>
      <c r="V81" s="182">
        <f t="shared" si="56"/>
        <v>10</v>
      </c>
      <c r="W81" s="182">
        <f t="shared" si="57"/>
        <v>9</v>
      </c>
      <c r="X81" s="182">
        <f t="shared" si="58"/>
        <v>10</v>
      </c>
      <c r="Y81" s="182">
        <f t="shared" si="83"/>
        <v>1</v>
      </c>
      <c r="Z81" s="182">
        <f t="shared" si="84"/>
        <v>0</v>
      </c>
      <c r="AA81" s="182">
        <f t="shared" si="85"/>
        <v>1</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row>
    <row r="82" spans="1:55" ht="13">
      <c r="A82" s="185">
        <f t="shared" si="93"/>
        <v>77</v>
      </c>
      <c r="B82" s="176">
        <f t="shared" si="49"/>
        <v>42</v>
      </c>
      <c r="C82" s="175" t="str">
        <f t="shared" si="50"/>
        <v>Under 11s</v>
      </c>
      <c r="D82" s="177" t="str">
        <f t="shared" si="51"/>
        <v>M</v>
      </c>
      <c r="E82" s="175" t="str">
        <f t="shared" si="52"/>
        <v>4x25m</v>
      </c>
      <c r="F82" s="175" t="str">
        <f t="shared" si="53"/>
        <v>Freestyle Relay</v>
      </c>
      <c r="G82" s="175"/>
      <c r="H82" s="238">
        <f t="shared" si="77"/>
        <v>5</v>
      </c>
      <c r="I82" s="238">
        <f t="shared" si="48"/>
        <v>-1</v>
      </c>
      <c r="J82" s="238">
        <f t="shared" si="78"/>
        <v>-1</v>
      </c>
      <c r="K82" s="238">
        <f t="shared" si="79"/>
        <v>0</v>
      </c>
      <c r="L82" s="238">
        <f t="shared" si="80"/>
        <v>0</v>
      </c>
      <c r="M82" s="300">
        <f t="shared" si="94"/>
        <v>0</v>
      </c>
      <c r="N82" s="298">
        <f t="shared" si="81"/>
        <v>42.2</v>
      </c>
      <c r="O82" s="299">
        <f t="shared" si="95"/>
        <v>42.2</v>
      </c>
      <c r="P82" s="203" t="s">
        <v>544</v>
      </c>
      <c r="Q82" s="204" t="s">
        <v>123</v>
      </c>
      <c r="R82" s="205">
        <v>39539</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0</v>
      </c>
      <c r="AA82" s="182">
        <f t="shared" si="85"/>
        <v>0</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0</v>
      </c>
      <c r="BC82" s="178"/>
    </row>
    <row r="83" spans="1:55" ht="13">
      <c r="A83" s="185">
        <f t="shared" si="93"/>
        <v>78</v>
      </c>
      <c r="B83" s="176">
        <f t="shared" si="49"/>
        <v>42</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-1</v>
      </c>
      <c r="K83" s="238">
        <f t="shared" si="79"/>
        <v>-1</v>
      </c>
      <c r="L83" s="238">
        <f t="shared" si="80"/>
        <v>0</v>
      </c>
      <c r="M83" s="300">
        <f t="shared" si="94"/>
        <v>0</v>
      </c>
      <c r="N83" s="298">
        <f t="shared" si="81"/>
        <v>42.3</v>
      </c>
      <c r="O83" s="299">
        <f t="shared" si="95"/>
        <v>42.3</v>
      </c>
      <c r="P83" s="203" t="s">
        <v>535</v>
      </c>
      <c r="Q83" s="204" t="s">
        <v>123</v>
      </c>
      <c r="R83" s="205">
        <v>39503</v>
      </c>
      <c r="S83" s="206" t="str">
        <f t="shared" si="54"/>
        <v>Under 11s</v>
      </c>
      <c r="T83" s="207" t="str">
        <f t="shared" si="55"/>
        <v>Yes</v>
      </c>
      <c r="U83" s="208">
        <f t="shared" si="82"/>
        <v>0</v>
      </c>
      <c r="V83" s="182">
        <f t="shared" si="56"/>
        <v>10</v>
      </c>
      <c r="W83" s="182">
        <f t="shared" si="57"/>
        <v>9</v>
      </c>
      <c r="X83" s="182">
        <f t="shared" si="58"/>
        <v>10</v>
      </c>
      <c r="Y83" s="182">
        <f t="shared" si="83"/>
        <v>0</v>
      </c>
      <c r="Z83" s="182">
        <f t="shared" si="84"/>
        <v>0</v>
      </c>
      <c r="AA83" s="182">
        <f t="shared" si="85"/>
        <v>0</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row>
    <row r="84" spans="1:55" ht="13">
      <c r="A84" s="185">
        <f t="shared" si="93"/>
        <v>79</v>
      </c>
      <c r="B84" s="176">
        <f t="shared" si="49"/>
        <v>43</v>
      </c>
      <c r="C84" s="175" t="str">
        <f t="shared" si="50"/>
        <v>Under 12s</v>
      </c>
      <c r="D84" s="177" t="str">
        <f t="shared" si="51"/>
        <v>F</v>
      </c>
      <c r="E84" s="175" t="str">
        <f t="shared" si="52"/>
        <v>4x25m</v>
      </c>
      <c r="F84" s="175" t="str">
        <f t="shared" si="53"/>
        <v>Medley Relay</v>
      </c>
      <c r="G84" s="175"/>
      <c r="H84" s="238">
        <f t="shared" si="77"/>
        <v>5</v>
      </c>
      <c r="I84" s="238">
        <f t="shared" si="48"/>
        <v>0</v>
      </c>
      <c r="J84" s="238">
        <f t="shared" si="78"/>
        <v>0</v>
      </c>
      <c r="K84" s="238">
        <f t="shared" si="79"/>
        <v>0</v>
      </c>
      <c r="L84" s="238">
        <f t="shared" si="80"/>
        <v>0</v>
      </c>
      <c r="M84" s="300">
        <f t="shared" si="94"/>
        <v>1</v>
      </c>
      <c r="N84" s="298">
        <f t="shared" si="81"/>
        <v>43</v>
      </c>
      <c r="O84" s="299">
        <f t="shared" si="95"/>
        <v>43</v>
      </c>
      <c r="P84" s="203" t="s">
        <v>498</v>
      </c>
      <c r="Q84" s="204" t="s">
        <v>99</v>
      </c>
      <c r="R84" s="205">
        <v>39026</v>
      </c>
      <c r="S84" s="206" t="str">
        <f t="shared" si="54"/>
        <v>Under 12s</v>
      </c>
      <c r="T84" s="207" t="str">
        <f t="shared" si="55"/>
        <v>Yes</v>
      </c>
      <c r="U84" s="208">
        <f t="shared" si="82"/>
        <v>0</v>
      </c>
      <c r="V84" s="182">
        <f t="shared" si="56"/>
        <v>11</v>
      </c>
      <c r="W84" s="182">
        <f t="shared" si="57"/>
        <v>9</v>
      </c>
      <c r="X84" s="182">
        <f t="shared" si="58"/>
        <v>11</v>
      </c>
      <c r="Y84" s="182">
        <f t="shared" si="83"/>
        <v>0</v>
      </c>
      <c r="Z84" s="182">
        <f t="shared" si="84"/>
        <v>1</v>
      </c>
      <c r="AA84" s="182">
        <f t="shared" si="85"/>
        <v>1</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1</v>
      </c>
      <c r="BC84" s="178"/>
    </row>
    <row r="85" spans="1:55" ht="13">
      <c r="A85" s="185">
        <f t="shared" si="93"/>
        <v>80</v>
      </c>
      <c r="B85" s="176">
        <f t="shared" si="49"/>
        <v>43</v>
      </c>
      <c r="C85" s="175" t="str">
        <f t="shared" si="50"/>
        <v>Under 12s</v>
      </c>
      <c r="D85" s="177" t="str">
        <f t="shared" si="51"/>
        <v>F</v>
      </c>
      <c r="E85" s="175" t="str">
        <f t="shared" si="52"/>
        <v>4x25m</v>
      </c>
      <c r="F85" s="175" t="str">
        <f t="shared" si="53"/>
        <v>Medley Relay</v>
      </c>
      <c r="G85" s="175"/>
      <c r="H85" s="238">
        <f t="shared" si="77"/>
        <v>5</v>
      </c>
      <c r="I85" s="238">
        <f t="shared" si="48"/>
        <v>-1</v>
      </c>
      <c r="J85" s="238">
        <f t="shared" si="78"/>
        <v>0</v>
      </c>
      <c r="K85" s="238">
        <f t="shared" si="79"/>
        <v>0</v>
      </c>
      <c r="L85" s="238">
        <f t="shared" si="80"/>
        <v>0</v>
      </c>
      <c r="M85" s="300">
        <f t="shared" si="94"/>
        <v>0</v>
      </c>
      <c r="N85" s="298">
        <f t="shared" si="81"/>
        <v>43.1</v>
      </c>
      <c r="O85" s="299">
        <f t="shared" si="95"/>
        <v>43.1</v>
      </c>
      <c r="P85" s="203" t="s">
        <v>2216</v>
      </c>
      <c r="Q85" s="204" t="s">
        <v>99</v>
      </c>
      <c r="R85" s="205">
        <v>38981</v>
      </c>
      <c r="S85" s="206" t="str">
        <f t="shared" si="54"/>
        <v>Under 12s</v>
      </c>
      <c r="T85" s="207" t="str">
        <f t="shared" si="55"/>
        <v>Yes</v>
      </c>
      <c r="U85" s="208">
        <f t="shared" si="82"/>
        <v>0</v>
      </c>
      <c r="V85" s="182">
        <f t="shared" si="56"/>
        <v>11</v>
      </c>
      <c r="W85" s="182">
        <f t="shared" si="57"/>
        <v>9</v>
      </c>
      <c r="X85" s="182">
        <f t="shared" si="58"/>
        <v>11</v>
      </c>
      <c r="Y85" s="182">
        <f t="shared" si="83"/>
        <v>0</v>
      </c>
      <c r="Z85" s="182">
        <f t="shared" si="84"/>
        <v>0</v>
      </c>
      <c r="AA85" s="182">
        <f t="shared" si="85"/>
        <v>0</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row>
    <row r="86" spans="1:55" ht="13">
      <c r="A86" s="185">
        <f t="shared" si="93"/>
        <v>81</v>
      </c>
      <c r="B86" s="176">
        <f t="shared" si="49"/>
        <v>43</v>
      </c>
      <c r="C86" s="175" t="str">
        <f t="shared" si="50"/>
        <v>Under 12s</v>
      </c>
      <c r="D86" s="177" t="str">
        <f t="shared" si="51"/>
        <v>F</v>
      </c>
      <c r="E86" s="175" t="str">
        <f t="shared" si="52"/>
        <v>4x25m</v>
      </c>
      <c r="F86" s="175" t="str">
        <f t="shared" si="53"/>
        <v>Medley Relay</v>
      </c>
      <c r="G86" s="175"/>
      <c r="H86" s="238">
        <f t="shared" si="77"/>
        <v>5</v>
      </c>
      <c r="I86" s="238">
        <f t="shared" si="48"/>
        <v>-1</v>
      </c>
      <c r="J86" s="238">
        <f t="shared" si="78"/>
        <v>-1</v>
      </c>
      <c r="K86" s="238">
        <f t="shared" si="79"/>
        <v>0</v>
      </c>
      <c r="L86" s="238">
        <f t="shared" si="80"/>
        <v>0</v>
      </c>
      <c r="M86" s="300">
        <f t="shared" si="94"/>
        <v>0</v>
      </c>
      <c r="N86" s="298">
        <f t="shared" si="81"/>
        <v>43.2</v>
      </c>
      <c r="O86" s="299">
        <f t="shared" si="95"/>
        <v>43.2</v>
      </c>
      <c r="P86" s="203" t="s">
        <v>495</v>
      </c>
      <c r="Q86" s="204" t="s">
        <v>99</v>
      </c>
      <c r="R86" s="205">
        <v>38941</v>
      </c>
      <c r="S86" s="206" t="str">
        <f t="shared" si="54"/>
        <v>Under 12s</v>
      </c>
      <c r="T86" s="207" t="str">
        <f t="shared" si="55"/>
        <v>Yes</v>
      </c>
      <c r="U86" s="208">
        <f t="shared" si="82"/>
        <v>0</v>
      </c>
      <c r="V86" s="182">
        <f t="shared" si="56"/>
        <v>11</v>
      </c>
      <c r="W86" s="182">
        <f t="shared" si="57"/>
        <v>9</v>
      </c>
      <c r="X86" s="182">
        <f t="shared" si="58"/>
        <v>11</v>
      </c>
      <c r="Y86" s="182">
        <f t="shared" si="83"/>
        <v>0</v>
      </c>
      <c r="Z86" s="182">
        <f t="shared" si="84"/>
        <v>0</v>
      </c>
      <c r="AA86" s="182">
        <f t="shared" si="85"/>
        <v>0</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0</v>
      </c>
      <c r="BC86" s="178"/>
    </row>
    <row r="87" spans="1:55" ht="13">
      <c r="A87" s="185">
        <f t="shared" si="93"/>
        <v>82</v>
      </c>
      <c r="B87" s="176">
        <f t="shared" si="49"/>
        <v>43</v>
      </c>
      <c r="C87" s="175" t="str">
        <f t="shared" si="50"/>
        <v>Under 12s</v>
      </c>
      <c r="D87" s="177" t="str">
        <f t="shared" si="51"/>
        <v>F</v>
      </c>
      <c r="E87" s="175" t="str">
        <f t="shared" si="52"/>
        <v>4x25m</v>
      </c>
      <c r="F87" s="175" t="str">
        <f t="shared" si="53"/>
        <v>Medley Relay</v>
      </c>
      <c r="G87" s="175"/>
      <c r="H87" s="238">
        <f t="shared" si="77"/>
        <v>5</v>
      </c>
      <c r="I87" s="238">
        <f t="shared" si="48"/>
        <v>-1</v>
      </c>
      <c r="J87" s="238">
        <f t="shared" si="78"/>
        <v>-1</v>
      </c>
      <c r="K87" s="238">
        <f t="shared" si="79"/>
        <v>-1</v>
      </c>
      <c r="L87" s="238">
        <f t="shared" si="80"/>
        <v>0</v>
      </c>
      <c r="M87" s="300">
        <f t="shared" si="94"/>
        <v>0</v>
      </c>
      <c r="N87" s="298">
        <f t="shared" si="81"/>
        <v>43.3</v>
      </c>
      <c r="O87" s="299">
        <f t="shared" si="95"/>
        <v>43.3</v>
      </c>
      <c r="P87" s="203" t="s">
        <v>496</v>
      </c>
      <c r="Q87" s="204" t="s">
        <v>99</v>
      </c>
      <c r="R87" s="205">
        <v>38978</v>
      </c>
      <c r="S87" s="206" t="str">
        <f t="shared" si="54"/>
        <v>Under 12s</v>
      </c>
      <c r="T87" s="207" t="str">
        <f t="shared" si="55"/>
        <v>Yes</v>
      </c>
      <c r="U87" s="208">
        <f t="shared" si="82"/>
        <v>0</v>
      </c>
      <c r="V87" s="182">
        <f t="shared" si="56"/>
        <v>11</v>
      </c>
      <c r="W87" s="182">
        <f t="shared" si="57"/>
        <v>9</v>
      </c>
      <c r="X87" s="182">
        <f t="shared" si="58"/>
        <v>11</v>
      </c>
      <c r="Y87" s="182">
        <f t="shared" si="83"/>
        <v>1</v>
      </c>
      <c r="Z87" s="182">
        <f t="shared" si="84"/>
        <v>0</v>
      </c>
      <c r="AA87" s="182">
        <f t="shared" si="85"/>
        <v>0</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row>
    <row r="88" spans="1:55" ht="13">
      <c r="A88" s="185">
        <f t="shared" si="93"/>
        <v>83</v>
      </c>
      <c r="B88" s="176">
        <f t="shared" si="49"/>
        <v>44</v>
      </c>
      <c r="C88" s="175" t="str">
        <f t="shared" si="50"/>
        <v>Under 12s</v>
      </c>
      <c r="D88" s="177" t="str">
        <f t="shared" si="51"/>
        <v>M</v>
      </c>
      <c r="E88" s="175" t="str">
        <f t="shared" si="52"/>
        <v>4x25m</v>
      </c>
      <c r="F88" s="175" t="str">
        <f t="shared" si="53"/>
        <v>Medley Relay</v>
      </c>
      <c r="G88" s="175"/>
      <c r="H88" s="238">
        <f t="shared" si="77"/>
        <v>5</v>
      </c>
      <c r="I88" s="238">
        <f t="shared" si="48"/>
        <v>0</v>
      </c>
      <c r="J88" s="238">
        <f t="shared" si="78"/>
        <v>0</v>
      </c>
      <c r="K88" s="238">
        <f t="shared" si="79"/>
        <v>0</v>
      </c>
      <c r="L88" s="238">
        <f t="shared" si="80"/>
        <v>0</v>
      </c>
      <c r="M88" s="300">
        <f t="shared" si="94"/>
        <v>1</v>
      </c>
      <c r="N88" s="298">
        <f t="shared" si="81"/>
        <v>44</v>
      </c>
      <c r="O88" s="299">
        <f t="shared" si="95"/>
        <v>44</v>
      </c>
      <c r="P88" s="203" t="s">
        <v>524</v>
      </c>
      <c r="Q88" s="204" t="s">
        <v>123</v>
      </c>
      <c r="R88" s="205">
        <v>39382</v>
      </c>
      <c r="S88" s="206" t="str">
        <f t="shared" si="54"/>
        <v>Under 11s</v>
      </c>
      <c r="T88" s="207" t="str">
        <f t="shared" si="55"/>
        <v>Yes</v>
      </c>
      <c r="U88" s="208">
        <f t="shared" si="82"/>
        <v>0</v>
      </c>
      <c r="V88" s="182">
        <f t="shared" si="56"/>
        <v>11</v>
      </c>
      <c r="W88" s="182">
        <f t="shared" si="57"/>
        <v>9</v>
      </c>
      <c r="X88" s="182">
        <f t="shared" si="58"/>
        <v>10</v>
      </c>
      <c r="Y88" s="182">
        <f t="shared" si="83"/>
        <v>0</v>
      </c>
      <c r="Z88" s="182">
        <f t="shared" si="84"/>
        <v>1</v>
      </c>
      <c r="AA88" s="182">
        <f t="shared" si="85"/>
        <v>0</v>
      </c>
      <c r="AB88" s="182">
        <f t="shared" si="86"/>
        <v>1</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1</v>
      </c>
      <c r="BC88" s="178"/>
    </row>
    <row r="89" spans="1:55" ht="13">
      <c r="A89" s="185">
        <f t="shared" si="93"/>
        <v>84</v>
      </c>
      <c r="B89" s="176">
        <f t="shared" si="49"/>
        <v>44</v>
      </c>
      <c r="C89" s="175" t="str">
        <f t="shared" si="50"/>
        <v>Under 12s</v>
      </c>
      <c r="D89" s="177" t="str">
        <f t="shared" si="51"/>
        <v>M</v>
      </c>
      <c r="E89" s="175" t="str">
        <f t="shared" si="52"/>
        <v>4x25m</v>
      </c>
      <c r="F89" s="175" t="str">
        <f t="shared" si="53"/>
        <v>Medley Relay</v>
      </c>
      <c r="G89" s="175"/>
      <c r="H89" s="238">
        <f t="shared" si="77"/>
        <v>5</v>
      </c>
      <c r="I89" s="238">
        <f t="shared" si="48"/>
        <v>-1</v>
      </c>
      <c r="J89" s="238">
        <f t="shared" si="78"/>
        <v>0</v>
      </c>
      <c r="K89" s="238">
        <f t="shared" si="79"/>
        <v>0</v>
      </c>
      <c r="L89" s="238">
        <f t="shared" si="80"/>
        <v>0</v>
      </c>
      <c r="M89" s="300">
        <f t="shared" si="94"/>
        <v>0</v>
      </c>
      <c r="N89" s="298">
        <f t="shared" si="81"/>
        <v>44.1</v>
      </c>
      <c r="O89" s="299">
        <f t="shared" si="95"/>
        <v>44.1</v>
      </c>
      <c r="P89" s="203" t="s">
        <v>503</v>
      </c>
      <c r="Q89" s="204" t="s">
        <v>123</v>
      </c>
      <c r="R89" s="205">
        <v>39103</v>
      </c>
      <c r="S89" s="206" t="str">
        <f t="shared" si="54"/>
        <v>Under 12s</v>
      </c>
      <c r="T89" s="207" t="str">
        <f t="shared" si="55"/>
        <v>Yes</v>
      </c>
      <c r="U89" s="208">
        <f t="shared" si="82"/>
        <v>0</v>
      </c>
      <c r="V89" s="182">
        <f t="shared" si="56"/>
        <v>11</v>
      </c>
      <c r="W89" s="182">
        <f t="shared" si="57"/>
        <v>9</v>
      </c>
      <c r="X89" s="182">
        <f t="shared" si="58"/>
        <v>11</v>
      </c>
      <c r="Y89" s="182">
        <f t="shared" si="83"/>
        <v>0</v>
      </c>
      <c r="Z89" s="182">
        <f t="shared" si="84"/>
        <v>0</v>
      </c>
      <c r="AA89" s="182">
        <f t="shared" si="85"/>
        <v>0</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row>
    <row r="90" spans="1:55" ht="13">
      <c r="A90" s="185">
        <f t="shared" si="93"/>
        <v>85</v>
      </c>
      <c r="B90" s="176">
        <f t="shared" si="49"/>
        <v>44</v>
      </c>
      <c r="C90" s="175" t="str">
        <f t="shared" si="50"/>
        <v>Under 12s</v>
      </c>
      <c r="D90" s="177" t="str">
        <f t="shared" si="51"/>
        <v>M</v>
      </c>
      <c r="E90" s="175" t="str">
        <f t="shared" si="52"/>
        <v>4x25m</v>
      </c>
      <c r="F90" s="175" t="str">
        <f t="shared" si="53"/>
        <v>Medley Relay</v>
      </c>
      <c r="G90" s="175"/>
      <c r="H90" s="238">
        <f t="shared" si="77"/>
        <v>5</v>
      </c>
      <c r="I90" s="238">
        <f t="shared" si="48"/>
        <v>-1</v>
      </c>
      <c r="J90" s="238">
        <f t="shared" si="78"/>
        <v>-1</v>
      </c>
      <c r="K90" s="238">
        <f t="shared" si="79"/>
        <v>0</v>
      </c>
      <c r="L90" s="238">
        <f t="shared" si="80"/>
        <v>0</v>
      </c>
      <c r="M90" s="300">
        <f t="shared" si="94"/>
        <v>0</v>
      </c>
      <c r="N90" s="298">
        <f t="shared" si="81"/>
        <v>44.2</v>
      </c>
      <c r="O90" s="299">
        <f t="shared" si="95"/>
        <v>44.2</v>
      </c>
      <c r="P90" s="203" t="s">
        <v>500</v>
      </c>
      <c r="Q90" s="204" t="s">
        <v>123</v>
      </c>
      <c r="R90" s="205">
        <v>39085</v>
      </c>
      <c r="S90" s="206" t="str">
        <f t="shared" si="54"/>
        <v>Under 12s</v>
      </c>
      <c r="T90" s="207" t="str">
        <f t="shared" si="55"/>
        <v>Yes</v>
      </c>
      <c r="U90" s="208">
        <f t="shared" si="82"/>
        <v>0</v>
      </c>
      <c r="V90" s="182">
        <f t="shared" si="56"/>
        <v>11</v>
      </c>
      <c r="W90" s="182">
        <f t="shared" si="57"/>
        <v>9</v>
      </c>
      <c r="X90" s="182">
        <f t="shared" si="58"/>
        <v>11</v>
      </c>
      <c r="Y90" s="182">
        <f t="shared" si="83"/>
        <v>1</v>
      </c>
      <c r="Z90" s="182">
        <f t="shared" si="84"/>
        <v>0</v>
      </c>
      <c r="AA90" s="182">
        <f t="shared" si="85"/>
        <v>1</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0</v>
      </c>
      <c r="BC90" s="178"/>
    </row>
    <row r="91" spans="1:55" ht="13">
      <c r="A91" s="185">
        <f t="shared" si="93"/>
        <v>86</v>
      </c>
      <c r="B91" s="176">
        <f t="shared" si="49"/>
        <v>44</v>
      </c>
      <c r="C91" s="175" t="str">
        <f t="shared" si="50"/>
        <v>Under 12s</v>
      </c>
      <c r="D91" s="177" t="str">
        <f t="shared" si="51"/>
        <v>M</v>
      </c>
      <c r="E91" s="175" t="str">
        <f t="shared" si="52"/>
        <v>4x25m</v>
      </c>
      <c r="F91" s="175" t="str">
        <f t="shared" si="53"/>
        <v>Medley Relay</v>
      </c>
      <c r="G91" s="175"/>
      <c r="H91" s="238">
        <f t="shared" si="77"/>
        <v>5</v>
      </c>
      <c r="I91" s="238">
        <f t="shared" si="48"/>
        <v>-1</v>
      </c>
      <c r="J91" s="238">
        <f t="shared" si="78"/>
        <v>-1</v>
      </c>
      <c r="K91" s="238">
        <f t="shared" si="79"/>
        <v>-1</v>
      </c>
      <c r="L91" s="238">
        <f t="shared" si="80"/>
        <v>0</v>
      </c>
      <c r="M91" s="300">
        <f t="shared" si="94"/>
        <v>0</v>
      </c>
      <c r="N91" s="298">
        <f t="shared" si="81"/>
        <v>44.3</v>
      </c>
      <c r="O91" s="299">
        <f t="shared" si="95"/>
        <v>44.3</v>
      </c>
      <c r="P91" s="203" t="s">
        <v>493</v>
      </c>
      <c r="Q91" s="204" t="s">
        <v>123</v>
      </c>
      <c r="R91" s="205">
        <v>38912</v>
      </c>
      <c r="S91" s="206" t="str">
        <f t="shared" si="54"/>
        <v>Under 12s</v>
      </c>
      <c r="T91" s="207" t="str">
        <f t="shared" si="55"/>
        <v>Yes</v>
      </c>
      <c r="U91" s="208">
        <f t="shared" si="82"/>
        <v>0</v>
      </c>
      <c r="V91" s="182">
        <f t="shared" si="56"/>
        <v>11</v>
      </c>
      <c r="W91" s="182">
        <f t="shared" si="57"/>
        <v>9</v>
      </c>
      <c r="X91" s="182">
        <f t="shared" si="58"/>
        <v>11</v>
      </c>
      <c r="Y91" s="182">
        <f t="shared" si="83"/>
        <v>0</v>
      </c>
      <c r="Z91" s="182">
        <f t="shared" si="84"/>
        <v>0</v>
      </c>
      <c r="AA91" s="182">
        <f t="shared" si="85"/>
        <v>0</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row>
    <row r="92" spans="1:55" ht="13">
      <c r="A92" s="185">
        <f t="shared" si="93"/>
        <v>87</v>
      </c>
      <c r="B92" s="176">
        <f t="shared" si="49"/>
        <v>45</v>
      </c>
      <c r="C92" s="175" t="str">
        <f t="shared" si="50"/>
        <v>Under 13s</v>
      </c>
      <c r="D92" s="177" t="str">
        <f t="shared" si="51"/>
        <v>F</v>
      </c>
      <c r="E92" s="175" t="str">
        <f t="shared" si="52"/>
        <v>4x25m</v>
      </c>
      <c r="F92" s="175" t="str">
        <f t="shared" si="53"/>
        <v>Freestyle Relay</v>
      </c>
      <c r="G92" s="175"/>
      <c r="H92" s="238">
        <f t="shared" si="77"/>
        <v>5</v>
      </c>
      <c r="I92" s="238">
        <f t="shared" si="48"/>
        <v>0</v>
      </c>
      <c r="J92" s="238">
        <f t="shared" si="78"/>
        <v>0</v>
      </c>
      <c r="K92" s="238">
        <f t="shared" si="79"/>
        <v>0</v>
      </c>
      <c r="L92" s="238">
        <f t="shared" si="80"/>
        <v>0</v>
      </c>
      <c r="M92" s="300">
        <f t="shared" si="94"/>
        <v>1</v>
      </c>
      <c r="N92" s="298">
        <f t="shared" si="81"/>
        <v>45</v>
      </c>
      <c r="O92" s="299">
        <f t="shared" si="95"/>
        <v>45</v>
      </c>
      <c r="P92" s="203" t="s">
        <v>491</v>
      </c>
      <c r="Q92" s="204" t="s">
        <v>99</v>
      </c>
      <c r="R92" s="205">
        <v>38890</v>
      </c>
      <c r="S92" s="206" t="str">
        <f t="shared" si="54"/>
        <v>Under 13s</v>
      </c>
      <c r="T92" s="207" t="str">
        <f t="shared" si="55"/>
        <v>Yes</v>
      </c>
      <c r="U92" s="208">
        <f t="shared" si="82"/>
        <v>0</v>
      </c>
      <c r="V92" s="182">
        <f t="shared" si="56"/>
        <v>12</v>
      </c>
      <c r="W92" s="182">
        <f t="shared" si="57"/>
        <v>9</v>
      </c>
      <c r="X92" s="182">
        <f t="shared" si="58"/>
        <v>12</v>
      </c>
      <c r="Y92" s="182">
        <f t="shared" si="83"/>
        <v>1</v>
      </c>
      <c r="Z92" s="182">
        <f t="shared" si="84"/>
        <v>0</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1</v>
      </c>
      <c r="BC92" s="178"/>
    </row>
    <row r="93" spans="1:55" ht="13">
      <c r="A93" s="185">
        <f t="shared" si="93"/>
        <v>88</v>
      </c>
      <c r="B93" s="176">
        <f t="shared" si="49"/>
        <v>45</v>
      </c>
      <c r="C93" s="175" t="str">
        <f t="shared" si="50"/>
        <v>Under 13s</v>
      </c>
      <c r="D93" s="177" t="str">
        <f t="shared" si="51"/>
        <v>F</v>
      </c>
      <c r="E93" s="175" t="str">
        <f t="shared" si="52"/>
        <v>4x25m</v>
      </c>
      <c r="F93" s="175" t="str">
        <f t="shared" si="53"/>
        <v>Freestyle Relay</v>
      </c>
      <c r="G93" s="175"/>
      <c r="H93" s="238">
        <f t="shared" si="77"/>
        <v>5</v>
      </c>
      <c r="I93" s="238">
        <f t="shared" si="48"/>
        <v>-1</v>
      </c>
      <c r="J93" s="238">
        <f t="shared" si="78"/>
        <v>0</v>
      </c>
      <c r="K93" s="238">
        <f t="shared" si="79"/>
        <v>0</v>
      </c>
      <c r="L93" s="238">
        <f t="shared" si="80"/>
        <v>0</v>
      </c>
      <c r="M93" s="300">
        <f t="shared" si="94"/>
        <v>0</v>
      </c>
      <c r="N93" s="298">
        <f t="shared" si="81"/>
        <v>45.1</v>
      </c>
      <c r="O93" s="299">
        <f t="shared" si="95"/>
        <v>45.1</v>
      </c>
      <c r="P93" s="203" t="s">
        <v>488</v>
      </c>
      <c r="Q93" s="204" t="s">
        <v>99</v>
      </c>
      <c r="R93" s="205">
        <v>38762</v>
      </c>
      <c r="S93" s="206" t="str">
        <f t="shared" si="54"/>
        <v>Under 13s</v>
      </c>
      <c r="T93" s="207" t="str">
        <f t="shared" si="55"/>
        <v>Yes</v>
      </c>
      <c r="U93" s="208">
        <f t="shared" si="82"/>
        <v>0</v>
      </c>
      <c r="V93" s="182">
        <f t="shared" si="56"/>
        <v>12</v>
      </c>
      <c r="W93" s="182">
        <f t="shared" si="57"/>
        <v>9</v>
      </c>
      <c r="X93" s="182">
        <f t="shared" si="58"/>
        <v>12</v>
      </c>
      <c r="Y93" s="182">
        <f t="shared" si="83"/>
        <v>0</v>
      </c>
      <c r="Z93" s="182">
        <f t="shared" si="84"/>
        <v>0</v>
      </c>
      <c r="AA93" s="182">
        <f t="shared" si="85"/>
        <v>1</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row>
    <row r="94" spans="1:55" ht="13">
      <c r="A94" s="185">
        <f t="shared" si="93"/>
        <v>89</v>
      </c>
      <c r="B94" s="176">
        <f t="shared" si="49"/>
        <v>45</v>
      </c>
      <c r="C94" s="175" t="str">
        <f t="shared" si="50"/>
        <v>Under 13s</v>
      </c>
      <c r="D94" s="177" t="str">
        <f t="shared" si="51"/>
        <v>F</v>
      </c>
      <c r="E94" s="175" t="str">
        <f t="shared" si="52"/>
        <v>4x25m</v>
      </c>
      <c r="F94" s="175" t="str">
        <f t="shared" si="53"/>
        <v>Freestyle Relay</v>
      </c>
      <c r="G94" s="175"/>
      <c r="H94" s="238">
        <f t="shared" si="77"/>
        <v>5</v>
      </c>
      <c r="I94" s="238">
        <f t="shared" si="48"/>
        <v>-1</v>
      </c>
      <c r="J94" s="238">
        <f t="shared" si="78"/>
        <v>-1</v>
      </c>
      <c r="K94" s="238">
        <f t="shared" si="79"/>
        <v>0</v>
      </c>
      <c r="L94" s="238">
        <f t="shared" si="80"/>
        <v>0</v>
      </c>
      <c r="M94" s="300">
        <f t="shared" si="94"/>
        <v>0</v>
      </c>
      <c r="N94" s="298">
        <f t="shared" si="81"/>
        <v>45.2</v>
      </c>
      <c r="O94" s="299">
        <f t="shared" si="95"/>
        <v>45.2</v>
      </c>
      <c r="P94" s="203" t="s">
        <v>482</v>
      </c>
      <c r="Q94" s="204" t="s">
        <v>99</v>
      </c>
      <c r="R94" s="205">
        <v>38614</v>
      </c>
      <c r="S94" s="206" t="str">
        <f t="shared" si="54"/>
        <v>Under 13s</v>
      </c>
      <c r="T94" s="207" t="str">
        <f t="shared" si="55"/>
        <v>Yes</v>
      </c>
      <c r="U94" s="208">
        <f t="shared" si="82"/>
        <v>0</v>
      </c>
      <c r="V94" s="182">
        <f t="shared" si="56"/>
        <v>12</v>
      </c>
      <c r="W94" s="182">
        <f t="shared" si="57"/>
        <v>9</v>
      </c>
      <c r="X94" s="182">
        <f t="shared" si="58"/>
        <v>12</v>
      </c>
      <c r="Y94" s="182">
        <f t="shared" si="83"/>
        <v>0</v>
      </c>
      <c r="Z94" s="182">
        <f t="shared" si="84"/>
        <v>0</v>
      </c>
      <c r="AA94" s="182">
        <f t="shared" si="85"/>
        <v>0</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0</v>
      </c>
      <c r="BC94" s="178"/>
    </row>
    <row r="95" spans="1:55" ht="13">
      <c r="A95" s="185">
        <f t="shared" si="93"/>
        <v>90</v>
      </c>
      <c r="B95" s="176">
        <f t="shared" si="49"/>
        <v>45</v>
      </c>
      <c r="C95" s="175" t="str">
        <f t="shared" si="50"/>
        <v>Under 13s</v>
      </c>
      <c r="D95" s="177" t="str">
        <f t="shared" si="51"/>
        <v>F</v>
      </c>
      <c r="E95" s="175" t="str">
        <f t="shared" si="52"/>
        <v>4x25m</v>
      </c>
      <c r="F95" s="175" t="str">
        <f t="shared" si="53"/>
        <v>Freestyle Relay</v>
      </c>
      <c r="G95" s="175"/>
      <c r="H95" s="238">
        <f t="shared" si="77"/>
        <v>5</v>
      </c>
      <c r="I95" s="238">
        <f t="shared" si="48"/>
        <v>-1</v>
      </c>
      <c r="J95" s="238">
        <f t="shared" si="78"/>
        <v>-1</v>
      </c>
      <c r="K95" s="238">
        <f t="shared" si="79"/>
        <v>-1</v>
      </c>
      <c r="L95" s="238">
        <f t="shared" si="80"/>
        <v>0</v>
      </c>
      <c r="M95" s="300">
        <f t="shared" si="94"/>
        <v>0</v>
      </c>
      <c r="N95" s="298">
        <f t="shared" si="81"/>
        <v>45.3</v>
      </c>
      <c r="O95" s="299">
        <f t="shared" si="95"/>
        <v>45.3</v>
      </c>
      <c r="P95" s="203" t="s">
        <v>487</v>
      </c>
      <c r="Q95" s="204" t="s">
        <v>99</v>
      </c>
      <c r="R95" s="205">
        <v>38744</v>
      </c>
      <c r="S95" s="206" t="str">
        <f t="shared" si="54"/>
        <v>Under 13s</v>
      </c>
      <c r="T95" s="207" t="str">
        <f t="shared" si="55"/>
        <v>Yes</v>
      </c>
      <c r="U95" s="208">
        <f t="shared" si="82"/>
        <v>0</v>
      </c>
      <c r="V95" s="182">
        <f t="shared" si="56"/>
        <v>12</v>
      </c>
      <c r="W95" s="182">
        <f t="shared" si="57"/>
        <v>9</v>
      </c>
      <c r="X95" s="182">
        <f t="shared" si="58"/>
        <v>12</v>
      </c>
      <c r="Y95" s="182">
        <f t="shared" si="83"/>
        <v>0</v>
      </c>
      <c r="Z95" s="182">
        <f t="shared" si="84"/>
        <v>0</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row>
    <row r="96" spans="1:55" ht="13">
      <c r="A96" s="185">
        <f t="shared" si="93"/>
        <v>91</v>
      </c>
      <c r="B96" s="176">
        <f t="shared" si="49"/>
        <v>46</v>
      </c>
      <c r="C96" s="175" t="str">
        <f t="shared" si="50"/>
        <v>Under 13s</v>
      </c>
      <c r="D96" s="177" t="str">
        <f t="shared" si="51"/>
        <v>M</v>
      </c>
      <c r="E96" s="175" t="str">
        <f t="shared" si="52"/>
        <v>4x25m</v>
      </c>
      <c r="F96" s="175" t="str">
        <f t="shared" si="53"/>
        <v>Freestyle Relay</v>
      </c>
      <c r="G96" s="175"/>
      <c r="H96" s="238">
        <f t="shared" si="77"/>
        <v>5</v>
      </c>
      <c r="I96" s="238">
        <f t="shared" si="48"/>
        <v>0</v>
      </c>
      <c r="J96" s="238">
        <f t="shared" si="78"/>
        <v>0</v>
      </c>
      <c r="K96" s="238">
        <f t="shared" si="79"/>
        <v>0</v>
      </c>
      <c r="L96" s="238">
        <f t="shared" si="80"/>
        <v>0</v>
      </c>
      <c r="M96" s="300">
        <f t="shared" si="94"/>
        <v>1</v>
      </c>
      <c r="N96" s="298">
        <f t="shared" si="81"/>
        <v>46</v>
      </c>
      <c r="O96" s="299">
        <f t="shared" si="95"/>
        <v>46</v>
      </c>
      <c r="P96" s="203" t="s">
        <v>483</v>
      </c>
      <c r="Q96" s="204" t="s">
        <v>123</v>
      </c>
      <c r="R96" s="205">
        <v>38629</v>
      </c>
      <c r="S96" s="206" t="str">
        <f t="shared" si="54"/>
        <v>Under 13s</v>
      </c>
      <c r="T96" s="207" t="str">
        <f t="shared" si="55"/>
        <v>Yes</v>
      </c>
      <c r="U96" s="208">
        <f t="shared" si="82"/>
        <v>0</v>
      </c>
      <c r="V96" s="182">
        <f t="shared" si="56"/>
        <v>12</v>
      </c>
      <c r="W96" s="182">
        <f t="shared" si="57"/>
        <v>9</v>
      </c>
      <c r="X96" s="182">
        <f t="shared" si="58"/>
        <v>12</v>
      </c>
      <c r="Y96" s="182">
        <f t="shared" si="83"/>
        <v>0</v>
      </c>
      <c r="Z96" s="182">
        <f t="shared" si="84"/>
        <v>1</v>
      </c>
      <c r="AA96" s="182">
        <f t="shared" si="85"/>
        <v>0</v>
      </c>
      <c r="AB96" s="182">
        <f t="shared" si="86"/>
        <v>1</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1</v>
      </c>
      <c r="BC96" s="178"/>
    </row>
    <row r="97" spans="1:55" ht="13">
      <c r="A97" s="185">
        <f t="shared" si="93"/>
        <v>92</v>
      </c>
      <c r="B97" s="176">
        <f t="shared" si="49"/>
        <v>46</v>
      </c>
      <c r="C97" s="175" t="str">
        <f t="shared" si="50"/>
        <v>Under 13s</v>
      </c>
      <c r="D97" s="177" t="str">
        <f t="shared" si="51"/>
        <v>M</v>
      </c>
      <c r="E97" s="175" t="str">
        <f t="shared" si="52"/>
        <v>4x25m</v>
      </c>
      <c r="F97" s="175" t="str">
        <f t="shared" si="53"/>
        <v>Freestyle Relay</v>
      </c>
      <c r="G97" s="175"/>
      <c r="H97" s="238">
        <f t="shared" si="77"/>
        <v>5</v>
      </c>
      <c r="I97" s="238">
        <f t="shared" si="48"/>
        <v>-1</v>
      </c>
      <c r="J97" s="238">
        <f t="shared" si="78"/>
        <v>0</v>
      </c>
      <c r="K97" s="238">
        <f t="shared" si="79"/>
        <v>0</v>
      </c>
      <c r="L97" s="238">
        <f t="shared" si="80"/>
        <v>0</v>
      </c>
      <c r="M97" s="300">
        <f t="shared" si="94"/>
        <v>0</v>
      </c>
      <c r="N97" s="298">
        <f t="shared" si="81"/>
        <v>46.1</v>
      </c>
      <c r="O97" s="299">
        <f t="shared" si="95"/>
        <v>46.1</v>
      </c>
      <c r="P97" s="203" t="s">
        <v>500</v>
      </c>
      <c r="Q97" s="204" t="s">
        <v>123</v>
      </c>
      <c r="R97" s="205">
        <v>39085</v>
      </c>
      <c r="S97" s="206" t="str">
        <f t="shared" si="54"/>
        <v>Under 12s</v>
      </c>
      <c r="T97" s="207" t="str">
        <f t="shared" si="55"/>
        <v>Yes</v>
      </c>
      <c r="U97" s="208">
        <f t="shared" si="82"/>
        <v>0</v>
      </c>
      <c r="V97" s="182">
        <f t="shared" si="56"/>
        <v>12</v>
      </c>
      <c r="W97" s="182">
        <f t="shared" si="57"/>
        <v>9</v>
      </c>
      <c r="X97" s="182">
        <f t="shared" si="58"/>
        <v>11</v>
      </c>
      <c r="Y97" s="182">
        <f t="shared" si="83"/>
        <v>1</v>
      </c>
      <c r="Z97" s="182">
        <f t="shared" si="84"/>
        <v>0</v>
      </c>
      <c r="AA97" s="182">
        <f t="shared" si="85"/>
        <v>1</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5" ht="13">
      <c r="A98" s="185">
        <f t="shared" si="93"/>
        <v>93</v>
      </c>
      <c r="B98" s="176">
        <f t="shared" si="49"/>
        <v>46</v>
      </c>
      <c r="C98" s="175" t="str">
        <f t="shared" si="50"/>
        <v>Under 13s</v>
      </c>
      <c r="D98" s="177" t="str">
        <f t="shared" si="51"/>
        <v>M</v>
      </c>
      <c r="E98" s="175" t="str">
        <f t="shared" si="52"/>
        <v>4x25m</v>
      </c>
      <c r="F98" s="175" t="str">
        <f t="shared" si="53"/>
        <v>Freestyle Relay</v>
      </c>
      <c r="G98" s="175"/>
      <c r="H98" s="238">
        <f t="shared" si="77"/>
        <v>5</v>
      </c>
      <c r="I98" s="238">
        <f t="shared" si="48"/>
        <v>-1</v>
      </c>
      <c r="J98" s="238">
        <f t="shared" si="78"/>
        <v>-1</v>
      </c>
      <c r="K98" s="238">
        <f t="shared" si="79"/>
        <v>0</v>
      </c>
      <c r="L98" s="238">
        <f t="shared" si="80"/>
        <v>0</v>
      </c>
      <c r="M98" s="300">
        <f t="shared" si="94"/>
        <v>0</v>
      </c>
      <c r="N98" s="298">
        <f t="shared" si="81"/>
        <v>46.2</v>
      </c>
      <c r="O98" s="299">
        <f t="shared" si="95"/>
        <v>46.2</v>
      </c>
      <c r="P98" s="203" t="s">
        <v>485</v>
      </c>
      <c r="Q98" s="204" t="s">
        <v>123</v>
      </c>
      <c r="R98" s="205">
        <v>38637</v>
      </c>
      <c r="S98" s="206" t="str">
        <f t="shared" si="54"/>
        <v>Under 13s</v>
      </c>
      <c r="T98" s="207" t="str">
        <f t="shared" si="55"/>
        <v>Yes</v>
      </c>
      <c r="U98" s="208">
        <f t="shared" si="82"/>
        <v>0</v>
      </c>
      <c r="V98" s="182">
        <f t="shared" si="56"/>
        <v>12</v>
      </c>
      <c r="W98" s="182">
        <f t="shared" si="57"/>
        <v>9</v>
      </c>
      <c r="X98" s="182">
        <f t="shared" si="58"/>
        <v>12</v>
      </c>
      <c r="Y98" s="182">
        <f t="shared" si="83"/>
        <v>0</v>
      </c>
      <c r="Z98" s="182">
        <f t="shared" si="84"/>
        <v>0</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0</v>
      </c>
    </row>
    <row r="99" spans="1:55" ht="13">
      <c r="A99" s="185">
        <f t="shared" si="93"/>
        <v>94</v>
      </c>
      <c r="B99" s="176">
        <f t="shared" si="49"/>
        <v>46</v>
      </c>
      <c r="C99" s="175" t="str">
        <f t="shared" si="50"/>
        <v>Under 13s</v>
      </c>
      <c r="D99" s="177" t="str">
        <f t="shared" si="51"/>
        <v>M</v>
      </c>
      <c r="E99" s="175" t="str">
        <f t="shared" si="52"/>
        <v>4x25m</v>
      </c>
      <c r="F99" s="175" t="str">
        <f t="shared" si="53"/>
        <v>Freestyle Relay</v>
      </c>
      <c r="G99" s="175"/>
      <c r="H99" s="238">
        <f t="shared" si="77"/>
        <v>5</v>
      </c>
      <c r="I99" s="238">
        <f t="shared" si="48"/>
        <v>-1</v>
      </c>
      <c r="J99" s="238">
        <f t="shared" si="78"/>
        <v>-1</v>
      </c>
      <c r="K99" s="238">
        <f t="shared" si="79"/>
        <v>-1</v>
      </c>
      <c r="L99" s="238">
        <f t="shared" si="80"/>
        <v>0</v>
      </c>
      <c r="M99" s="300">
        <f t="shared" si="94"/>
        <v>0</v>
      </c>
      <c r="N99" s="298">
        <f t="shared" si="81"/>
        <v>46.3</v>
      </c>
      <c r="O99" s="299">
        <f t="shared" si="95"/>
        <v>46.3</v>
      </c>
      <c r="P99" s="203" t="s">
        <v>490</v>
      </c>
      <c r="Q99" s="204" t="s">
        <v>123</v>
      </c>
      <c r="R99" s="205">
        <v>38843</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0</v>
      </c>
      <c r="AA99" s="182">
        <f t="shared" si="85"/>
        <v>1</v>
      </c>
      <c r="AB99" s="182">
        <f t="shared" si="86"/>
        <v>0</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5" ht="13">
      <c r="A100" s="185">
        <f t="shared" si="93"/>
        <v>95</v>
      </c>
      <c r="B100" s="176">
        <f t="shared" si="49"/>
        <v>47</v>
      </c>
      <c r="C100" s="175" t="str">
        <f t="shared" si="50"/>
        <v xml:space="preserve"> </v>
      </c>
      <c r="D100" s="177" t="str">
        <f t="shared" si="51"/>
        <v>X</v>
      </c>
      <c r="E100" s="175" t="str">
        <f t="shared" si="52"/>
        <v>8x25m</v>
      </c>
      <c r="F100" s="175" t="str">
        <f t="shared" si="53"/>
        <v>Squadron</v>
      </c>
      <c r="G100" s="175"/>
      <c r="H100" s="238">
        <f t="shared" si="77"/>
        <v>5</v>
      </c>
      <c r="I100" s="238">
        <f t="shared" si="48"/>
        <v>0</v>
      </c>
      <c r="J100" s="238">
        <f t="shared" si="78"/>
        <v>0</v>
      </c>
      <c r="K100" s="238">
        <f t="shared" si="79"/>
        <v>0</v>
      </c>
      <c r="L100" s="238">
        <f t="shared" si="80"/>
        <v>0</v>
      </c>
      <c r="M100" s="300">
        <f t="shared" si="94"/>
        <v>1</v>
      </c>
      <c r="N100" s="298">
        <f t="shared" si="81"/>
        <v>47</v>
      </c>
      <c r="O100" s="299">
        <f t="shared" si="95"/>
        <v>47</v>
      </c>
      <c r="P100" s="203" t="s">
        <v>558</v>
      </c>
      <c r="Q100" s="204" t="s">
        <v>99</v>
      </c>
      <c r="R100" s="205">
        <v>39689</v>
      </c>
      <c r="S100" s="206" t="str">
        <f t="shared" si="54"/>
        <v>9 Years</v>
      </c>
      <c r="T100" s="207" t="str">
        <f t="shared" si="55"/>
        <v>Yes</v>
      </c>
      <c r="U100" s="208">
        <f t="shared" si="82"/>
        <v>0</v>
      </c>
      <c r="V100" s="182" t="str">
        <f t="shared" si="56"/>
        <v/>
      </c>
      <c r="W100" s="182">
        <f t="shared" si="57"/>
        <v>9</v>
      </c>
      <c r="X100" s="182">
        <f t="shared" si="58"/>
        <v>9</v>
      </c>
      <c r="Y100" s="182">
        <f t="shared" si="83"/>
        <v>1</v>
      </c>
      <c r="Z100" s="182">
        <f t="shared" si="84"/>
        <v>0</v>
      </c>
      <c r="AA100" s="182">
        <f t="shared" si="85"/>
        <v>1</v>
      </c>
      <c r="AB100" s="182">
        <f t="shared" si="86"/>
        <v>0</v>
      </c>
      <c r="AC100" s="209">
        <f t="shared" si="87"/>
        <v>0</v>
      </c>
      <c r="AD100" s="209">
        <f t="shared" si="88"/>
        <v>0</v>
      </c>
      <c r="AE100" s="209">
        <f t="shared" si="89"/>
        <v>1</v>
      </c>
      <c r="AF100" s="209">
        <f t="shared" si="59"/>
        <v>0</v>
      </c>
      <c r="AG100" s="209">
        <f t="shared" si="60"/>
        <v>1</v>
      </c>
      <c r="AH100" s="209">
        <f t="shared" si="61"/>
        <v>0</v>
      </c>
      <c r="AI100" s="209">
        <f t="shared" si="62"/>
        <v>1</v>
      </c>
      <c r="AJ100" s="209">
        <f t="shared" si="63"/>
        <v>0</v>
      </c>
      <c r="AK100" s="209">
        <f t="shared" si="64"/>
        <v>1</v>
      </c>
      <c r="AL100" s="209">
        <f t="shared" si="65"/>
        <v>0</v>
      </c>
      <c r="AM100" s="209">
        <f t="shared" si="66"/>
        <v>1</v>
      </c>
      <c r="AN100" s="209">
        <f t="shared" si="67"/>
        <v>0</v>
      </c>
      <c r="AO100" s="209"/>
      <c r="AP100" s="209">
        <f t="shared" si="90"/>
        <v>0</v>
      </c>
      <c r="AQ100" s="209">
        <f t="shared" si="91"/>
        <v>1</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1</v>
      </c>
    </row>
    <row r="101" spans="1:55" ht="13">
      <c r="A101" s="185">
        <f t="shared" si="93"/>
        <v>96</v>
      </c>
      <c r="B101" s="176">
        <f t="shared" si="49"/>
        <v>47</v>
      </c>
      <c r="C101" s="175" t="str">
        <f t="shared" si="50"/>
        <v xml:space="preserve"> </v>
      </c>
      <c r="D101" s="177" t="str">
        <f t="shared" si="51"/>
        <v>X</v>
      </c>
      <c r="E101" s="175" t="str">
        <f t="shared" si="52"/>
        <v>8x25m</v>
      </c>
      <c r="F101" s="175" t="str">
        <f t="shared" si="53"/>
        <v>Squadron</v>
      </c>
      <c r="G101" s="175"/>
      <c r="H101" s="238">
        <f t="shared" si="77"/>
        <v>5</v>
      </c>
      <c r="I101" s="238">
        <f t="shared" si="48"/>
        <v>0</v>
      </c>
      <c r="J101" s="238">
        <f t="shared" si="78"/>
        <v>0</v>
      </c>
      <c r="K101" s="238">
        <f t="shared" si="79"/>
        <v>0</v>
      </c>
      <c r="L101" s="238">
        <f t="shared" si="80"/>
        <v>0</v>
      </c>
      <c r="M101" s="300">
        <f t="shared" si="94"/>
        <v>0</v>
      </c>
      <c r="N101" s="298">
        <f t="shared" si="81"/>
        <v>47</v>
      </c>
      <c r="O101" s="299">
        <f t="shared" si="95"/>
        <v>47</v>
      </c>
      <c r="P101" s="203" t="s">
        <v>553</v>
      </c>
      <c r="Q101" s="204" t="s">
        <v>123</v>
      </c>
      <c r="R101" s="205">
        <v>39653</v>
      </c>
      <c r="S101" s="206" t="str">
        <f t="shared" si="54"/>
        <v>9 Years</v>
      </c>
      <c r="T101" s="207" t="str">
        <f t="shared" si="55"/>
        <v>Yes</v>
      </c>
      <c r="U101" s="208">
        <f t="shared" si="82"/>
        <v>0</v>
      </c>
      <c r="V101" s="182" t="str">
        <f t="shared" si="56"/>
        <v/>
      </c>
      <c r="W101" s="182">
        <f t="shared" si="57"/>
        <v>9</v>
      </c>
      <c r="X101" s="182">
        <f t="shared" si="58"/>
        <v>9</v>
      </c>
      <c r="Y101" s="182">
        <f t="shared" si="83"/>
        <v>0</v>
      </c>
      <c r="Z101" s="182">
        <f t="shared" si="84"/>
        <v>1</v>
      </c>
      <c r="AA101" s="182">
        <f t="shared" si="85"/>
        <v>1</v>
      </c>
      <c r="AB101" s="182">
        <f t="shared" si="86"/>
        <v>0</v>
      </c>
      <c r="AC101" s="209">
        <f t="shared" si="87"/>
        <v>0</v>
      </c>
      <c r="AD101" s="209">
        <f t="shared" si="88"/>
        <v>1</v>
      </c>
      <c r="AE101" s="209">
        <f t="shared" si="89"/>
        <v>0</v>
      </c>
      <c r="AF101" s="209">
        <f t="shared" si="59"/>
        <v>1</v>
      </c>
      <c r="AG101" s="209">
        <f t="shared" si="60"/>
        <v>0</v>
      </c>
      <c r="AH101" s="209">
        <f t="shared" si="61"/>
        <v>1</v>
      </c>
      <c r="AI101" s="209">
        <f t="shared" si="62"/>
        <v>0</v>
      </c>
      <c r="AJ101" s="209">
        <f t="shared" si="63"/>
        <v>1</v>
      </c>
      <c r="AK101" s="209">
        <f t="shared" si="64"/>
        <v>0</v>
      </c>
      <c r="AL101" s="209">
        <f t="shared" si="65"/>
        <v>1</v>
      </c>
      <c r="AM101" s="209">
        <f t="shared" si="66"/>
        <v>0</v>
      </c>
      <c r="AN101" s="209">
        <f t="shared" si="67"/>
        <v>0</v>
      </c>
      <c r="AO101" s="209"/>
      <c r="AP101" s="209">
        <f t="shared" si="90"/>
        <v>1</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5" ht="13">
      <c r="A102" s="185">
        <f t="shared" si="93"/>
        <v>97</v>
      </c>
      <c r="B102" s="176">
        <f t="shared" si="49"/>
        <v>47</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0</v>
      </c>
      <c r="N102" s="298">
        <f t="shared" si="81"/>
        <v>47</v>
      </c>
      <c r="O102" s="299">
        <f t="shared" si="95"/>
        <v>47</v>
      </c>
      <c r="P102" s="203" t="s">
        <v>516</v>
      </c>
      <c r="Q102" s="204" t="s">
        <v>99</v>
      </c>
      <c r="R102" s="205">
        <v>39316</v>
      </c>
      <c r="S102" s="206" t="str">
        <f t="shared" si="54"/>
        <v>Under 11s</v>
      </c>
      <c r="T102" s="207" t="str">
        <f t="shared" si="55"/>
        <v>Yes</v>
      </c>
      <c r="U102" s="208">
        <f t="shared" si="82"/>
        <v>0</v>
      </c>
      <c r="V102" s="182" t="str">
        <f t="shared" si="56"/>
        <v/>
      </c>
      <c r="W102" s="182">
        <f t="shared" si="57"/>
        <v>9</v>
      </c>
      <c r="X102" s="182">
        <f t="shared" si="58"/>
        <v>10</v>
      </c>
      <c r="Y102" s="182">
        <f t="shared" si="83"/>
        <v>1</v>
      </c>
      <c r="Z102" s="182">
        <f t="shared" si="84"/>
        <v>0</v>
      </c>
      <c r="AA102" s="182">
        <f t="shared" si="85"/>
        <v>0</v>
      </c>
      <c r="AB102" s="182">
        <f t="shared" si="86"/>
        <v>1</v>
      </c>
      <c r="AC102" s="209">
        <f t="shared" si="87"/>
        <v>0</v>
      </c>
      <c r="AD102" s="209">
        <f t="shared" si="88"/>
        <v>0</v>
      </c>
      <c r="AE102" s="209">
        <f t="shared" si="89"/>
        <v>1</v>
      </c>
      <c r="AF102" s="209">
        <f t="shared" si="59"/>
        <v>0</v>
      </c>
      <c r="AG102" s="209">
        <f t="shared" si="60"/>
        <v>0</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0</v>
      </c>
    </row>
    <row r="103" spans="1:55" ht="13">
      <c r="A103" s="185">
        <f t="shared" si="93"/>
        <v>98</v>
      </c>
      <c r="B103" s="176">
        <f t="shared" si="49"/>
        <v>47</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47</v>
      </c>
      <c r="O103" s="299">
        <f t="shared" si="95"/>
        <v>47</v>
      </c>
      <c r="P103" s="203" t="s">
        <v>524</v>
      </c>
      <c r="Q103" s="204" t="s">
        <v>123</v>
      </c>
      <c r="R103" s="205">
        <v>39382</v>
      </c>
      <c r="S103" s="206" t="str">
        <f t="shared" si="54"/>
        <v>Under 11s</v>
      </c>
      <c r="T103" s="207" t="str">
        <f t="shared" si="55"/>
        <v>Yes</v>
      </c>
      <c r="U103" s="208">
        <f t="shared" si="82"/>
        <v>0</v>
      </c>
      <c r="V103" s="182" t="str">
        <f t="shared" si="56"/>
        <v/>
      </c>
      <c r="W103" s="182">
        <f t="shared" si="57"/>
        <v>9</v>
      </c>
      <c r="X103" s="182">
        <f t="shared" si="58"/>
        <v>10</v>
      </c>
      <c r="Y103" s="182">
        <f t="shared" si="83"/>
        <v>0</v>
      </c>
      <c r="Z103" s="182">
        <f t="shared" si="84"/>
        <v>1</v>
      </c>
      <c r="AA103" s="182">
        <f t="shared" si="85"/>
        <v>0</v>
      </c>
      <c r="AB103" s="182">
        <f t="shared" si="86"/>
        <v>1</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5" ht="13">
      <c r="A104" s="185">
        <f t="shared" si="93"/>
        <v>99</v>
      </c>
      <c r="B104" s="176">
        <f t="shared" si="49"/>
        <v>47</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47</v>
      </c>
      <c r="O104" s="299">
        <f t="shared" si="95"/>
        <v>47</v>
      </c>
      <c r="P104" s="203" t="s">
        <v>498</v>
      </c>
      <c r="Q104" s="204" t="s">
        <v>99</v>
      </c>
      <c r="R104" s="205">
        <v>39026</v>
      </c>
      <c r="S104" s="206" t="str">
        <f t="shared" si="54"/>
        <v>Under 12s</v>
      </c>
      <c r="T104" s="207" t="str">
        <f t="shared" si="55"/>
        <v>Yes</v>
      </c>
      <c r="U104" s="208">
        <f t="shared" si="82"/>
        <v>0</v>
      </c>
      <c r="V104" s="182" t="str">
        <f t="shared" si="56"/>
        <v/>
      </c>
      <c r="W104" s="182">
        <f t="shared" si="57"/>
        <v>9</v>
      </c>
      <c r="X104" s="182">
        <f t="shared" si="58"/>
        <v>11</v>
      </c>
      <c r="Y104" s="182">
        <f t="shared" si="83"/>
        <v>0</v>
      </c>
      <c r="Z104" s="182">
        <f t="shared" si="84"/>
        <v>1</v>
      </c>
      <c r="AA104" s="182">
        <f t="shared" si="85"/>
        <v>1</v>
      </c>
      <c r="AB104" s="182">
        <f t="shared" si="86"/>
        <v>0</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5" ht="13">
      <c r="A105" s="185">
        <f t="shared" si="93"/>
        <v>100</v>
      </c>
      <c r="B105" s="176">
        <f t="shared" si="49"/>
        <v>47</v>
      </c>
      <c r="C105" s="175" t="str">
        <f t="shared" si="50"/>
        <v xml:space="preserve"> </v>
      </c>
      <c r="D105" s="177" t="str">
        <f t="shared" si="51"/>
        <v>X</v>
      </c>
      <c r="E105" s="175" t="str">
        <f t="shared" si="52"/>
        <v>8x25m</v>
      </c>
      <c r="F105" s="175" t="str">
        <f t="shared" si="53"/>
        <v>Squadron</v>
      </c>
      <c r="G105" s="175"/>
      <c r="H105" s="238">
        <f t="shared" si="77"/>
        <v>5</v>
      </c>
      <c r="I105" s="238">
        <f t="shared" si="48"/>
        <v>-1</v>
      </c>
      <c r="J105" s="238">
        <f t="shared" si="78"/>
        <v>0</v>
      </c>
      <c r="K105" s="238">
        <f t="shared" si="79"/>
        <v>0</v>
      </c>
      <c r="L105" s="238">
        <f t="shared" si="80"/>
        <v>0</v>
      </c>
      <c r="M105" s="300">
        <f t="shared" si="94"/>
        <v>0</v>
      </c>
      <c r="N105" s="298">
        <f t="shared" si="81"/>
        <v>47.1</v>
      </c>
      <c r="O105" s="299">
        <f t="shared" si="95"/>
        <v>47.1</v>
      </c>
      <c r="P105" s="203" t="s">
        <v>500</v>
      </c>
      <c r="Q105" s="204" t="s">
        <v>123</v>
      </c>
      <c r="R105" s="205">
        <v>39085</v>
      </c>
      <c r="S105" s="206" t="str">
        <f t="shared" si="54"/>
        <v>Under 12s</v>
      </c>
      <c r="T105" s="207" t="str">
        <f t="shared" si="55"/>
        <v>Yes</v>
      </c>
      <c r="U105" s="208">
        <f t="shared" si="82"/>
        <v>0</v>
      </c>
      <c r="V105" s="182" t="str">
        <f t="shared" si="56"/>
        <v/>
      </c>
      <c r="W105" s="182">
        <f t="shared" si="57"/>
        <v>9</v>
      </c>
      <c r="X105" s="182">
        <f t="shared" si="58"/>
        <v>11</v>
      </c>
      <c r="Y105" s="182">
        <f t="shared" si="83"/>
        <v>1</v>
      </c>
      <c r="Z105" s="182">
        <f t="shared" si="84"/>
        <v>0</v>
      </c>
      <c r="AA105" s="182">
        <f t="shared" si="85"/>
        <v>1</v>
      </c>
      <c r="AB105" s="182">
        <f t="shared" si="86"/>
        <v>0</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row>
    <row r="106" spans="1:55" ht="13">
      <c r="A106" s="185">
        <f t="shared" si="93"/>
        <v>101</v>
      </c>
      <c r="B106" s="176">
        <f t="shared" si="49"/>
        <v>47</v>
      </c>
      <c r="C106" s="175" t="str">
        <f t="shared" si="50"/>
        <v xml:space="preserve"> </v>
      </c>
      <c r="D106" s="177" t="str">
        <f t="shared" si="51"/>
        <v>X</v>
      </c>
      <c r="E106" s="175" t="str">
        <f t="shared" si="52"/>
        <v>8x25m</v>
      </c>
      <c r="F106" s="175" t="str">
        <f t="shared" si="53"/>
        <v>Squadron</v>
      </c>
      <c r="G106" s="175"/>
      <c r="H106" s="238">
        <f t="shared" si="77"/>
        <v>5</v>
      </c>
      <c r="I106" s="238">
        <f t="shared" si="48"/>
        <v>-1</v>
      </c>
      <c r="J106" s="238">
        <f t="shared" si="78"/>
        <v>-1</v>
      </c>
      <c r="K106" s="238">
        <f t="shared" si="79"/>
        <v>0</v>
      </c>
      <c r="L106" s="238">
        <f t="shared" si="80"/>
        <v>0</v>
      </c>
      <c r="M106" s="300">
        <f t="shared" si="94"/>
        <v>0</v>
      </c>
      <c r="N106" s="298">
        <f t="shared" si="81"/>
        <v>47.2</v>
      </c>
      <c r="O106" s="299">
        <f t="shared" si="95"/>
        <v>47.2</v>
      </c>
      <c r="P106" s="203" t="s">
        <v>491</v>
      </c>
      <c r="Q106" s="204" t="s">
        <v>99</v>
      </c>
      <c r="R106" s="205">
        <v>38890</v>
      </c>
      <c r="S106" s="206" t="str">
        <f t="shared" si="54"/>
        <v>Under 13s</v>
      </c>
      <c r="T106" s="207" t="str">
        <f t="shared" si="55"/>
        <v>Yes</v>
      </c>
      <c r="U106" s="208">
        <f t="shared" si="82"/>
        <v>0</v>
      </c>
      <c r="V106" s="182" t="str">
        <f t="shared" si="56"/>
        <v/>
      </c>
      <c r="W106" s="182">
        <f t="shared" si="57"/>
        <v>9</v>
      </c>
      <c r="X106" s="182">
        <f t="shared" si="58"/>
        <v>12</v>
      </c>
      <c r="Y106" s="182">
        <f t="shared" si="83"/>
        <v>1</v>
      </c>
      <c r="Z106" s="182">
        <f t="shared" si="84"/>
        <v>0</v>
      </c>
      <c r="AA106" s="182">
        <f t="shared" si="85"/>
        <v>0</v>
      </c>
      <c r="AB106" s="182">
        <f t="shared" si="86"/>
        <v>1</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0</v>
      </c>
      <c r="AL106" s="209">
        <f t="shared" si="65"/>
        <v>0</v>
      </c>
      <c r="AM106" s="209">
        <f t="shared" si="66"/>
        <v>1</v>
      </c>
      <c r="AN106" s="209">
        <f t="shared" si="67"/>
        <v>1</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row>
    <row r="107" spans="1:55" ht="13">
      <c r="A107" s="185">
        <f t="shared" si="93"/>
        <v>102</v>
      </c>
      <c r="B107" s="176">
        <f t="shared" si="49"/>
        <v>47</v>
      </c>
      <c r="C107" s="175" t="str">
        <f t="shared" si="50"/>
        <v xml:space="preserve"> </v>
      </c>
      <c r="D107" s="177" t="str">
        <f t="shared" si="51"/>
        <v>X</v>
      </c>
      <c r="E107" s="175" t="str">
        <f t="shared" si="52"/>
        <v>8x25m</v>
      </c>
      <c r="F107" s="175" t="str">
        <f t="shared" si="53"/>
        <v>Squadron</v>
      </c>
      <c r="G107" s="175"/>
      <c r="H107" s="238">
        <f t="shared" si="77"/>
        <v>5</v>
      </c>
      <c r="I107" s="238">
        <f t="shared" si="48"/>
        <v>47</v>
      </c>
      <c r="J107" s="238">
        <f t="shared" si="78"/>
        <v>-1</v>
      </c>
      <c r="K107" s="238">
        <f t="shared" si="79"/>
        <v>-1</v>
      </c>
      <c r="L107" s="238">
        <f t="shared" si="80"/>
        <v>0</v>
      </c>
      <c r="M107" s="300">
        <f t="shared" si="94"/>
        <v>0</v>
      </c>
      <c r="N107" s="298">
        <f t="shared" si="81"/>
        <v>42.5</v>
      </c>
      <c r="O107" s="299">
        <f t="shared" si="95"/>
        <v>42.5</v>
      </c>
      <c r="P107" s="203" t="s">
        <v>483</v>
      </c>
      <c r="Q107" s="204" t="s">
        <v>123</v>
      </c>
      <c r="R107" s="205">
        <v>38629</v>
      </c>
      <c r="S107" s="206" t="str">
        <f t="shared" si="54"/>
        <v>Under 13s</v>
      </c>
      <c r="T107" s="207" t="str">
        <f t="shared" si="55"/>
        <v>Yes</v>
      </c>
      <c r="U107" s="208">
        <f t="shared" si="82"/>
        <v>0</v>
      </c>
      <c r="V107" s="182" t="str">
        <f t="shared" si="56"/>
        <v/>
      </c>
      <c r="W107" s="182">
        <f t="shared" si="57"/>
        <v>9</v>
      </c>
      <c r="X107" s="182">
        <f t="shared" si="58"/>
        <v>12</v>
      </c>
      <c r="Y107" s="182">
        <f t="shared" si="83"/>
        <v>0</v>
      </c>
      <c r="Z107" s="182">
        <f t="shared" si="84"/>
        <v>1</v>
      </c>
      <c r="AA107" s="182">
        <f t="shared" si="85"/>
        <v>0</v>
      </c>
      <c r="AB107" s="182">
        <f t="shared" si="86"/>
        <v>1</v>
      </c>
      <c r="AC107" s="209">
        <f t="shared" si="87"/>
        <v>0</v>
      </c>
      <c r="AD107" s="209">
        <f t="shared" si="88"/>
        <v>1</v>
      </c>
      <c r="AE107" s="209">
        <f t="shared" si="89"/>
        <v>0</v>
      </c>
      <c r="AF107" s="209">
        <f t="shared" si="59"/>
        <v>0</v>
      </c>
      <c r="AG107" s="209">
        <f t="shared" si="60"/>
        <v>0</v>
      </c>
      <c r="AH107" s="209">
        <f t="shared" si="61"/>
        <v>0</v>
      </c>
      <c r="AI107" s="209">
        <f t="shared" si="62"/>
        <v>0</v>
      </c>
      <c r="AJ107" s="209">
        <f t="shared" si="63"/>
        <v>0</v>
      </c>
      <c r="AK107" s="209">
        <f t="shared" si="64"/>
        <v>0</v>
      </c>
      <c r="AL107" s="209">
        <f t="shared" si="65"/>
        <v>1</v>
      </c>
      <c r="AM107" s="209">
        <f t="shared" si="66"/>
        <v>0</v>
      </c>
      <c r="AN107" s="209">
        <f t="shared" si="67"/>
        <v>1</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row>
    <row r="108" spans="1:55" ht="13">
      <c r="A108" s="185">
        <f t="shared" si="93"/>
        <v>103</v>
      </c>
      <c r="B108" s="176">
        <f t="shared" si="49"/>
        <v>48</v>
      </c>
      <c r="C108" s="175" t="str">
        <f t="shared" si="50"/>
        <v xml:space="preserve"> </v>
      </c>
      <c r="D108" s="177" t="str">
        <f t="shared" si="51"/>
        <v>X</v>
      </c>
      <c r="E108" s="175" t="str">
        <f t="shared" si="52"/>
        <v xml:space="preserve"> </v>
      </c>
      <c r="F108" s="175" t="str">
        <f t="shared" si="53"/>
        <v xml:space="preserve"> </v>
      </c>
      <c r="G108" s="202"/>
      <c r="H108" s="238">
        <f t="shared" si="77"/>
        <v>5</v>
      </c>
      <c r="I108" s="238">
        <f t="shared" si="48"/>
        <v>48</v>
      </c>
      <c r="J108" s="238">
        <f t="shared" si="78"/>
        <v>48</v>
      </c>
      <c r="K108" s="238">
        <f t="shared" si="79"/>
        <v>-1</v>
      </c>
      <c r="L108" s="238">
        <f t="shared" si="80"/>
        <v>0</v>
      </c>
      <c r="M108" s="300">
        <f t="shared" si="94"/>
        <v>1</v>
      </c>
      <c r="N108" s="298">
        <f t="shared" si="81"/>
        <v>48</v>
      </c>
      <c r="O108" s="299">
        <f t="shared" si="95"/>
        <v>48</v>
      </c>
      <c r="P108" s="203"/>
      <c r="Q108" s="204">
        <f t="shared" ref="Q108:Q109" si="96">IF(TRIM(P108)="",0,VLOOKUP(P108,ClubSwimmerList_Lane5,3,0))</f>
        <v>0</v>
      </c>
      <c r="R108" s="205">
        <f t="shared" ref="R108:R109" si="97">IF(TRIM(P108)="",0,VLOOKUP(P108,ClubSwimmerList_Lane5,4,0))</f>
        <v>0</v>
      </c>
      <c r="S108" s="206">
        <f t="shared" si="54"/>
        <v>0</v>
      </c>
      <c r="T108" s="207">
        <f t="shared" si="55"/>
        <v>0</v>
      </c>
      <c r="U108" s="208">
        <f t="shared" si="82"/>
        <v>0</v>
      </c>
      <c r="V108" s="182" t="str">
        <f t="shared" si="56"/>
        <v/>
      </c>
      <c r="W108" s="182">
        <f t="shared" si="57"/>
        <v>9</v>
      </c>
      <c r="X108" s="182">
        <f t="shared" si="58"/>
        <v>0</v>
      </c>
      <c r="Y108" s="182">
        <f t="shared" si="83"/>
        <v>0</v>
      </c>
      <c r="Z108" s="182">
        <f t="shared" si="84"/>
        <v>0</v>
      </c>
      <c r="AA108" s="182">
        <f t="shared" si="85"/>
        <v>0</v>
      </c>
      <c r="AB108" s="182">
        <f t="shared" si="86"/>
        <v>0</v>
      </c>
      <c r="AC108" s="209">
        <f t="shared" si="87"/>
        <v>0</v>
      </c>
      <c r="AD108" s="209">
        <f t="shared" si="88"/>
        <v>0</v>
      </c>
      <c r="AE108" s="209">
        <f t="shared" si="89"/>
        <v>0</v>
      </c>
      <c r="AF108" s="209">
        <f t="shared" si="59"/>
        <v>0</v>
      </c>
      <c r="AG108" s="209">
        <f t="shared" si="60"/>
        <v>0</v>
      </c>
      <c r="AH108" s="209">
        <f t="shared" si="61"/>
        <v>0</v>
      </c>
      <c r="AI108" s="209">
        <f t="shared" si="62"/>
        <v>0</v>
      </c>
      <c r="AJ108" s="209">
        <f t="shared" si="63"/>
        <v>0</v>
      </c>
      <c r="AK108" s="209">
        <f t="shared" si="64"/>
        <v>0</v>
      </c>
      <c r="AL108" s="209">
        <f t="shared" si="65"/>
        <v>0</v>
      </c>
      <c r="AM108" s="209">
        <f t="shared" si="66"/>
        <v>0</v>
      </c>
      <c r="AN108" s="209">
        <f t="shared" si="67"/>
        <v>0</v>
      </c>
      <c r="AO108" s="209"/>
      <c r="AP108" s="212">
        <f t="shared" si="90"/>
        <v>0</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1</v>
      </c>
      <c r="BC108" s="213"/>
    </row>
    <row r="109" spans="1:55" ht="13">
      <c r="A109" s="185">
        <f t="shared" si="93"/>
        <v>104</v>
      </c>
      <c r="B109" s="176">
        <f t="shared" si="49"/>
        <v>49</v>
      </c>
      <c r="C109" s="175" t="str">
        <f t="shared" si="50"/>
        <v xml:space="preserve"> </v>
      </c>
      <c r="D109" s="177" t="str">
        <f t="shared" si="51"/>
        <v>X</v>
      </c>
      <c r="E109" s="175" t="str">
        <f t="shared" si="52"/>
        <v xml:space="preserve"> </v>
      </c>
      <c r="F109" s="175" t="str">
        <f t="shared" si="53"/>
        <v xml:space="preserve"> </v>
      </c>
      <c r="G109" s="202"/>
      <c r="H109" s="238">
        <f t="shared" si="77"/>
        <v>5</v>
      </c>
      <c r="I109" s="238">
        <f t="shared" si="48"/>
        <v>49</v>
      </c>
      <c r="J109" s="238">
        <f t="shared" si="78"/>
        <v>49</v>
      </c>
      <c r="K109" s="238">
        <f t="shared" si="79"/>
        <v>49</v>
      </c>
      <c r="L109" s="238">
        <f t="shared" si="80"/>
        <v>0</v>
      </c>
      <c r="M109" s="300">
        <f t="shared" si="94"/>
        <v>1</v>
      </c>
      <c r="N109" s="298">
        <f t="shared" si="81"/>
        <v>49</v>
      </c>
      <c r="O109" s="299">
        <f t="shared" si="95"/>
        <v>49</v>
      </c>
      <c r="P109" s="203"/>
      <c r="Q109" s="204">
        <f t="shared" si="96"/>
        <v>0</v>
      </c>
      <c r="R109" s="205">
        <f t="shared" si="97"/>
        <v>0</v>
      </c>
      <c r="S109" s="206">
        <f t="shared" si="54"/>
        <v>0</v>
      </c>
      <c r="T109" s="207">
        <f t="shared" si="55"/>
        <v>0</v>
      </c>
      <c r="U109" s="208">
        <f t="shared" si="82"/>
        <v>0</v>
      </c>
      <c r="V109" s="182" t="str">
        <f t="shared" si="56"/>
        <v/>
      </c>
      <c r="W109" s="182">
        <f t="shared" si="57"/>
        <v>9</v>
      </c>
      <c r="X109" s="182">
        <f t="shared" si="58"/>
        <v>0</v>
      </c>
      <c r="Y109" s="182">
        <f t="shared" si="83"/>
        <v>0</v>
      </c>
      <c r="Z109" s="182">
        <f t="shared" si="84"/>
        <v>0</v>
      </c>
      <c r="AA109" s="182">
        <f t="shared" si="85"/>
        <v>0</v>
      </c>
      <c r="AB109" s="182">
        <f t="shared" si="86"/>
        <v>0</v>
      </c>
      <c r="AC109" s="209">
        <f t="shared" si="87"/>
        <v>0</v>
      </c>
      <c r="AD109" s="209">
        <f t="shared" si="88"/>
        <v>0</v>
      </c>
      <c r="AE109" s="209">
        <f t="shared" si="89"/>
        <v>0</v>
      </c>
      <c r="AF109" s="209">
        <f t="shared" si="59"/>
        <v>0</v>
      </c>
      <c r="AG109" s="209">
        <f t="shared" si="60"/>
        <v>0</v>
      </c>
      <c r="AH109" s="209">
        <f t="shared" si="61"/>
        <v>0</v>
      </c>
      <c r="AI109" s="209">
        <f t="shared" si="62"/>
        <v>0</v>
      </c>
      <c r="AJ109" s="209">
        <f t="shared" si="63"/>
        <v>0</v>
      </c>
      <c r="AK109" s="209">
        <f t="shared" si="64"/>
        <v>0</v>
      </c>
      <c r="AL109" s="209">
        <f t="shared" si="65"/>
        <v>0</v>
      </c>
      <c r="AM109" s="209">
        <f t="shared" si="66"/>
        <v>0</v>
      </c>
      <c r="AN109" s="209">
        <f t="shared" si="67"/>
        <v>0</v>
      </c>
      <c r="AO109" s="209"/>
      <c r="AP109" s="214">
        <f t="shared" si="90"/>
        <v>0</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1</v>
      </c>
      <c r="BC109" s="213"/>
    </row>
    <row r="110" spans="1:5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8">SUM(AD$6:AD$109)</f>
        <v>4</v>
      </c>
      <c r="AE112" s="182">
        <f t="shared" si="98"/>
        <v>4</v>
      </c>
      <c r="AF112" s="182">
        <f t="shared" si="98"/>
        <v>1</v>
      </c>
      <c r="AG112" s="182">
        <f t="shared" si="98"/>
        <v>1</v>
      </c>
      <c r="AH112" s="182">
        <f t="shared" si="98"/>
        <v>2</v>
      </c>
      <c r="AI112" s="182">
        <f t="shared" si="98"/>
        <v>2</v>
      </c>
      <c r="AJ112" s="182">
        <f t="shared" si="98"/>
        <v>3</v>
      </c>
      <c r="AK112" s="182">
        <f t="shared" si="98"/>
        <v>3</v>
      </c>
      <c r="AL112" s="182">
        <f t="shared" si="98"/>
        <v>4</v>
      </c>
      <c r="AM112" s="182">
        <f t="shared" si="98"/>
        <v>4</v>
      </c>
      <c r="AN112" s="182">
        <f t="shared" si="98"/>
        <v>2</v>
      </c>
      <c r="AO112" s="218" t="s">
        <v>173</v>
      </c>
      <c r="AP112" s="182">
        <f t="shared" si="98"/>
        <v>4</v>
      </c>
      <c r="AQ112" s="182">
        <f t="shared" si="98"/>
        <v>4</v>
      </c>
      <c r="AR112" s="182">
        <f t="shared" si="98"/>
        <v>0</v>
      </c>
      <c r="AS112" s="182">
        <f t="shared" si="98"/>
        <v>0</v>
      </c>
      <c r="AT112" s="182">
        <f t="shared" si="98"/>
        <v>0</v>
      </c>
      <c r="AU112" s="182">
        <f t="shared" si="98"/>
        <v>0</v>
      </c>
      <c r="AV112" s="182">
        <f t="shared" si="98"/>
        <v>0</v>
      </c>
      <c r="AW112" s="182">
        <f t="shared" si="98"/>
        <v>0</v>
      </c>
      <c r="AX112" s="182">
        <f t="shared" si="98"/>
        <v>0</v>
      </c>
      <c r="AY112" s="182">
        <f t="shared" si="98"/>
        <v>0</v>
      </c>
      <c r="AZ112" s="182">
        <f t="shared" si="98"/>
        <v>0</v>
      </c>
      <c r="BA112" s="219"/>
      <c r="BC112" s="216"/>
    </row>
    <row r="113" spans="1:5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c r="A117" s="92"/>
    </row>
    <row r="118" spans="1:55">
      <c r="A118" s="92"/>
    </row>
    <row r="119" spans="1:55">
      <c r="A119" s="92"/>
    </row>
    <row r="120" spans="1:55">
      <c r="A120" s="92"/>
    </row>
  </sheetData>
  <sheetProtection selectLockedCells="1"/>
  <mergeCells count="13">
    <mergeCell ref="F5:G5"/>
    <mergeCell ref="Q1:T1"/>
    <mergeCell ref="U1:U5"/>
    <mergeCell ref="C2:G2"/>
    <mergeCell ref="Q2:S2"/>
    <mergeCell ref="A3:B3"/>
    <mergeCell ref="D3:E3"/>
    <mergeCell ref="F3:G3"/>
    <mergeCell ref="Q3:T3"/>
    <mergeCell ref="A4:B4"/>
    <mergeCell ref="D4:E4"/>
    <mergeCell ref="F4:G4"/>
    <mergeCell ref="P4:T4"/>
  </mergeCells>
  <conditionalFormatting sqref="B6:G109">
    <cfRule type="expression" dxfId="214" priority="9">
      <formula>$D6="F"</formula>
    </cfRule>
    <cfRule type="expression" dxfId="213" priority="11">
      <formula>$D6="M"</formula>
    </cfRule>
    <cfRule type="expression" dxfId="212" priority="13">
      <formula>$D6="X"</formula>
    </cfRule>
  </conditionalFormatting>
  <conditionalFormatting sqref="T6:T109">
    <cfRule type="expression" dxfId="211" priority="3" stopIfTrue="1">
      <formula>$T6="Yes"</formula>
    </cfRule>
    <cfRule type="expression" dxfId="210" priority="7">
      <formula>$T6="No"</formula>
    </cfRule>
  </conditionalFormatting>
  <conditionalFormatting sqref="Q6:U109">
    <cfRule type="expression" dxfId="209" priority="2" stopIfTrue="1">
      <formula>$P6=0</formula>
    </cfRule>
  </conditionalFormatting>
  <conditionalFormatting sqref="S6:S109">
    <cfRule type="expression" dxfId="208" priority="6">
      <formula>AND($S6 &lt;&gt; $C6, $F6 &lt;&gt; "Squadron", $T6 = "No")</formula>
    </cfRule>
  </conditionalFormatting>
  <conditionalFormatting sqref="Q6:Q109">
    <cfRule type="expression" dxfId="207" priority="5">
      <formula>AND($Q6 &lt;&gt; $D6, $D6 &lt;&gt; "X")</formula>
    </cfRule>
  </conditionalFormatting>
  <conditionalFormatting sqref="U6:U109">
    <cfRule type="expression" dxfId="206" priority="4">
      <formula>$U6&gt;2</formula>
    </cfRule>
  </conditionalFormatting>
  <conditionalFormatting sqref="Q108:U109">
    <cfRule type="expression" dxfId="205" priority="1" stopIfTrue="1">
      <formula>TRIM($F$108)=""</formula>
    </cfRule>
  </conditionalFormatting>
  <conditionalFormatting sqref="B7:G109">
    <cfRule type="expression" dxfId="204" priority="8">
      <formula>AND($BB7=0,$D7="F")</formula>
    </cfRule>
    <cfRule type="expression" dxfId="203" priority="10">
      <formula>AND($BB7=0,$D7="M")</formula>
    </cfRule>
    <cfRule type="expression" dxfId="202" priority="12">
      <formula>AND($BB7=0,$D7="X")</formula>
    </cfRule>
  </conditionalFormatting>
  <dataValidations count="1">
    <dataValidation type="list" allowBlank="1" showInputMessage="1" showErrorMessage="1" sqref="P6:P109">
      <formula1>ClubSwimmerNames_Lane5</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Gala Setup</vt:lpstr>
      <vt:lpstr>Recording</vt:lpstr>
      <vt:lpstr>Final Result</vt:lpstr>
      <vt:lpstr>Grouped Results</vt:lpstr>
      <vt:lpstr>Lane 1</vt:lpstr>
      <vt:lpstr>Lane 2</vt:lpstr>
      <vt:lpstr>Lane 3</vt:lpstr>
      <vt:lpstr>Lane 4</vt:lpstr>
      <vt:lpstr>Lane 5</vt:lpstr>
      <vt:lpstr>Lane 6</vt:lpstr>
      <vt:lpstr>Lane 7</vt:lpstr>
      <vt:lpstr>Lane 8</vt:lpstr>
      <vt:lpstr>Working</vt:lpstr>
      <vt:lpstr>Lookups</vt:lpstr>
      <vt:lpstr>LeagueSwimmers</vt:lpstr>
      <vt:lpstr>Lane1Swimmers</vt:lpstr>
      <vt:lpstr>Lane2Swimmers</vt:lpstr>
      <vt:lpstr>Lane3Swimmers</vt:lpstr>
      <vt:lpstr>Lane4Swimmers</vt:lpstr>
      <vt:lpstr>Lane5Swimmers</vt:lpstr>
      <vt:lpstr>Lane6Swimmers</vt:lpstr>
      <vt:lpstr>Lane7Swimmers</vt:lpstr>
      <vt:lpstr>Lane8Swimmers</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Clarke</dc:creator>
  <cp:lastModifiedBy>Brian Deval</cp:lastModifiedBy>
  <dcterms:created xsi:type="dcterms:W3CDTF">2014-11-26T21:51:33Z</dcterms:created>
  <dcterms:modified xsi:type="dcterms:W3CDTF">2019-03-14T10:07:18Z</dcterms:modified>
</cp:coreProperties>
</file>